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lmonetaryfund-my.sharepoint.com/personal/emanolikakis_imf_org/Documents/ISA-UNECE/presentations/"/>
    </mc:Choice>
  </mc:AlternateContent>
  <xr:revisionPtr revIDLastSave="0" documentId="8_{56B1A6A7-2C25-487A-8991-417AAEBA1C21}" xr6:coauthVersionLast="47" xr6:coauthVersionMax="47" xr10:uidLastSave="{00000000-0000-0000-0000-000000000000}"/>
  <bookViews>
    <workbookView xWindow="-110" yWindow="-110" windowWidth="19420" windowHeight="11620" xr2:uid="{375E4D40-FAC8-4ED4-91ED-6A3B18B501C5}"/>
  </bookViews>
  <sheets>
    <sheet name="Exerci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7" i="1" l="1"/>
  <c r="N36" i="1"/>
  <c r="M33" i="1"/>
  <c r="M45" i="1"/>
  <c r="G28" i="1"/>
  <c r="L51" i="1"/>
  <c r="I51" i="1"/>
  <c r="J45" i="1"/>
  <c r="G45" i="1"/>
  <c r="M28" i="1"/>
  <c r="J28" i="1"/>
  <c r="L61" i="1"/>
  <c r="L76" i="1" s="1"/>
  <c r="M16" i="1"/>
  <c r="M88" i="1" s="1"/>
  <c r="L16" i="1"/>
  <c r="L88" i="1" s="1"/>
  <c r="M10" i="1"/>
  <c r="M82" i="1" s="1"/>
  <c r="L10" i="1"/>
  <c r="L82" i="1" s="1"/>
  <c r="J88" i="1"/>
  <c r="I88" i="1"/>
  <c r="J82" i="1"/>
  <c r="I82" i="1"/>
  <c r="G88" i="1"/>
  <c r="G82" i="1"/>
  <c r="F88" i="1"/>
  <c r="F82" i="1"/>
  <c r="J16" i="1"/>
  <c r="I16" i="1"/>
  <c r="J10" i="1"/>
  <c r="I10" i="1"/>
  <c r="F73" i="1"/>
  <c r="F67" i="1"/>
  <c r="L33" i="1" l="1"/>
  <c r="I33" i="1"/>
  <c r="F33" i="1"/>
  <c r="J57" i="1"/>
  <c r="F23" i="1"/>
  <c r="G33" i="1"/>
  <c r="G62" i="1" s="1"/>
  <c r="J33" i="1"/>
  <c r="F45" i="1" l="1"/>
  <c r="F24" i="1"/>
  <c r="I45" i="1"/>
  <c r="L24" i="1"/>
  <c r="L28" i="1" s="1"/>
  <c r="I24" i="1"/>
  <c r="I28" i="1" s="1"/>
  <c r="M35" i="1"/>
  <c r="F28" i="1" l="1"/>
  <c r="F31" i="1" s="1"/>
  <c r="G31" i="1"/>
  <c r="G72" i="1"/>
  <c r="G87" i="1" s="1"/>
  <c r="F72" i="1"/>
  <c r="I15" i="1" s="1"/>
  <c r="F71" i="1"/>
  <c r="I14" i="1" s="1"/>
  <c r="G70" i="1"/>
  <c r="G85" i="1" s="1"/>
  <c r="F70" i="1"/>
  <c r="G69" i="1"/>
  <c r="G84" i="1" s="1"/>
  <c r="F69" i="1"/>
  <c r="I12" i="1" s="1"/>
  <c r="G68" i="1"/>
  <c r="G83" i="1" s="1"/>
  <c r="F68" i="1"/>
  <c r="I11" i="1" s="1"/>
  <c r="G66" i="1"/>
  <c r="G81" i="1" s="1"/>
  <c r="F66" i="1"/>
  <c r="F81" i="1" s="1"/>
  <c r="G65" i="1"/>
  <c r="G80" i="1" s="1"/>
  <c r="F65" i="1"/>
  <c r="F80" i="1" s="1"/>
  <c r="G64" i="1"/>
  <c r="F64" i="1"/>
  <c r="F79" i="1" s="1"/>
  <c r="G63" i="1"/>
  <c r="G78" i="1" s="1"/>
  <c r="F63" i="1"/>
  <c r="I6" i="1" s="1"/>
  <c r="G61" i="1"/>
  <c r="F61" i="1"/>
  <c r="G42" i="1"/>
  <c r="L36" i="1"/>
  <c r="L45" i="1" s="1"/>
  <c r="M31" i="1"/>
  <c r="L31" i="1"/>
  <c r="J31" i="1"/>
  <c r="I31" i="1"/>
  <c r="F17" i="1"/>
  <c r="G71" i="1" l="1"/>
  <c r="J14" i="1" s="1"/>
  <c r="J71" i="1" s="1"/>
  <c r="M14" i="1" s="1"/>
  <c r="M71" i="1" s="1"/>
  <c r="J7" i="1"/>
  <c r="J64" i="1" s="1"/>
  <c r="F85" i="1"/>
  <c r="F76" i="1"/>
  <c r="G76" i="1"/>
  <c r="I4" i="1"/>
  <c r="I61" i="1" s="1"/>
  <c r="I76" i="1" s="1"/>
  <c r="J5" i="1"/>
  <c r="J62" i="1" s="1"/>
  <c r="M5" i="1" s="1"/>
  <c r="M62" i="1" s="1"/>
  <c r="J4" i="1"/>
  <c r="J61" i="1" s="1"/>
  <c r="M4" i="1" s="1"/>
  <c r="M61" i="1" s="1"/>
  <c r="F62" i="1"/>
  <c r="F74" i="1" s="1"/>
  <c r="G79" i="1"/>
  <c r="I7" i="1"/>
  <c r="I64" i="1" s="1"/>
  <c r="L7" i="1" s="1"/>
  <c r="L64" i="1" s="1"/>
  <c r="J11" i="1"/>
  <c r="J6" i="1"/>
  <c r="J63" i="1" s="1"/>
  <c r="M6" i="1" s="1"/>
  <c r="M63" i="1" s="1"/>
  <c r="I9" i="1"/>
  <c r="I66" i="1" s="1"/>
  <c r="L9" i="1" s="1"/>
  <c r="L66" i="1" s="1"/>
  <c r="J12" i="1"/>
  <c r="J69" i="1" s="1"/>
  <c r="M12" i="1" s="1"/>
  <c r="M69" i="1" s="1"/>
  <c r="F78" i="1"/>
  <c r="J13" i="1"/>
  <c r="J70" i="1" s="1"/>
  <c r="M13" i="1" s="1"/>
  <c r="M70" i="1" s="1"/>
  <c r="I13" i="1"/>
  <c r="I70" i="1" s="1"/>
  <c r="G17" i="1"/>
  <c r="F87" i="1"/>
  <c r="J15" i="1"/>
  <c r="J72" i="1" s="1"/>
  <c r="M15" i="1" s="1"/>
  <c r="M72" i="1" s="1"/>
  <c r="I71" i="1"/>
  <c r="L14" i="1" s="1"/>
  <c r="L71" i="1" s="1"/>
  <c r="I72" i="1"/>
  <c r="L15" i="1" s="1"/>
  <c r="L72" i="1" s="1"/>
  <c r="I63" i="1"/>
  <c r="L6" i="1" s="1"/>
  <c r="L63" i="1" s="1"/>
  <c r="I68" i="1"/>
  <c r="L11" i="1" s="1"/>
  <c r="L68" i="1" s="1"/>
  <c r="I69" i="1"/>
  <c r="L12" i="1" s="1"/>
  <c r="L69" i="1" s="1"/>
  <c r="F83" i="1"/>
  <c r="F86" i="1"/>
  <c r="I8" i="1"/>
  <c r="I65" i="1" s="1"/>
  <c r="J8" i="1"/>
  <c r="J9" i="1"/>
  <c r="F84" i="1"/>
  <c r="G86" i="1" l="1"/>
  <c r="J68" i="1"/>
  <c r="M11" i="1" s="1"/>
  <c r="M68" i="1" s="1"/>
  <c r="G74" i="1"/>
  <c r="J79" i="1"/>
  <c r="M7" i="1"/>
  <c r="L13" i="1"/>
  <c r="L70" i="1" s="1"/>
  <c r="L85" i="1" s="1"/>
  <c r="J76" i="1"/>
  <c r="J85" i="1"/>
  <c r="J84" i="1"/>
  <c r="I83" i="1"/>
  <c r="F77" i="1"/>
  <c r="G77" i="1"/>
  <c r="I5" i="1"/>
  <c r="I62" i="1" s="1"/>
  <c r="L5" i="1" s="1"/>
  <c r="L62" i="1" s="1"/>
  <c r="I85" i="1"/>
  <c r="L79" i="1"/>
  <c r="J17" i="1"/>
  <c r="J83" i="1"/>
  <c r="I81" i="1"/>
  <c r="I79" i="1"/>
  <c r="I84" i="1"/>
  <c r="M84" i="1"/>
  <c r="M78" i="1"/>
  <c r="M76" i="1"/>
  <c r="J66" i="1"/>
  <c r="M9" i="1" s="1"/>
  <c r="M66" i="1" s="1"/>
  <c r="L8" i="1"/>
  <c r="L65" i="1" s="1"/>
  <c r="M85" i="1"/>
  <c r="L87" i="1"/>
  <c r="J65" i="1"/>
  <c r="M8" i="1" s="1"/>
  <c r="M65" i="1" s="1"/>
  <c r="J86" i="1"/>
  <c r="M87" i="1"/>
  <c r="I87" i="1"/>
  <c r="L81" i="1"/>
  <c r="M86" i="1"/>
  <c r="L83" i="1"/>
  <c r="L78" i="1"/>
  <c r="J78" i="1"/>
  <c r="J87" i="1"/>
  <c r="I78" i="1"/>
  <c r="L86" i="1"/>
  <c r="M77" i="1"/>
  <c r="L4" i="1"/>
  <c r="L84" i="1"/>
  <c r="J77" i="1"/>
  <c r="I86" i="1"/>
  <c r="M83" i="1" l="1"/>
  <c r="J74" i="1"/>
  <c r="I74" i="1"/>
  <c r="L74" i="1"/>
  <c r="M64" i="1"/>
  <c r="M74" i="1" s="1"/>
  <c r="I17" i="1"/>
  <c r="M17" i="1"/>
  <c r="J80" i="1"/>
  <c r="I77" i="1"/>
  <c r="I80" i="1"/>
  <c r="M80" i="1"/>
  <c r="L80" i="1"/>
  <c r="L77" i="1"/>
  <c r="L17" i="1"/>
  <c r="J81" i="1"/>
  <c r="M81" i="1"/>
  <c r="M79" i="1" l="1"/>
</calcChain>
</file>

<file path=xl/sharedStrings.xml><?xml version="1.0" encoding="utf-8"?>
<sst xmlns="http://schemas.openxmlformats.org/spreadsheetml/2006/main" count="183" uniqueCount="50">
  <si>
    <t>Non-financial assets</t>
  </si>
  <si>
    <t>AN111+AN211</t>
  </si>
  <si>
    <t>Residential real estate</t>
  </si>
  <si>
    <t>Financial
assets</t>
  </si>
  <si>
    <t>F2</t>
  </si>
  <si>
    <t>Currency and deposits</t>
  </si>
  <si>
    <t>F4A</t>
  </si>
  <si>
    <t>Non-mortgage loans</t>
  </si>
  <si>
    <t>F4B</t>
  </si>
  <si>
    <t>Mortgage loans</t>
  </si>
  <si>
    <t>F51</t>
  </si>
  <si>
    <t>Equity shares</t>
  </si>
  <si>
    <t>F52</t>
  </si>
  <si>
    <t>Mutual fund shares</t>
  </si>
  <si>
    <t>Financial
liabilities</t>
  </si>
  <si>
    <t>Net worth / valeur nette</t>
  </si>
  <si>
    <t>Net capital transfers</t>
  </si>
  <si>
    <t>Net lending/borrowing</t>
  </si>
  <si>
    <t>Net financial investment</t>
  </si>
  <si>
    <r>
      <rPr>
        <b/>
        <sz val="12"/>
        <color rgb="FF00B0F0"/>
        <rFont val="Calibri"/>
        <family val="2"/>
        <scheme val="minor"/>
      </rPr>
      <t>OCA - Other changes in assets account</t>
    </r>
    <r>
      <rPr>
        <b/>
        <sz val="12"/>
        <color theme="1"/>
        <rFont val="Calibri"/>
        <family val="2"/>
        <scheme val="minor"/>
      </rPr>
      <t xml:space="preserve">
(revaluations and other volume changes)</t>
    </r>
  </si>
  <si>
    <r>
      <rPr>
        <b/>
        <sz val="12"/>
        <color rgb="FFFF0000"/>
        <rFont val="Calibri"/>
        <family val="2"/>
        <scheme val="minor"/>
      </rPr>
      <t>Opening balance sheet</t>
    </r>
    <r>
      <rPr>
        <b/>
        <sz val="12"/>
        <color theme="1"/>
        <rFont val="Calibri"/>
        <family val="2"/>
        <scheme val="minor"/>
      </rPr>
      <t xml:space="preserve">
</t>
    </r>
  </si>
  <si>
    <r>
      <rPr>
        <b/>
        <sz val="12"/>
        <color theme="9" tint="-0.249977111117893"/>
        <rFont val="Calibri"/>
        <family val="2"/>
        <scheme val="minor"/>
      </rPr>
      <t>CA - Capital account</t>
    </r>
    <r>
      <rPr>
        <b/>
        <sz val="12"/>
        <color theme="1"/>
        <rFont val="Calibri"/>
        <family val="2"/>
        <scheme val="minor"/>
      </rPr>
      <t xml:space="preserve">
(accumulation, non-financial assets)
</t>
    </r>
  </si>
  <si>
    <r>
      <rPr>
        <b/>
        <sz val="12"/>
        <color rgb="FF7030A0"/>
        <rFont val="Calibri"/>
        <family val="2"/>
        <scheme val="minor"/>
      </rPr>
      <t>Financial flow accounts</t>
    </r>
    <r>
      <rPr>
        <b/>
        <sz val="12"/>
        <color theme="1"/>
        <rFont val="Calibri"/>
        <family val="2"/>
        <scheme val="minor"/>
      </rPr>
      <t xml:space="preserve">
</t>
    </r>
  </si>
  <si>
    <r>
      <rPr>
        <b/>
        <sz val="12"/>
        <color rgb="FFFF0000"/>
        <rFont val="Calibri"/>
        <family val="2"/>
        <scheme val="minor"/>
      </rPr>
      <t>Closing balance sheet</t>
    </r>
    <r>
      <rPr>
        <b/>
        <sz val="12"/>
        <color theme="1"/>
        <rFont val="Calibri"/>
        <family val="2"/>
        <scheme val="minor"/>
      </rPr>
      <t xml:space="preserve">
</t>
    </r>
  </si>
  <si>
    <t xml:space="preserve">Stock-flow identity check
</t>
  </si>
  <si>
    <t>Year 1</t>
  </si>
  <si>
    <t>Year 2</t>
  </si>
  <si>
    <t>Year 3</t>
  </si>
  <si>
    <t>Household</t>
  </si>
  <si>
    <t>The Corporation</t>
  </si>
  <si>
    <t>Allocation of Primary Income, Secondary distribution of income, and Use of disposable income Accounts</t>
  </si>
  <si>
    <t>Wages and Salaries</t>
  </si>
  <si>
    <t>Employers' social contributions</t>
  </si>
  <si>
    <t>Investment income payable on pension entitlements</t>
  </si>
  <si>
    <t>Net social contributions</t>
  </si>
  <si>
    <t>D61</t>
  </si>
  <si>
    <t>D442</t>
  </si>
  <si>
    <t>D11</t>
  </si>
  <si>
    <t>D12</t>
  </si>
  <si>
    <t>D41</t>
  </si>
  <si>
    <t>Disposable income</t>
  </si>
  <si>
    <t>B6g</t>
  </si>
  <si>
    <t>Final consumption expenditure</t>
  </si>
  <si>
    <t>Adjustment for the change in pension entitlements</t>
  </si>
  <si>
    <t>D8</t>
  </si>
  <si>
    <t>P3</t>
  </si>
  <si>
    <t>Net saving</t>
  </si>
  <si>
    <t>F6</t>
  </si>
  <si>
    <t>Pensions</t>
  </si>
  <si>
    <t>Interest (recd by pension)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</si>
</sst>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9" tint="-0.249977111117893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2" borderId="6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 readingOrder="1"/>
    </xf>
    <xf numFmtId="0" fontId="0" fillId="0" borderId="7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3" fontId="0" fillId="3" borderId="3" xfId="0" applyNumberFormat="1" applyFill="1" applyBorder="1"/>
    <xf numFmtId="3" fontId="0" fillId="0" borderId="0" xfId="0" applyNumberFormat="1"/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3" fontId="0" fillId="6" borderId="3" xfId="0" applyNumberFormat="1" applyFill="1" applyBorder="1"/>
    <xf numFmtId="3" fontId="0" fillId="7" borderId="3" xfId="0" applyNumberFormat="1" applyFill="1" applyBorder="1"/>
    <xf numFmtId="3" fontId="0" fillId="0" borderId="3" xfId="0" applyNumberFormat="1" applyBorder="1"/>
    <xf numFmtId="3" fontId="9" fillId="8" borderId="10" xfId="0" applyNumberFormat="1" applyFont="1" applyFill="1" applyBorder="1"/>
    <xf numFmtId="3" fontId="0" fillId="8" borderId="10" xfId="0" applyNumberFormat="1" applyFill="1" applyBorder="1"/>
    <xf numFmtId="3" fontId="9" fillId="8" borderId="11" xfId="0" applyNumberFormat="1" applyFont="1" applyFill="1" applyBorder="1"/>
    <xf numFmtId="3" fontId="9" fillId="8" borderId="0" xfId="0" applyNumberFormat="1" applyFont="1" applyFill="1"/>
    <xf numFmtId="3" fontId="0" fillId="8" borderId="0" xfId="0" applyNumberFormat="1" applyFill="1"/>
    <xf numFmtId="3" fontId="9" fillId="8" borderId="1" xfId="0" applyNumberFormat="1" applyFont="1" applyFill="1" applyBorder="1"/>
    <xf numFmtId="3" fontId="9" fillId="8" borderId="4" xfId="0" applyNumberFormat="1" applyFont="1" applyFill="1" applyBorder="1"/>
    <xf numFmtId="3" fontId="0" fillId="8" borderId="4" xfId="0" applyNumberFormat="1" applyFill="1" applyBorder="1"/>
    <xf numFmtId="3" fontId="9" fillId="8" borderId="5" xfId="0" applyNumberFormat="1" applyFont="1" applyFill="1" applyBorder="1"/>
    <xf numFmtId="0" fontId="10" fillId="0" borderId="0" xfId="0" applyFont="1"/>
    <xf numFmtId="3" fontId="0" fillId="0" borderId="0" xfId="0" applyNumberFormat="1" applyBorder="1"/>
    <xf numFmtId="3" fontId="0" fillId="8" borderId="0" xfId="0" applyNumberFormat="1" applyFill="1" applyBorder="1"/>
    <xf numFmtId="0" fontId="11" fillId="7" borderId="1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7" xfId="0" applyFont="1" applyBorder="1" applyAlignment="1">
      <alignment horizontal="left" vertical="center" wrapText="1" readingOrder="1"/>
    </xf>
    <xf numFmtId="0" fontId="2" fillId="7" borderId="2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7" borderId="15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3" fontId="12" fillId="0" borderId="3" xfId="0" applyNumberFormat="1" applyFont="1" applyBorder="1"/>
    <xf numFmtId="3" fontId="0" fillId="0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2B97F-115C-445A-BA81-EF5603465AC8}">
  <dimension ref="B2:N88"/>
  <sheetViews>
    <sheetView tabSelected="1" workbookViewId="0">
      <selection activeCell="O4" sqref="O4:R14"/>
    </sheetView>
  </sheetViews>
  <sheetFormatPr defaultRowHeight="12.5" x14ac:dyDescent="0.25"/>
  <cols>
    <col min="1" max="1" width="6.54296875" customWidth="1"/>
    <col min="2" max="2" width="35.7265625" customWidth="1"/>
    <col min="3" max="3" width="34.26953125" customWidth="1"/>
    <col min="4" max="4" width="14.81640625" customWidth="1"/>
    <col min="5" max="5" width="22.26953125" bestFit="1" customWidth="1"/>
    <col min="6" max="7" width="25.7265625" customWidth="1"/>
    <col min="8" max="8" width="5" customWidth="1"/>
    <col min="9" max="10" width="25.7265625" customWidth="1"/>
    <col min="11" max="11" width="5" customWidth="1"/>
    <col min="12" max="13" width="25.7265625" customWidth="1"/>
  </cols>
  <sheetData>
    <row r="2" spans="2:13" x14ac:dyDescent="0.25">
      <c r="F2" s="46" t="s">
        <v>25</v>
      </c>
      <c r="G2" s="46"/>
      <c r="I2" s="46" t="s">
        <v>26</v>
      </c>
      <c r="J2" s="46"/>
      <c r="L2" s="46" t="s">
        <v>27</v>
      </c>
      <c r="M2" s="46"/>
    </row>
    <row r="3" spans="2:13" ht="13" x14ac:dyDescent="0.3">
      <c r="F3" s="21" t="s">
        <v>28</v>
      </c>
      <c r="G3" s="21" t="s">
        <v>29</v>
      </c>
      <c r="I3" s="21" t="s">
        <v>28</v>
      </c>
      <c r="J3" s="21" t="s">
        <v>29</v>
      </c>
      <c r="L3" s="21" t="s">
        <v>28</v>
      </c>
      <c r="M3" s="21" t="s">
        <v>29</v>
      </c>
    </row>
    <row r="4" spans="2:13" ht="15" customHeight="1" x14ac:dyDescent="0.25">
      <c r="B4" s="27" t="s">
        <v>20</v>
      </c>
      <c r="C4" s="1" t="s">
        <v>0</v>
      </c>
      <c r="D4" s="2" t="s">
        <v>1</v>
      </c>
      <c r="E4" s="3" t="s">
        <v>2</v>
      </c>
      <c r="F4" s="5">
        <v>825000</v>
      </c>
      <c r="G4" s="5">
        <v>0</v>
      </c>
      <c r="H4" s="6"/>
      <c r="I4" s="5">
        <f>F61</f>
        <v>825000</v>
      </c>
      <c r="J4" s="5">
        <f>G61</f>
        <v>0</v>
      </c>
      <c r="K4" s="6"/>
      <c r="L4" s="5">
        <f>I61</f>
        <v>825000</v>
      </c>
      <c r="M4" s="5">
        <f>J61</f>
        <v>0</v>
      </c>
    </row>
    <row r="5" spans="2:13" ht="15" customHeight="1" x14ac:dyDescent="0.25">
      <c r="B5" s="28"/>
      <c r="C5" s="36" t="s">
        <v>3</v>
      </c>
      <c r="D5" s="7" t="s">
        <v>4</v>
      </c>
      <c r="E5" s="4" t="s">
        <v>5</v>
      </c>
      <c r="F5" s="5">
        <v>20000</v>
      </c>
      <c r="G5" s="5">
        <v>305000</v>
      </c>
      <c r="H5" s="6"/>
      <c r="I5" s="5">
        <f>F62</f>
        <v>10000</v>
      </c>
      <c r="J5" s="5">
        <f>G62</f>
        <v>315000</v>
      </c>
      <c r="K5" s="6"/>
      <c r="L5" s="5">
        <f>I62</f>
        <v>20000</v>
      </c>
      <c r="M5" s="5">
        <f>J62</f>
        <v>305000</v>
      </c>
    </row>
    <row r="6" spans="2:13" ht="15" customHeight="1" x14ac:dyDescent="0.25">
      <c r="B6" s="28"/>
      <c r="C6" s="37"/>
      <c r="D6" s="7" t="s">
        <v>6</v>
      </c>
      <c r="E6" s="4" t="s">
        <v>7</v>
      </c>
      <c r="F6" s="5">
        <v>0</v>
      </c>
      <c r="G6" s="5">
        <v>0</v>
      </c>
      <c r="H6" s="6"/>
      <c r="I6" s="5">
        <f>F63</f>
        <v>0</v>
      </c>
      <c r="J6" s="5">
        <f>G63</f>
        <v>0</v>
      </c>
      <c r="K6" s="6"/>
      <c r="L6" s="5">
        <f>I63</f>
        <v>0</v>
      </c>
      <c r="M6" s="5">
        <f>J63</f>
        <v>0</v>
      </c>
    </row>
    <row r="7" spans="2:13" ht="15" customHeight="1" x14ac:dyDescent="0.25">
      <c r="B7" s="28"/>
      <c r="C7" s="37"/>
      <c r="D7" s="7" t="s">
        <v>8</v>
      </c>
      <c r="E7" s="4" t="s">
        <v>9</v>
      </c>
      <c r="F7" s="5">
        <v>0</v>
      </c>
      <c r="G7" s="5">
        <v>520000</v>
      </c>
      <c r="H7" s="6"/>
      <c r="I7" s="5">
        <f>F64</f>
        <v>0</v>
      </c>
      <c r="J7" s="5">
        <f>G64</f>
        <v>480000</v>
      </c>
      <c r="K7" s="6"/>
      <c r="L7" s="5">
        <f>I64</f>
        <v>0</v>
      </c>
      <c r="M7" s="5">
        <f>J64</f>
        <v>440000</v>
      </c>
    </row>
    <row r="8" spans="2:13" ht="15" customHeight="1" x14ac:dyDescent="0.25">
      <c r="B8" s="28"/>
      <c r="C8" s="37"/>
      <c r="D8" s="7" t="s">
        <v>10</v>
      </c>
      <c r="E8" s="4" t="s">
        <v>11</v>
      </c>
      <c r="F8" s="5">
        <v>20000</v>
      </c>
      <c r="G8" s="5">
        <v>0</v>
      </c>
      <c r="H8" s="6"/>
      <c r="I8" s="5">
        <f>F65</f>
        <v>40000</v>
      </c>
      <c r="J8" s="5">
        <f>G65</f>
        <v>0</v>
      </c>
      <c r="K8" s="6"/>
      <c r="L8" s="5">
        <f>I65</f>
        <v>50000</v>
      </c>
      <c r="M8" s="5">
        <f>J65</f>
        <v>0</v>
      </c>
    </row>
    <row r="9" spans="2:13" ht="15" customHeight="1" x14ac:dyDescent="0.25">
      <c r="B9" s="28"/>
      <c r="C9" s="38"/>
      <c r="D9" s="7" t="s">
        <v>12</v>
      </c>
      <c r="E9" s="4" t="s">
        <v>13</v>
      </c>
      <c r="F9" s="5">
        <v>0</v>
      </c>
      <c r="G9" s="5">
        <v>0</v>
      </c>
      <c r="H9" s="6"/>
      <c r="I9" s="5">
        <f t="shared" ref="I9:J10" si="0">F66</f>
        <v>0</v>
      </c>
      <c r="J9" s="5">
        <f t="shared" si="0"/>
        <v>0</v>
      </c>
      <c r="K9" s="6"/>
      <c r="L9" s="5">
        <f t="shared" ref="L9:M10" si="1">I66</f>
        <v>0</v>
      </c>
      <c r="M9" s="5">
        <f t="shared" si="1"/>
        <v>0</v>
      </c>
    </row>
    <row r="10" spans="2:13" ht="15" customHeight="1" x14ac:dyDescent="0.25">
      <c r="B10" s="28"/>
      <c r="C10" s="25"/>
      <c r="D10" s="7" t="s">
        <v>47</v>
      </c>
      <c r="E10" s="4" t="s">
        <v>48</v>
      </c>
      <c r="F10" s="5">
        <v>0</v>
      </c>
      <c r="G10" s="5">
        <v>0</v>
      </c>
      <c r="H10" s="6"/>
      <c r="I10" s="5">
        <f t="shared" si="0"/>
        <v>25000</v>
      </c>
      <c r="J10" s="5">
        <f t="shared" si="0"/>
        <v>0</v>
      </c>
      <c r="K10" s="6"/>
      <c r="L10" s="5">
        <f t="shared" si="1"/>
        <v>50000</v>
      </c>
      <c r="M10" s="5">
        <f t="shared" si="1"/>
        <v>0</v>
      </c>
    </row>
    <row r="11" spans="2:13" ht="15" customHeight="1" x14ac:dyDescent="0.25">
      <c r="B11" s="28"/>
      <c r="C11" s="51" t="s">
        <v>14</v>
      </c>
      <c r="D11" s="8" t="s">
        <v>4</v>
      </c>
      <c r="E11" s="4" t="s">
        <v>5</v>
      </c>
      <c r="F11" s="5">
        <v>0</v>
      </c>
      <c r="G11" s="5">
        <v>0</v>
      </c>
      <c r="H11" s="6"/>
      <c r="I11" s="5">
        <f t="shared" ref="I11:J16" si="2">F68</f>
        <v>0</v>
      </c>
      <c r="J11" s="5">
        <f t="shared" si="2"/>
        <v>0</v>
      </c>
      <c r="K11" s="6"/>
      <c r="L11" s="5">
        <f t="shared" ref="L11:M16" si="3">I68</f>
        <v>0</v>
      </c>
      <c r="M11" s="5">
        <f t="shared" si="3"/>
        <v>0</v>
      </c>
    </row>
    <row r="12" spans="2:13" ht="15" customHeight="1" x14ac:dyDescent="0.25">
      <c r="B12" s="28"/>
      <c r="C12" s="52"/>
      <c r="D12" s="8" t="s">
        <v>6</v>
      </c>
      <c r="E12" s="4" t="s">
        <v>7</v>
      </c>
      <c r="F12" s="5">
        <v>0</v>
      </c>
      <c r="G12" s="5">
        <v>0</v>
      </c>
      <c r="H12" s="6"/>
      <c r="I12" s="5">
        <f t="shared" si="2"/>
        <v>0</v>
      </c>
      <c r="J12" s="5">
        <f t="shared" si="2"/>
        <v>0</v>
      </c>
      <c r="K12" s="6"/>
      <c r="L12" s="5">
        <f t="shared" si="3"/>
        <v>0</v>
      </c>
      <c r="M12" s="5">
        <f t="shared" si="3"/>
        <v>0</v>
      </c>
    </row>
    <row r="13" spans="2:13" ht="15" customHeight="1" x14ac:dyDescent="0.25">
      <c r="B13" s="28"/>
      <c r="C13" s="52"/>
      <c r="D13" s="8" t="s">
        <v>8</v>
      </c>
      <c r="E13" s="4" t="s">
        <v>9</v>
      </c>
      <c r="F13" s="5">
        <v>520000</v>
      </c>
      <c r="G13" s="5">
        <v>0</v>
      </c>
      <c r="H13" s="6"/>
      <c r="I13" s="5">
        <f t="shared" si="2"/>
        <v>480000</v>
      </c>
      <c r="J13" s="5">
        <f t="shared" si="2"/>
        <v>0</v>
      </c>
      <c r="K13" s="6"/>
      <c r="L13" s="5">
        <f t="shared" si="3"/>
        <v>440000</v>
      </c>
      <c r="M13" s="5">
        <f t="shared" si="3"/>
        <v>0</v>
      </c>
    </row>
    <row r="14" spans="2:13" ht="15" customHeight="1" x14ac:dyDescent="0.25">
      <c r="B14" s="28"/>
      <c r="C14" s="52"/>
      <c r="D14" s="8" t="s">
        <v>10</v>
      </c>
      <c r="E14" s="4" t="s">
        <v>11</v>
      </c>
      <c r="F14" s="5">
        <v>0</v>
      </c>
      <c r="G14" s="5">
        <v>825000</v>
      </c>
      <c r="H14" s="6"/>
      <c r="I14" s="5">
        <f t="shared" si="2"/>
        <v>0</v>
      </c>
      <c r="J14" s="5">
        <f t="shared" si="2"/>
        <v>845000</v>
      </c>
      <c r="K14" s="6"/>
      <c r="L14" s="5">
        <f t="shared" si="3"/>
        <v>0</v>
      </c>
      <c r="M14" s="5">
        <f t="shared" si="3"/>
        <v>1056250</v>
      </c>
    </row>
    <row r="15" spans="2:13" ht="15" customHeight="1" x14ac:dyDescent="0.25">
      <c r="B15" s="28"/>
      <c r="C15" s="53"/>
      <c r="D15" s="8" t="s">
        <v>12</v>
      </c>
      <c r="E15" s="4" t="s">
        <v>13</v>
      </c>
      <c r="F15" s="5">
        <v>0</v>
      </c>
      <c r="G15" s="5">
        <v>0</v>
      </c>
      <c r="H15" s="6"/>
      <c r="I15" s="5">
        <f t="shared" si="2"/>
        <v>0</v>
      </c>
      <c r="J15" s="5">
        <f t="shared" si="2"/>
        <v>0</v>
      </c>
      <c r="K15" s="6"/>
      <c r="L15" s="5">
        <f t="shared" si="3"/>
        <v>0</v>
      </c>
      <c r="M15" s="5">
        <f t="shared" si="3"/>
        <v>0</v>
      </c>
    </row>
    <row r="16" spans="2:13" ht="15" customHeight="1" x14ac:dyDescent="0.25">
      <c r="B16" s="28"/>
      <c r="C16" s="26"/>
      <c r="D16" s="59" t="s">
        <v>47</v>
      </c>
      <c r="E16" s="3" t="s">
        <v>48</v>
      </c>
      <c r="F16" s="5">
        <v>0</v>
      </c>
      <c r="G16" s="5">
        <v>0</v>
      </c>
      <c r="H16" s="6"/>
      <c r="I16" s="5">
        <f t="shared" si="2"/>
        <v>0</v>
      </c>
      <c r="J16" s="5">
        <f t="shared" si="2"/>
        <v>25000</v>
      </c>
      <c r="K16" s="6"/>
      <c r="L16" s="5">
        <f t="shared" si="3"/>
        <v>0</v>
      </c>
      <c r="M16" s="5">
        <f t="shared" si="3"/>
        <v>50000</v>
      </c>
    </row>
    <row r="17" spans="2:13" ht="15" customHeight="1" x14ac:dyDescent="0.25">
      <c r="B17" s="29"/>
      <c r="C17" s="54" t="s">
        <v>15</v>
      </c>
      <c r="D17" s="55"/>
      <c r="E17" s="55"/>
      <c r="F17" s="9">
        <f>SUM(F4:F9)-SUM(F11:F15)</f>
        <v>345000</v>
      </c>
      <c r="G17" s="9">
        <f>SUM(G4:G9)-SUM(G11:G15)</f>
        <v>0</v>
      </c>
      <c r="H17" s="6"/>
      <c r="I17" s="9">
        <f>SUM(I4:I9)-SUM(I11:I15)</f>
        <v>395000</v>
      </c>
      <c r="J17" s="9">
        <f>SUM(J4:J9)-SUM(J11:J15)</f>
        <v>-50000</v>
      </c>
      <c r="K17" s="6"/>
      <c r="L17" s="9">
        <f>SUM(L4:L9)-SUM(L11:L15)</f>
        <v>455000</v>
      </c>
      <c r="M17" s="9">
        <f>SUM(M4:M9)-SUM(M11:M15)</f>
        <v>-311250</v>
      </c>
    </row>
    <row r="18" spans="2:13" x14ac:dyDescent="0.25">
      <c r="F18" s="6"/>
      <c r="G18" s="6"/>
      <c r="H18" s="6"/>
      <c r="I18" s="6"/>
      <c r="J18" s="6"/>
      <c r="K18" s="6"/>
      <c r="L18" s="6"/>
      <c r="M18" s="6"/>
    </row>
    <row r="19" spans="2:13" ht="19.5" customHeight="1" x14ac:dyDescent="0.25">
      <c r="B19" s="47" t="s">
        <v>30</v>
      </c>
      <c r="C19" s="49" t="s">
        <v>31</v>
      </c>
      <c r="D19" s="50"/>
      <c r="E19" s="24" t="s">
        <v>37</v>
      </c>
      <c r="F19" s="11">
        <v>100000</v>
      </c>
      <c r="G19" s="11"/>
      <c r="H19" s="6"/>
      <c r="I19" s="11">
        <v>100000</v>
      </c>
      <c r="J19" s="11"/>
      <c r="K19" s="6"/>
      <c r="L19" s="11">
        <v>100000</v>
      </c>
      <c r="M19" s="11"/>
    </row>
    <row r="20" spans="2:13" ht="19.5" customHeight="1" x14ac:dyDescent="0.25">
      <c r="B20" s="48"/>
      <c r="C20" s="49" t="s">
        <v>32</v>
      </c>
      <c r="D20" s="50"/>
      <c r="E20" s="24" t="s">
        <v>38</v>
      </c>
      <c r="F20" s="11">
        <v>10000</v>
      </c>
      <c r="G20" s="11"/>
      <c r="H20" s="6"/>
      <c r="I20" s="11">
        <v>10000</v>
      </c>
      <c r="J20" s="11"/>
      <c r="K20" s="6"/>
      <c r="L20" s="11">
        <v>10000</v>
      </c>
      <c r="M20" s="11"/>
    </row>
    <row r="21" spans="2:13" ht="19.5" customHeight="1" x14ac:dyDescent="0.25">
      <c r="B21" s="48"/>
      <c r="C21" s="49" t="s">
        <v>49</v>
      </c>
      <c r="D21" s="50"/>
      <c r="E21" s="24" t="s">
        <v>39</v>
      </c>
      <c r="F21" s="11"/>
      <c r="G21" s="11">
        <v>5000</v>
      </c>
      <c r="H21" s="6"/>
      <c r="I21" s="11"/>
      <c r="J21" s="11">
        <v>5000</v>
      </c>
      <c r="K21" s="6"/>
      <c r="L21" s="11"/>
      <c r="M21" s="11">
        <v>5000</v>
      </c>
    </row>
    <row r="22" spans="2:13" ht="19.5" customHeight="1" x14ac:dyDescent="0.25">
      <c r="B22" s="48"/>
      <c r="C22" s="49" t="s">
        <v>33</v>
      </c>
      <c r="D22" s="50"/>
      <c r="E22" s="24" t="s">
        <v>36</v>
      </c>
      <c r="F22" s="11">
        <v>5000</v>
      </c>
      <c r="G22" s="11">
        <v>-5000</v>
      </c>
      <c r="H22" s="6"/>
      <c r="I22" s="11">
        <v>5000</v>
      </c>
      <c r="J22" s="11">
        <v>-5000</v>
      </c>
      <c r="K22" s="6"/>
      <c r="L22" s="11">
        <v>5000</v>
      </c>
      <c r="M22" s="11">
        <v>-5000</v>
      </c>
    </row>
    <row r="23" spans="2:13" ht="19.5" customHeight="1" x14ac:dyDescent="0.25">
      <c r="B23" s="48"/>
      <c r="C23" s="49" t="s">
        <v>34</v>
      </c>
      <c r="D23" s="50"/>
      <c r="E23" s="24" t="s">
        <v>35</v>
      </c>
      <c r="F23" s="11">
        <f>(F20+F22+10000)*-1</f>
        <v>-25000</v>
      </c>
      <c r="G23" s="11">
        <v>25000</v>
      </c>
      <c r="H23" s="6"/>
      <c r="I23" s="11">
        <v>-25000</v>
      </c>
      <c r="J23" s="11">
        <v>25000</v>
      </c>
      <c r="K23" s="6"/>
      <c r="L23" s="11">
        <v>-25000</v>
      </c>
      <c r="M23" s="11">
        <v>25000</v>
      </c>
    </row>
    <row r="24" spans="2:13" ht="19.5" customHeight="1" x14ac:dyDescent="0.25">
      <c r="B24" s="48"/>
      <c r="C24" s="30" t="s">
        <v>40</v>
      </c>
      <c r="D24" s="56"/>
      <c r="E24" s="24" t="s">
        <v>41</v>
      </c>
      <c r="F24" s="11">
        <f>SUM(F19:F23)</f>
        <v>90000</v>
      </c>
      <c r="G24" s="11">
        <v>0</v>
      </c>
      <c r="H24" s="6"/>
      <c r="I24" s="11">
        <f>SUM(I19:I23)</f>
        <v>90000</v>
      </c>
      <c r="J24" s="11"/>
      <c r="K24" s="6"/>
      <c r="L24" s="11">
        <f>SUM(L19:L23)</f>
        <v>90000</v>
      </c>
      <c r="M24" s="11"/>
    </row>
    <row r="25" spans="2:13" ht="19.5" customHeight="1" x14ac:dyDescent="0.25">
      <c r="B25" s="48"/>
      <c r="C25" s="49" t="s">
        <v>42</v>
      </c>
      <c r="D25" s="50"/>
      <c r="E25" s="24" t="s">
        <v>45</v>
      </c>
      <c r="F25" s="11">
        <v>-40000</v>
      </c>
      <c r="G25" s="11">
        <v>0</v>
      </c>
      <c r="H25" s="6"/>
      <c r="I25" s="11">
        <v>-40000</v>
      </c>
      <c r="J25" s="11"/>
      <c r="K25" s="6"/>
      <c r="L25" s="11">
        <v>-40000</v>
      </c>
      <c r="M25" s="11"/>
    </row>
    <row r="26" spans="2:13" ht="19.5" customHeight="1" x14ac:dyDescent="0.25">
      <c r="B26" s="48"/>
      <c r="C26" s="49" t="s">
        <v>43</v>
      </c>
      <c r="D26" s="50"/>
      <c r="E26" s="24" t="s">
        <v>44</v>
      </c>
      <c r="F26" s="11">
        <v>25000</v>
      </c>
      <c r="G26" s="11">
        <v>-25000</v>
      </c>
      <c r="H26" s="6"/>
      <c r="I26" s="11">
        <v>25000</v>
      </c>
      <c r="J26" s="11">
        <v>-25000</v>
      </c>
      <c r="K26" s="6"/>
      <c r="L26" s="11">
        <v>25000</v>
      </c>
      <c r="M26" s="11">
        <v>-25000</v>
      </c>
    </row>
    <row r="27" spans="2:13" x14ac:dyDescent="0.25">
      <c r="F27" s="6"/>
      <c r="G27" s="6"/>
      <c r="H27" s="6"/>
      <c r="I27" s="6"/>
      <c r="J27" s="6"/>
      <c r="K27" s="6"/>
      <c r="L27" s="6"/>
      <c r="M27" s="6"/>
    </row>
    <row r="28" spans="2:13" ht="14.5" x14ac:dyDescent="0.25">
      <c r="B28" s="27" t="s">
        <v>21</v>
      </c>
      <c r="C28" s="30" t="s">
        <v>46</v>
      </c>
      <c r="D28" s="31"/>
      <c r="E28" s="31"/>
      <c r="F28" s="10">
        <f>SUM(F24:F26)</f>
        <v>75000</v>
      </c>
      <c r="G28" s="10">
        <f>-100000-10000-5000+40000</f>
        <v>-75000</v>
      </c>
      <c r="H28" s="6"/>
      <c r="I28" s="10">
        <f>SUM(I24:I26)</f>
        <v>75000</v>
      </c>
      <c r="J28" s="10">
        <f>-100000-10000-5000+40000</f>
        <v>-75000</v>
      </c>
      <c r="K28" s="6"/>
      <c r="L28" s="10">
        <f>SUM(L24:L26)</f>
        <v>75000</v>
      </c>
      <c r="M28" s="10">
        <f>-100000-10000-5000+40000</f>
        <v>-75000</v>
      </c>
    </row>
    <row r="29" spans="2:13" ht="14.5" x14ac:dyDescent="0.25">
      <c r="B29" s="28"/>
      <c r="C29" s="32" t="s">
        <v>16</v>
      </c>
      <c r="D29" s="33"/>
      <c r="E29" s="33"/>
      <c r="F29" s="11">
        <v>0</v>
      </c>
      <c r="G29" s="11">
        <v>0</v>
      </c>
      <c r="H29" s="6"/>
      <c r="I29" s="11">
        <v>0</v>
      </c>
      <c r="J29" s="11">
        <v>0</v>
      </c>
      <c r="K29" s="6"/>
      <c r="L29" s="11">
        <v>0</v>
      </c>
      <c r="M29" s="11">
        <v>0</v>
      </c>
    </row>
    <row r="30" spans="2:13" ht="14.5" x14ac:dyDescent="0.25">
      <c r="B30" s="28"/>
      <c r="C30" s="1" t="s">
        <v>0</v>
      </c>
      <c r="D30" s="2" t="s">
        <v>1</v>
      </c>
      <c r="E30" s="3" t="s">
        <v>2</v>
      </c>
      <c r="F30" s="11">
        <v>0</v>
      </c>
      <c r="G30" s="11">
        <v>0</v>
      </c>
      <c r="H30" s="6"/>
      <c r="I30" s="11">
        <v>0</v>
      </c>
      <c r="J30" s="11">
        <v>0</v>
      </c>
      <c r="K30" s="6"/>
      <c r="L30" s="11">
        <v>0</v>
      </c>
      <c r="M30" s="11">
        <v>0</v>
      </c>
    </row>
    <row r="31" spans="2:13" ht="14.5" x14ac:dyDescent="0.25">
      <c r="B31" s="29"/>
      <c r="C31" s="34" t="s">
        <v>17</v>
      </c>
      <c r="D31" s="35"/>
      <c r="E31" s="35"/>
      <c r="F31" s="10">
        <f>F28+F29-F30</f>
        <v>75000</v>
      </c>
      <c r="G31" s="10">
        <f>G28+G29-G30</f>
        <v>-75000</v>
      </c>
      <c r="H31" s="6"/>
      <c r="I31" s="10">
        <f>I28+I29-I30</f>
        <v>75000</v>
      </c>
      <c r="J31" s="10">
        <f>J28+J29-J30</f>
        <v>-75000</v>
      </c>
      <c r="K31" s="6"/>
      <c r="L31" s="10">
        <f>L28+L29-L30</f>
        <v>75000</v>
      </c>
      <c r="M31" s="10">
        <f>M28+M29-M30</f>
        <v>-75000</v>
      </c>
    </row>
    <row r="32" spans="2:13" x14ac:dyDescent="0.25">
      <c r="F32" s="6"/>
      <c r="G32" s="6"/>
      <c r="H32" s="6"/>
      <c r="I32" s="6"/>
      <c r="J32" s="6"/>
      <c r="K32" s="6"/>
      <c r="L32" s="6"/>
      <c r="M32" s="6"/>
    </row>
    <row r="33" spans="2:14" ht="15" customHeight="1" x14ac:dyDescent="0.25">
      <c r="B33" s="27" t="s">
        <v>22</v>
      </c>
      <c r="C33" s="36" t="s">
        <v>3</v>
      </c>
      <c r="D33" s="7" t="s">
        <v>4</v>
      </c>
      <c r="E33" s="4" t="s">
        <v>5</v>
      </c>
      <c r="F33" s="11">
        <f>110000-40000-40000-20000-25000+5000</f>
        <v>-10000</v>
      </c>
      <c r="G33" s="11">
        <f>-110000+40000+40000+20000-5000+25000</f>
        <v>10000</v>
      </c>
      <c r="H33" s="6"/>
      <c r="I33" s="11">
        <f>110000-40000-40000-25000+5000</f>
        <v>10000</v>
      </c>
      <c r="J33" s="11">
        <f>-110000+40000+40000-5000+25000</f>
        <v>-10000</v>
      </c>
      <c r="K33" s="6"/>
      <c r="L33" s="11">
        <f>110000-40000-40000+10000-25000+5000</f>
        <v>20000</v>
      </c>
      <c r="M33" s="11">
        <f>-110000+40000+40000-5000+25000-10000</f>
        <v>-20000</v>
      </c>
    </row>
    <row r="34" spans="2:14" ht="14.5" x14ac:dyDescent="0.25">
      <c r="B34" s="28"/>
      <c r="C34" s="37"/>
      <c r="D34" s="7" t="s">
        <v>6</v>
      </c>
      <c r="E34" s="4" t="s">
        <v>7</v>
      </c>
      <c r="F34" s="11">
        <v>0</v>
      </c>
      <c r="G34" s="11">
        <v>0</v>
      </c>
      <c r="H34" s="6"/>
      <c r="I34" s="11">
        <v>0</v>
      </c>
      <c r="J34" s="11">
        <v>0</v>
      </c>
      <c r="K34" s="6"/>
      <c r="L34" s="11">
        <v>0</v>
      </c>
      <c r="M34" s="11">
        <v>0</v>
      </c>
    </row>
    <row r="35" spans="2:14" ht="14.5" x14ac:dyDescent="0.25">
      <c r="B35" s="28"/>
      <c r="C35" s="37"/>
      <c r="D35" s="7" t="s">
        <v>8</v>
      </c>
      <c r="E35" s="4" t="s">
        <v>9</v>
      </c>
      <c r="F35" s="11">
        <v>0</v>
      </c>
      <c r="G35" s="11">
        <v>-40000</v>
      </c>
      <c r="H35" s="6"/>
      <c r="I35" s="11">
        <v>0</v>
      </c>
      <c r="J35" s="11">
        <v>-40000</v>
      </c>
      <c r="K35" s="6"/>
      <c r="L35" s="11">
        <v>0</v>
      </c>
      <c r="M35" s="11">
        <f>-40000</f>
        <v>-40000</v>
      </c>
    </row>
    <row r="36" spans="2:14" ht="14.5" x14ac:dyDescent="0.25">
      <c r="B36" s="28"/>
      <c r="C36" s="37"/>
      <c r="D36" s="7" t="s">
        <v>10</v>
      </c>
      <c r="E36" s="4" t="s">
        <v>11</v>
      </c>
      <c r="F36" s="11">
        <v>20000</v>
      </c>
      <c r="G36" s="11">
        <v>0</v>
      </c>
      <c r="H36" s="6"/>
      <c r="I36" s="11">
        <v>0</v>
      </c>
      <c r="J36" s="11">
        <v>0</v>
      </c>
      <c r="K36" s="6"/>
      <c r="L36" s="11">
        <f>(200*50)*-1</f>
        <v>-10000</v>
      </c>
      <c r="M36" s="60">
        <v>0</v>
      </c>
      <c r="N36">
        <f>10000</f>
        <v>10000</v>
      </c>
    </row>
    <row r="37" spans="2:14" ht="14.5" x14ac:dyDescent="0.25">
      <c r="B37" s="28"/>
      <c r="C37" s="37"/>
      <c r="D37" s="7" t="s">
        <v>12</v>
      </c>
      <c r="E37" s="4" t="s">
        <v>13</v>
      </c>
      <c r="F37" s="11">
        <v>0</v>
      </c>
      <c r="G37" s="11">
        <v>0</v>
      </c>
      <c r="H37" s="6"/>
      <c r="I37" s="11">
        <v>0</v>
      </c>
      <c r="J37" s="11">
        <v>0</v>
      </c>
      <c r="K37" s="6"/>
      <c r="L37" s="11">
        <v>0</v>
      </c>
      <c r="M37" s="11">
        <v>0</v>
      </c>
    </row>
    <row r="38" spans="2:14" ht="14.5" x14ac:dyDescent="0.25">
      <c r="B38" s="28"/>
      <c r="C38" s="38"/>
      <c r="D38" s="7" t="s">
        <v>47</v>
      </c>
      <c r="E38" s="4" t="s">
        <v>48</v>
      </c>
      <c r="F38" s="11">
        <v>25000</v>
      </c>
      <c r="G38" s="11">
        <v>0</v>
      </c>
      <c r="H38" s="6"/>
      <c r="I38" s="11">
        <v>25000</v>
      </c>
      <c r="J38" s="11">
        <v>0</v>
      </c>
      <c r="K38" s="6"/>
      <c r="L38" s="11">
        <v>25000</v>
      </c>
      <c r="M38" s="11">
        <v>0</v>
      </c>
    </row>
    <row r="39" spans="2:14" ht="15" customHeight="1" x14ac:dyDescent="0.25">
      <c r="B39" s="28"/>
      <c r="C39" s="43" t="s">
        <v>14</v>
      </c>
      <c r="D39" s="8" t="s">
        <v>4</v>
      </c>
      <c r="E39" s="4" t="s">
        <v>5</v>
      </c>
      <c r="F39" s="11">
        <v>0</v>
      </c>
      <c r="G39" s="11">
        <v>0</v>
      </c>
      <c r="H39" s="6"/>
      <c r="I39" s="11">
        <v>0</v>
      </c>
      <c r="J39" s="11">
        <v>0</v>
      </c>
      <c r="K39" s="6"/>
      <c r="L39" s="11">
        <v>0</v>
      </c>
      <c r="M39" s="11">
        <v>0</v>
      </c>
    </row>
    <row r="40" spans="2:14" ht="14.5" x14ac:dyDescent="0.25">
      <c r="B40" s="28"/>
      <c r="C40" s="44"/>
      <c r="D40" s="8" t="s">
        <v>6</v>
      </c>
      <c r="E40" s="4" t="s">
        <v>7</v>
      </c>
      <c r="F40" s="11">
        <v>0</v>
      </c>
      <c r="G40" s="11">
        <v>0</v>
      </c>
      <c r="H40" s="6"/>
      <c r="I40" s="11">
        <v>0</v>
      </c>
      <c r="J40" s="11">
        <v>0</v>
      </c>
      <c r="K40" s="6"/>
      <c r="L40" s="11">
        <v>0</v>
      </c>
      <c r="M40" s="11">
        <v>0</v>
      </c>
    </row>
    <row r="41" spans="2:14" ht="14.5" x14ac:dyDescent="0.25">
      <c r="B41" s="28"/>
      <c r="C41" s="44"/>
      <c r="D41" s="8" t="s">
        <v>8</v>
      </c>
      <c r="E41" s="4" t="s">
        <v>9</v>
      </c>
      <c r="F41" s="11">
        <v>-40000</v>
      </c>
      <c r="G41" s="11">
        <v>0</v>
      </c>
      <c r="H41" s="6"/>
      <c r="I41" s="11">
        <v>-40000</v>
      </c>
      <c r="J41" s="11">
        <v>0</v>
      </c>
      <c r="K41" s="6"/>
      <c r="L41" s="11">
        <v>-40000</v>
      </c>
      <c r="M41" s="11">
        <v>0</v>
      </c>
    </row>
    <row r="42" spans="2:14" ht="14.5" x14ac:dyDescent="0.25">
      <c r="B42" s="28"/>
      <c r="C42" s="44"/>
      <c r="D42" s="8" t="s">
        <v>10</v>
      </c>
      <c r="E42" s="4" t="s">
        <v>11</v>
      </c>
      <c r="F42" s="11">
        <v>0</v>
      </c>
      <c r="G42" s="11">
        <f>500*40</f>
        <v>20000</v>
      </c>
      <c r="H42" s="6"/>
      <c r="I42" s="11">
        <v>0</v>
      </c>
      <c r="J42" s="11">
        <v>0</v>
      </c>
      <c r="K42" s="6"/>
      <c r="L42" s="11">
        <v>0</v>
      </c>
      <c r="M42" s="60">
        <v>-10000</v>
      </c>
      <c r="N42" s="61">
        <v>0</v>
      </c>
    </row>
    <row r="43" spans="2:14" ht="14.5" x14ac:dyDescent="0.25">
      <c r="B43" s="28"/>
      <c r="C43" s="44"/>
      <c r="D43" s="8" t="s">
        <v>12</v>
      </c>
      <c r="E43" s="4" t="s">
        <v>13</v>
      </c>
      <c r="F43" s="11">
        <v>0</v>
      </c>
      <c r="G43" s="11"/>
      <c r="H43" s="6"/>
      <c r="I43" s="11">
        <v>0</v>
      </c>
      <c r="J43" s="11">
        <v>0</v>
      </c>
      <c r="K43" s="6"/>
      <c r="L43" s="11">
        <v>0</v>
      </c>
      <c r="M43" s="11">
        <v>0</v>
      </c>
    </row>
    <row r="44" spans="2:14" ht="14.5" x14ac:dyDescent="0.25">
      <c r="B44" s="28"/>
      <c r="C44" s="45"/>
      <c r="D44" s="8" t="s">
        <v>47</v>
      </c>
      <c r="E44" s="4" t="s">
        <v>48</v>
      </c>
      <c r="F44" s="11"/>
      <c r="G44" s="11">
        <v>25000</v>
      </c>
      <c r="H44" s="6"/>
      <c r="I44" s="11"/>
      <c r="J44" s="11">
        <v>25000</v>
      </c>
      <c r="K44" s="6"/>
      <c r="L44" s="11">
        <v>0</v>
      </c>
      <c r="M44" s="11">
        <v>25000</v>
      </c>
    </row>
    <row r="45" spans="2:14" ht="14.5" x14ac:dyDescent="0.25">
      <c r="B45" s="29"/>
      <c r="C45" s="34" t="s">
        <v>18</v>
      </c>
      <c r="D45" s="35"/>
      <c r="E45" s="35"/>
      <c r="F45" s="10">
        <f>SUM(F33:F38)-SUM(F39:F44)</f>
        <v>75000</v>
      </c>
      <c r="G45" s="10">
        <f>(G33+G34+G35+G36+G37+G38-G39-G40-G41-G42-G43-G44)</f>
        <v>-75000</v>
      </c>
      <c r="H45" s="6"/>
      <c r="I45" s="10">
        <f>SUM(I33:I38)-SUM(I39:I44)</f>
        <v>75000</v>
      </c>
      <c r="J45" s="10">
        <f>(J33+J34+J35+J36+J37+J38-J39-J40-J41-J42-J43-J44)</f>
        <v>-75000</v>
      </c>
      <c r="K45" s="6"/>
      <c r="L45" s="10">
        <f>SUM(L33:L38)-SUM(L39:L44)</f>
        <v>75000</v>
      </c>
      <c r="M45" s="10">
        <f>(M33+M34+M35+M36+M37+M38-M39-M40-M41-M42-M43-M44)</f>
        <v>-75000</v>
      </c>
    </row>
    <row r="46" spans="2:14" x14ac:dyDescent="0.25">
      <c r="F46" s="6"/>
      <c r="G46" s="6"/>
      <c r="H46" s="6"/>
      <c r="I46" s="6"/>
      <c r="J46" s="6"/>
      <c r="K46" s="6"/>
      <c r="L46" s="6"/>
      <c r="M46" s="6"/>
    </row>
    <row r="47" spans="2:14" ht="15" customHeight="1" x14ac:dyDescent="0.25">
      <c r="B47" s="41" t="s">
        <v>19</v>
      </c>
      <c r="C47" s="1" t="s">
        <v>0</v>
      </c>
      <c r="D47" s="2" t="s">
        <v>1</v>
      </c>
      <c r="E47" s="3" t="s">
        <v>2</v>
      </c>
      <c r="F47" s="11">
        <v>0</v>
      </c>
      <c r="G47" s="11">
        <v>0</v>
      </c>
      <c r="H47" s="6"/>
      <c r="I47" s="11">
        <v>0</v>
      </c>
      <c r="J47" s="11">
        <v>0</v>
      </c>
      <c r="K47" s="6"/>
      <c r="L47" s="11">
        <v>125000</v>
      </c>
      <c r="M47" s="11">
        <v>0</v>
      </c>
    </row>
    <row r="48" spans="2:14" ht="15" customHeight="1" x14ac:dyDescent="0.25">
      <c r="B48" s="42"/>
      <c r="C48" s="36" t="s">
        <v>3</v>
      </c>
      <c r="D48" s="7" t="s">
        <v>4</v>
      </c>
      <c r="E48" s="4" t="s">
        <v>5</v>
      </c>
      <c r="F48" s="11">
        <v>0</v>
      </c>
      <c r="G48" s="11">
        <v>0</v>
      </c>
      <c r="H48" s="6"/>
      <c r="I48" s="11">
        <v>0</v>
      </c>
      <c r="J48" s="11">
        <v>0</v>
      </c>
      <c r="K48" s="6"/>
      <c r="L48" s="11">
        <v>0</v>
      </c>
      <c r="M48" s="11">
        <v>0</v>
      </c>
    </row>
    <row r="49" spans="2:13" ht="15" customHeight="1" x14ac:dyDescent="0.25">
      <c r="B49" s="42"/>
      <c r="C49" s="37"/>
      <c r="D49" s="7" t="s">
        <v>6</v>
      </c>
      <c r="E49" s="4" t="s">
        <v>7</v>
      </c>
      <c r="F49" s="11">
        <v>0</v>
      </c>
      <c r="G49" s="11">
        <v>0</v>
      </c>
      <c r="H49" s="6"/>
      <c r="I49" s="11">
        <v>0</v>
      </c>
      <c r="J49" s="11">
        <v>0</v>
      </c>
      <c r="K49" s="6"/>
      <c r="L49" s="11">
        <v>0</v>
      </c>
      <c r="M49" s="11">
        <v>0</v>
      </c>
    </row>
    <row r="50" spans="2:13" ht="15" customHeight="1" x14ac:dyDescent="0.25">
      <c r="B50" s="42"/>
      <c r="C50" s="37"/>
      <c r="D50" s="7" t="s">
        <v>8</v>
      </c>
      <c r="E50" s="4" t="s">
        <v>9</v>
      </c>
      <c r="F50" s="11">
        <v>0</v>
      </c>
      <c r="G50" s="11">
        <v>0</v>
      </c>
      <c r="H50" s="6"/>
      <c r="I50" s="11">
        <v>0</v>
      </c>
      <c r="J50" s="11">
        <v>0</v>
      </c>
      <c r="K50" s="6"/>
      <c r="L50" s="11">
        <v>0</v>
      </c>
      <c r="M50" s="11">
        <v>0</v>
      </c>
    </row>
    <row r="51" spans="2:13" ht="15" customHeight="1" x14ac:dyDescent="0.25">
      <c r="B51" s="42"/>
      <c r="C51" s="37"/>
      <c r="D51" s="7" t="s">
        <v>10</v>
      </c>
      <c r="E51" s="4" t="s">
        <v>11</v>
      </c>
      <c r="F51" s="11">
        <v>0</v>
      </c>
      <c r="G51" s="11">
        <v>0</v>
      </c>
      <c r="H51" s="6"/>
      <c r="I51" s="11">
        <f>(500*10)+(500*10)</f>
        <v>10000</v>
      </c>
      <c r="J51" s="11">
        <v>0</v>
      </c>
      <c r="K51" s="6"/>
      <c r="L51" s="11">
        <f>((300*55)-(300*50))+((500*55)-(500*50))</f>
        <v>4000</v>
      </c>
      <c r="M51" s="11">
        <v>0</v>
      </c>
    </row>
    <row r="52" spans="2:13" ht="15" customHeight="1" x14ac:dyDescent="0.25">
      <c r="B52" s="42"/>
      <c r="C52" s="37"/>
      <c r="D52" s="7" t="s">
        <v>12</v>
      </c>
      <c r="E52" s="4" t="s">
        <v>13</v>
      </c>
      <c r="F52" s="11">
        <v>0</v>
      </c>
      <c r="G52" s="11">
        <v>0</v>
      </c>
      <c r="H52" s="6"/>
      <c r="I52" s="11">
        <v>0</v>
      </c>
      <c r="J52" s="11">
        <v>0</v>
      </c>
      <c r="K52" s="6"/>
      <c r="L52" s="11">
        <v>0</v>
      </c>
      <c r="M52" s="11">
        <v>0</v>
      </c>
    </row>
    <row r="53" spans="2:13" ht="15" customHeight="1" x14ac:dyDescent="0.25">
      <c r="B53" s="42"/>
      <c r="C53" s="38"/>
      <c r="D53" s="7" t="s">
        <v>47</v>
      </c>
      <c r="E53" s="4" t="s">
        <v>48</v>
      </c>
      <c r="F53" s="11">
        <v>0</v>
      </c>
      <c r="G53" s="11">
        <v>0</v>
      </c>
      <c r="H53" s="6"/>
      <c r="I53" s="11"/>
      <c r="J53" s="11"/>
      <c r="K53" s="6"/>
      <c r="L53" s="11"/>
      <c r="M53" s="11"/>
    </row>
    <row r="54" spans="2:13" ht="15" customHeight="1" x14ac:dyDescent="0.25">
      <c r="B54" s="42"/>
      <c r="C54" s="39" t="s">
        <v>14</v>
      </c>
      <c r="D54" s="8" t="s">
        <v>4</v>
      </c>
      <c r="E54" s="4" t="s">
        <v>5</v>
      </c>
      <c r="F54" s="11">
        <v>0</v>
      </c>
      <c r="G54" s="11">
        <v>0</v>
      </c>
      <c r="H54" s="6"/>
      <c r="I54" s="11">
        <v>0</v>
      </c>
      <c r="J54" s="11">
        <v>0</v>
      </c>
      <c r="K54" s="6"/>
      <c r="L54" s="11">
        <v>0</v>
      </c>
      <c r="M54" s="11">
        <v>0</v>
      </c>
    </row>
    <row r="55" spans="2:13" ht="15" customHeight="1" x14ac:dyDescent="0.25">
      <c r="B55" s="42"/>
      <c r="C55" s="40"/>
      <c r="D55" s="8" t="s">
        <v>6</v>
      </c>
      <c r="E55" s="4" t="s">
        <v>7</v>
      </c>
      <c r="F55" s="11">
        <v>0</v>
      </c>
      <c r="G55" s="11">
        <v>0</v>
      </c>
      <c r="H55" s="6"/>
      <c r="I55" s="11"/>
      <c r="J55" s="11">
        <v>0</v>
      </c>
      <c r="K55" s="6"/>
      <c r="L55" s="11">
        <v>0</v>
      </c>
      <c r="M55" s="11">
        <v>0</v>
      </c>
    </row>
    <row r="56" spans="2:13" ht="15" customHeight="1" x14ac:dyDescent="0.25">
      <c r="B56" s="42"/>
      <c r="C56" s="40"/>
      <c r="D56" s="8" t="s">
        <v>8</v>
      </c>
      <c r="E56" s="4" t="s">
        <v>9</v>
      </c>
      <c r="F56" s="11">
        <v>0</v>
      </c>
      <c r="G56" s="11">
        <v>0</v>
      </c>
      <c r="H56" s="6"/>
      <c r="I56" s="11">
        <v>0</v>
      </c>
      <c r="J56" s="11">
        <v>0</v>
      </c>
      <c r="K56" s="6"/>
      <c r="L56" s="11">
        <v>0</v>
      </c>
      <c r="M56" s="11">
        <v>0</v>
      </c>
    </row>
    <row r="57" spans="2:13" ht="15" customHeight="1" x14ac:dyDescent="0.25">
      <c r="B57" s="42"/>
      <c r="C57" s="40"/>
      <c r="D57" s="8" t="s">
        <v>10</v>
      </c>
      <c r="E57" s="4" t="s">
        <v>11</v>
      </c>
      <c r="F57" s="11">
        <v>0</v>
      </c>
      <c r="G57" s="11">
        <v>0</v>
      </c>
      <c r="H57" s="6"/>
      <c r="I57" s="11">
        <v>0</v>
      </c>
      <c r="J57" s="11">
        <f>21125*10</f>
        <v>211250</v>
      </c>
      <c r="K57" s="6"/>
      <c r="L57" s="11">
        <v>0</v>
      </c>
      <c r="M57" s="11">
        <f>(20925)*(55-50)</f>
        <v>104625</v>
      </c>
    </row>
    <row r="58" spans="2:13" ht="15" customHeight="1" x14ac:dyDescent="0.25">
      <c r="B58" s="42"/>
      <c r="C58" s="40"/>
      <c r="D58" s="8" t="s">
        <v>12</v>
      </c>
      <c r="E58" s="4" t="s">
        <v>13</v>
      </c>
      <c r="F58" s="11">
        <v>0</v>
      </c>
      <c r="G58" s="11">
        <v>0</v>
      </c>
      <c r="H58" s="6"/>
      <c r="I58" s="11">
        <v>0</v>
      </c>
      <c r="J58" s="11">
        <v>0</v>
      </c>
      <c r="K58" s="6"/>
      <c r="L58" s="11">
        <v>0</v>
      </c>
      <c r="M58" s="11">
        <v>0</v>
      </c>
    </row>
    <row r="59" spans="2:13" ht="15.75" customHeight="1" x14ac:dyDescent="0.25">
      <c r="B59" s="42"/>
      <c r="C59" s="40"/>
      <c r="D59" s="8" t="s">
        <v>47</v>
      </c>
      <c r="E59" s="4" t="s">
        <v>48</v>
      </c>
      <c r="F59" s="22">
        <v>0</v>
      </c>
      <c r="G59" s="22">
        <v>0</v>
      </c>
      <c r="H59" s="6"/>
      <c r="I59" s="22"/>
      <c r="J59" s="22"/>
      <c r="K59" s="6"/>
      <c r="L59" s="22"/>
      <c r="M59" s="22"/>
    </row>
    <row r="60" spans="2:13" x14ac:dyDescent="0.25">
      <c r="F60" s="6"/>
      <c r="G60" s="6"/>
      <c r="H60" s="6"/>
      <c r="I60" s="6"/>
      <c r="J60" s="6"/>
      <c r="K60" s="6"/>
      <c r="L60" s="6"/>
      <c r="M60" s="6"/>
    </row>
    <row r="61" spans="2:13" ht="14.5" x14ac:dyDescent="0.25">
      <c r="B61" s="27" t="s">
        <v>23</v>
      </c>
      <c r="C61" s="1" t="s">
        <v>0</v>
      </c>
      <c r="D61" s="2" t="s">
        <v>1</v>
      </c>
      <c r="E61" s="3" t="s">
        <v>2</v>
      </c>
      <c r="F61" s="11">
        <f>F4</f>
        <v>825000</v>
      </c>
      <c r="G61" s="11">
        <f>G4</f>
        <v>0</v>
      </c>
      <c r="H61" s="6"/>
      <c r="I61" s="11">
        <f>I4</f>
        <v>825000</v>
      </c>
      <c r="J61" s="11">
        <f>J4</f>
        <v>0</v>
      </c>
      <c r="K61" s="6"/>
      <c r="L61" s="11">
        <f>L4+L47</f>
        <v>950000</v>
      </c>
      <c r="M61" s="11">
        <f>M4</f>
        <v>0</v>
      </c>
    </row>
    <row r="62" spans="2:13" ht="15" customHeight="1" x14ac:dyDescent="0.25">
      <c r="B62" s="28"/>
      <c r="C62" s="36" t="s">
        <v>3</v>
      </c>
      <c r="D62" s="7" t="s">
        <v>4</v>
      </c>
      <c r="E62" s="4" t="s">
        <v>5</v>
      </c>
      <c r="F62" s="11">
        <f>(F5+F33)</f>
        <v>10000</v>
      </c>
      <c r="G62" s="11">
        <f>(G5+G33)</f>
        <v>315000</v>
      </c>
      <c r="H62" s="6"/>
      <c r="I62" s="11">
        <f>(I5+I33)</f>
        <v>20000</v>
      </c>
      <c r="J62" s="11">
        <f>(J5+J33)</f>
        <v>305000</v>
      </c>
      <c r="K62" s="6"/>
      <c r="L62" s="11">
        <f>(L5+L33)</f>
        <v>40000</v>
      </c>
      <c r="M62" s="11">
        <f>(M5+M33)</f>
        <v>285000</v>
      </c>
    </row>
    <row r="63" spans="2:13" ht="14.5" x14ac:dyDescent="0.25">
      <c r="B63" s="28"/>
      <c r="C63" s="37"/>
      <c r="D63" s="7" t="s">
        <v>6</v>
      </c>
      <c r="E63" s="4" t="s">
        <v>7</v>
      </c>
      <c r="F63" s="11">
        <f>+(F6+F34)</f>
        <v>0</v>
      </c>
      <c r="G63" s="11">
        <f>+(G6+G34)</f>
        <v>0</v>
      </c>
      <c r="H63" s="6"/>
      <c r="I63" s="11">
        <f>+(I6+I34)</f>
        <v>0</v>
      </c>
      <c r="J63" s="11">
        <f>+(J6+J34)</f>
        <v>0</v>
      </c>
      <c r="K63" s="6"/>
      <c r="L63" s="11">
        <f>+(L6+L34)</f>
        <v>0</v>
      </c>
      <c r="M63" s="11">
        <f>+(M6+M34)</f>
        <v>0</v>
      </c>
    </row>
    <row r="64" spans="2:13" ht="14.5" x14ac:dyDescent="0.25">
      <c r="B64" s="28"/>
      <c r="C64" s="37"/>
      <c r="D64" s="7" t="s">
        <v>8</v>
      </c>
      <c r="E64" s="4" t="s">
        <v>9</v>
      </c>
      <c r="F64" s="11">
        <f>+(F7+F35)</f>
        <v>0</v>
      </c>
      <c r="G64" s="11">
        <f>+(G7+G35)</f>
        <v>480000</v>
      </c>
      <c r="H64" s="6"/>
      <c r="I64" s="11">
        <f>+(I7+I35)</f>
        <v>0</v>
      </c>
      <c r="J64" s="11">
        <f>+(J7+J35)</f>
        <v>440000</v>
      </c>
      <c r="K64" s="6"/>
      <c r="L64" s="11">
        <f>+(L7+L35)</f>
        <v>0</v>
      </c>
      <c r="M64" s="11">
        <f>+(M7+M35)</f>
        <v>400000</v>
      </c>
    </row>
    <row r="65" spans="2:13" ht="14.5" x14ac:dyDescent="0.25">
      <c r="B65" s="28"/>
      <c r="C65" s="37"/>
      <c r="D65" s="7" t="s">
        <v>10</v>
      </c>
      <c r="E65" s="4" t="s">
        <v>11</v>
      </c>
      <c r="F65" s="11">
        <f>+(F8+F36)</f>
        <v>40000</v>
      </c>
      <c r="G65" s="11">
        <f>+(G8+G36)</f>
        <v>0</v>
      </c>
      <c r="H65" s="6"/>
      <c r="I65" s="11">
        <f>+(I8+I36+I51)</f>
        <v>50000</v>
      </c>
      <c r="J65" s="11">
        <f>+(J8+J36)</f>
        <v>0</v>
      </c>
      <c r="K65" s="6"/>
      <c r="L65" s="11">
        <f>+(L8+L36+L51)</f>
        <v>44000</v>
      </c>
      <c r="M65" s="11">
        <f>+(M8+M36)</f>
        <v>0</v>
      </c>
    </row>
    <row r="66" spans="2:13" ht="14.5" x14ac:dyDescent="0.25">
      <c r="B66" s="28"/>
      <c r="C66" s="37"/>
      <c r="D66" s="7" t="s">
        <v>12</v>
      </c>
      <c r="E66" s="4" t="s">
        <v>13</v>
      </c>
      <c r="F66" s="11">
        <f t="shared" ref="F66:G67" si="4">+(F9+F37)</f>
        <v>0</v>
      </c>
      <c r="G66" s="11">
        <f t="shared" si="4"/>
        <v>0</v>
      </c>
      <c r="H66" s="6"/>
      <c r="I66" s="11">
        <f>+(I9+I37)</f>
        <v>0</v>
      </c>
      <c r="J66" s="11">
        <f>+(J9+J37)</f>
        <v>0</v>
      </c>
      <c r="K66" s="6"/>
      <c r="L66" s="11">
        <f>+(L9+L37)</f>
        <v>0</v>
      </c>
      <c r="M66" s="11">
        <f>+(M9+M37)</f>
        <v>0</v>
      </c>
    </row>
    <row r="67" spans="2:13" ht="14.5" x14ac:dyDescent="0.25">
      <c r="B67" s="28"/>
      <c r="C67" s="38"/>
      <c r="D67" s="7" t="s">
        <v>47</v>
      </c>
      <c r="E67" s="4" t="s">
        <v>48</v>
      </c>
      <c r="F67" s="11">
        <f t="shared" si="4"/>
        <v>25000</v>
      </c>
      <c r="G67" s="11"/>
      <c r="H67" s="6"/>
      <c r="I67" s="11">
        <v>50000</v>
      </c>
      <c r="J67" s="11"/>
      <c r="K67" s="6"/>
      <c r="L67" s="11">
        <v>75000</v>
      </c>
      <c r="M67" s="11"/>
    </row>
    <row r="68" spans="2:13" ht="15" customHeight="1" x14ac:dyDescent="0.25">
      <c r="B68" s="28"/>
      <c r="C68" s="43" t="s">
        <v>14</v>
      </c>
      <c r="D68" s="8" t="s">
        <v>4</v>
      </c>
      <c r="E68" s="4" t="s">
        <v>5</v>
      </c>
      <c r="F68" s="11">
        <f>+(F11+F39)</f>
        <v>0</v>
      </c>
      <c r="G68" s="11">
        <f>+(G11+G39)</f>
        <v>0</v>
      </c>
      <c r="H68" s="6"/>
      <c r="I68" s="11">
        <f>+(I11+I39)</f>
        <v>0</v>
      </c>
      <c r="J68" s="11">
        <f>+(J11+J39)</f>
        <v>0</v>
      </c>
      <c r="K68" s="6"/>
      <c r="L68" s="11">
        <f>+(L11+L39)</f>
        <v>0</v>
      </c>
      <c r="M68" s="11">
        <f>+(M11+M39)</f>
        <v>0</v>
      </c>
    </row>
    <row r="69" spans="2:13" ht="14.5" x14ac:dyDescent="0.25">
      <c r="B69" s="28"/>
      <c r="C69" s="44"/>
      <c r="D69" s="8" t="s">
        <v>6</v>
      </c>
      <c r="E69" s="4" t="s">
        <v>7</v>
      </c>
      <c r="F69" s="11">
        <f>+(F12+F40)</f>
        <v>0</v>
      </c>
      <c r="G69" s="11">
        <f>+(G12+G40)</f>
        <v>0</v>
      </c>
      <c r="H69" s="6"/>
      <c r="I69" s="11">
        <f>+(I12+I40)</f>
        <v>0</v>
      </c>
      <c r="J69" s="11">
        <f>+(J12+J40)</f>
        <v>0</v>
      </c>
      <c r="K69" s="6"/>
      <c r="L69" s="11">
        <f>+(L12+L40)</f>
        <v>0</v>
      </c>
      <c r="M69" s="11">
        <f>+(M12+M40)</f>
        <v>0</v>
      </c>
    </row>
    <row r="70" spans="2:13" ht="14.5" x14ac:dyDescent="0.25">
      <c r="B70" s="28"/>
      <c r="C70" s="44"/>
      <c r="D70" s="8" t="s">
        <v>8</v>
      </c>
      <c r="E70" s="4" t="s">
        <v>9</v>
      </c>
      <c r="F70" s="11">
        <f>+(F13+F41)</f>
        <v>480000</v>
      </c>
      <c r="G70" s="11">
        <f>+(G13+G41)</f>
        <v>0</v>
      </c>
      <c r="H70" s="6"/>
      <c r="I70" s="11">
        <f>+(I13+I41)</f>
        <v>440000</v>
      </c>
      <c r="J70" s="11">
        <f>+(J13+J41)</f>
        <v>0</v>
      </c>
      <c r="K70" s="6"/>
      <c r="L70" s="11">
        <f>+(L13+L41)</f>
        <v>400000</v>
      </c>
      <c r="M70" s="11">
        <f>+(M13+M41)</f>
        <v>0</v>
      </c>
    </row>
    <row r="71" spans="2:13" ht="14.5" x14ac:dyDescent="0.25">
      <c r="B71" s="28"/>
      <c r="C71" s="44"/>
      <c r="D71" s="8" t="s">
        <v>10</v>
      </c>
      <c r="E71" s="4" t="s">
        <v>11</v>
      </c>
      <c r="F71" s="11">
        <f>+(F14+F42)</f>
        <v>0</v>
      </c>
      <c r="G71" s="11">
        <f>+(G14+G42)</f>
        <v>845000</v>
      </c>
      <c r="H71" s="6"/>
      <c r="I71" s="11">
        <f>+(I14+I42)</f>
        <v>0</v>
      </c>
      <c r="J71" s="11">
        <f>+(J14+J42+J57)</f>
        <v>1056250</v>
      </c>
      <c r="K71" s="6"/>
      <c r="L71" s="11">
        <f>+(L14+L42)</f>
        <v>0</v>
      </c>
      <c r="M71" s="11">
        <f>+(M14+M42+M57)</f>
        <v>1150875</v>
      </c>
    </row>
    <row r="72" spans="2:13" ht="14.5" x14ac:dyDescent="0.25">
      <c r="B72" s="28"/>
      <c r="C72" s="44"/>
      <c r="D72" s="8" t="s">
        <v>12</v>
      </c>
      <c r="E72" s="4" t="s">
        <v>13</v>
      </c>
      <c r="F72" s="11">
        <f>+(F15+F43)</f>
        <v>0</v>
      </c>
      <c r="G72" s="11">
        <f>+(G15+G43)</f>
        <v>0</v>
      </c>
      <c r="H72" s="6"/>
      <c r="I72" s="11">
        <f>+(I15+I43)</f>
        <v>0</v>
      </c>
      <c r="J72" s="11">
        <f>+(J15+J43)</f>
        <v>0</v>
      </c>
      <c r="K72" s="6"/>
      <c r="L72" s="11">
        <f>+(L15+L43)</f>
        <v>0</v>
      </c>
      <c r="M72" s="11">
        <f>+(M15+M43)</f>
        <v>0</v>
      </c>
    </row>
    <row r="73" spans="2:13" ht="14.5" x14ac:dyDescent="0.25">
      <c r="B73" s="28"/>
      <c r="C73" s="45"/>
      <c r="D73" s="8" t="s">
        <v>47</v>
      </c>
      <c r="E73" s="4" t="s">
        <v>48</v>
      </c>
      <c r="F73" s="11">
        <f>+(F16+F44)</f>
        <v>0</v>
      </c>
      <c r="G73" s="11">
        <v>25000</v>
      </c>
      <c r="H73" s="6"/>
      <c r="I73" s="11"/>
      <c r="J73" s="11">
        <v>50000</v>
      </c>
      <c r="K73" s="6"/>
      <c r="L73" s="11"/>
      <c r="M73" s="11">
        <v>75000</v>
      </c>
    </row>
    <row r="74" spans="2:13" ht="14.5" x14ac:dyDescent="0.25">
      <c r="B74" s="29"/>
      <c r="C74" s="54" t="s">
        <v>15</v>
      </c>
      <c r="D74" s="55"/>
      <c r="E74" s="55"/>
      <c r="F74" s="9">
        <f>SUM(F61:F67)-SUM(F68:F73)</f>
        <v>420000</v>
      </c>
      <c r="G74" s="9">
        <f>SUM(G61:G67)-SUM(G68:G73)</f>
        <v>-75000</v>
      </c>
      <c r="H74" s="6"/>
      <c r="I74" s="9">
        <f>SUM(I61:I67)-SUM(I68:I73)</f>
        <v>505000</v>
      </c>
      <c r="J74" s="9">
        <f>SUM(J61:J67)-SUM(J68:J73)</f>
        <v>-361250</v>
      </c>
      <c r="K74" s="6"/>
      <c r="L74" s="9">
        <f>SUM(L61:L67)-SUM(L68:L73)</f>
        <v>709000</v>
      </c>
      <c r="M74" s="9">
        <f>SUM(M61:M67)-SUM(M68:M73)</f>
        <v>-540875</v>
      </c>
    </row>
    <row r="75" spans="2:13" x14ac:dyDescent="0.25">
      <c r="F75" s="6"/>
      <c r="G75" s="6"/>
      <c r="H75" s="6"/>
      <c r="I75" s="6"/>
      <c r="J75" s="6"/>
      <c r="K75" s="6"/>
      <c r="L75" s="6"/>
      <c r="M75" s="6"/>
    </row>
    <row r="76" spans="2:13" ht="15" customHeight="1" x14ac:dyDescent="0.35">
      <c r="B76" s="57" t="s">
        <v>24</v>
      </c>
      <c r="C76" s="1" t="s">
        <v>0</v>
      </c>
      <c r="D76" s="2" t="s">
        <v>1</v>
      </c>
      <c r="E76" s="3" t="s">
        <v>2</v>
      </c>
      <c r="F76" s="12">
        <f>F4+F30+F47-F61</f>
        <v>0</v>
      </c>
      <c r="G76" s="12">
        <f>G4+G30+G47-G61</f>
        <v>0</v>
      </c>
      <c r="H76" s="13"/>
      <c r="I76" s="12">
        <f>I4+I30+I47-I61</f>
        <v>0</v>
      </c>
      <c r="J76" s="12">
        <f>J4+J30+J47-J61</f>
        <v>0</v>
      </c>
      <c r="K76" s="13"/>
      <c r="L76" s="12">
        <f>L4+L30+L47-L61</f>
        <v>0</v>
      </c>
      <c r="M76" s="14">
        <f>M4+M30+M47-M61</f>
        <v>0</v>
      </c>
    </row>
    <row r="77" spans="2:13" ht="15" customHeight="1" x14ac:dyDescent="0.35">
      <c r="B77" s="58"/>
      <c r="C77" s="36" t="s">
        <v>3</v>
      </c>
      <c r="D77" s="7" t="s">
        <v>4</v>
      </c>
      <c r="E77" s="4" t="s">
        <v>5</v>
      </c>
      <c r="F77" s="15">
        <f>F5+F33+F48-F62</f>
        <v>0</v>
      </c>
      <c r="G77" s="15">
        <f>G5+G33+G48-G62</f>
        <v>0</v>
      </c>
      <c r="H77" s="16"/>
      <c r="I77" s="15">
        <f>I5+I33+I48-I62</f>
        <v>0</v>
      </c>
      <c r="J77" s="15">
        <f>J5+J33+J48-J62</f>
        <v>0</v>
      </c>
      <c r="K77" s="16"/>
      <c r="L77" s="15">
        <f>L5+L33+L48-L62</f>
        <v>0</v>
      </c>
      <c r="M77" s="17">
        <f>M5+M33+M48-M62</f>
        <v>0</v>
      </c>
    </row>
    <row r="78" spans="2:13" ht="15" customHeight="1" x14ac:dyDescent="0.35">
      <c r="B78" s="58"/>
      <c r="C78" s="37"/>
      <c r="D78" s="7" t="s">
        <v>6</v>
      </c>
      <c r="E78" s="4" t="s">
        <v>7</v>
      </c>
      <c r="F78" s="15">
        <f>F6+F34+F49-F63</f>
        <v>0</v>
      </c>
      <c r="G78" s="15">
        <f>G6+G34+G49-G63</f>
        <v>0</v>
      </c>
      <c r="H78" s="16"/>
      <c r="I78" s="15">
        <f>I6+I34+I49-I63</f>
        <v>0</v>
      </c>
      <c r="J78" s="15">
        <f>J6+J34+J49-J63</f>
        <v>0</v>
      </c>
      <c r="K78" s="16"/>
      <c r="L78" s="15">
        <f>L6+L34+L49-L63</f>
        <v>0</v>
      </c>
      <c r="M78" s="17">
        <f>M6+M34+M49-M63</f>
        <v>0</v>
      </c>
    </row>
    <row r="79" spans="2:13" ht="15" customHeight="1" x14ac:dyDescent="0.35">
      <c r="B79" s="58"/>
      <c r="C79" s="37"/>
      <c r="D79" s="7" t="s">
        <v>8</v>
      </c>
      <c r="E79" s="4" t="s">
        <v>9</v>
      </c>
      <c r="F79" s="15">
        <f>F7+F35+F50-F64</f>
        <v>0</v>
      </c>
      <c r="G79" s="15">
        <f>G7+G35+G50-G64</f>
        <v>0</v>
      </c>
      <c r="H79" s="16"/>
      <c r="I79" s="15">
        <f>I7+I35+I50-I64</f>
        <v>0</v>
      </c>
      <c r="J79" s="15">
        <f>J7+J35+J50-J64</f>
        <v>0</v>
      </c>
      <c r="K79" s="16"/>
      <c r="L79" s="15">
        <f>L7+L35+L50-L64</f>
        <v>0</v>
      </c>
      <c r="M79" s="17">
        <f>M7+M35+M50-M64</f>
        <v>0</v>
      </c>
    </row>
    <row r="80" spans="2:13" ht="15" customHeight="1" x14ac:dyDescent="0.35">
      <c r="B80" s="58"/>
      <c r="C80" s="37"/>
      <c r="D80" s="7" t="s">
        <v>10</v>
      </c>
      <c r="E80" s="4" t="s">
        <v>11</v>
      </c>
      <c r="F80" s="15">
        <f>F8+F36+F51-F65</f>
        <v>0</v>
      </c>
      <c r="G80" s="15">
        <f>G8+G36+G51-G65</f>
        <v>0</v>
      </c>
      <c r="H80" s="16"/>
      <c r="I80" s="15">
        <f>I8+I36+I51-I65</f>
        <v>0</v>
      </c>
      <c r="J80" s="15">
        <f>J8+J36+J51-J65</f>
        <v>0</v>
      </c>
      <c r="K80" s="16"/>
      <c r="L80" s="15">
        <f>L8+L36+L51-L65</f>
        <v>0</v>
      </c>
      <c r="M80" s="17">
        <f>M8+M36+M51-M65</f>
        <v>0</v>
      </c>
    </row>
    <row r="81" spans="2:13" ht="15" customHeight="1" x14ac:dyDescent="0.35">
      <c r="B81" s="58"/>
      <c r="C81" s="37"/>
      <c r="D81" s="7" t="s">
        <v>12</v>
      </c>
      <c r="E81" s="4" t="s">
        <v>13</v>
      </c>
      <c r="F81" s="15">
        <f>F9+F37+F52-F66</f>
        <v>0</v>
      </c>
      <c r="G81" s="15">
        <f>G9+G37+G52-G66</f>
        <v>0</v>
      </c>
      <c r="H81" s="16"/>
      <c r="I81" s="15">
        <f>I9+I37+I52-I66</f>
        <v>0</v>
      </c>
      <c r="J81" s="15">
        <f>J9+J37+J52-J66</f>
        <v>0</v>
      </c>
      <c r="K81" s="16"/>
      <c r="L81" s="15">
        <f t="shared" ref="L81:M81" si="5">L9+L37+L52-L66</f>
        <v>0</v>
      </c>
      <c r="M81" s="17">
        <f t="shared" si="5"/>
        <v>0</v>
      </c>
    </row>
    <row r="82" spans="2:13" ht="15" customHeight="1" x14ac:dyDescent="0.35">
      <c r="B82" s="58"/>
      <c r="C82" s="38"/>
      <c r="D82" s="7" t="s">
        <v>47</v>
      </c>
      <c r="E82" s="4" t="s">
        <v>48</v>
      </c>
      <c r="F82" s="15">
        <f>F10+F38+F53-F67</f>
        <v>0</v>
      </c>
      <c r="G82" s="15">
        <f>G10+G38+G53-G67</f>
        <v>0</v>
      </c>
      <c r="H82" s="16"/>
      <c r="I82" s="15">
        <f>I10+I38+I53-I67</f>
        <v>0</v>
      </c>
      <c r="J82" s="15">
        <f>J10+J38+J53-J67</f>
        <v>0</v>
      </c>
      <c r="K82" s="16"/>
      <c r="L82" s="15">
        <f>L10+L38+L53-L67</f>
        <v>0</v>
      </c>
      <c r="M82" s="15">
        <f>M10+M38+M53-M67</f>
        <v>0</v>
      </c>
    </row>
    <row r="83" spans="2:13" ht="15" customHeight="1" x14ac:dyDescent="0.35">
      <c r="B83" s="58"/>
      <c r="C83" s="39" t="s">
        <v>14</v>
      </c>
      <c r="D83" s="8" t="s">
        <v>4</v>
      </c>
      <c r="E83" s="4" t="s">
        <v>5</v>
      </c>
      <c r="F83" s="15">
        <f>F11+F39+F54-F68</f>
        <v>0</v>
      </c>
      <c r="G83" s="15">
        <f>G11+G39+G54-G68</f>
        <v>0</v>
      </c>
      <c r="H83" s="16"/>
      <c r="I83" s="15">
        <f>I11+I39+I54-I68</f>
        <v>0</v>
      </c>
      <c r="J83" s="15">
        <f>J11+J39+J54-J68</f>
        <v>0</v>
      </c>
      <c r="K83" s="16"/>
      <c r="L83" s="15">
        <f>L11+L39+L54-L68</f>
        <v>0</v>
      </c>
      <c r="M83" s="17">
        <f>M11+M39+M54-M68</f>
        <v>0</v>
      </c>
    </row>
    <row r="84" spans="2:13" ht="15" customHeight="1" x14ac:dyDescent="0.35">
      <c r="B84" s="58"/>
      <c r="C84" s="40"/>
      <c r="D84" s="8" t="s">
        <v>6</v>
      </c>
      <c r="E84" s="4" t="s">
        <v>7</v>
      </c>
      <c r="F84" s="15">
        <f>F12+F40+F55-F69</f>
        <v>0</v>
      </c>
      <c r="G84" s="15">
        <f>G12+G40+G55-G69</f>
        <v>0</v>
      </c>
      <c r="H84" s="16"/>
      <c r="I84" s="15">
        <f>I12+I40+I55-I69</f>
        <v>0</v>
      </c>
      <c r="J84" s="15">
        <f>J12+J40+J55-J69</f>
        <v>0</v>
      </c>
      <c r="K84" s="16"/>
      <c r="L84" s="15">
        <f>L12+L40+L55-L69</f>
        <v>0</v>
      </c>
      <c r="M84" s="17">
        <f>M12+M40+M55-M69</f>
        <v>0</v>
      </c>
    </row>
    <row r="85" spans="2:13" ht="15" customHeight="1" x14ac:dyDescent="0.35">
      <c r="B85" s="58"/>
      <c r="C85" s="40"/>
      <c r="D85" s="8" t="s">
        <v>8</v>
      </c>
      <c r="E85" s="4" t="s">
        <v>9</v>
      </c>
      <c r="F85" s="15">
        <f>F13+F41+F56-F70</f>
        <v>0</v>
      </c>
      <c r="G85" s="15">
        <f>G13+G41+G56-G70</f>
        <v>0</v>
      </c>
      <c r="H85" s="16"/>
      <c r="I85" s="15">
        <f>I13+I41+I56-I70</f>
        <v>0</v>
      </c>
      <c r="J85" s="15">
        <f>J13+J41+J56-J70</f>
        <v>0</v>
      </c>
      <c r="K85" s="16"/>
      <c r="L85" s="15">
        <f>L13+L41+L56-L70</f>
        <v>0</v>
      </c>
      <c r="M85" s="17">
        <f>M13+M41+M56-M70</f>
        <v>0</v>
      </c>
    </row>
    <row r="86" spans="2:13" ht="15" customHeight="1" x14ac:dyDescent="0.35">
      <c r="B86" s="58"/>
      <c r="C86" s="40"/>
      <c r="D86" s="8" t="s">
        <v>10</v>
      </c>
      <c r="E86" s="4" t="s">
        <v>11</v>
      </c>
      <c r="F86" s="15">
        <f>F14+F42+F57-F71</f>
        <v>0</v>
      </c>
      <c r="G86" s="15">
        <f>G14+G42+G57-G71</f>
        <v>0</v>
      </c>
      <c r="H86" s="16"/>
      <c r="I86" s="15">
        <f>I14+I42+I57-I71</f>
        <v>0</v>
      </c>
      <c r="J86" s="15">
        <f>J14+J42+J57-J71</f>
        <v>0</v>
      </c>
      <c r="K86" s="16"/>
      <c r="L86" s="15">
        <f>L14+L42+L57-L71</f>
        <v>0</v>
      </c>
      <c r="M86" s="17">
        <f>M14+M42+M57-M71</f>
        <v>0</v>
      </c>
    </row>
    <row r="87" spans="2:13" ht="15" customHeight="1" x14ac:dyDescent="0.35">
      <c r="B87" s="58"/>
      <c r="C87" s="40"/>
      <c r="D87" s="8" t="s">
        <v>12</v>
      </c>
      <c r="E87" s="4" t="s">
        <v>13</v>
      </c>
      <c r="F87" s="18">
        <f>F15+F43+F58-F72</f>
        <v>0</v>
      </c>
      <c r="G87" s="18">
        <f>G15+G43+G58-G72</f>
        <v>0</v>
      </c>
      <c r="H87" s="19"/>
      <c r="I87" s="18">
        <f>I15+I43+I58-I72</f>
        <v>0</v>
      </c>
      <c r="J87" s="18">
        <f>J15+J43+J58-J72</f>
        <v>0</v>
      </c>
      <c r="K87" s="19"/>
      <c r="L87" s="18">
        <f>L15+L43+L58-L72</f>
        <v>0</v>
      </c>
      <c r="M87" s="20">
        <f>M15+M43+M58-M72</f>
        <v>0</v>
      </c>
    </row>
    <row r="88" spans="2:13" ht="15.75" customHeight="1" x14ac:dyDescent="0.35">
      <c r="B88" s="58"/>
      <c r="C88" s="40"/>
      <c r="D88" s="8" t="s">
        <v>47</v>
      </c>
      <c r="E88" s="4" t="s">
        <v>48</v>
      </c>
      <c r="F88" s="18">
        <f>F16+F44+F59-F73</f>
        <v>0</v>
      </c>
      <c r="G88" s="18">
        <f>G16+G44+G59-G73</f>
        <v>0</v>
      </c>
      <c r="H88" s="23"/>
      <c r="I88" s="18">
        <f>I16+I44+I59-I73</f>
        <v>0</v>
      </c>
      <c r="J88" s="18">
        <f>J16+J44+J59-J73</f>
        <v>0</v>
      </c>
      <c r="K88" s="23"/>
      <c r="L88" s="18">
        <f>L16+L44+L59-L73</f>
        <v>0</v>
      </c>
      <c r="M88" s="18">
        <f>M16+M44+M59-M73</f>
        <v>0</v>
      </c>
    </row>
  </sheetData>
  <mergeCells count="34">
    <mergeCell ref="C83:C88"/>
    <mergeCell ref="B76:B88"/>
    <mergeCell ref="C74:E74"/>
    <mergeCell ref="B61:B74"/>
    <mergeCell ref="C62:C67"/>
    <mergeCell ref="C68:C73"/>
    <mergeCell ref="C77:C82"/>
    <mergeCell ref="I2:J2"/>
    <mergeCell ref="L2:M2"/>
    <mergeCell ref="B19:B26"/>
    <mergeCell ref="C19:D19"/>
    <mergeCell ref="B4:B17"/>
    <mergeCell ref="C5:C9"/>
    <mergeCell ref="C11:C15"/>
    <mergeCell ref="C17:E17"/>
    <mergeCell ref="F2:G2"/>
    <mergeCell ref="C20:D20"/>
    <mergeCell ref="C21:D21"/>
    <mergeCell ref="C22:D22"/>
    <mergeCell ref="C23:D23"/>
    <mergeCell ref="C24:D24"/>
    <mergeCell ref="C25:D25"/>
    <mergeCell ref="C26:D26"/>
    <mergeCell ref="C48:C53"/>
    <mergeCell ref="C54:C59"/>
    <mergeCell ref="B47:B59"/>
    <mergeCell ref="C33:C38"/>
    <mergeCell ref="C39:C44"/>
    <mergeCell ref="B28:B31"/>
    <mergeCell ref="C28:E28"/>
    <mergeCell ref="C29:E29"/>
    <mergeCell ref="C31:E31"/>
    <mergeCell ref="B33:B45"/>
    <mergeCell ref="C45:E45"/>
  </mergeCells>
  <pageMargins left="0.7" right="0.7" top="0.75" bottom="0.75" header="0.3" footer="0.3"/>
  <pageSetup orientation="portrait" r:id="rId1"/>
  <ignoredErrors>
    <ignoredError sqref="I65 J7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Exercise</vt:lpstr>
    </vt:vector>
  </TitlesOfParts>
  <Company>IMF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Manolikakis, Emmanuel</dc:creator>
  <cp:lastModifiedBy>Manolikakis, Emmanuel</cp:lastModifiedBy>
  <dcterms:created xsi:type="dcterms:W3CDTF">2024-08-23T12:36:02Z</dcterms:created>
  <dcterms:modified xsi:type="dcterms:W3CDTF">2024-10-03T13:21:35Z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07ed86-5dc5-4593-ad03-a8684b843815_Enabled">
    <vt:lpwstr>true</vt:lpwstr>
  </property>
  <property fmtid="{D5CDD505-2E9C-101B-9397-08002B2CF9AE}" pid="3" name="MSIP_Label_0c07ed86-5dc5-4593-ad03-a8684b843815_SetDate">
    <vt:lpwstr>2024-08-23T12:36:24Z</vt:lpwstr>
  </property>
  <property fmtid="{D5CDD505-2E9C-101B-9397-08002B2CF9AE}" pid="4" name="MSIP_Label_0c07ed86-5dc5-4593-ad03-a8684b843815_Method">
    <vt:lpwstr>Standard</vt:lpwstr>
  </property>
  <property fmtid="{D5CDD505-2E9C-101B-9397-08002B2CF9AE}" pid="5" name="MSIP_Label_0c07ed86-5dc5-4593-ad03-a8684b843815_Name">
    <vt:lpwstr>0c07ed86-5dc5-4593-ad03-a8684b843815</vt:lpwstr>
  </property>
  <property fmtid="{D5CDD505-2E9C-101B-9397-08002B2CF9AE}" pid="6" name="MSIP_Label_0c07ed86-5dc5-4593-ad03-a8684b843815_SiteId">
    <vt:lpwstr>8085fa43-302e-45bd-b171-a6648c3b6be7</vt:lpwstr>
  </property>
  <property fmtid="{D5CDD505-2E9C-101B-9397-08002B2CF9AE}" pid="7" name="MSIP_Label_0c07ed86-5dc5-4593-ad03-a8684b843815_ActionId">
    <vt:lpwstr>38ff2311-5898-4af6-aa44-0dfe54f0d3f3</vt:lpwstr>
  </property>
  <property fmtid="{D5CDD505-2E9C-101B-9397-08002B2CF9AE}" pid="8" name="MSIP_Label_0c07ed86-5dc5-4593-ad03-a8684b843815_ContentBits">
    <vt:lpwstr>0</vt:lpwstr>
  </property>
</Properties>
</file>