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C:\Users\GESSENDORFER\Downloads\"/>
    </mc:Choice>
  </mc:AlternateContent>
  <xr:revisionPtr revIDLastSave="0" documentId="8_{9FC9448C-E84A-47D7-9B75-0FCF2468C93A}" xr6:coauthVersionLast="47" xr6:coauthVersionMax="47" xr10:uidLastSave="{00000000-0000-0000-0000-000000000000}"/>
  <bookViews>
    <workbookView xWindow="-110" yWindow="-110" windowWidth="19420" windowHeight="10420" xr2:uid="{00000000-000D-0000-FFFF-FFFF00000000}"/>
  </bookViews>
  <sheets>
    <sheet name="READ ME" sheetId="22" r:id="rId1"/>
    <sheet name="Global Indicators" sheetId="1" r:id="rId2"/>
    <sheet name="Drop down" sheetId="10" state="hidden" r:id="rId3"/>
    <sheet name="Other Indicators" sheetId="21" r:id="rId4"/>
    <sheet name="Statistics" sheetId="20" r:id="rId5"/>
    <sheet name="Target level" sheetId="24" state="hidden" r:id="rId6"/>
  </sheets>
  <definedNames>
    <definedName name="_xlnm._FilterDatabase" localSheetId="1" hidden="1">'Global Indicators'!$A$3:$D$252</definedName>
    <definedName name="_xlnm.Print_Area" localSheetId="2">'Drop down'!$A$2:$D$1048576</definedName>
    <definedName name="_xlnm.Print_Area" localSheetId="1">'Global Indicators'!$A:$BE</definedName>
    <definedName name="_xlnm.Print_Area" localSheetId="3">'Other Indicators'!$A:$AR</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 i="20" l="1"/>
  <c r="C3" i="24"/>
  <c r="C4" i="24"/>
  <c r="C5" i="24"/>
  <c r="C6" i="24"/>
  <c r="C7" i="24"/>
  <c r="C8" i="24"/>
  <c r="C9" i="24"/>
  <c r="C10" i="24"/>
  <c r="C11" i="24"/>
  <c r="C12" i="24"/>
  <c r="C13" i="24"/>
  <c r="C14" i="24"/>
  <c r="C15" i="24"/>
  <c r="C16" i="24"/>
  <c r="C17" i="24"/>
  <c r="C18" i="24"/>
  <c r="C19" i="24"/>
  <c r="C20" i="24"/>
  <c r="C21" i="24"/>
  <c r="C22" i="24"/>
  <c r="C23" i="24"/>
  <c r="C24" i="24"/>
  <c r="C25" i="24"/>
  <c r="C26" i="24"/>
  <c r="C27" i="24"/>
  <c r="C28" i="24"/>
  <c r="C29" i="24"/>
  <c r="C30" i="24"/>
  <c r="C31" i="24"/>
  <c r="C32" i="24"/>
  <c r="C33" i="24"/>
  <c r="C34" i="24"/>
  <c r="C35" i="24"/>
  <c r="C36" i="24"/>
  <c r="C37" i="24"/>
  <c r="C38" i="24"/>
  <c r="C39" i="24"/>
  <c r="C40" i="24"/>
  <c r="C41" i="24"/>
  <c r="C42" i="24"/>
  <c r="C43" i="24"/>
  <c r="C44" i="24"/>
  <c r="C45" i="24"/>
  <c r="C46" i="24"/>
  <c r="C47" i="24"/>
  <c r="C48" i="24"/>
  <c r="C49" i="24"/>
  <c r="C50" i="24"/>
  <c r="C51" i="24"/>
  <c r="C52" i="24"/>
  <c r="C53" i="24"/>
  <c r="C54" i="24"/>
  <c r="C55" i="24"/>
  <c r="C56" i="24"/>
  <c r="C57" i="24"/>
  <c r="C58" i="24"/>
  <c r="C59" i="24"/>
  <c r="C60" i="24"/>
  <c r="C61" i="24"/>
  <c r="C62" i="24"/>
  <c r="C63" i="24"/>
  <c r="C64" i="24"/>
  <c r="C65" i="24"/>
  <c r="C66" i="24"/>
  <c r="C67" i="24"/>
  <c r="C68" i="24"/>
  <c r="C69" i="24"/>
  <c r="C70" i="24"/>
  <c r="C71" i="24"/>
  <c r="C72" i="24"/>
  <c r="C73" i="24"/>
  <c r="C74" i="24"/>
  <c r="C75" i="24"/>
  <c r="C76" i="24"/>
  <c r="C77" i="24"/>
  <c r="C78" i="24"/>
  <c r="C79" i="24"/>
  <c r="C80" i="24"/>
  <c r="C81" i="24"/>
  <c r="C82" i="24"/>
  <c r="C83" i="24"/>
  <c r="C84" i="24"/>
  <c r="C85" i="24"/>
  <c r="C86" i="24"/>
  <c r="C87" i="24"/>
  <c r="C88" i="24"/>
  <c r="C89" i="24"/>
  <c r="C90" i="24"/>
  <c r="C91" i="24"/>
  <c r="C92" i="24"/>
  <c r="C93" i="24"/>
  <c r="C94" i="24"/>
  <c r="C95" i="24"/>
  <c r="C96" i="24"/>
  <c r="C97" i="24"/>
  <c r="C98" i="24"/>
  <c r="C99" i="24"/>
  <c r="C100" i="24"/>
  <c r="C101" i="24"/>
  <c r="C102" i="24"/>
  <c r="C103" i="24"/>
  <c r="C104" i="24"/>
  <c r="C105" i="24"/>
  <c r="C106" i="24"/>
  <c r="C107" i="24"/>
  <c r="C108" i="24"/>
  <c r="C109" i="24"/>
  <c r="C110" i="24"/>
  <c r="C111" i="24"/>
  <c r="C112" i="24"/>
  <c r="C113" i="24"/>
  <c r="C114" i="24"/>
  <c r="C115" i="24"/>
  <c r="C116" i="24"/>
  <c r="C117" i="24"/>
  <c r="C118" i="24"/>
  <c r="C119" i="24"/>
  <c r="C120" i="24"/>
  <c r="C121" i="24"/>
  <c r="C122" i="24"/>
  <c r="C123" i="24"/>
  <c r="C124" i="24"/>
  <c r="C125" i="24"/>
  <c r="C126" i="24"/>
  <c r="C127" i="24"/>
  <c r="C128" i="24"/>
  <c r="C129" i="24"/>
  <c r="C130" i="24"/>
  <c r="C131" i="24"/>
  <c r="C132" i="24"/>
  <c r="C133" i="24"/>
  <c r="C134" i="24"/>
  <c r="C135" i="24"/>
  <c r="C136" i="24"/>
  <c r="C137" i="24"/>
  <c r="C138" i="24"/>
  <c r="C139" i="24"/>
  <c r="C140" i="24"/>
  <c r="C141" i="24"/>
  <c r="C142" i="24"/>
  <c r="C143" i="24"/>
  <c r="C144" i="24"/>
  <c r="C145" i="24"/>
  <c r="C146" i="24"/>
  <c r="C147" i="24"/>
  <c r="C148" i="24"/>
  <c r="C149" i="24"/>
  <c r="C150" i="24"/>
  <c r="C151" i="24"/>
  <c r="C152" i="24"/>
  <c r="C153" i="24"/>
  <c r="C154" i="24"/>
  <c r="C155" i="24"/>
  <c r="C156" i="24"/>
  <c r="C157" i="24"/>
  <c r="C158" i="24"/>
  <c r="C159" i="24"/>
  <c r="C160" i="24"/>
  <c r="C161" i="24"/>
  <c r="C162" i="24"/>
  <c r="C163" i="24"/>
  <c r="C164" i="24"/>
  <c r="C165" i="24"/>
  <c r="C166" i="24"/>
  <c r="C167" i="24"/>
  <c r="C168" i="24"/>
  <c r="C169" i="24"/>
  <c r="C170" i="24"/>
  <c r="C2" i="24"/>
  <c r="E3" i="24"/>
  <c r="E4" i="24"/>
  <c r="E5" i="24"/>
  <c r="E6" i="24"/>
  <c r="E7" i="24"/>
  <c r="E8" i="24"/>
  <c r="E9" i="24"/>
  <c r="E10" i="24"/>
  <c r="E11" i="24"/>
  <c r="E12" i="24"/>
  <c r="E13" i="24"/>
  <c r="E14" i="24"/>
  <c r="E15" i="24"/>
  <c r="E16" i="24"/>
  <c r="E17" i="24"/>
  <c r="E18" i="24"/>
  <c r="E19" i="24"/>
  <c r="E20" i="24"/>
  <c r="E21" i="24"/>
  <c r="E22" i="24"/>
  <c r="E23" i="24"/>
  <c r="E24" i="24"/>
  <c r="E25" i="24"/>
  <c r="E26" i="24"/>
  <c r="E27" i="24"/>
  <c r="E28" i="24"/>
  <c r="E29" i="24"/>
  <c r="E30" i="24"/>
  <c r="E31" i="24"/>
  <c r="E32" i="24"/>
  <c r="E33" i="24"/>
  <c r="E34" i="24"/>
  <c r="E35" i="24"/>
  <c r="E36" i="24"/>
  <c r="E37" i="24"/>
  <c r="E38" i="24"/>
  <c r="E39" i="24"/>
  <c r="E40" i="24"/>
  <c r="E41" i="24"/>
  <c r="E42" i="24"/>
  <c r="E43" i="24"/>
  <c r="E44" i="24"/>
  <c r="E45" i="24"/>
  <c r="E46" i="24"/>
  <c r="E47" i="24"/>
  <c r="E48" i="24"/>
  <c r="E49" i="24"/>
  <c r="E50" i="24"/>
  <c r="E51" i="24"/>
  <c r="E52" i="24"/>
  <c r="E53" i="24"/>
  <c r="E54" i="24"/>
  <c r="E55" i="24"/>
  <c r="E56" i="24"/>
  <c r="E57" i="24"/>
  <c r="E58" i="24"/>
  <c r="E59" i="24"/>
  <c r="E60" i="24"/>
  <c r="E61" i="24"/>
  <c r="E62" i="24"/>
  <c r="E63" i="24"/>
  <c r="E64" i="24"/>
  <c r="E65" i="24"/>
  <c r="E66" i="24"/>
  <c r="E67" i="24"/>
  <c r="E68" i="24"/>
  <c r="E69" i="24"/>
  <c r="E70" i="24"/>
  <c r="E71" i="24"/>
  <c r="E72" i="24"/>
  <c r="E73" i="24"/>
  <c r="E74" i="24"/>
  <c r="E75" i="24"/>
  <c r="E76" i="24"/>
  <c r="E77" i="24"/>
  <c r="E78" i="24"/>
  <c r="E79" i="24"/>
  <c r="E80" i="24"/>
  <c r="E81" i="24"/>
  <c r="E82" i="24"/>
  <c r="E83" i="24"/>
  <c r="E84" i="24"/>
  <c r="E85" i="24"/>
  <c r="E86" i="24"/>
  <c r="E87" i="24"/>
  <c r="E88" i="24"/>
  <c r="E89" i="24"/>
  <c r="E90" i="24"/>
  <c r="E91" i="24"/>
  <c r="E92" i="24"/>
  <c r="E93" i="24"/>
  <c r="E94" i="24"/>
  <c r="E95" i="24"/>
  <c r="E96" i="24"/>
  <c r="E97" i="24"/>
  <c r="E98" i="24"/>
  <c r="E99" i="24"/>
  <c r="E100" i="24"/>
  <c r="E101" i="24"/>
  <c r="E102" i="24"/>
  <c r="E103" i="24"/>
  <c r="E104" i="24"/>
  <c r="E105" i="24"/>
  <c r="E106" i="24"/>
  <c r="E107" i="24"/>
  <c r="E108" i="24"/>
  <c r="E109" i="24"/>
  <c r="E110" i="24"/>
  <c r="E111" i="24"/>
  <c r="E112" i="24"/>
  <c r="E113" i="24"/>
  <c r="E114" i="24"/>
  <c r="E115" i="24"/>
  <c r="E116" i="24"/>
  <c r="E117" i="24"/>
  <c r="E118" i="24"/>
  <c r="E119" i="24"/>
  <c r="E120" i="24"/>
  <c r="E121" i="24"/>
  <c r="E122" i="24"/>
  <c r="E123" i="24"/>
  <c r="E124" i="24"/>
  <c r="E125" i="24"/>
  <c r="E126" i="24"/>
  <c r="E127" i="24"/>
  <c r="E128" i="24"/>
  <c r="E129" i="24"/>
  <c r="E130" i="24"/>
  <c r="E131" i="24"/>
  <c r="E132" i="24"/>
  <c r="E133" i="24"/>
  <c r="E134" i="24"/>
  <c r="E135" i="24"/>
  <c r="E136" i="24"/>
  <c r="E137" i="24"/>
  <c r="E138" i="24"/>
  <c r="E139" i="24"/>
  <c r="E140" i="24"/>
  <c r="E141" i="24"/>
  <c r="E142" i="24"/>
  <c r="E143" i="24"/>
  <c r="E144" i="24"/>
  <c r="E145" i="24"/>
  <c r="E146" i="24"/>
  <c r="E147" i="24"/>
  <c r="E148" i="24"/>
  <c r="E149" i="24"/>
  <c r="E150" i="24"/>
  <c r="E151" i="24"/>
  <c r="E152" i="24"/>
  <c r="E153" i="24"/>
  <c r="E154" i="24"/>
  <c r="E155" i="24"/>
  <c r="E156" i="24"/>
  <c r="E157" i="24"/>
  <c r="E158" i="24"/>
  <c r="E159" i="24"/>
  <c r="E160" i="24"/>
  <c r="E161" i="24"/>
  <c r="E162" i="24"/>
  <c r="E163" i="24"/>
  <c r="E164" i="24"/>
  <c r="E165" i="24"/>
  <c r="E166" i="24"/>
  <c r="E167" i="24"/>
  <c r="E168" i="24"/>
  <c r="E169" i="24"/>
  <c r="E170" i="24"/>
  <c r="E2" i="24"/>
  <c r="D3" i="24"/>
  <c r="D4" i="24"/>
  <c r="D5" i="24"/>
  <c r="D6" i="24"/>
  <c r="D7" i="24"/>
  <c r="D8" i="24"/>
  <c r="D9" i="24"/>
  <c r="D10" i="24"/>
  <c r="D11" i="24"/>
  <c r="D12" i="24"/>
  <c r="D13" i="24"/>
  <c r="D14" i="24"/>
  <c r="D15" i="24"/>
  <c r="D16" i="24"/>
  <c r="D17" i="24"/>
  <c r="D18" i="24"/>
  <c r="D19" i="24"/>
  <c r="D20" i="24"/>
  <c r="D21" i="24"/>
  <c r="D22" i="24"/>
  <c r="D23" i="24"/>
  <c r="D24" i="24"/>
  <c r="D25" i="24"/>
  <c r="D26" i="24"/>
  <c r="D27" i="24"/>
  <c r="D28" i="24"/>
  <c r="D29" i="24"/>
  <c r="D30" i="24"/>
  <c r="D31" i="24"/>
  <c r="D32" i="24"/>
  <c r="D33" i="24"/>
  <c r="D34" i="24"/>
  <c r="D35" i="24"/>
  <c r="D36" i="24"/>
  <c r="D37" i="24"/>
  <c r="D38" i="24"/>
  <c r="D39" i="24"/>
  <c r="D40" i="24"/>
  <c r="D41" i="24"/>
  <c r="D42" i="24"/>
  <c r="D43" i="24"/>
  <c r="D44" i="24"/>
  <c r="D45" i="24"/>
  <c r="D46" i="24"/>
  <c r="D47" i="24"/>
  <c r="D48" i="24"/>
  <c r="D49" i="24"/>
  <c r="D50" i="24"/>
  <c r="D51" i="24"/>
  <c r="D52" i="24"/>
  <c r="D53" i="24"/>
  <c r="D54" i="24"/>
  <c r="D55" i="24"/>
  <c r="D56" i="24"/>
  <c r="D57" i="24"/>
  <c r="D58" i="24"/>
  <c r="D59" i="24"/>
  <c r="D60" i="24"/>
  <c r="D61" i="24"/>
  <c r="D62" i="24"/>
  <c r="D63" i="24"/>
  <c r="D64" i="24"/>
  <c r="D65" i="24"/>
  <c r="D66" i="24"/>
  <c r="D67" i="24"/>
  <c r="D68" i="24"/>
  <c r="D69" i="24"/>
  <c r="D70" i="24"/>
  <c r="D71" i="24"/>
  <c r="D72" i="24"/>
  <c r="D73" i="24"/>
  <c r="D74" i="24"/>
  <c r="D75" i="24"/>
  <c r="D76" i="24"/>
  <c r="D77" i="24"/>
  <c r="D78" i="24"/>
  <c r="D79" i="24"/>
  <c r="D80" i="24"/>
  <c r="D81" i="24"/>
  <c r="D82" i="24"/>
  <c r="D83" i="24"/>
  <c r="D84" i="24"/>
  <c r="D85" i="24"/>
  <c r="D86" i="24"/>
  <c r="D87" i="24"/>
  <c r="D88" i="24"/>
  <c r="D89" i="24"/>
  <c r="D90" i="24"/>
  <c r="D91" i="24"/>
  <c r="D92" i="24"/>
  <c r="D93" i="24"/>
  <c r="D94" i="24"/>
  <c r="D95" i="24"/>
  <c r="D96" i="24"/>
  <c r="D97" i="24"/>
  <c r="D98" i="24"/>
  <c r="D99" i="24"/>
  <c r="D100" i="24"/>
  <c r="D101" i="24"/>
  <c r="D102" i="24"/>
  <c r="D103" i="24"/>
  <c r="D104" i="24"/>
  <c r="D105" i="24"/>
  <c r="D106" i="24"/>
  <c r="D107" i="24"/>
  <c r="D108" i="24"/>
  <c r="D109" i="24"/>
  <c r="D110" i="24"/>
  <c r="D111" i="24"/>
  <c r="D112" i="24"/>
  <c r="D113" i="24"/>
  <c r="D114" i="24"/>
  <c r="D115" i="24"/>
  <c r="D116" i="24"/>
  <c r="D117" i="24"/>
  <c r="D118" i="24"/>
  <c r="D119" i="24"/>
  <c r="D120" i="24"/>
  <c r="D121" i="24"/>
  <c r="D122" i="24"/>
  <c r="D123" i="24"/>
  <c r="D124" i="24"/>
  <c r="D125" i="24"/>
  <c r="D126" i="24"/>
  <c r="D127" i="24"/>
  <c r="D128" i="24"/>
  <c r="D129" i="24"/>
  <c r="D130" i="24"/>
  <c r="D131" i="24"/>
  <c r="D132" i="24"/>
  <c r="D133" i="24"/>
  <c r="D134" i="24"/>
  <c r="D135" i="24"/>
  <c r="D136" i="24"/>
  <c r="D137" i="24"/>
  <c r="D138" i="24"/>
  <c r="D139" i="24"/>
  <c r="D140" i="24"/>
  <c r="D141" i="24"/>
  <c r="D142" i="24"/>
  <c r="D143" i="24"/>
  <c r="D144" i="24"/>
  <c r="D145" i="24"/>
  <c r="D146" i="24"/>
  <c r="D147" i="24"/>
  <c r="D148" i="24"/>
  <c r="D149" i="24"/>
  <c r="D150" i="24"/>
  <c r="D151" i="24"/>
  <c r="D152" i="24"/>
  <c r="D153" i="24"/>
  <c r="D154" i="24"/>
  <c r="D155" i="24"/>
  <c r="D156" i="24"/>
  <c r="D157" i="24"/>
  <c r="D158" i="24"/>
  <c r="D159" i="24"/>
  <c r="D160" i="24"/>
  <c r="D161" i="24"/>
  <c r="D162" i="24"/>
  <c r="D163" i="24"/>
  <c r="D164" i="24"/>
  <c r="D165" i="24"/>
  <c r="D166" i="24"/>
  <c r="D167" i="24"/>
  <c r="D168" i="24"/>
  <c r="D169" i="24"/>
  <c r="D170" i="24"/>
  <c r="D2" i="24"/>
  <c r="B3" i="24"/>
  <c r="B4" i="24"/>
  <c r="F4" i="24" s="1"/>
  <c r="B5" i="24"/>
  <c r="B6" i="24"/>
  <c r="F6" i="24" s="1"/>
  <c r="B7" i="24"/>
  <c r="F7" i="24" s="1"/>
  <c r="B8" i="24"/>
  <c r="B9" i="24"/>
  <c r="B10" i="24"/>
  <c r="B11" i="24"/>
  <c r="B12" i="24"/>
  <c r="F12" i="24" s="1"/>
  <c r="B13" i="24"/>
  <c r="B14" i="24"/>
  <c r="F14" i="24" s="1"/>
  <c r="B15" i="24"/>
  <c r="F15" i="24" s="1"/>
  <c r="B16" i="24"/>
  <c r="B17" i="24"/>
  <c r="B18" i="24"/>
  <c r="B19" i="24"/>
  <c r="B20" i="24"/>
  <c r="F20" i="24" s="1"/>
  <c r="B21" i="24"/>
  <c r="B22" i="24"/>
  <c r="F22" i="24" s="1"/>
  <c r="B23" i="24"/>
  <c r="F23" i="24" s="1"/>
  <c r="B24" i="24"/>
  <c r="B25" i="24"/>
  <c r="B26" i="24"/>
  <c r="B27" i="24"/>
  <c r="B28" i="24"/>
  <c r="F28" i="24" s="1"/>
  <c r="B29" i="24"/>
  <c r="B30" i="24"/>
  <c r="F30" i="24" s="1"/>
  <c r="B31" i="24"/>
  <c r="F31" i="24" s="1"/>
  <c r="B32" i="24"/>
  <c r="B33" i="24"/>
  <c r="B34" i="24"/>
  <c r="B35" i="24"/>
  <c r="B36" i="24"/>
  <c r="F36" i="24" s="1"/>
  <c r="B37" i="24"/>
  <c r="B38" i="24"/>
  <c r="F38" i="24" s="1"/>
  <c r="B39" i="24"/>
  <c r="F39" i="24" s="1"/>
  <c r="B40" i="24"/>
  <c r="B41" i="24"/>
  <c r="B42" i="24"/>
  <c r="B43" i="24"/>
  <c r="B44" i="24"/>
  <c r="F44" i="24" s="1"/>
  <c r="B45" i="24"/>
  <c r="B46" i="24"/>
  <c r="F46" i="24" s="1"/>
  <c r="B47" i="24"/>
  <c r="F47" i="24" s="1"/>
  <c r="B48" i="24"/>
  <c r="B49" i="24"/>
  <c r="B50" i="24"/>
  <c r="B51" i="24"/>
  <c r="B52" i="24"/>
  <c r="F52" i="24" s="1"/>
  <c r="B53" i="24"/>
  <c r="B54" i="24"/>
  <c r="F54" i="24" s="1"/>
  <c r="B55" i="24"/>
  <c r="F55" i="24" s="1"/>
  <c r="B56" i="24"/>
  <c r="B57" i="24"/>
  <c r="B58" i="24"/>
  <c r="B59" i="24"/>
  <c r="B60" i="24"/>
  <c r="F60" i="24" s="1"/>
  <c r="B61" i="24"/>
  <c r="B62" i="24"/>
  <c r="F62" i="24" s="1"/>
  <c r="B63" i="24"/>
  <c r="F63" i="24" s="1"/>
  <c r="B64" i="24"/>
  <c r="B65" i="24"/>
  <c r="B66" i="24"/>
  <c r="B67" i="24"/>
  <c r="B68" i="24"/>
  <c r="F68" i="24" s="1"/>
  <c r="B69" i="24"/>
  <c r="B70" i="24"/>
  <c r="B71" i="24"/>
  <c r="F71" i="24" s="1"/>
  <c r="B72" i="24"/>
  <c r="B73" i="24"/>
  <c r="B74" i="24"/>
  <c r="B75" i="24"/>
  <c r="B76" i="24"/>
  <c r="F76" i="24" s="1"/>
  <c r="B77" i="24"/>
  <c r="F77" i="24" s="1"/>
  <c r="B78" i="24"/>
  <c r="B79" i="24"/>
  <c r="F79" i="24" s="1"/>
  <c r="B80" i="24"/>
  <c r="B81" i="24"/>
  <c r="B82" i="24"/>
  <c r="B83" i="24"/>
  <c r="B84" i="24"/>
  <c r="F84" i="24" s="1"/>
  <c r="B85" i="24"/>
  <c r="F85" i="24" s="1"/>
  <c r="B86" i="24"/>
  <c r="B87" i="24"/>
  <c r="F87" i="24" s="1"/>
  <c r="B88" i="24"/>
  <c r="B89" i="24"/>
  <c r="B90" i="24"/>
  <c r="B91" i="24"/>
  <c r="B92" i="24"/>
  <c r="F92" i="24" s="1"/>
  <c r="B93" i="24"/>
  <c r="F93" i="24" s="1"/>
  <c r="B94" i="24"/>
  <c r="B95" i="24"/>
  <c r="F95" i="24" s="1"/>
  <c r="B96" i="24"/>
  <c r="B97" i="24"/>
  <c r="B98" i="24"/>
  <c r="B99" i="24"/>
  <c r="B100" i="24"/>
  <c r="F100" i="24" s="1"/>
  <c r="B101" i="24"/>
  <c r="F101" i="24" s="1"/>
  <c r="B102" i="24"/>
  <c r="B103" i="24"/>
  <c r="F103" i="24" s="1"/>
  <c r="B104" i="24"/>
  <c r="B105" i="24"/>
  <c r="B106" i="24"/>
  <c r="B107" i="24"/>
  <c r="B108" i="24"/>
  <c r="F108" i="24" s="1"/>
  <c r="B109" i="24"/>
  <c r="F109" i="24" s="1"/>
  <c r="B110" i="24"/>
  <c r="B111" i="24"/>
  <c r="F111" i="24" s="1"/>
  <c r="B112" i="24"/>
  <c r="B113" i="24"/>
  <c r="B114" i="24"/>
  <c r="B115" i="24"/>
  <c r="B116" i="24"/>
  <c r="F116" i="24" s="1"/>
  <c r="B117" i="24"/>
  <c r="F117" i="24" s="1"/>
  <c r="B118" i="24"/>
  <c r="B119" i="24"/>
  <c r="F119" i="24" s="1"/>
  <c r="B120" i="24"/>
  <c r="B121" i="24"/>
  <c r="B122" i="24"/>
  <c r="B123" i="24"/>
  <c r="B124" i="24"/>
  <c r="F124" i="24" s="1"/>
  <c r="B125" i="24"/>
  <c r="F125" i="24" s="1"/>
  <c r="B126" i="24"/>
  <c r="B127" i="24"/>
  <c r="F127" i="24" s="1"/>
  <c r="B128" i="24"/>
  <c r="B129" i="24"/>
  <c r="B130" i="24"/>
  <c r="B131" i="24"/>
  <c r="B132" i="24"/>
  <c r="F132" i="24" s="1"/>
  <c r="B133" i="24"/>
  <c r="F133" i="24" s="1"/>
  <c r="B134" i="24"/>
  <c r="B135" i="24"/>
  <c r="F135" i="24" s="1"/>
  <c r="B136" i="24"/>
  <c r="B137" i="24"/>
  <c r="B138" i="24"/>
  <c r="B139" i="24"/>
  <c r="B140" i="24"/>
  <c r="F140" i="24" s="1"/>
  <c r="B141" i="24"/>
  <c r="F141" i="24" s="1"/>
  <c r="B142" i="24"/>
  <c r="B143" i="24"/>
  <c r="F143" i="24" s="1"/>
  <c r="B144" i="24"/>
  <c r="B145" i="24"/>
  <c r="B146" i="24"/>
  <c r="B147" i="24"/>
  <c r="B148" i="24"/>
  <c r="F148" i="24" s="1"/>
  <c r="B149" i="24"/>
  <c r="F149" i="24" s="1"/>
  <c r="B150" i="24"/>
  <c r="B151" i="24"/>
  <c r="F151" i="24" s="1"/>
  <c r="B152" i="24"/>
  <c r="B153" i="24"/>
  <c r="B154" i="24"/>
  <c r="B155" i="24"/>
  <c r="B156" i="24"/>
  <c r="F156" i="24" s="1"/>
  <c r="B157" i="24"/>
  <c r="F157" i="24" s="1"/>
  <c r="B158" i="24"/>
  <c r="B159" i="24"/>
  <c r="F159" i="24" s="1"/>
  <c r="B160" i="24"/>
  <c r="B161" i="24"/>
  <c r="B162" i="24"/>
  <c r="B163" i="24"/>
  <c r="B164" i="24"/>
  <c r="F164" i="24" s="1"/>
  <c r="B165" i="24"/>
  <c r="F165" i="24" s="1"/>
  <c r="B166" i="24"/>
  <c r="B167" i="24"/>
  <c r="F167" i="24" s="1"/>
  <c r="B168" i="24"/>
  <c r="B169" i="24"/>
  <c r="B170" i="24"/>
  <c r="B2" i="24"/>
  <c r="D66" i="20"/>
  <c r="E66" i="20"/>
  <c r="F66" i="20"/>
  <c r="G66" i="20"/>
  <c r="H66" i="20"/>
  <c r="I66" i="20"/>
  <c r="J66" i="20"/>
  <c r="K66" i="20"/>
  <c r="L66" i="20"/>
  <c r="M66" i="20"/>
  <c r="N66" i="20"/>
  <c r="O66" i="20"/>
  <c r="P66" i="20"/>
  <c r="Q66" i="20"/>
  <c r="R66" i="20"/>
  <c r="C66" i="20"/>
  <c r="D64" i="20"/>
  <c r="E64" i="20"/>
  <c r="F64" i="20"/>
  <c r="G64" i="20"/>
  <c r="H64" i="20"/>
  <c r="I64" i="20"/>
  <c r="J64" i="20"/>
  <c r="K64" i="20"/>
  <c r="L64" i="20"/>
  <c r="M64" i="20"/>
  <c r="N64" i="20"/>
  <c r="O64" i="20"/>
  <c r="P64" i="20"/>
  <c r="Q64" i="20"/>
  <c r="R64" i="20"/>
  <c r="C64" i="20"/>
  <c r="D63" i="20"/>
  <c r="E63" i="20"/>
  <c r="F63" i="20"/>
  <c r="G63" i="20"/>
  <c r="H63" i="20"/>
  <c r="I63" i="20"/>
  <c r="J63" i="20"/>
  <c r="K63" i="20"/>
  <c r="L63" i="20"/>
  <c r="M63" i="20"/>
  <c r="N63" i="20"/>
  <c r="O63" i="20"/>
  <c r="P63" i="20"/>
  <c r="Q63" i="20"/>
  <c r="R63" i="20"/>
  <c r="K100" i="20"/>
  <c r="K98" i="20"/>
  <c r="K97" i="20"/>
  <c r="J97" i="20"/>
  <c r="C111" i="20"/>
  <c r="D105" i="20"/>
  <c r="C107" i="20" s="1"/>
  <c r="O98" i="20"/>
  <c r="D97" i="20"/>
  <c r="E97" i="20"/>
  <c r="F97" i="20"/>
  <c r="G97" i="20"/>
  <c r="H97" i="20"/>
  <c r="I97" i="20"/>
  <c r="L97" i="20"/>
  <c r="M97" i="20"/>
  <c r="D98" i="20"/>
  <c r="E98" i="20"/>
  <c r="F98" i="20"/>
  <c r="G98" i="20"/>
  <c r="H98" i="20"/>
  <c r="I98" i="20"/>
  <c r="J98" i="20"/>
  <c r="L98" i="20"/>
  <c r="M98" i="20"/>
  <c r="C98" i="20"/>
  <c r="O97" i="20"/>
  <c r="D100" i="20"/>
  <c r="E100" i="20"/>
  <c r="F100" i="20"/>
  <c r="G100" i="20"/>
  <c r="H100" i="20"/>
  <c r="I100" i="20"/>
  <c r="J100" i="20"/>
  <c r="L100" i="20"/>
  <c r="M100" i="20"/>
  <c r="C100" i="20"/>
  <c r="C97" i="20"/>
  <c r="O100" i="20"/>
  <c r="H89" i="20"/>
  <c r="H87" i="20"/>
  <c r="H86" i="20"/>
  <c r="C89" i="20"/>
  <c r="F89" i="20"/>
  <c r="E89" i="20"/>
  <c r="D89" i="20"/>
  <c r="F87" i="20"/>
  <c r="E87" i="20"/>
  <c r="D87" i="20"/>
  <c r="C87" i="20"/>
  <c r="F86" i="20"/>
  <c r="E86" i="20"/>
  <c r="D86" i="20"/>
  <c r="C86" i="20"/>
  <c r="C75" i="20"/>
  <c r="C63" i="20"/>
  <c r="G53" i="20"/>
  <c r="G52" i="20"/>
  <c r="G55" i="20"/>
  <c r="E55" i="20"/>
  <c r="D55" i="20"/>
  <c r="C55" i="20"/>
  <c r="E53" i="20"/>
  <c r="D53" i="20"/>
  <c r="E52" i="20"/>
  <c r="D52" i="20"/>
  <c r="C53" i="20"/>
  <c r="C52" i="20"/>
  <c r="D38" i="20"/>
  <c r="C36" i="20"/>
  <c r="L78" i="20"/>
  <c r="K78" i="20"/>
  <c r="J78" i="20"/>
  <c r="I78" i="20"/>
  <c r="H78" i="20"/>
  <c r="G78" i="20"/>
  <c r="F78" i="20"/>
  <c r="E78" i="20"/>
  <c r="D78" i="20"/>
  <c r="C78" i="20"/>
  <c r="K76" i="20"/>
  <c r="I76" i="20"/>
  <c r="H76" i="20"/>
  <c r="G76" i="20"/>
  <c r="F76" i="20"/>
  <c r="E76" i="20"/>
  <c r="D76" i="20"/>
  <c r="C76" i="20"/>
  <c r="L75" i="20"/>
  <c r="K75" i="20"/>
  <c r="J75" i="20"/>
  <c r="I75" i="20"/>
  <c r="H75" i="20"/>
  <c r="G75" i="20"/>
  <c r="F75" i="20"/>
  <c r="E75" i="20"/>
  <c r="D75" i="20"/>
  <c r="C38" i="20"/>
  <c r="C24" i="20"/>
  <c r="D22" i="20"/>
  <c r="D21" i="20"/>
  <c r="C21" i="20"/>
  <c r="C22" i="20"/>
  <c r="I18" i="20" s="1"/>
  <c r="D18" i="20"/>
  <c r="D19" i="20"/>
  <c r="D17" i="20"/>
  <c r="C18" i="20"/>
  <c r="C17" i="20"/>
  <c r="C20" i="20"/>
  <c r="C16" i="20"/>
  <c r="E8" i="20"/>
  <c r="E7" i="20"/>
  <c r="E6" i="20"/>
  <c r="E5" i="20"/>
  <c r="F86" i="24" l="1"/>
  <c r="F78" i="24"/>
  <c r="F70" i="24"/>
  <c r="F168" i="24"/>
  <c r="F160" i="24"/>
  <c r="F152" i="24"/>
  <c r="F144" i="24"/>
  <c r="F136" i="24"/>
  <c r="F128" i="24"/>
  <c r="F120" i="24"/>
  <c r="F112" i="24"/>
  <c r="F104" i="24"/>
  <c r="F96" i="24"/>
  <c r="F88" i="24"/>
  <c r="F80" i="24"/>
  <c r="F72" i="24"/>
  <c r="F64" i="24"/>
  <c r="F56" i="24"/>
  <c r="F40" i="24"/>
  <c r="F32" i="24"/>
  <c r="F24" i="24"/>
  <c r="F16" i="24"/>
  <c r="F8" i="24"/>
  <c r="F166" i="24"/>
  <c r="F158" i="24"/>
  <c r="F150" i="24"/>
  <c r="F142" i="24"/>
  <c r="F134" i="24"/>
  <c r="F126" i="24"/>
  <c r="F118" i="24"/>
  <c r="F110" i="24"/>
  <c r="F102" i="24"/>
  <c r="F94" i="24"/>
  <c r="F169" i="24"/>
  <c r="F161" i="24"/>
  <c r="F153" i="24"/>
  <c r="F145" i="24"/>
  <c r="F137" i="24"/>
  <c r="F129" i="24"/>
  <c r="F121" i="24"/>
  <c r="F113" i="24"/>
  <c r="F105" i="24"/>
  <c r="F97" i="24"/>
  <c r="F89" i="24"/>
  <c r="F81" i="24"/>
  <c r="F73" i="24"/>
  <c r="F65" i="24"/>
  <c r="F57" i="24"/>
  <c r="F49" i="24"/>
  <c r="F41" i="24"/>
  <c r="D121" i="20"/>
  <c r="G164" i="24"/>
  <c r="G156" i="24"/>
  <c r="G148" i="24"/>
  <c r="G140" i="24"/>
  <c r="G132" i="24"/>
  <c r="G124" i="24"/>
  <c r="G116" i="24"/>
  <c r="G108" i="24"/>
  <c r="G100" i="24"/>
  <c r="G92" i="24"/>
  <c r="G84" i="24"/>
  <c r="G76" i="24"/>
  <c r="G58" i="24"/>
  <c r="G50" i="24"/>
  <c r="G42" i="24"/>
  <c r="G34" i="24"/>
  <c r="G26" i="24"/>
  <c r="G18" i="24"/>
  <c r="G10" i="24"/>
  <c r="G170" i="24"/>
  <c r="G162" i="24"/>
  <c r="G154" i="24"/>
  <c r="G146" i="24"/>
  <c r="G138" i="24"/>
  <c r="G130" i="24"/>
  <c r="G122" i="24"/>
  <c r="G114" i="24"/>
  <c r="G106" i="24"/>
  <c r="G98" i="24"/>
  <c r="G90" i="24"/>
  <c r="G82" i="24"/>
  <c r="G74" i="24"/>
  <c r="G66" i="24"/>
  <c r="G169" i="24"/>
  <c r="G161" i="24"/>
  <c r="G153" i="24"/>
  <c r="G145" i="24"/>
  <c r="G137" i="24"/>
  <c r="G129" i="24"/>
  <c r="G121" i="24"/>
  <c r="G113" i="24"/>
  <c r="G105" i="24"/>
  <c r="G97" i="24"/>
  <c r="G89" i="24"/>
  <c r="G81" i="24"/>
  <c r="G73" i="24"/>
  <c r="G65" i="24"/>
  <c r="G57" i="24"/>
  <c r="G49" i="24"/>
  <c r="G41" i="24"/>
  <c r="G33" i="24"/>
  <c r="G25" i="24"/>
  <c r="G17" i="24"/>
  <c r="G9" i="24"/>
  <c r="F69" i="24"/>
  <c r="F61" i="24"/>
  <c r="F53" i="24"/>
  <c r="F45" i="24"/>
  <c r="F37" i="24"/>
  <c r="F29" i="24"/>
  <c r="F21" i="24"/>
  <c r="F13" i="24"/>
  <c r="F5" i="24"/>
  <c r="G168" i="24"/>
  <c r="G160" i="24"/>
  <c r="G152" i="24"/>
  <c r="G144" i="24"/>
  <c r="G136" i="24"/>
  <c r="G128" i="24"/>
  <c r="G120" i="24"/>
  <c r="G112" i="24"/>
  <c r="G104" i="24"/>
  <c r="G96" i="24"/>
  <c r="G88" i="24"/>
  <c r="G80" i="24"/>
  <c r="G72" i="24"/>
  <c r="G64" i="24"/>
  <c r="G56" i="24"/>
  <c r="G48" i="24"/>
  <c r="G40" i="24"/>
  <c r="G32" i="24"/>
  <c r="G24" i="24"/>
  <c r="G16" i="24"/>
  <c r="G8" i="24"/>
  <c r="G167" i="24"/>
  <c r="G159" i="24"/>
  <c r="G151" i="24"/>
  <c r="G143" i="24"/>
  <c r="G135" i="24"/>
  <c r="G127" i="24"/>
  <c r="G119" i="24"/>
  <c r="G111" i="24"/>
  <c r="G103" i="24"/>
  <c r="G95" i="24"/>
  <c r="G87" i="24"/>
  <c r="G79" i="24"/>
  <c r="G71" i="24"/>
  <c r="G63" i="24"/>
  <c r="G55" i="24"/>
  <c r="G47" i="24"/>
  <c r="G39" i="24"/>
  <c r="G31" i="24"/>
  <c r="G23" i="24"/>
  <c r="G15" i="24"/>
  <c r="G7" i="24"/>
  <c r="G166" i="24"/>
  <c r="G158" i="24"/>
  <c r="G150" i="24"/>
  <c r="G142" i="24"/>
  <c r="G134" i="24"/>
  <c r="G126" i="24"/>
  <c r="G118" i="24"/>
  <c r="G110" i="24"/>
  <c r="G102" i="24"/>
  <c r="G94" i="24"/>
  <c r="G86" i="24"/>
  <c r="G78" i="24"/>
  <c r="G70" i="24"/>
  <c r="G62" i="24"/>
  <c r="G54" i="24"/>
  <c r="G46" i="24"/>
  <c r="G38" i="24"/>
  <c r="G30" i="24"/>
  <c r="G22" i="24"/>
  <c r="G14" i="24"/>
  <c r="G6" i="24"/>
  <c r="F170" i="24"/>
  <c r="F162" i="24"/>
  <c r="F154" i="24"/>
  <c r="F146" i="24"/>
  <c r="F138" i="24"/>
  <c r="F130" i="24"/>
  <c r="F122" i="24"/>
  <c r="F114" i="24"/>
  <c r="F106" i="24"/>
  <c r="F98" i="24"/>
  <c r="F90" i="24"/>
  <c r="F82" i="24"/>
  <c r="F74" i="24"/>
  <c r="F66" i="24"/>
  <c r="F58" i="24"/>
  <c r="F50" i="24"/>
  <c r="F42" i="24"/>
  <c r="F34" i="24"/>
  <c r="F26" i="24"/>
  <c r="F18" i="24"/>
  <c r="F10" i="24"/>
  <c r="D119" i="20"/>
  <c r="D120" i="20" s="1"/>
  <c r="G165" i="24"/>
  <c r="G157" i="24"/>
  <c r="G149" i="24"/>
  <c r="G141" i="24"/>
  <c r="G133" i="24"/>
  <c r="G125" i="24"/>
  <c r="G117" i="24"/>
  <c r="G109" i="24"/>
  <c r="G101" i="24"/>
  <c r="G93" i="24"/>
  <c r="G85" i="24"/>
  <c r="G77" i="24"/>
  <c r="G69" i="24"/>
  <c r="G61" i="24"/>
  <c r="G53" i="24"/>
  <c r="G45" i="24"/>
  <c r="G37" i="24"/>
  <c r="G29" i="24"/>
  <c r="G21" i="24"/>
  <c r="G13" i="24"/>
  <c r="G5" i="24"/>
  <c r="G68" i="24"/>
  <c r="G60" i="24"/>
  <c r="G52" i="24"/>
  <c r="G44" i="24"/>
  <c r="G36" i="24"/>
  <c r="G28" i="24"/>
  <c r="G20" i="24"/>
  <c r="G12" i="24"/>
  <c r="G4" i="24"/>
  <c r="C121" i="20"/>
  <c r="G163" i="24"/>
  <c r="G155" i="24"/>
  <c r="G147" i="24"/>
  <c r="G139" i="24"/>
  <c r="G131" i="24"/>
  <c r="G123" i="24"/>
  <c r="G115" i="24"/>
  <c r="G107" i="24"/>
  <c r="G99" i="24"/>
  <c r="G91" i="24"/>
  <c r="G83" i="24"/>
  <c r="G75" i="24"/>
  <c r="G67" i="24"/>
  <c r="G59" i="24"/>
  <c r="G51" i="24"/>
  <c r="G43" i="24"/>
  <c r="G35" i="24"/>
  <c r="G27" i="24"/>
  <c r="G19" i="24"/>
  <c r="G11" i="24"/>
  <c r="G3" i="24"/>
  <c r="F2" i="24"/>
  <c r="F163" i="24"/>
  <c r="F155" i="24"/>
  <c r="F147" i="24"/>
  <c r="F139" i="24"/>
  <c r="F131" i="24"/>
  <c r="F123" i="24"/>
  <c r="F115" i="24"/>
  <c r="F107" i="24"/>
  <c r="F99" i="24"/>
  <c r="F91" i="24"/>
  <c r="F83" i="24"/>
  <c r="F75" i="24"/>
  <c r="F67" i="24"/>
  <c r="F59" i="24"/>
  <c r="F51" i="24"/>
  <c r="F43" i="24"/>
  <c r="F35" i="24"/>
  <c r="F27" i="24"/>
  <c r="F19" i="24"/>
  <c r="F11" i="24"/>
  <c r="F3" i="24"/>
  <c r="G2" i="24"/>
  <c r="C119" i="20"/>
  <c r="C120" i="20" s="1"/>
  <c r="F33" i="24"/>
  <c r="F25" i="24"/>
  <c r="F17" i="24"/>
  <c r="F9" i="24"/>
  <c r="F48" i="24"/>
  <c r="K99" i="20"/>
  <c r="K101" i="20" s="1"/>
  <c r="I17" i="20"/>
  <c r="G87" i="20"/>
  <c r="I87" i="20" s="1"/>
  <c r="O99" i="20"/>
  <c r="O101" i="20" s="1"/>
  <c r="N98" i="20"/>
  <c r="P98" i="20" s="1"/>
  <c r="G86" i="20"/>
  <c r="N97" i="20"/>
  <c r="P97" i="20" s="1"/>
  <c r="G99" i="20"/>
  <c r="G101" i="20" s="1"/>
  <c r="H99" i="20"/>
  <c r="H101" i="20" s="1"/>
  <c r="G54" i="20"/>
  <c r="F99" i="20"/>
  <c r="F101" i="20" s="1"/>
  <c r="I99" i="20"/>
  <c r="I101" i="20" s="1"/>
  <c r="M99" i="20"/>
  <c r="M101" i="20" s="1"/>
  <c r="C109" i="20"/>
  <c r="C108" i="20"/>
  <c r="L99" i="20"/>
  <c r="L101" i="20" s="1"/>
  <c r="E88" i="20"/>
  <c r="E90" i="20" s="1"/>
  <c r="F88" i="20"/>
  <c r="F90" i="20" s="1"/>
  <c r="J99" i="20"/>
  <c r="J101" i="20" s="1"/>
  <c r="E99" i="20"/>
  <c r="E101" i="20" s="1"/>
  <c r="C99" i="20"/>
  <c r="C101" i="20" s="1"/>
  <c r="D99" i="20"/>
  <c r="D101" i="20" s="1"/>
  <c r="D88" i="20"/>
  <c r="D90" i="20" s="1"/>
  <c r="N100" i="20"/>
  <c r="P100" i="20" s="1"/>
  <c r="H88" i="20"/>
  <c r="H90" i="20" s="1"/>
  <c r="G89" i="20"/>
  <c r="I89" i="20" s="1"/>
  <c r="C88" i="20"/>
  <c r="C23" i="20"/>
  <c r="C25" i="20" s="1"/>
  <c r="G18" i="20"/>
  <c r="G19" i="20"/>
  <c r="G22" i="20"/>
  <c r="G21" i="20"/>
  <c r="I19" i="20" s="1"/>
  <c r="G17" i="20"/>
  <c r="E121" i="20" l="1"/>
  <c r="E119" i="20"/>
  <c r="E120" i="20" s="1"/>
  <c r="G88" i="20"/>
  <c r="N99" i="20"/>
  <c r="N101" i="20" s="1"/>
  <c r="P101" i="20" s="1"/>
  <c r="C112" i="20"/>
  <c r="C110" i="20"/>
  <c r="I86" i="20"/>
  <c r="C90" i="20"/>
  <c r="D40" i="20"/>
  <c r="D39" i="20"/>
  <c r="C40" i="20"/>
  <c r="C39" i="20"/>
  <c r="D36" i="20"/>
  <c r="C37" i="20"/>
  <c r="D35" i="20"/>
  <c r="D34" i="20"/>
  <c r="C35" i="20"/>
  <c r="C34" i="20"/>
  <c r="C8" i="20"/>
  <c r="D8" i="20"/>
  <c r="D7" i="20"/>
  <c r="C7" i="20"/>
  <c r="D6" i="20"/>
  <c r="C6" i="20"/>
  <c r="D5" i="20"/>
  <c r="C42" i="20"/>
  <c r="C33" i="20"/>
  <c r="C32" i="20"/>
  <c r="C5" i="20"/>
  <c r="P99" i="20" l="1"/>
  <c r="I88" i="20"/>
  <c r="G90" i="20"/>
  <c r="I90" i="20" s="1"/>
  <c r="F23" i="20"/>
  <c r="F17" i="20"/>
  <c r="F24" i="20"/>
  <c r="F19" i="20"/>
  <c r="F22" i="20"/>
  <c r="F20" i="20"/>
  <c r="F21" i="20"/>
  <c r="F16" i="20"/>
  <c r="I16" i="20" s="1"/>
  <c r="F18" i="20"/>
  <c r="F25" i="20"/>
  <c r="E19" i="20"/>
  <c r="E17" i="20"/>
  <c r="E16" i="20"/>
  <c r="E18" i="20"/>
  <c r="E22" i="20"/>
  <c r="E24" i="20"/>
  <c r="E21" i="20"/>
  <c r="E20" i="20"/>
  <c r="E23" i="20"/>
  <c r="E25" i="20"/>
  <c r="G38" i="20"/>
  <c r="I35" i="20" s="1"/>
  <c r="G36" i="20"/>
  <c r="I34" i="20" s="1"/>
  <c r="G65" i="20"/>
  <c r="G67" i="20" s="1"/>
  <c r="K65" i="20"/>
  <c r="K67" i="20" s="1"/>
  <c r="J65" i="20"/>
  <c r="J67" i="20" s="1"/>
  <c r="L65" i="20"/>
  <c r="L67" i="20" s="1"/>
  <c r="C41" i="20"/>
  <c r="E41" i="20" s="1"/>
  <c r="M65" i="20"/>
  <c r="M67" i="20" s="1"/>
  <c r="N65" i="20"/>
  <c r="N67" i="20" s="1"/>
  <c r="C65" i="20"/>
  <c r="C67" i="20" s="1"/>
  <c r="O65" i="20"/>
  <c r="O67" i="20" s="1"/>
  <c r="F65" i="20"/>
  <c r="F67" i="20" s="1"/>
  <c r="R65" i="20"/>
  <c r="R67" i="20" s="1"/>
  <c r="D65" i="20"/>
  <c r="D67" i="20" s="1"/>
  <c r="E65" i="20"/>
  <c r="E67" i="20" s="1"/>
  <c r="Q65" i="20"/>
  <c r="Q67" i="20" s="1"/>
  <c r="H65" i="20"/>
  <c r="H67" i="20" s="1"/>
  <c r="P65" i="20"/>
  <c r="P67" i="20" s="1"/>
  <c r="I65" i="20"/>
  <c r="I67" i="20" s="1"/>
  <c r="F39" i="20"/>
  <c r="E39" i="20"/>
  <c r="F33" i="20"/>
  <c r="I32" i="20" s="1"/>
  <c r="F34" i="20"/>
  <c r="F35" i="20"/>
  <c r="E37" i="20"/>
  <c r="E35" i="20"/>
  <c r="G35" i="20"/>
  <c r="E34" i="20"/>
  <c r="G34" i="20"/>
  <c r="E33" i="20"/>
  <c r="F40" i="20"/>
  <c r="G39" i="20"/>
  <c r="I36" i="20" s="1"/>
  <c r="E40" i="20"/>
  <c r="F37" i="20"/>
  <c r="G40" i="20"/>
  <c r="C43" i="20"/>
  <c r="F32" i="20"/>
  <c r="F42" i="20"/>
  <c r="E32" i="20"/>
  <c r="E42" i="20"/>
  <c r="F55" i="20"/>
  <c r="H55" i="20" s="1"/>
  <c r="I33" i="20" l="1"/>
  <c r="D77" i="20"/>
  <c r="D79" i="20" s="1"/>
  <c r="E38" i="20"/>
  <c r="F38" i="20"/>
  <c r="J79" i="20"/>
  <c r="F36" i="20"/>
  <c r="K77" i="20"/>
  <c r="K79" i="20" s="1"/>
  <c r="E36" i="20"/>
  <c r="D54" i="20"/>
  <c r="D56" i="20" s="1"/>
  <c r="H77" i="20"/>
  <c r="H79" i="20" s="1"/>
  <c r="C77" i="20"/>
  <c r="C79" i="20" s="1"/>
  <c r="E77" i="20"/>
  <c r="E79" i="20" s="1"/>
  <c r="I77" i="20"/>
  <c r="I79" i="20" s="1"/>
  <c r="L79" i="20"/>
  <c r="G77" i="20"/>
  <c r="G79" i="20" s="1"/>
  <c r="F77" i="20"/>
  <c r="F79" i="20" s="1"/>
  <c r="F41" i="20"/>
  <c r="F43" i="20"/>
  <c r="E43" i="20"/>
  <c r="G56" i="20"/>
  <c r="E54" i="20"/>
  <c r="E56" i="20" s="1"/>
  <c r="F53" i="20"/>
  <c r="H53" i="20" s="1"/>
  <c r="C54" i="20"/>
  <c r="C56" i="20" s="1"/>
  <c r="F52" i="20"/>
  <c r="H52" i="20" s="1"/>
  <c r="F54" i="20" l="1"/>
  <c r="H54" i="20" s="1"/>
  <c r="F56" i="20" l="1"/>
  <c r="H56" i="20" s="1"/>
</calcChain>
</file>

<file path=xl/sharedStrings.xml><?xml version="1.0" encoding="utf-8"?>
<sst xmlns="http://schemas.openxmlformats.org/spreadsheetml/2006/main" count="1894" uniqueCount="1134">
  <si>
    <t>Part</t>
  </si>
  <si>
    <t>A</t>
  </si>
  <si>
    <t>Goal</t>
  </si>
  <si>
    <t>Pre-filled</t>
  </si>
  <si>
    <t>B</t>
  </si>
  <si>
    <t>Target</t>
  </si>
  <si>
    <t>C</t>
  </si>
  <si>
    <t>Indicator code</t>
  </si>
  <si>
    <t>D</t>
  </si>
  <si>
    <t>Indicator</t>
  </si>
  <si>
    <t>E</t>
  </si>
  <si>
    <t>G</t>
  </si>
  <si>
    <t>I</t>
  </si>
  <si>
    <t>Fill in</t>
  </si>
  <si>
    <t>J</t>
  </si>
  <si>
    <t>Select option (drop down list)</t>
  </si>
  <si>
    <t>L</t>
  </si>
  <si>
    <t>O</t>
  </si>
  <si>
    <t>P</t>
  </si>
  <si>
    <t>Select YES/NO option (drop down list)</t>
  </si>
  <si>
    <t>Custodian Agency</t>
  </si>
  <si>
    <t>Sex</t>
  </si>
  <si>
    <t>Age</t>
  </si>
  <si>
    <t>Income</t>
  </si>
  <si>
    <t>Ethnicity</t>
  </si>
  <si>
    <t>Disability status</t>
  </si>
  <si>
    <t>Migration status</t>
  </si>
  <si>
    <t>Others (please specify)</t>
  </si>
  <si>
    <t>1.1 By 2030, eradicate extreme poverty for all people everywhere, currently measured as people living on less than $1.25 a day</t>
  </si>
  <si>
    <t>1.1.1</t>
  </si>
  <si>
    <t>World Bank</t>
  </si>
  <si>
    <t>1.2 By 2030, reduce at least by half the proportion of men, women and children of all ages living in poverty in all its dimensions according to national definitions</t>
  </si>
  <si>
    <t>1.2.1</t>
  </si>
  <si>
    <t>1.2.1 Proportion of population living below the national poverty line, by sex and age</t>
  </si>
  <si>
    <t>National Gov.</t>
  </si>
  <si>
    <t>1.2.2</t>
  </si>
  <si>
    <t>1.2.2 Proportion of men, women and children of all ages living in poverty in all its dimensions according to national definitions</t>
  </si>
  <si>
    <t>1.3 Implement nationally appropriate social protection systems and measures for all, including floors, and by 2030 achieve substantial coverage of the poor and the vulnerable</t>
  </si>
  <si>
    <t>1.3.1</t>
  </si>
  <si>
    <t>1.3.1 Proportion of population covered by social protection floors/systems, by sex, distinguishing children, unemployed persons, older persons, persons with disabilities, pregnant women, newborns, work-injury victims and the poor and the vulnerable</t>
  </si>
  <si>
    <t>ILO</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</si>
  <si>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</si>
  <si>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1.4.1</t>
  </si>
  <si>
    <t>1.4.1 Proportion of population living in households with access to basic services</t>
  </si>
  <si>
    <t>UN-Habitat</t>
  </si>
  <si>
    <t>1.4.2</t>
  </si>
  <si>
    <t>1.5 By 2030, build the resilience of the poor and those in vulnerable situations and reduce their exposure and vulnerability to climate-related extreme events and other economic, social and environmental shocks and disasters</t>
  </si>
  <si>
    <t>1.5.1</t>
  </si>
  <si>
    <t>1.5.2</t>
  </si>
  <si>
    <t>1.5.3</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</si>
  <si>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</si>
  <si>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1.a.1</t>
  </si>
  <si>
    <t>1.a.2</t>
  </si>
  <si>
    <t>1.a.2 Proportion of total government spending on essential services (education, health and social protection)</t>
  </si>
  <si>
    <t>1.b Create sound policy frameworks at the national, regional and international levels, based on pro-poor and gender-sensitive development strategies, to support accelerated investment in poverty eradication actions</t>
  </si>
  <si>
    <t>1.b.1</t>
  </si>
  <si>
    <t>2.1 By 2030, end hunger and ensure access by all people, in particular the poor and people in vulnerable situations, including infants, to safe, nutritious and sufficient food all year round</t>
  </si>
  <si>
    <t>2.1.1</t>
  </si>
  <si>
    <t>2.1.1 Prevalence of undernourishment</t>
  </si>
  <si>
    <t>FAO</t>
  </si>
  <si>
    <t>2.1.2</t>
  </si>
  <si>
    <t>2.1.2 Prevalence of moderate or severe food insecurity in the population, based on the Food Insecurity Experience Scale (FIES)</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</si>
  <si>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</si>
  <si>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2.2.1</t>
  </si>
  <si>
    <t>UNICEF</t>
  </si>
  <si>
    <t>2.2.2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</si>
  <si>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</si>
  <si>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2.3.1</t>
  </si>
  <si>
    <t>2.3.1 Volume of production per labour unit by classes of farming/pastoral/forestry enterprise size</t>
  </si>
  <si>
    <t>2.3.2</t>
  </si>
  <si>
    <t>2.3.2 Average income of small-scale food producers, by sex and indigenous status</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</si>
  <si>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</si>
  <si>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2.4.1</t>
  </si>
  <si>
    <t>2.4.1 Proportion of agricultural area under productive and sustainable agriculture</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</si>
  <si>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</si>
  <si>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2.5.1</t>
  </si>
  <si>
    <t>2.5.2</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</si>
  <si>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</si>
  <si>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2.a.1</t>
  </si>
  <si>
    <t>2.a.1 The agriculture orientation index for government expenditures</t>
  </si>
  <si>
    <t>2.a.2</t>
  </si>
  <si>
    <t>2.a.2 Total official flows (official development assistance plus other official flows) to the agriculture sector</t>
  </si>
  <si>
    <t>OECD</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</si>
  <si>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</si>
  <si>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2.b.1</t>
  </si>
  <si>
    <t>WTO</t>
  </si>
  <si>
    <t>2.c Adopt measures to ensure the proper functioning of food commodity markets and their derivatives and facilitate timely access to market information, including on food reserves, in order to help limit extreme food price volatility</t>
  </si>
  <si>
    <t>2.c.1</t>
  </si>
  <si>
    <t>2.c.1 Indicator of food price anomalies</t>
  </si>
  <si>
    <t>3.1 By 2030, reduce the global maternal mortality ratio to less than 70 per 100,000 live births</t>
  </si>
  <si>
    <t>3.1.1</t>
  </si>
  <si>
    <t>3.1.1 Maternal mortality ratio</t>
  </si>
  <si>
    <t>WHO</t>
  </si>
  <si>
    <t>3.1.2</t>
  </si>
  <si>
    <t>3.1.2 Proportion of births attended by skilled health personnel</t>
  </si>
  <si>
    <t>3.2 By 2030, end preventable deaths of newborns and children under 5 years of age, with all countries aiming to reduce neonatal mortality to at least as low as 12 per 1,000 live births and under-5 mortality to at least as low as 25 per 1,000 live births</t>
  </si>
  <si>
    <t>3.2.1</t>
  </si>
  <si>
    <t>3.2.2</t>
  </si>
  <si>
    <t>3.2.2 Neonatal mortality rate</t>
  </si>
  <si>
    <t>3.3 By 2030, end the epidemics of AIDS, tuberculosis, malaria and neglected tropical diseases and combat hepatitis, water-borne diseases and other communicable diseases</t>
  </si>
  <si>
    <t>3.3.1</t>
  </si>
  <si>
    <t>3.3.1 Number of new HIV infections per 1,000 uninfected population, by sex, age and key populations</t>
  </si>
  <si>
    <t>UNAIDS</t>
  </si>
  <si>
    <t>3.3.2</t>
  </si>
  <si>
    <t>3.3.3</t>
  </si>
  <si>
    <t>3.3.3 Malaria incidence per 1,000 population</t>
  </si>
  <si>
    <t>3.3.4</t>
  </si>
  <si>
    <t>3.3.4 Hepatitis B incidence per 100,000 population</t>
  </si>
  <si>
    <t>3.3.5</t>
  </si>
  <si>
    <t>3.3.5 Number of people requiring interventions against neglected tropical diseases</t>
  </si>
  <si>
    <t>3.4  By 2030, reduce by one third premature mortality from non-communicable diseases through prevention and treatment and promote mental health and well-being</t>
  </si>
  <si>
    <t>3.4.1</t>
  </si>
  <si>
    <t>3.4.1 Mortality rate attributed to cardiovascular disease, cancer, diabetes or chronic respiratory disease</t>
  </si>
  <si>
    <t>3.4.2</t>
  </si>
  <si>
    <t>3.4.2 Suicide mortality rate</t>
  </si>
  <si>
    <t>3.5 Strengthen the prevention and treatment of substance abuse, including narcotic drug abuse and harmful use of alcohol</t>
  </si>
  <si>
    <t>3.5.1</t>
  </si>
  <si>
    <t>3.5.1 Coverage of treatment interventions (pharmacological, psychosocial and rehabilitation and aftercare services) for substance use disorders</t>
  </si>
  <si>
    <t>3.5.2</t>
  </si>
  <si>
    <t>3.6 By 2020, halve the number of global deaths and injuries from road traffic accidents</t>
  </si>
  <si>
    <t>3.6.1</t>
  </si>
  <si>
    <t>3.6.1 Death rate due to road traffic injuries</t>
  </si>
  <si>
    <t>3.7 By 2030, ensure universal access to sexual and reproductive health-care services, including for family planning, information and education, and the integration of reproductive health into national strategies and programmes</t>
  </si>
  <si>
    <t>3.7.1</t>
  </si>
  <si>
    <t>DESA Population Division</t>
  </si>
  <si>
    <t>3.7.2</t>
  </si>
  <si>
    <t>3.8 Achieve universal health coverage, including financial risk protection, access to quality essential health-care services and access to safe, effective, quality and affordable essential medicines and vaccines for all</t>
  </si>
  <si>
    <t>3.8.1</t>
  </si>
  <si>
    <t>3.8.2</t>
  </si>
  <si>
    <t>3.9 By 2030, substantially reduce the number of deaths and illnesses from hazardous chemicals and air, water and soil pollution and contamination</t>
  </si>
  <si>
    <t>3.9.1</t>
  </si>
  <si>
    <t>3.9.1 Mortality rate attributed to household and ambient air pollution</t>
  </si>
  <si>
    <t>3.9.2</t>
  </si>
  <si>
    <t>3.9.2 Mortality rate attributed to unsafe water, unsafe sanitation and lack of hygiene (exposure to unsafe Water, Sanitation and Hygiene for All (WASH) services)</t>
  </si>
  <si>
    <t>3.9.3</t>
  </si>
  <si>
    <t>3.9.3 Mortality rate attributed to unintentional poisoning</t>
  </si>
  <si>
    <t>3.a Strengthen the implementation of the World Health Organization Framework Convention on Tobacco Control in all countries, as appropriate</t>
  </si>
  <si>
    <t>3.a.1</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</si>
  <si>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</si>
  <si>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3.b.1</t>
  </si>
  <si>
    <t>3.b.2</t>
  </si>
  <si>
    <t>3.b.2 Total net official development assistance to medical research and basic health sectors</t>
  </si>
  <si>
    <t>3.c Substantially increase health financing and the recruitment, development, training and retention of the health workforce in developing countries, especially in least developed countries and small island developing States</t>
  </si>
  <si>
    <t>3.c.1</t>
  </si>
  <si>
    <t>3.c.1 Health worker density and distribution</t>
  </si>
  <si>
    <t>3.d Strengthen the capacity of all countries, in particular developing countries, for early warning, risk reduction and management of national and global health risks</t>
  </si>
  <si>
    <t>3.d.1</t>
  </si>
  <si>
    <t>4.1 By 2030, ensure that all girls and boys complete free, equitable and quality primary and secondary education leading to relevant and effective learning outcomes</t>
  </si>
  <si>
    <t>4.1.1</t>
  </si>
  <si>
    <t>UNESCO-UIS</t>
  </si>
  <si>
    <t>4.2 By 2030, ensure that all girls and boys have access to quality early childhood development, care and pre-primary education so that they are ready for primary education</t>
  </si>
  <si>
    <t>4.2.1</t>
  </si>
  <si>
    <t>4.2.2</t>
  </si>
  <si>
    <t>4.3 By 2030, ensure equal access for all women and men to affordable and quality technical, vocational and tertiary education, including university</t>
  </si>
  <si>
    <t>4.3.1</t>
  </si>
  <si>
    <t>4.4 By 2030, substantially increase the number of youth and adults who have relevant skills, including technical and vocational skills, for employment, decent jobs and entrepreneurship</t>
  </si>
  <si>
    <t>4.4.1</t>
  </si>
  <si>
    <t>4.5 By 2030, eliminate gender disparities in education and ensure equal access to all levels of education and vocational training for the vulnerable, including persons with disabilities, indigenous peoples and children in vulnerable situations</t>
  </si>
  <si>
    <t>4.5.1</t>
  </si>
  <si>
    <t>4.6 By 2030, ensure that all youth and a substantial proportion of adults, both men and women, achieve literacy and numeracy</t>
  </si>
  <si>
    <t>4.6.1</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</si>
  <si>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</si>
  <si>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4.7.1</t>
  </si>
  <si>
    <t>4.a Build and upgrade education facilities that are child, disability and gender sensitive and provide safe, non-violent, inclusive and effective learning environments for all</t>
  </si>
  <si>
    <t>4.a.1</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</si>
  <si>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</si>
  <si>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4.b.1</t>
  </si>
  <si>
    <t>4.c By 2030, substantially increase the supply of qualified teachers, including through international cooperation for teacher training in developing countries, especially least developed countries and small island developing States</t>
  </si>
  <si>
    <t>4.c.1</t>
  </si>
  <si>
    <t>5.1 End all forms of discrimination against all women and girls everywhere</t>
  </si>
  <si>
    <t>5.1.1</t>
  </si>
  <si>
    <t>5.2 Eliminate all forms of violence against all women and girls in the public and private spheres, including trafficking and sexual and other types of exploitation</t>
  </si>
  <si>
    <t>5.2.1</t>
  </si>
  <si>
    <t>5.2.2</t>
  </si>
  <si>
    <t>5.3 Eliminate all harmful practices, such as child, early and forced marriage and female genital mutilation</t>
  </si>
  <si>
    <t>5.3.1</t>
  </si>
  <si>
    <t>5.3.2</t>
  </si>
  <si>
    <t>5.4 Recognize and value unpaid care and domestic work through the provision of public services, infrastructure and social protection policies and the promotion of shared responsibility within the household and the family as nationally appropriate</t>
  </si>
  <si>
    <t>5.4.1</t>
  </si>
  <si>
    <t>5.5 Ensure women’s full and effective participation and equal opportunities for leadership at all levels of decision-making in political, economic and public life</t>
  </si>
  <si>
    <t>5.5.1</t>
  </si>
  <si>
    <t>5.5.2</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</si>
  <si>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</si>
  <si>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5.6.1</t>
  </si>
  <si>
    <t>UNFPA</t>
  </si>
  <si>
    <t>5.6.2</t>
  </si>
  <si>
    <t>5.a Undertake reforms to give women equal rights to economic resources, as well as access to ownership and control over land and other forms of property, financial services, inheritance and natural resources, in accordance with national laws</t>
  </si>
  <si>
    <t>5.a.1</t>
  </si>
  <si>
    <t>5.a.2</t>
  </si>
  <si>
    <t>5.b Enhance the use of enabling technology, in particular information and communications technology, to promote the empowerment of women</t>
  </si>
  <si>
    <t>5.b.1</t>
  </si>
  <si>
    <t>ITU</t>
  </si>
  <si>
    <t>5.c Adopt and strengthen sound policies and enforceable legislation for the promotion of gender equality and the empowerment of all women and girls at all levels</t>
  </si>
  <si>
    <t>5.c.1</t>
  </si>
  <si>
    <t>6.1 By 2030, achieve universal and equitable access to safe and affordable drinking water for all</t>
  </si>
  <si>
    <t>6.1.1</t>
  </si>
  <si>
    <t>6.2 By 2030, achieve access to adequate and equitable sanitation and hygiene for all and end open defecation, paying special attention to the needs of women and girls and those in vulnerable situations</t>
  </si>
  <si>
    <t>6.2.1</t>
  </si>
  <si>
    <t>6.3 By 2030, improve water quality by reducing pollution, eliminating dumping and minimizing release of hazardous chemicals and materials, halving the proportion of untreated wastewater and substantially increasing recycling and safe reuse globally</t>
  </si>
  <si>
    <t>6.3.1</t>
  </si>
  <si>
    <t>6.3.2</t>
  </si>
  <si>
    <t>UNEP</t>
  </si>
  <si>
    <t>6.4 By 2030, substantially increase water-use efficiency across all sectors and ensure sustainable withdrawals and supply of freshwater to address water scarcity and substantially reduce the number of people suffering from water scarcity</t>
  </si>
  <si>
    <t>6.4.1</t>
  </si>
  <si>
    <t>6.4.2</t>
  </si>
  <si>
    <t>6.5 By 2030, implement integrated water resources management at all levels, including through transboundary cooperation as appropriate</t>
  </si>
  <si>
    <t>6.5.1</t>
  </si>
  <si>
    <t>6.5.2</t>
  </si>
  <si>
    <t>6.6 By 2020, protect and restore water-related ecosystems, including mountains, forests, wetlands, rivers, aquifers and lakes</t>
  </si>
  <si>
    <t>6.6.1</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</si>
  <si>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</si>
  <si>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6.a.1</t>
  </si>
  <si>
    <t>6.b Support and strengthen the participation of local communities in improving water and sanitation management</t>
  </si>
  <si>
    <t>6.b.1</t>
  </si>
  <si>
    <t>7.1 By 2030, ensure universal access to affordable, reliable and modern energy services</t>
  </si>
  <si>
    <t>7.1.1</t>
  </si>
  <si>
    <t>7.1.2</t>
  </si>
  <si>
    <t>7.2 By 2030, increase substantially the share of renewable energy in the global energy mix</t>
  </si>
  <si>
    <t>7.2.1</t>
  </si>
  <si>
    <t>7.3 By 2030, double the global rate of improvement in energy efficiency</t>
  </si>
  <si>
    <t>7.3.1</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</si>
  <si>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</si>
  <si>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7.a.1</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</si>
  <si>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</si>
  <si>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7.b.1</t>
  </si>
  <si>
    <t>8.1 Sustain per capita economic growth in accordance with national circumstances and, in particular, at least 7 per cent gross domestic product growth per annum in the least developed countries</t>
  </si>
  <si>
    <t>8.1.1</t>
  </si>
  <si>
    <t>8.2 Achieve higher levels of economic productivity through diversification, technological upgrading and innovation, including through a focus on high-value added and labour-intensive sectors</t>
  </si>
  <si>
    <t>8.2.1</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</si>
  <si>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</si>
  <si>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8.3.1</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</si>
  <si>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</si>
  <si>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8.4.1</t>
  </si>
  <si>
    <t>8.4.1 Material footprint, material footprint per capita, and material footprint per GDP</t>
  </si>
  <si>
    <t>8.4.2</t>
  </si>
  <si>
    <t>8.5 By 2030, achieve full and productive employment and decent work for all women and men, including for young people and persons with disabilities, and equal pay for work of equal value</t>
  </si>
  <si>
    <t>8.5.1</t>
  </si>
  <si>
    <t>8.5.2</t>
  </si>
  <si>
    <t>8.6 By 2020, substantially reduce the proportion of youth not in employment, education or training</t>
  </si>
  <si>
    <t>8.6.1</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</si>
  <si>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</si>
  <si>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8.7.1</t>
  </si>
  <si>
    <t>8.8  Protect labour rights and promote safe and secure working environments for all workers, including migrant workers, in particular women migrants, and those in precarious employment</t>
  </si>
  <si>
    <t>8.8.1</t>
  </si>
  <si>
    <t>8.8.2</t>
  </si>
  <si>
    <t>8.9 By 2030, devise and implement policies to promote sustainable tourism that creates jobs and promotes local culture and products</t>
  </si>
  <si>
    <t>8.9.1</t>
  </si>
  <si>
    <t>UNWTO</t>
  </si>
  <si>
    <t>8.10 Strengthen the capacity of domestic financial institutions to encourage and expand access to banking, insurance and financial services for all</t>
  </si>
  <si>
    <t>8.10.1</t>
  </si>
  <si>
    <t>IMF</t>
  </si>
  <si>
    <t>8.10.2</t>
  </si>
  <si>
    <t>8.a Increase Aid for Trade support for developing countries, in particular least developed countries, including through the Enhanced Integrated Framework for Trade-related Technical Assistance to Least Developed Countries</t>
  </si>
  <si>
    <t>8.a.1</t>
  </si>
  <si>
    <t>8.b By 2020, develop and operationalize a global strategy for youth employment and implement the Global Jobs Pact of the International Labour Organization</t>
  </si>
  <si>
    <t>8.b.1</t>
  </si>
  <si>
    <t>9.1 Develop quality, reliable, sustainable and resilient infrastructure, including regional and trans-border infrastructure, to support economic development and human well-being, with a focus on affordable and equitable access for all</t>
  </si>
  <si>
    <t>9.1.1</t>
  </si>
  <si>
    <t>9.1.1 Proportion of the rural population who live within 2 km of an all-season road</t>
  </si>
  <si>
    <t>9.1.2</t>
  </si>
  <si>
    <t>9.2 Promote inclusive and sustainable industrialization and, by 2030, significantly raise industry’s share of employment and gross domestic product, in line with national circumstances, and double its share in least developed countries</t>
  </si>
  <si>
    <t>9.2.1</t>
  </si>
  <si>
    <t>9.2.2</t>
  </si>
  <si>
    <t>UNIDO</t>
  </si>
  <si>
    <t>9.3 Increase the access of small-scale industrial and other enterprises, in particular in developing countries, to financial services, including affordable credit, and their integration into value chains and markets</t>
  </si>
  <si>
    <t>9.3.1</t>
  </si>
  <si>
    <t>9.3.2</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</si>
  <si>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</si>
  <si>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9.4.1</t>
  </si>
  <si>
    <t>UNIDO, IEA</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</si>
  <si>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</si>
  <si>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9.5.1</t>
  </si>
  <si>
    <t>9.5.1 Research and development expenditure as a proportion of GDP</t>
  </si>
  <si>
    <t>9.5.2</t>
  </si>
  <si>
    <t>9.5.2 Researchers (in full-time equivalent) per million inhabitants</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</si>
  <si>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</si>
  <si>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9.a.1</t>
  </si>
  <si>
    <t>9.a.1 Total official international support (official development assistance plus other official flows) to infrastructure</t>
  </si>
  <si>
    <t>9.b Support domestic technology development, research and innovation in developing countries, including by ensuring a conducive policy environment for, inter alia, industrial diversification and value addition to commodities</t>
  </si>
  <si>
    <t>9.b.1</t>
  </si>
  <si>
    <t>9.c Significantly increase access to information and communications technology and strive to provide universal and affordable access to the Internet in least developed countries by 2020</t>
  </si>
  <si>
    <t>9.c.1</t>
  </si>
  <si>
    <t>10.1 By 2030, progressively achieve and sustain income growth of the bottom 40 per cent of the population at a rate higher than the national average</t>
  </si>
  <si>
    <t>10.1.1</t>
  </si>
  <si>
    <t>10.2 By 2030, empower and promote the social, economic and political inclusion of all, irrespective of age, sex, disability, race, ethnicity, origin, religion or economic or other status</t>
  </si>
  <si>
    <t>10.2.1</t>
  </si>
  <si>
    <t>10.3 Ensure equal opportunity and reduce inequalities of outcome, including by eliminating discriminatory laws, policies and practices and promoting appropriate legislation, policies and action in this regard</t>
  </si>
  <si>
    <t>10.3.1</t>
  </si>
  <si>
    <t>OHCHR</t>
  </si>
  <si>
    <t>10.4 Adopt policies, especially fiscal, wage and social protection policies, and progressively achieve greater equality</t>
  </si>
  <si>
    <t>10.4.1</t>
  </si>
  <si>
    <t>10.5 Improve the regulation and monitoring of global financial markets and institutions and strengthen the implementation of such regulations</t>
  </si>
  <si>
    <t>10.5.1</t>
  </si>
  <si>
    <t>10.5.1 Financial Soundness Indicators</t>
  </si>
  <si>
    <t>10.6 Ensure enhanced representation and voice for developing countries in decision-making in global international economic and financial institutions in order to deliver more effective, credible, accountable and legitimate institutions</t>
  </si>
  <si>
    <t>10.6.1</t>
  </si>
  <si>
    <t>DESA/FFDO</t>
  </si>
  <si>
    <t>10.7 Facilitate orderly, safe, regular and responsible migration and mobility of people, including through the implementation of planned and well-managed migration policies</t>
  </si>
  <si>
    <t>10.7.1</t>
  </si>
  <si>
    <t>10.7.2</t>
  </si>
  <si>
    <t>10.a Implement the principle of special and differential treatment for developing countries, in particular least developed countries, in accordance with World Trade Organization agreements</t>
  </si>
  <si>
    <t>10.a.1</t>
  </si>
  <si>
    <t>10.a.1 Proportion of tariff lines applied to imports from least developed countries and developing countries with zero-tariff</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</si>
  <si>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</si>
  <si>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10.b.1</t>
  </si>
  <si>
    <t>10.c By 2030, reduce to less than 3 per cent the transaction costs of migrant remittances and eliminate remittance corridors with costs higher than 5 per cent</t>
  </si>
  <si>
    <t>10.c.1</t>
  </si>
  <si>
    <t>10.c.1 Remittance costs as a proportion of the amount remitted</t>
  </si>
  <si>
    <t>11.1 By 2030, ensure access for all to adequate, safe and affordable housing and basic services and upgrade slums</t>
  </si>
  <si>
    <t>11.1.1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</si>
  <si>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</si>
  <si>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11.2.1</t>
  </si>
  <si>
    <t>11.3 By 2030, enhance inclusive and sustainable urbanization and capacity for participatory, integrated and sustainable human settlement planning and management in all countries</t>
  </si>
  <si>
    <t>11.3.1</t>
  </si>
  <si>
    <t>11.3.2</t>
  </si>
  <si>
    <t>11.3.2 Proportion of cities with a direct participation structure of civil society in urban planning and management that operate regularly and democratically</t>
  </si>
  <si>
    <t>11.4 Strengthen efforts to protect and safeguard the world’s cultural and natural heritage</t>
  </si>
  <si>
    <t>11.4.1</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</si>
  <si>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</si>
  <si>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11.5.1</t>
  </si>
  <si>
    <t>11.5.2</t>
  </si>
  <si>
    <t>11.6 By 2030, reduce the adverse per capita environmental impact of cities, including by paying special attention to air quality and municipal and other waste management</t>
  </si>
  <si>
    <t>11.6.1</t>
  </si>
  <si>
    <t>11.6.2</t>
  </si>
  <si>
    <t>11.7 By 2030, provide universal access to safe, inclusive and accessible, green and public spaces, in particular for women and children, older persons and persons with disabilities</t>
  </si>
  <si>
    <t>11.7.1</t>
  </si>
  <si>
    <t>11.7.2</t>
  </si>
  <si>
    <t>UNODC</t>
  </si>
  <si>
    <t>11.a Support positive economic, social and environmental links between urban, peri-urban and rural areas by strengthening national and regional development planning</t>
  </si>
  <si>
    <t>11.a.1</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</si>
  <si>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</si>
  <si>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11.b.1</t>
  </si>
  <si>
    <t>11.b.2</t>
  </si>
  <si>
    <t>11.c Support least developed countries, including through financial and technical assistance, in building sustainable and resilient buildings utilizing local materials</t>
  </si>
  <si>
    <t>11.c.1</t>
  </si>
  <si>
    <t>12.1 Implement the 10-Year Framework of Programmes on Sustainable Consumption and Production Patterns, all countries taking action, with developed countries taking the lead, taking into account the development and capabilities of developing countries</t>
  </si>
  <si>
    <t>12.1.1</t>
  </si>
  <si>
    <t>12.2 By 2030, achieve the sustainable management and efficient use of natural resources</t>
  </si>
  <si>
    <t>12.2.1</t>
  </si>
  <si>
    <t>12.2.2</t>
  </si>
  <si>
    <t>12.3 By 2030, halve per capita global food waste at the retail and consumer levels and reduce food losses along production and supply chains, including post-harvest losses</t>
  </si>
  <si>
    <t>12.3.1</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</si>
  <si>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</si>
  <si>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12.4.1</t>
  </si>
  <si>
    <t>12.4.1 Number of parties to international multilateral environmental agreements on hazardous waste, and other chemicals that meet their commitments and obligations in transmitting information as required by each relevant agreement</t>
  </si>
  <si>
    <t>12.4.2</t>
  </si>
  <si>
    <t>12.5 By 2030, substantially reduce waste generation through prevention, reduction, recycling and reuse</t>
  </si>
  <si>
    <t>12.5.1</t>
  </si>
  <si>
    <t>12.5.1 National recycling rate, tons of material recycled</t>
  </si>
  <si>
    <t>12.6 Encourage companies, especially large and transnational companies, to adopt sustainable practices and to integrate sustainability information into their reporting cycle</t>
  </si>
  <si>
    <t>12.6.1</t>
  </si>
  <si>
    <t>12.6.1 Number of companies publishing sustainability reports</t>
  </si>
  <si>
    <t>12.7 Promote public procurement practices that are sustainable, in accordance with national policies and priorities</t>
  </si>
  <si>
    <t>12.7.1</t>
  </si>
  <si>
    <t>12.8 By 2030, ensure that people everywhere have the relevant information and awareness for sustainable development and lifestyles in harmony with nature</t>
  </si>
  <si>
    <t>12.8.1</t>
  </si>
  <si>
    <t>UNESCO</t>
  </si>
  <si>
    <t>12.a Support developing countries to strengthen their scientific and technological capacity to move towards more sustainable patterns of consumption and production</t>
  </si>
  <si>
    <t>12.a.1</t>
  </si>
  <si>
    <t>12.b Develop and implement tools to monitor sustainable development impacts for sustainable tourism that creates jobs and promotes local culture and products</t>
  </si>
  <si>
    <t>12.b.1</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</si>
  <si>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</si>
  <si>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12.c.1</t>
  </si>
  <si>
    <t>13.1 Strengthen resilience and adaptive capacity to climate-related hazards and natural disasters in all countries</t>
  </si>
  <si>
    <t>13.1.1</t>
  </si>
  <si>
    <t>13.1.2</t>
  </si>
  <si>
    <t>13.2 Integrate climate change measures into national policies, strategies and planning</t>
  </si>
  <si>
    <t>13.2.1</t>
  </si>
  <si>
    <t>UNFCCC</t>
  </si>
  <si>
    <t>13.3 Improve education, awareness-raising and human and institutional capacity on climate change mitigation, adaptation, impact reduction and early warning</t>
  </si>
  <si>
    <t>13.3.1</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</si>
  <si>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</si>
  <si>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13.a.1</t>
  </si>
  <si>
    <t>13.b Promote mechanisms for raising capacity for effective climate change-related planning and management in least developed countries and small island developing States, including focusing on women, youth and local and marginalized communities</t>
  </si>
  <si>
    <t>13.b.1</t>
  </si>
  <si>
    <t>14.1 By 2025, prevent and significantly reduce marine pollution of all kinds, in particular from land-based activities, including marine debris and nutrient pollution</t>
  </si>
  <si>
    <t>14.1.1</t>
  </si>
  <si>
    <t>14.2 By 2020, sustainably manage and protect marine and coastal ecosystems to avoid significant adverse impacts, including by strengthening their resilience, and take action for their restoration in order to achieve healthy and productive oceans</t>
  </si>
  <si>
    <t>14.2.1</t>
  </si>
  <si>
    <t>14.3 Minimize and address the impacts of ocean acidification, including through enhanced scientific cooperation at all levels</t>
  </si>
  <si>
    <t>14.3.1</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</si>
  <si>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</si>
  <si>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14.4.1</t>
  </si>
  <si>
    <t>14.5 By 2020, conserve at least 10 per cent of coastal and marine areas, consistent with national and international law and based on the best available scientific information</t>
  </si>
  <si>
    <t>14.5.1</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</si>
  <si>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</si>
  <si>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14.6.1</t>
  </si>
  <si>
    <t>14.7 By 2030, increase the economic benefits to small island developing States and least developed countries from the sustainable use of marine resources, including through sustainable management of fisheries, aquaculture and tourism</t>
  </si>
  <si>
    <t>14.7.1</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</si>
  <si>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</si>
  <si>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14.a.1</t>
  </si>
  <si>
    <t>IOC-UNESCO</t>
  </si>
  <si>
    <t>14.b Provide access for small-scale artisanal fishers to marine resources and markets</t>
  </si>
  <si>
    <t>14.b.1</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</si>
  <si>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</si>
  <si>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14.c.1</t>
  </si>
  <si>
    <t>15.1 By 2020, ensure the conservation, restoration and sustainable use of terrestrial and inland freshwater ecosystems and their services, in particular forests, wetlands, mountains and drylands, in line with obligations under international agreements</t>
  </si>
  <si>
    <t>15.1.1</t>
  </si>
  <si>
    <t>15.1.2</t>
  </si>
  <si>
    <t>15.2 By 2020, promote the implementation of sustainable management of all types of forests, halt deforestation, restore degraded forests and substantially increase afforestation and reforestation globally</t>
  </si>
  <si>
    <t>15.2.1</t>
  </si>
  <si>
    <t>15.3 By 2030, combat desertification, restore degraded land and soil, including land affected by desertification, drought and floods, and strive to achieve a land degradation-neutral world</t>
  </si>
  <si>
    <t>15.3.1</t>
  </si>
  <si>
    <t>UNCCD</t>
  </si>
  <si>
    <t>15.4 By 2030, ensure the conservation of mountain ecosystems, including their biodiversity, in order to enhance their capacity to provide benefits that are essential for sustainable development</t>
  </si>
  <si>
    <t>15.4.1</t>
  </si>
  <si>
    <t>15.4.2</t>
  </si>
  <si>
    <t>15.5 Take urgent and significant action to reduce the degradation of natural habitats, halt the loss of biodiversity and, by 2020, protect and prevent the extinction of threatened species</t>
  </si>
  <si>
    <t>15.5.1</t>
  </si>
  <si>
    <t>IUCN</t>
  </si>
  <si>
    <t>15.6 Promote fair and equitable sharing of the benefits arising from the utilization of genetic resources and promote appropriate access to such resources, as internationally agreed</t>
  </si>
  <si>
    <t>15.6.1</t>
  </si>
  <si>
    <t>15.6.1 Number of countries that have adopted legislative, administrative and policy frameworks to ensure fair and equitable sharing of benefits</t>
  </si>
  <si>
    <t>CBD-Secretariat</t>
  </si>
  <si>
    <t>15.7 Take urgent action to end poaching and trafficking of protected species of flora and fauna and address both demand and supply of illegal wildlife products</t>
  </si>
  <si>
    <t>15.7.1</t>
  </si>
  <si>
    <t>15.8 By 2020, introduce measures to prevent the introduction and significantly reduce the impact of invasive alien species on land and water ecosystems and control or eradicate the priority species</t>
  </si>
  <si>
    <t>15.8.1</t>
  </si>
  <si>
    <t>15.8.1 Proportion of countries adopting relevant national legislation and adequately resourcing the prevention or control of invasive alien species</t>
  </si>
  <si>
    <t>15.9 By 2020, integrate ecosystem and biodiversity values into national and local planning, development processes, poverty reduction strategies and accounts</t>
  </si>
  <si>
    <t>15.9.1</t>
  </si>
  <si>
    <t>15.a Mobilize and significantly increase financial resources from all sources to conserve and sustainably use biodiversity and ecosystems</t>
  </si>
  <si>
    <t>15.a.1</t>
  </si>
  <si>
    <t>15.b Mobilize significant resources from all sources and at all levels to finance sustainable forest management and provide adequate incentives to developing countries to advance such management, including for conservation and reforestation</t>
  </si>
  <si>
    <t>15.b.1</t>
  </si>
  <si>
    <t>15.c Enhance global support for efforts to combat poaching and trafficking of protected species, including by increasing the capacity of local communities to pursue sustainable livelihood opportunities</t>
  </si>
  <si>
    <t>15.c.1</t>
  </si>
  <si>
    <t>16.1 Significantly reduce all forms of violence and related death rates everywhere</t>
  </si>
  <si>
    <t>16.1.1</t>
  </si>
  <si>
    <t>16.1.2</t>
  </si>
  <si>
    <t>16.1.3</t>
  </si>
  <si>
    <t>16.1.4</t>
  </si>
  <si>
    <t>16.2 End abuse, exploitation, trafficking and all forms of violence against and torture of children</t>
  </si>
  <si>
    <t>16.2.1</t>
  </si>
  <si>
    <t>16.2.2</t>
  </si>
  <si>
    <t>16.2.3</t>
  </si>
  <si>
    <t>16.3 Promote the rule of law at the national and international levels and ensure equal access to justice for all</t>
  </si>
  <si>
    <t>16.3.1</t>
  </si>
  <si>
    <t>16.3.2</t>
  </si>
  <si>
    <t>16.4 By 2030, significantly reduce illicit financial and arms flows, strengthen the recovery and return of stolen assets and combat all forms of organized crime</t>
  </si>
  <si>
    <t>16.4.1</t>
  </si>
  <si>
    <t>16.4.1 Total value of inward and outward illicit financial flows (in current United States dollars)</t>
  </si>
  <si>
    <t>16.4.2</t>
  </si>
  <si>
    <t>16.5 Substantially reduce corruption and bribery in all their forms</t>
  </si>
  <si>
    <t>16.5.1</t>
  </si>
  <si>
    <t>16.5.2</t>
  </si>
  <si>
    <t>16.6 Develop effective, accountable and transparent institutions at all levels</t>
  </si>
  <si>
    <t>16.6.1</t>
  </si>
  <si>
    <t>16.6.1 Primary government expenditures as a proportion of original approved budget, by sector (or by budget codes or similar)</t>
  </si>
  <si>
    <t>16.6.2</t>
  </si>
  <si>
    <t>UNDP</t>
  </si>
  <si>
    <t>16.7 Ensure responsive, inclusive, participatory and representative decision-making at all levels</t>
  </si>
  <si>
    <t>16.7.1</t>
  </si>
  <si>
    <t>16.7.2</t>
  </si>
  <si>
    <t>16.7.2 Proportion of population who believe decision-making is inclusive and responsive, by sex, age, disability and population group</t>
  </si>
  <si>
    <t>16.8 Broaden and strengthen the participation of developing countries in the institutions of global governance</t>
  </si>
  <si>
    <t>16.8.1</t>
  </si>
  <si>
    <t>16.8.1 Proportion of members and voting rights of developing countries in international organizations</t>
  </si>
  <si>
    <t>16.9 By 2030, provide legal identity for all, including birth registration</t>
  </si>
  <si>
    <t>16.9.1</t>
  </si>
  <si>
    <t>16.10 Ensure public access to information and protect fundamental freedoms, in accordance with national legislation and international agreements</t>
  </si>
  <si>
    <t>16.10.1</t>
  </si>
  <si>
    <t>16.10.2</t>
  </si>
  <si>
    <t>16.10.2 Number of countries that adopt and implement constitutional, statutory and/or policy guarantees for public access to information</t>
  </si>
  <si>
    <t>16.a Strengthen relevant national institutions, including through international cooperation, for building capacity at all levels, in particular in developing countries, to prevent violence and combat terrorism and crime</t>
  </si>
  <si>
    <t>16.a.1</t>
  </si>
  <si>
    <t>16.a.1 Existence of independent national human rights institutions in compliance with the Paris Principles</t>
  </si>
  <si>
    <t>16.b Promote and enforce non-discriminatory laws and policies for sustainable development</t>
  </si>
  <si>
    <t>16.b.1</t>
  </si>
  <si>
    <t>17.1 Strengthen domestic resource mobilization, including through international support to developing countries, to improve domestic capacity for tax and other revenue collection</t>
  </si>
  <si>
    <t>17.1.1</t>
  </si>
  <si>
    <t>17.1.1 Total government revenue as a proportion of GDP, by source</t>
  </si>
  <si>
    <t>17.1.2</t>
  </si>
  <si>
    <t>17.1.2 Proportion of domestic budget funded by domestic taxes</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</si>
  <si>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</si>
  <si>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17.2.1</t>
  </si>
  <si>
    <t>17.2.1 Net official development assistance, total and to least developed countries, as a proportion of the Organization for Economic Cooperation and Development (OECD) Development Assistance Committee donors’ gross national income (GNI)</t>
  </si>
  <si>
    <t>17.3 Mobilize additional financial resources for developing countries from multiple sources</t>
  </si>
  <si>
    <t>17.3.1</t>
  </si>
  <si>
    <t>17.3.2</t>
  </si>
  <si>
    <t>17.3.2 Volume of remittances (in United States dollars) as a proportion of total GDP</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</si>
  <si>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</si>
  <si>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17.4.1</t>
  </si>
  <si>
    <t>17.4.1 Debt service as a proportion of exports of goods and services</t>
  </si>
  <si>
    <t>17.5 Adopt and implement investment promotion regimes for least developed countries</t>
  </si>
  <si>
    <t>17.5.1</t>
  </si>
  <si>
    <t>UNCTAD</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</si>
  <si>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</si>
  <si>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17.6.1</t>
  </si>
  <si>
    <t>17.7 Promote the development, transfer, dissemination and diffusion of environmentally sound technologies to developing countries on favourable terms, including on concessional and preferential terms, as mutually agreed</t>
  </si>
  <si>
    <t>17.7.1</t>
  </si>
  <si>
    <t>17.8 Fully operationalize the technology bank and science, technology and innovation capacity-building mechanism for least developed countries by 2017 and enhance the use of enabling technology, in particular information and communications technology</t>
  </si>
  <si>
    <t>17.8.1</t>
  </si>
  <si>
    <t>17.8.1 Proportion of individuals using the Internet</t>
  </si>
  <si>
    <t>17.9 Enhance international support for implementing effective and targeted capacity-building in developing countries to support national plans to implement all the Sustainable Development Goals, including through North-South, South-South and triangular cooperation</t>
  </si>
  <si>
    <t>17.9.1</t>
  </si>
  <si>
    <t>17.10 Promote a universal, rules-based, open, non‑discriminatory and equitable multilateral trading system under the World Trade Organization, including through the conclusion of negotiations under its Doha Development Agenda</t>
  </si>
  <si>
    <t>17.10.1</t>
  </si>
  <si>
    <t>17.10.1 Worldwide weighted tariff-average</t>
  </si>
  <si>
    <t>17.11 Significantly increase the exports of developing countries, in particular with a view to doubling the least developed countries’ share of global exports by 2020</t>
  </si>
  <si>
    <t>17.11.1</t>
  </si>
  <si>
    <t>17.11.1 Developing countries’ and least developed countries’ share of global exports</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</si>
  <si>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</si>
  <si>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17.12.1</t>
  </si>
  <si>
    <t>17.13 Enhance global macroeconomic stability, including through policy coordination and policy coherence</t>
  </si>
  <si>
    <t>17.13.1</t>
  </si>
  <si>
    <t>17.13.1 Macroeconomic Dashboard</t>
  </si>
  <si>
    <t>17.14 Enhance policy coherence for sustainable development</t>
  </si>
  <si>
    <t>17.14.1</t>
  </si>
  <si>
    <t>17.14.1 Number of countries with mechanisms in place to enhance policy coherence of sustainable development</t>
  </si>
  <si>
    <t>17.15 Respect each country’s policy space and leadership to establish and implement policies for poverty eradication and sustainable development</t>
  </si>
  <si>
    <t>17.15.1</t>
  </si>
  <si>
    <t>17.15.1 Extent of use of country-owned results frameworks and planning tools by providers of development cooperation</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</si>
  <si>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</si>
  <si>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17.16.1</t>
  </si>
  <si>
    <t>17.16.1 Number of countries reporting progress in multi-stakeholder development effectiveness monitoring frameworks that support the achievement of the sustainable development goals</t>
  </si>
  <si>
    <t>17.17 Encourage and promote effective public, public-private and civil society partnerships, building on the experience and resourcing strategies of partnerships</t>
  </si>
  <si>
    <t>17.17.1</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</si>
  <si>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</si>
  <si>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17.18.1</t>
  </si>
  <si>
    <t>UNSD</t>
  </si>
  <si>
    <t>17.18.2</t>
  </si>
  <si>
    <t>17.18.2 Number of countries that have national statistical legislation that complies with the Fundamental Principles of Official Statistics</t>
  </si>
  <si>
    <t>17.18.3</t>
  </si>
  <si>
    <t>17.18.3 Number of countries with a national statistical plan that is fully funded and under implementation, by source of funding</t>
  </si>
  <si>
    <t>PARIS21</t>
  </si>
  <si>
    <t>17.19 By 2030, build on existing initiatives to develop measurements of progress on sustainable development that complement gross domestic product, and support statistical capacity-building in developing countries</t>
  </si>
  <si>
    <t>17.19.1</t>
  </si>
  <si>
    <t>17.19.1 Dollar value of all resources made available to strengthen statistical capacity in developing countries</t>
  </si>
  <si>
    <t>17.19.2</t>
  </si>
  <si>
    <t>For each statistical indicator</t>
  </si>
  <si>
    <t>Availability</t>
  </si>
  <si>
    <t>If indicator or proxy available</t>
  </si>
  <si>
    <t>Less than annual</t>
  </si>
  <si>
    <t>Annual</t>
  </si>
  <si>
    <t>Ad-hoc</t>
  </si>
  <si>
    <t>Other (please specify)</t>
  </si>
  <si>
    <t>Census</t>
  </si>
  <si>
    <t>Survey</t>
  </si>
  <si>
    <t>Administrative data</t>
  </si>
  <si>
    <t>Mixed sources</t>
  </si>
  <si>
    <t>Other</t>
  </si>
  <si>
    <t>Yes</t>
  </si>
  <si>
    <t>No</t>
  </si>
  <si>
    <t>If indicator or proxy NOT available</t>
  </si>
  <si>
    <t>Need for methodological development (e.g. Tier 3 indicators)</t>
  </si>
  <si>
    <t>Lack of financial resources</t>
  </si>
  <si>
    <t>Capacity building needed - lack of knowledge</t>
  </si>
  <si>
    <t>Lack of technical capacity</t>
  </si>
  <si>
    <t>No plans to produce</t>
  </si>
  <si>
    <t>Citizen generated data</t>
  </si>
  <si>
    <t>Modelled</t>
  </si>
  <si>
    <t>Non-statistical source</t>
  </si>
  <si>
    <t>Geospatial data</t>
  </si>
  <si>
    <t>Territorial</t>
  </si>
  <si>
    <t>Subnational Indicators</t>
  </si>
  <si>
    <t>Race</t>
  </si>
  <si>
    <t>Yes, all</t>
  </si>
  <si>
    <t>Yes, partially</t>
  </si>
  <si>
    <t>Only longer term plan</t>
  </si>
  <si>
    <t>Yes, in the short term (less than 3 years)</t>
  </si>
  <si>
    <t>No plan</t>
  </si>
  <si>
    <t>-   alternative indicator</t>
  </si>
  <si>
    <t>-   Indicator compliant with global metadata</t>
  </si>
  <si>
    <t>National Statistical Office</t>
  </si>
  <si>
    <t>Other related institution responsible</t>
  </si>
  <si>
    <t>Discrepancies</t>
  </si>
  <si>
    <t>Disaggregation</t>
  </si>
  <si>
    <t>Responsibility in the NSS</t>
  </si>
  <si>
    <t>Link/Name of publication</t>
  </si>
  <si>
    <t>1. Information on the Indicator</t>
  </si>
  <si>
    <t>K</t>
  </si>
  <si>
    <t>M</t>
  </si>
  <si>
    <t>N</t>
  </si>
  <si>
    <t>Q</t>
  </si>
  <si>
    <t>Does your country provide the indicator/underlying data to the custodian agency?</t>
  </si>
  <si>
    <t>Comments</t>
  </si>
  <si>
    <t>R</t>
  </si>
  <si>
    <t>S</t>
  </si>
  <si>
    <t>T</t>
  </si>
  <si>
    <t>U</t>
  </si>
  <si>
    <t>V</t>
  </si>
  <si>
    <t>W</t>
  </si>
  <si>
    <t>Recommended data disaggregation available</t>
  </si>
  <si>
    <t>Information on the Indicator</t>
  </si>
  <si>
    <t>Drop-down options</t>
  </si>
  <si>
    <t>Discrepancies with UN Global Database/Eurostat Database</t>
  </si>
  <si>
    <t>National Availability</t>
  </si>
  <si>
    <t>Availability on UN Global Database/Eurostat Database</t>
  </si>
  <si>
    <t>Periodicity of data collection</t>
  </si>
  <si>
    <t>Data sources (census, survey, administrative data, other)</t>
  </si>
  <si>
    <t>Specific disaggregation available</t>
  </si>
  <si>
    <t>Future Availability :</t>
  </si>
  <si>
    <t>Other Reasons for non-availability</t>
  </si>
  <si>
    <t>F</t>
  </si>
  <si>
    <t>1.1.1 Proportion of the population living below the international poverty line by sex, age, employment status and geographic location (urban/rural)</t>
  </si>
  <si>
    <t>1.5.1 Number of deaths, missing persons and directly affected persons attributed to disasters per 100,000 population</t>
  </si>
  <si>
    <t>1.5.2 Direct economic loss attributed to disasters in relation to global gross domestic product (GDP)</t>
  </si>
  <si>
    <t>1.5.3 Number of countries that adopt and implement national disaster risk reduction strategies in line with the Sendai Framework for Disaster Risk Reduction 2015–2030</t>
  </si>
  <si>
    <t>1.5.4 Proportion of local governments that adopt and implement local disaster risk reduction strategies in line with national disaster risk reduction strategies</t>
  </si>
  <si>
    <t>1.a.1 Total official development assistance grants from all donors that focus on poverty reduction as a share of the recipient country’s gross national income</t>
  </si>
  <si>
    <t>1.b.1 Pro-poor public social spending</t>
  </si>
  <si>
    <t>1.5.4</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</si>
  <si>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</si>
  <si>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</si>
  <si>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2.2.3 Prevalence of anaemia in women aged 15 to 49 years, by pregnancy status (percentage)</t>
  </si>
  <si>
    <t>2.5.2 Proportion of local breeds classified as being at risk of extinction</t>
  </si>
  <si>
    <t>2.b.1 Agricultural export subsidies</t>
  </si>
  <si>
    <t>2.2.3</t>
  </si>
  <si>
    <t>3.2.1 Under‑5 mortality rate</t>
  </si>
  <si>
    <t>3.3.2 Tuberculosis incidence per 100,000 population</t>
  </si>
  <si>
    <t>3.5.2 Alcohol per capita consumption (aged 15 years and older) within a calendar year in litres of pure alcohol</t>
  </si>
  <si>
    <t>3.7.1 Proportion of women of reproductive age (aged 15–49 years) who have their need for family planning satisfied with modern methods</t>
  </si>
  <si>
    <t>3.7.2 Adolescent birth rate (aged 10–14 years; aged 15–19 years) per 1,000 women in that age group</t>
  </si>
  <si>
    <t>3.8.1 Coverage of essential health services</t>
  </si>
  <si>
    <t>3.8.2 Proportion of population with large household expenditures on health as a share of total household expenditure or income</t>
  </si>
  <si>
    <t>3.a.1 Age-standardized prevalence of current tobacco use among persons aged 15 years and older</t>
  </si>
  <si>
    <t>3.b.1 Proportion of the target population covered by all vaccines included in their national programme</t>
  </si>
  <si>
    <t>3.b.3 Proportion of health facilities that have a core set of relevant essential medicines available and affordable on a sustainable basis</t>
  </si>
  <si>
    <t>3.d.1 International Health Regulations (IHR) capacity and health emergency preparedness</t>
  </si>
  <si>
    <t>3.d.2 Percentage of bloodstream infections due to selected antimicrobial-resistant organisms</t>
  </si>
  <si>
    <t>3.b.3</t>
  </si>
  <si>
    <t>3.d.2</t>
  </si>
  <si>
    <t>4.1.2 Completion rate (primary education, lower secondary education, upper secondary education)</t>
  </si>
  <si>
    <t>4.2.1 Proportion of children aged 24–59 months who are developmentally on track in health, learning and psychosocial well-being, by sex</t>
  </si>
  <si>
    <t>4.2.2 Participation rate in organized learning (one year before the official primary entry age), by sex</t>
  </si>
  <si>
    <t>4.3.1 Participation rate of youth and adults in formal and non-formal education and training in the previous 12 months, by sex</t>
  </si>
  <si>
    <t>4.4.1 Proportion of youth and adults with information and communications technology (ICT) skills, by type of skill</t>
  </si>
  <si>
    <t>4.5.1 Parity indices (female/male, rural/urban, bottom/top wealth quintile and others such as disability status, indigenous peoples and conflict-affected, as data become available) for all education indicators on this list that can be disaggregated</t>
  </si>
  <si>
    <t>4.a.1 Proportion of schools offering basic services, by type of service</t>
  </si>
  <si>
    <t>4.b.1 Volume of official development assistance flows for scholarships by sector and type of study</t>
  </si>
  <si>
    <t>4.c.1 Proportion of teachers with the minimum required qualifications, by education level</t>
  </si>
  <si>
    <t>4.1.2</t>
  </si>
  <si>
    <t>5.1.1 Whether or not legal frameworks are in place to promote, enforce and monitor equality and non‑discrimination on the basis of sex</t>
  </si>
  <si>
    <t>5.2.1 Proportion of ever-partnered women and girls aged 15 years and older subjected to physical, sexual or psychological violence by a current or former intimate partner in the previous 12 months, by form of violence and by age</t>
  </si>
  <si>
    <t>5.2.2 Proportion of women and girls aged 15 years and older subjected to sexual violence by persons other than an intimate partner in the previous 12 months, by age and place of occurrence</t>
  </si>
  <si>
    <t>5.3.1 Proportion of women aged 20–24 years who were married or in a union before age 15 and before age 18</t>
  </si>
  <si>
    <t>5.3.2 Proportion of girls and women aged 15–49 years who have undergone female genital mutilation, by age</t>
  </si>
  <si>
    <t>5.4.1 Proportion of time spent on unpaid domestic and care work, by sex, age and location</t>
  </si>
  <si>
    <t>5.5.2 Proportion of women in managerial positions</t>
  </si>
  <si>
    <t>5.6.1 Proportion of women aged 15–49 years who make their own informed decisions regarding sexual relations, contraceptive use and reproductive health care</t>
  </si>
  <si>
    <t>5.6.2 Number of countries with laws and regulations that guarantee full and equal access to women and men aged 15 years and older to sexual and reproductive health care, information and education</t>
  </si>
  <si>
    <t>5.a.2 Proportion of countries where the legal framework (including customary law) guarantees women’s equal rights to land ownership and/or control</t>
  </si>
  <si>
    <t>5.b.1 Proportion of individuals who own a mobile telephone, by sex</t>
  </si>
  <si>
    <t>5.c.1 Proportion of countries with systems to track and make public allocations for gender equality and women’s empowerment</t>
  </si>
  <si>
    <t>6.1.1 Proportion of population using safely managed drinking water services</t>
  </si>
  <si>
    <t>6.3.1 Proportion of domestic and industrial wastewater flows safely treated</t>
  </si>
  <si>
    <t>6.3.2 Proportion of bodies of water with good ambient water quality</t>
  </si>
  <si>
    <t>6.4.1 Change in water-use efficiency over time</t>
  </si>
  <si>
    <t>6.4.2 Level of water stress: freshwater withdrawal as a proportion of available freshwater resources</t>
  </si>
  <si>
    <t>6.5.1 Degree of integrated water resources management</t>
  </si>
  <si>
    <t>6.5.2 Proportion of transboundary basin area with an operational arrangement for water cooperation</t>
  </si>
  <si>
    <t>6.6.1 Change in the extent of water-related ecosystems over time</t>
  </si>
  <si>
    <t>6.a.1 Amount of water- and sanitation-related official development assistance that is part of a government-coordinated spending plan</t>
  </si>
  <si>
    <t>6.b.1 Proportion of local administrative units with established and operational policies and procedures for participation of local communities in water and sanitation management</t>
  </si>
  <si>
    <t>7.1.1 Proportion of population with access to electricity</t>
  </si>
  <si>
    <t>7.1.2 Proportion of population with primary reliance on clean fuels and technology</t>
  </si>
  <si>
    <t>7.2.1 Renewable energy share in the total final energy consumption</t>
  </si>
  <si>
    <t>7.3.1 Energy intensity measured in terms of primary energy and GDP</t>
  </si>
  <si>
    <t>7.a.1 International financial flows to developing countries in support of clean energy research and development and renewable energy production, including in hybrid systems</t>
  </si>
  <si>
    <t>8.1.1 Annual growth rate of real GDP per capita</t>
  </si>
  <si>
    <t>8.2.1 Annual growth rate of real GDP per employed person</t>
  </si>
  <si>
    <t>8.3.1 Proportion of informal employment in total employment, by sector and sex</t>
  </si>
  <si>
    <t>8.4.2 Domestic material consumption, domestic material consumption per capita, and domestic material consumption per GDP</t>
  </si>
  <si>
    <t>8.5.1 Average hourly earnings of employees, by sex, age, occupation and persons with disabilities</t>
  </si>
  <si>
    <t>8.5.2 Unemployment rate, by sex, age and persons with disabilities</t>
  </si>
  <si>
    <t>8.6.1 Proportion of youth (aged 15–24 years) not in education, employment or training</t>
  </si>
  <si>
    <t>8.7.1 Proportion and number of children aged 5–17 years engaged in child labour, by sex and age</t>
  </si>
  <si>
    <t>8.8.1 Fatal and non-fatal occupational injuries per 100,000 workers, by sex and migrant status</t>
  </si>
  <si>
    <t>8.8.2 Level of national compliance with labour rights (freedom of association and collective bargaining) based on International Labour Organization (ILO) textual sources and national legislation, by sex and migrant status</t>
  </si>
  <si>
    <t>8.9.1 Tourism direct GDP as a proportion of total GDP and in growth rate</t>
  </si>
  <si>
    <t>8.10.2 Proportion of adults (15 years and older) with an account at a bank or other financial institution or with a mobile-money-service provider</t>
  </si>
  <si>
    <t>8.a.1 Aid for Trade commitments and disbursements</t>
  </si>
  <si>
    <t>8.b.1 Existence of a developed and operationalized national strategy for youth employment, as a distinct strategy or as part of a national employment strategy</t>
  </si>
  <si>
    <t>9.1.2 Passenger and freight volumes, by mode of transport</t>
  </si>
  <si>
    <t>9.2.1 Manufacturing value added as a proportion of GDP and per capita</t>
  </si>
  <si>
    <t>9.2.2 Manufacturing employment as a proportion of total employment</t>
  </si>
  <si>
    <t>9.3.1 Proportion of small-scale industries in total industry value added</t>
  </si>
  <si>
    <t>9.3.2 Proportion of small-scale industries with a loan or line of credit</t>
  </si>
  <si>
    <t>9.b.1 Proportion of medium and high-tech industry value added in total value added</t>
  </si>
  <si>
    <t>9.c.1 Proportion of population covered by a mobile network, by technology</t>
  </si>
  <si>
    <t>10.1.1 Growth rates of household expenditure or income per capita among the bottom 40 per cent of the population and the total population</t>
  </si>
  <si>
    <t>10.2.1 Proportion of people living below 50 per cent of median income, by sex, age and persons with disabilities</t>
  </si>
  <si>
    <t>10.3.1 Proportion of population reporting having personally felt discriminated against or harassed in the previous 12 months on the basis of a ground of discrimination prohibited under international human rights law</t>
  </si>
  <si>
    <t>10.4.1 Labour share of GDP</t>
  </si>
  <si>
    <t>10.6.1 Proportion of members and voting rights of developing countries in international organizations</t>
  </si>
  <si>
    <t>10.7.2 Proportion of countries with migration policies that facilitate orderly, safe, regular and responsible migration and mobility of people</t>
  </si>
  <si>
    <t>10.7.3 Number of people who died or disappeared in the process of migration towards an international destination</t>
  </si>
  <si>
    <t>10.7.4 Proportion of the population who are refugees, by country of origin</t>
  </si>
  <si>
    <t>10.b.1 Total resource flows for development, by recipient and donor countries and type of flow (e.g. official development assistance, foreign direct investment and other flows)</t>
  </si>
  <si>
    <t>10.4.2</t>
  </si>
  <si>
    <t>10.7.4</t>
  </si>
  <si>
    <t>10.7.3</t>
  </si>
  <si>
    <t>11.1.1 Proportion of urban population living in slums, informal settlements or inadequate housing</t>
  </si>
  <si>
    <t>11.2.1 Proportion of population that has convenient access to public transport, by sex, age and persons with disabilities</t>
  </si>
  <si>
    <t>11.3.1 Ratio of land consumption rate to population growth rate</t>
  </si>
  <si>
    <t>11.4.1 Total per capita expenditure on the preservation, protection and conservation of all cultural and natural heritage, by source of funding (public, private), type of heritage (cultural, natural) and level of government (national, regional, and local/municipal)</t>
  </si>
  <si>
    <t>11.5.1 Number of deaths, missing persons and directly affected persons attributed to disasters per 100,000 population</t>
  </si>
  <si>
    <t>11.5.2 Direct economic loss attributed to disasters in relation to global gross domestic product (GDP)</t>
  </si>
  <si>
    <t>11.6.1 Proportion of municipal solid waste collected and managed in controlled facilities out of total municipal waste generated, by cities</t>
  </si>
  <si>
    <t>11.6.2 Annual mean levels of fine particulate matter (e.g. PM2.5 and PM10) in cities (population weighted)</t>
  </si>
  <si>
    <t>11.7.1 Average share of the built-up area of cities that is open space for public use for all, by sex, age and persons with disabilities</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</si>
  <si>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</si>
  <si>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</si>
  <si>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11.5.3</t>
  </si>
  <si>
    <t>No suitable replacement indicator was proposed. The global statistical community is encouraged to work to develop an indicator that could be proposed for the 2025 comprehensive review. See E/CN.3/2020/2, paragraph 23.</t>
  </si>
  <si>
    <t>12.1.1 Number of countries developing, adopting or implementing policy instruments aimed at supporting the shift to sustainable consumption and production</t>
  </si>
  <si>
    <t>12.2.1 Material footprint, material footprint per capita, and material footprint per GDP</t>
  </si>
  <si>
    <t>12.2.2 Domestic material consumption, domestic material consumption per capita, and domestic material consumption per GDP</t>
  </si>
  <si>
    <t>12.7.1 Number of countries implementing sustainable public procurement policies and action plans</t>
  </si>
  <si>
    <t>12.b.1 Implementation of standard accounting tools to monitor the economic and environmental aspects of tourism sustainability</t>
  </si>
  <si>
    <t>12.c.1 Amount of fossil-fuel subsidies (production and consumption) per unit of GDP</t>
  </si>
  <si>
    <t>13.1.1 Number of deaths, missing persons and directly affected persons attributed to disasters per 100,000 population</t>
  </si>
  <si>
    <t>13.1.2 Number of countries that adopt and implement national disaster risk reduction strategies in line with the Sendai Framework for Disaster Risk Reduction 2015–2030</t>
  </si>
  <si>
    <t>13.1.3 Proportion of local governments that adopt and implement local disaster risk reduction strategies in line with national disaster risk reduction strategies</t>
  </si>
  <si>
    <t>13.2.1 Number of countries with nationally determined contributions, long-term strategies, national adaptation plans and adaptation communications, as reported to the secretariat of the United Nations Framework Convention on Climate Change</t>
  </si>
  <si>
    <t>13.2.2 Total greenhouse gas emissions per year</t>
  </si>
  <si>
    <t>13.a.1 Amounts provided and mobilized in United States dollars per year in relation to the continued existing collective mobilization goal of the $100 billion commitment through to 2025</t>
  </si>
  <si>
    <t>13.b.1 Number of least developed countries and small island developing States with nationally determined contributions, long-term strategies, national adaptation plans and adaptation communications, as reported to the secretariat of the United Nations Framework Convention on Climate Change</t>
  </si>
  <si>
    <t>13.1.3</t>
  </si>
  <si>
    <t>13.2.2</t>
  </si>
  <si>
    <t>14.2.1 Number of countries using ecosystem-based approaches to managing marine areas</t>
  </si>
  <si>
    <t>14.3.1 Average marine acidity (pH) measured at agreed suite of representative sampling stations</t>
  </si>
  <si>
    <t>14.4.1 Proportion of fish stocks within biologically sustainable levels</t>
  </si>
  <si>
    <t>14.5.1 Coverage of protected areas in relation to marine areas</t>
  </si>
  <si>
    <t>14.6.1 Degree of implementation of international instruments aiming to combat illegal, unreported and unregulated fishing</t>
  </si>
  <si>
    <t>14.7.1 Sustainable fisheries as a proportion of GDP in small island developing States, least developed countries and all countries</t>
  </si>
  <si>
    <t>14.a.1 Proportion of total research budget allocated to research in the field of marine technology</t>
  </si>
  <si>
    <t>14.b.1 Degree of application of a legal/regulatory/ policy/institutional framework which recognizes and protects access rights for small-scale fisheries</t>
  </si>
  <si>
    <t>14.c.1 Number of countries making progress in ratifying, accepting and implementing through legal, policy and institutional frameworks, ocean-related instruments that implement international law, as reflected in the United Nations Convention on the Law of the Sea, for the conservation and sustainable use of the oceans and their resources</t>
  </si>
  <si>
    <t>15.1.1 Forest area as a proportion of total land area</t>
  </si>
  <si>
    <t>15.1.2 Proportion of important sites for terrestrial and freshwater biodiversity that are covered by protected areas, by ecosystem type</t>
  </si>
  <si>
    <t>15.2.1 Progress towards sustainable forest management</t>
  </si>
  <si>
    <t>15.3.1 Proportion of land that is degraded over total land area</t>
  </si>
  <si>
    <t>15.4.1 Coverage by protected areas of important sites for mountain biodiversity</t>
  </si>
  <si>
    <t>15.5.1 Red List Index</t>
  </si>
  <si>
    <t>15.7.1 Proportion of traded wildlife that was poached or illicitly trafficked</t>
  </si>
  <si>
    <t>15.c.1 Proportion of traded wildlife that was poached or illicitly trafficked</t>
  </si>
  <si>
    <t>16.1.1 Number of victims of intentional homicide per 100,000 population, by sex and age</t>
  </si>
  <si>
    <t>16.1.2 Conflict-related deaths per 100,000 population, by sex, age and cause</t>
  </si>
  <si>
    <t>16.1.4 Proportion of population that feel safe walking alone around the area they live after dark</t>
  </si>
  <si>
    <t>16.2.1 Proportion of children aged 1–17 years who experienced any physical punishment and/or psychological aggression by caregivers in the past month</t>
  </si>
  <si>
    <t>16.2.2 Number of victims of human trafficking per 100,000 population, by sex, age and form of exploitation</t>
  </si>
  <si>
    <t>16.2.3 Proportion of young women and men aged 18–29 years who experienced sexual violence by age 18</t>
  </si>
  <si>
    <t>16.3.2 Unsentenced detainees as a proportion of overall prison population</t>
  </si>
  <si>
    <t>16.3.3 Proportion of the population who have experienced a dispute in the past two years and who accessed a formal or informal dispute resolution mechanism, by type of mechanism</t>
  </si>
  <si>
    <t>16.4.2 Proportion of seized, found or surrendered arms whose illicit origin or context has been traced or established by a competent authority in line with international instruments</t>
  </si>
  <si>
    <t>16.5.1 Proportion of persons who had at least one contact with a public official and who paid a bribe to a public official, or were asked for a bribe by those public officials, during the previous 12 months</t>
  </si>
  <si>
    <t>16.5.2 Proportion of businesses that had at least one contact with a public official and that paid a bribe to a public official, or were asked for a bribe by those public officials during the previous 12 months</t>
  </si>
  <si>
    <t>16.6.2 Proportion of population satisfied with their last experience of public services</t>
  </si>
  <si>
    <t>16.9.1 Proportion of children under 5 years of age whose births have been registered with a civil authority, by age</t>
  </si>
  <si>
    <t>16.10.1 Number of verified cases of killing, kidnapping, enforced disappearance, arbitrary detention and torture of journalists, associated media personnel, trade unionists and human rights advocates in the previous 12 months</t>
  </si>
  <si>
    <t>16.b.1 Proportion of population reporting having personally felt discriminated against or harassed in the previous 12 months on the basis of a ground of discrimination prohibited under international human rights law</t>
  </si>
  <si>
    <t>16.3.3</t>
  </si>
  <si>
    <t>17.3.1 Additional financial resources mobilized for developing countries from multiple sources</t>
  </si>
  <si>
    <t>17.5.1 Number of countries that adopt and implement investment promotion regimes for developing countries, including the least developed countries</t>
  </si>
  <si>
    <t>17.7.1 Total amount of funding for developing countries to promote the development, transfer, dissemination and diffusion of environmentally sound technologies</t>
  </si>
  <si>
    <t>17.9.1 Dollar value of financial and technical assistance (including through North-South, South‑South and triangular cooperation) committed to developing countries</t>
  </si>
  <si>
    <t>17.12.1 Weighted average tariffs faced by developing countries, least developed countries and small island developing States</t>
  </si>
  <si>
    <t>17.17.1 Amount in United States dollars committed to public-private partnerships for infrastructure</t>
  </si>
  <si>
    <t>World Bank, UN-Habitat</t>
  </si>
  <si>
    <t>UNDRR</t>
  </si>
  <si>
    <t>UNICEF, WHO</t>
  </si>
  <si>
    <t>WHO,World Bank</t>
  </si>
  <si>
    <t>UNESCO-IHP, UNECE</t>
  </si>
  <si>
    <t xml:space="preserve">OECD, IRENA </t>
  </si>
  <si>
    <t>IRENA</t>
  </si>
  <si>
    <t>IOM</t>
  </si>
  <si>
    <t>UNHCR</t>
  </si>
  <si>
    <t>FAO, UNEP</t>
  </si>
  <si>
    <t>UNSD, UNEP</t>
  </si>
  <si>
    <t xml:space="preserve">IOC-UNESCO </t>
  </si>
  <si>
    <t>UN-DOALOS and other UN-Oceans members</t>
  </si>
  <si>
    <t>UNODC,CITES</t>
  </si>
  <si>
    <t>UNODC,WHO</t>
  </si>
  <si>
    <t>IPU, UNDP</t>
  </si>
  <si>
    <t>UNEP-CTCN</t>
  </si>
  <si>
    <t>OECD, UNDP</t>
  </si>
  <si>
    <t>Producer of the indicator</t>
  </si>
  <si>
    <t>Other national institution</t>
  </si>
  <si>
    <t>International organisation</t>
  </si>
  <si>
    <t>Publication status</t>
  </si>
  <si>
    <t>Published</t>
  </si>
  <si>
    <t>Not published</t>
  </si>
  <si>
    <t>Producer</t>
  </si>
  <si>
    <t>H</t>
  </si>
  <si>
    <t>Responsible institution</t>
  </si>
  <si>
    <t>Fully compliant</t>
  </si>
  <si>
    <t>Partially compliant</t>
  </si>
  <si>
    <t>Total</t>
  </si>
  <si>
    <t>NA</t>
  </si>
  <si>
    <t>Total with NA</t>
  </si>
  <si>
    <t>Not applicable</t>
  </si>
  <si>
    <t>no indicator</t>
  </si>
  <si>
    <t>duplicate 7.b.1/12.a.1</t>
  </si>
  <si>
    <t>duplicate 8.4.1/12.2.1</t>
  </si>
  <si>
    <t>duplicate 8.4.2/12.2.2</t>
  </si>
  <si>
    <t>duplicate 10.3.1/16.b.1</t>
  </si>
  <si>
    <t>duplicate 10.6.1/16.8.1</t>
  </si>
  <si>
    <t>duplicate 13.2.1/13.b.1 (with a slight amendment)</t>
  </si>
  <si>
    <t>duplicate 15.7.1/15.c.1</t>
  </si>
  <si>
    <t>duplicate 15.a.1/15.b.1</t>
  </si>
  <si>
    <t>duplicate 1.5.1/11.5.1/13.1.1</t>
  </si>
  <si>
    <t>duplicate 1.5.2/11.5.2</t>
  </si>
  <si>
    <t>duplicate 1.5.3/11.b.1/13.1.2</t>
  </si>
  <si>
    <t>duplicate 1.5.4/11.b.2/13.1.3</t>
  </si>
  <si>
    <t>duplicate 4.7.1/12.8.1/13.3.1</t>
  </si>
  <si>
    <t>non-statistical on national level</t>
  </si>
  <si>
    <t>X</t>
  </si>
  <si>
    <t>AA</t>
  </si>
  <si>
    <t>Urban/Rural</t>
  </si>
  <si>
    <t>Other, please specify</t>
  </si>
  <si>
    <t>Reason for unavailability</t>
  </si>
  <si>
    <t>Name of Proxy/Alternative/National Indicator</t>
  </si>
  <si>
    <t>Specify (if Other or Less than annual selected)</t>
  </si>
  <si>
    <t>More frequent than annual</t>
  </si>
  <si>
    <t>Published on the global database</t>
  </si>
  <si>
    <t xml:space="preserve"> Agency/Institution</t>
  </si>
  <si>
    <t>2. National Focal Point</t>
  </si>
  <si>
    <t>Non-statistical</t>
  </si>
  <si>
    <t>I do not know</t>
  </si>
  <si>
    <t>Contact</t>
  </si>
  <si>
    <t>Contact (public sector body, person)</t>
  </si>
  <si>
    <r>
      <t xml:space="preserve">
</t>
    </r>
    <r>
      <rPr>
        <b/>
        <sz val="11"/>
        <color theme="1"/>
        <rFont val="Calibri"/>
        <family val="2"/>
        <scheme val="minor"/>
      </rPr>
      <t>Comments</t>
    </r>
  </si>
  <si>
    <t>Comment</t>
  </si>
  <si>
    <t>Type of primary underlying data</t>
  </si>
  <si>
    <t>Z</t>
  </si>
  <si>
    <t>Y</t>
  </si>
  <si>
    <t>AC</t>
  </si>
  <si>
    <t>AB</t>
  </si>
  <si>
    <t>AQ</t>
  </si>
  <si>
    <t>AR</t>
  </si>
  <si>
    <t>AS</t>
  </si>
  <si>
    <t>AT</t>
  </si>
  <si>
    <t>AU</t>
  </si>
  <si>
    <t>Indicator compliant with global metadata</t>
  </si>
  <si>
    <t>AV</t>
  </si>
  <si>
    <t>AW</t>
  </si>
  <si>
    <t>Physical measurement</t>
  </si>
  <si>
    <t>Some indicators observe characteristics of statistical units that do not exist in a country. These indicators are considered "not applicable". For example, an indicator on marine acidity does not apply to a landlocked country, and indicators on mountain biodiversity are not applicable to countries without mountains.</t>
  </si>
  <si>
    <t>Part of the Global Indicator Framework</t>
  </si>
  <si>
    <t>AX</t>
  </si>
  <si>
    <t>AY</t>
  </si>
  <si>
    <t>National Focal Point</t>
  </si>
  <si>
    <t>Indicator of the global framework</t>
  </si>
  <si>
    <t>3 - Availability of National Indicators</t>
  </si>
  <si>
    <t xml:space="preserve">Other series of a global indicator </t>
  </si>
  <si>
    <t xml:space="preserve">2 - Sheet: Global Indicators </t>
  </si>
  <si>
    <t>Subnational disaggregation refers to indicators that are available for individual subnational geographies (specific regions, cities, etc.). If such a disaggregation is available for this indicator, please indicate the level in the column.</t>
  </si>
  <si>
    <t>Territorial disaggregation refers to indicators that are available disaggregated by type of territory (for example, Urban/Rural, coastal, etc.).</t>
  </si>
  <si>
    <t>AD</t>
  </si>
  <si>
    <t>AH</t>
  </si>
  <si>
    <t>AZ</t>
  </si>
  <si>
    <t>AE</t>
  </si>
  <si>
    <t>AI</t>
  </si>
  <si>
    <t>BA</t>
  </si>
  <si>
    <t>Published nationally</t>
  </si>
  <si>
    <t>Availability of underlying source data</t>
  </si>
  <si>
    <t>at least one published</t>
  </si>
  <si>
    <t>all published</t>
  </si>
  <si>
    <t>BB</t>
  </si>
  <si>
    <t>BC</t>
  </si>
  <si>
    <t>Underlying data available</t>
  </si>
  <si>
    <t>2024 Self-Assessment Tool for Indicator Availability</t>
  </si>
  <si>
    <t>The annual EU SDG indicator review and a list of EU indicators is published here: https://ec.europa.eu/eurostat/web/sdi/information-data</t>
  </si>
  <si>
    <t>AG</t>
  </si>
  <si>
    <t>AP</t>
  </si>
  <si>
    <t>Not checked</t>
  </si>
  <si>
    <t>Required according to the name of the indicator and/or the chapeau statement on disaggregation of the IAEG-SDGs. The international metadata repository can be found here: https://unstats.un.org/sdgs/metadata/</t>
  </si>
  <si>
    <t>Number</t>
  </si>
  <si>
    <t>% of applicable indicators</t>
  </si>
  <si>
    <t>% of indicators</t>
  </si>
  <si>
    <t>Unpublished global indicators</t>
  </si>
  <si>
    <t>of which published as proxy</t>
  </si>
  <si>
    <t>of which source data available</t>
  </si>
  <si>
    <t>Published global indicators</t>
  </si>
  <si>
    <t>Applicability</t>
  </si>
  <si>
    <t>Applicable</t>
  </si>
  <si>
    <t>Availability of underlying data</t>
  </si>
  <si>
    <t>Table 1: National availability</t>
  </si>
  <si>
    <t>Not published nationally</t>
  </si>
  <si>
    <t>Available on global database</t>
  </si>
  <si>
    <t>Table 2: Availability on the global platform</t>
  </si>
  <si>
    <t>Nationally published applicable global indicators</t>
  </si>
  <si>
    <t>Global indicators published on Global database</t>
  </si>
  <si>
    <t>NA (published global database)</t>
  </si>
  <si>
    <t>-</t>
  </si>
  <si>
    <t>of which data fully provided by country</t>
  </si>
  <si>
    <t>of which data partially provided by country</t>
  </si>
  <si>
    <t>Table 0: Scope of Assessment (global indicator sheet)</t>
  </si>
  <si>
    <t>Applicable assessed*</t>
  </si>
  <si>
    <t>*refers to column "Published nationally"</t>
  </si>
  <si>
    <t>of which partially compliant</t>
  </si>
  <si>
    <t>of which fully compliant</t>
  </si>
  <si>
    <t>NA*</t>
  </si>
  <si>
    <t>*duplicates are not removed</t>
  </si>
  <si>
    <t>Table 4: Indicator availability by goal*</t>
  </si>
  <si>
    <t>Subnational Indicators*</t>
  </si>
  <si>
    <t>If nationally published</t>
  </si>
  <si>
    <t>If NOT nationally published</t>
  </si>
  <si>
    <t>Other comments</t>
  </si>
  <si>
    <t>Compliance with global metadata</t>
  </si>
  <si>
    <t>3. National Availability</t>
  </si>
  <si>
    <t>3.2 Compliance with global metadata</t>
  </si>
  <si>
    <t>3.1 National Publication</t>
  </si>
  <si>
    <t>4. International Availability</t>
  </si>
  <si>
    <t>4.1 Availability on UN Global Database</t>
  </si>
  <si>
    <t>Published on  database</t>
  </si>
  <si>
    <t>4.2 Availability on other international database (e.g. Eurostat database)</t>
  </si>
  <si>
    <t>3. National publication</t>
  </si>
  <si>
    <t>5. Other details</t>
  </si>
  <si>
    <t>5.1 Producer</t>
  </si>
  <si>
    <t>5.2 Type of underlying data</t>
  </si>
  <si>
    <t>6. If nationally published</t>
  </si>
  <si>
    <t>7.1 Plans for future publication</t>
  </si>
  <si>
    <t>7.2 Availability of underlying data</t>
  </si>
  <si>
    <t>8. Other comments</t>
  </si>
  <si>
    <t>Frequency of data collection</t>
  </si>
  <si>
    <t xml:space="preserve">Required Data Disaggregation </t>
  </si>
  <si>
    <t xml:space="preserve">Alternative indicator </t>
  </si>
  <si>
    <t>7.3 Reason for unavailability</t>
  </si>
  <si>
    <t>of which published nationally</t>
  </si>
  <si>
    <t>Yes, fully</t>
  </si>
  <si>
    <t>Table 3: National availability (incl. proxies) and availability on the Global SDG database</t>
  </si>
  <si>
    <t xml:space="preserve"> </t>
  </si>
  <si>
    <t>Table 6: Producer of the indicator</t>
  </si>
  <si>
    <t>*counts all cells with text; cannot distinguish between "No" and NA</t>
  </si>
  <si>
    <t>Others*</t>
  </si>
  <si>
    <t>Table 7: Type of primary underlying data</t>
  </si>
  <si>
    <t>Table 8: Availability of timely data</t>
  </si>
  <si>
    <t>Current year:</t>
  </si>
  <si>
    <t>Last observation from year t-2 or earlier</t>
  </si>
  <si>
    <t>Last observation from year t-3 or earlier</t>
  </si>
  <si>
    <t>Last observation from year t-5 or earlier</t>
  </si>
  <si>
    <t>Last data (year)</t>
  </si>
  <si>
    <t>First data (year)</t>
  </si>
  <si>
    <t>Future availability</t>
  </si>
  <si>
    <t>7. If NOT nationally published</t>
  </si>
  <si>
    <t>Agency/Institution</t>
  </si>
  <si>
    <t>AF</t>
  </si>
  <si>
    <t>AJ</t>
  </si>
  <si>
    <t>AK</t>
  </si>
  <si>
    <t>AL</t>
  </si>
  <si>
    <t>AM</t>
  </si>
  <si>
    <t>AN</t>
  </si>
  <si>
    <t>AO</t>
  </si>
  <si>
    <t>BD</t>
  </si>
  <si>
    <t>Information on the indicator 
(pre-filled)</t>
  </si>
  <si>
    <t>Information on the indicator 
(select options)</t>
  </si>
  <si>
    <t>National Publication</t>
  </si>
  <si>
    <t>Availability on UN global database</t>
  </si>
  <si>
    <t>Availability on other international database</t>
  </si>
  <si>
    <t>Type of underlying data</t>
  </si>
  <si>
    <t>Frequency and time coverage</t>
  </si>
  <si>
    <t>Plans for future publication</t>
  </si>
  <si>
    <t>Information on the indicator</t>
  </si>
  <si>
    <t>National availability</t>
  </si>
  <si>
    <t>International availability</t>
  </si>
  <si>
    <t>Other information</t>
  </si>
  <si>
    <t>The sheet can be extended to track indicators beyond the global indicator set and individual series of indicators.</t>
  </si>
  <si>
    <t>Sub-part</t>
  </si>
  <si>
    <t>Column</t>
  </si>
  <si>
    <t>Column Name</t>
  </si>
  <si>
    <t>How to fill</t>
  </si>
  <si>
    <t>Notes and explanations</t>
  </si>
  <si>
    <t>Published nationally means that it is made available to the public by a national public sector body (for example by the NSO, or by the responsible agency), regardless of who produced it. The column also does not distinguish between proxies and indicators produced following global metadata.</t>
  </si>
  <si>
    <t>1 - The Tool</t>
  </si>
  <si>
    <t xml:space="preserve">Often, countries publish indicators that are similar to global indicators but do not follow the global metadata. The differences can be either conceptual or methodological, but what they have in common, is that they would not be accepted by the custodian agency to be included in the global SDG database.
Countries can have a multitude of reasons for publishing these similar indicators. For example, because they are (currently) unable to produce the global indicator according to its metadata, or because they produce the indicator in a way that better fits the national context. Often, the first are called proxy indicators and the second are called national indicators, but not all countries use these terms consistently. For the purposes of availability of global indicators, a distinction between proxy and national indicators is not made in this tool. The tool is concerned about the availability of indicators that are similar to the global indicator. </t>
  </si>
  <si>
    <t>Data disaggregation is not required</t>
  </si>
  <si>
    <t>Don't know</t>
  </si>
  <si>
    <t>Table 5: Availability of Disaggregations in published indicators</t>
  </si>
  <si>
    <t>Please specify</t>
  </si>
  <si>
    <t>7. If NOT nationally published [fully or partially compliant]</t>
  </si>
  <si>
    <t>*NA in secondary variable</t>
  </si>
  <si>
    <t>The sheet is the heart of the self-assessment tool. 
Pre-filled information about the indicators (the relevant Goal, Target,etc) are the columns with light green headings.
Depending on the entries for the indicator, some cells will turn GREY. There is no need to fill in those cells.
Please fill each row out from left to right. Users may choose to ignore some of the columns or revise the tool to better fit their needs.</t>
  </si>
  <si>
    <t>Partially</t>
  </si>
  <si>
    <t>Remove from statistics</t>
  </si>
  <si>
    <t>Non-statistical on national level</t>
  </si>
  <si>
    <t>6.1 Frequency and Time Coverage</t>
  </si>
  <si>
    <t>6.2 Disaggregation</t>
  </si>
  <si>
    <t>The type of national agency responsible for the indicator. Not necessarily the agency that produced it.</t>
  </si>
  <si>
    <t>of which publication in short term**</t>
  </si>
  <si>
    <t>*NA in secondary variable, **fully or partially compliant</t>
  </si>
  <si>
    <t>Estimated</t>
  </si>
  <si>
    <t>6 - Type of primary underlying data</t>
  </si>
  <si>
    <t>7 - Statistics</t>
  </si>
  <si>
    <t>8 - Global indicator sheet: Description of Columns</t>
  </si>
  <si>
    <t>See explanation under 6 - Type of primary underlying data</t>
  </si>
  <si>
    <t>5 - Proxies and similar national indicators</t>
  </si>
  <si>
    <t>See explanation under 5 Proxies and similar national indicators above</t>
  </si>
  <si>
    <t>- Non-statistical sources refer to indicators that are qualitative on the national level, for example, whether a national disaster risk reduction strategy has been adopted and implemented. 
- Physical measurements are used to collect data on indicators such as 6.3.2 Proportion of bodies of water with good ambient water quality.
- Estimated refers to "common-sense" estimations (e.g. when the situation is clear due to the legal basis or general circumstances) and estimates produced by (inter)national organizations based on data on the indicator. 
- Modelled means modelled on the basis of other covariates when the indicator has not been directly measured.
- The Collaborative on Citizen Data defines ‘Citizen Data’ as data originating from initiatives where citizens either initiate or are sufficiently engaged, at the minimum, in the design and/or collection stages of the data value chain.</t>
  </si>
  <si>
    <t>12.a.1 Installed renewable energy-generating capacity in developing and developed countries (in watts per capita)</t>
  </si>
  <si>
    <t>7.b.1 Installed renewable energy-generating capacity in developing and developed countries (in watts per capita)</t>
  </si>
  <si>
    <r>
      <t>1.4.2 Proportion of total adult population with secure tenure rights to land, (</t>
    </r>
    <r>
      <rPr>
        <i/>
        <sz val="10"/>
        <color rgb="FF000000"/>
        <rFont val="Times New Roman"/>
        <family val="1"/>
      </rPr>
      <t>a</t>
    </r>
    <r>
      <rPr>
        <sz val="10"/>
        <color rgb="FF000000"/>
        <rFont val="Times New Roman"/>
        <family val="1"/>
      </rPr>
      <t>) with legally recognized documentation, and (</t>
    </r>
    <r>
      <rPr>
        <i/>
        <sz val="10"/>
        <color rgb="FF000000"/>
        <rFont val="Times New Roman"/>
        <family val="1"/>
      </rPr>
      <t>b</t>
    </r>
    <r>
      <rPr>
        <sz val="10"/>
        <color rgb="FF000000"/>
        <rFont val="Times New Roman"/>
        <family val="1"/>
      </rPr>
      <t>) who perceive their rights to land as secure, by sex and type of tenure</t>
    </r>
  </si>
  <si>
    <r>
      <t>2.5.1 Number of (</t>
    </r>
    <r>
      <rPr>
        <i/>
        <sz val="10"/>
        <color rgb="FF000000"/>
        <rFont val="Times New Roman"/>
        <family val="1"/>
      </rPr>
      <t>a</t>
    </r>
    <r>
      <rPr>
        <sz val="10"/>
        <color rgb="FF000000"/>
        <rFont val="Times New Roman"/>
        <family val="1"/>
      </rPr>
      <t>) plant and (</t>
    </r>
    <r>
      <rPr>
        <i/>
        <sz val="10"/>
        <color rgb="FF000000"/>
        <rFont val="Times New Roman"/>
        <family val="1"/>
      </rPr>
      <t>b</t>
    </r>
    <r>
      <rPr>
        <sz val="10"/>
        <color rgb="FF000000"/>
        <rFont val="Times New Roman"/>
        <family val="1"/>
      </rPr>
      <t>) animal genetic resources for food and agriculture secured in either medium- or long-term conservation facilities</t>
    </r>
  </si>
  <si>
    <r>
      <t>4.1.1 Proportion of children and young people (</t>
    </r>
    <r>
      <rPr>
        <i/>
        <sz val="10"/>
        <color rgb="FF000000"/>
        <rFont val="Times New Roman"/>
        <family val="1"/>
      </rPr>
      <t>a</t>
    </r>
    <r>
      <rPr>
        <sz val="10"/>
        <color rgb="FF000000"/>
        <rFont val="Times New Roman"/>
        <family val="1"/>
      </rPr>
      <t>) in grades 2/3; (</t>
    </r>
    <r>
      <rPr>
        <i/>
        <sz val="10"/>
        <color rgb="FF000000"/>
        <rFont val="Times New Roman"/>
        <family val="1"/>
      </rPr>
      <t>b</t>
    </r>
    <r>
      <rPr>
        <sz val="10"/>
        <color rgb="FF000000"/>
        <rFont val="Times New Roman"/>
        <family val="1"/>
      </rPr>
      <t>) at the end of primary; and (</t>
    </r>
    <r>
      <rPr>
        <i/>
        <sz val="10"/>
        <color rgb="FF000000"/>
        <rFont val="Times New Roman"/>
        <family val="1"/>
      </rPr>
      <t>c</t>
    </r>
    <r>
      <rPr>
        <sz val="10"/>
        <color rgb="FF000000"/>
        <rFont val="Times New Roman"/>
        <family val="1"/>
      </rPr>
      <t>) at the end of lower secondary achieving at least a minimum proficiency level in (i) reading and (ii) mathematics, by sex</t>
    </r>
  </si>
  <si>
    <r>
      <t>4.6.1 Proportion of population in a given age group achieving at least a fixed level of proficiency in functional (</t>
    </r>
    <r>
      <rPr>
        <i/>
        <sz val="10"/>
        <color rgb="FF000000"/>
        <rFont val="Times New Roman"/>
        <family val="1"/>
      </rPr>
      <t>a</t>
    </r>
    <r>
      <rPr>
        <sz val="10"/>
        <color rgb="FF000000"/>
        <rFont val="Times New Roman"/>
        <family val="1"/>
      </rPr>
      <t>) literacy and (</t>
    </r>
    <r>
      <rPr>
        <i/>
        <sz val="10"/>
        <color rgb="FF000000"/>
        <rFont val="Times New Roman"/>
        <family val="1"/>
      </rPr>
      <t>b</t>
    </r>
    <r>
      <rPr>
        <sz val="10"/>
        <color rgb="FF000000"/>
        <rFont val="Times New Roman"/>
        <family val="1"/>
      </rPr>
      <t>) numeracy skills, by sex</t>
    </r>
  </si>
  <si>
    <r>
      <t>4.7.1 Extent to which (i) global citizenship education and (ii) education for sustainable development are mainstreamed in (</t>
    </r>
    <r>
      <rPr>
        <i/>
        <sz val="10"/>
        <color rgb="FF000000"/>
        <rFont val="Times New Roman"/>
        <family val="1"/>
      </rPr>
      <t>a</t>
    </r>
    <r>
      <rPr>
        <sz val="10"/>
        <color rgb="FF000000"/>
        <rFont val="Times New Roman"/>
        <family val="1"/>
      </rPr>
      <t>) national education policies; (</t>
    </r>
    <r>
      <rPr>
        <i/>
        <sz val="10"/>
        <color rgb="FF000000"/>
        <rFont val="Times New Roman"/>
        <family val="1"/>
      </rPr>
      <t>b</t>
    </r>
    <r>
      <rPr>
        <sz val="10"/>
        <color rgb="FF000000"/>
        <rFont val="Times New Roman"/>
        <family val="1"/>
      </rPr>
      <t>) curricula; (</t>
    </r>
    <r>
      <rPr>
        <i/>
        <sz val="10"/>
        <color rgb="FF000000"/>
        <rFont val="Times New Roman"/>
        <family val="1"/>
      </rPr>
      <t>c</t>
    </r>
    <r>
      <rPr>
        <sz val="10"/>
        <color rgb="FF000000"/>
        <rFont val="Times New Roman"/>
        <family val="1"/>
      </rPr>
      <t>) teacher education; and (</t>
    </r>
    <r>
      <rPr>
        <i/>
        <sz val="10"/>
        <color rgb="FF000000"/>
        <rFont val="Times New Roman"/>
        <family val="1"/>
      </rPr>
      <t>d</t>
    </r>
    <r>
      <rPr>
        <sz val="10"/>
        <color rgb="FF000000"/>
        <rFont val="Times New Roman"/>
        <family val="1"/>
      </rPr>
      <t>) student assessment</t>
    </r>
  </si>
  <si>
    <r>
      <t>5.5.1 Proportion of seats held by women in (</t>
    </r>
    <r>
      <rPr>
        <i/>
        <sz val="10"/>
        <color rgb="FF000000"/>
        <rFont val="Times New Roman"/>
        <family val="1"/>
      </rPr>
      <t>a</t>
    </r>
    <r>
      <rPr>
        <sz val="10"/>
        <color rgb="FF000000"/>
        <rFont val="Times New Roman"/>
        <family val="1"/>
      </rPr>
      <t>) national parliaments and (</t>
    </r>
    <r>
      <rPr>
        <i/>
        <sz val="10"/>
        <color rgb="FF000000"/>
        <rFont val="Times New Roman"/>
        <family val="1"/>
      </rPr>
      <t>b</t>
    </r>
    <r>
      <rPr>
        <sz val="10"/>
        <color rgb="FF000000"/>
        <rFont val="Times New Roman"/>
        <family val="1"/>
      </rPr>
      <t>) local governments</t>
    </r>
  </si>
  <si>
    <r>
      <t>5.a.1 (</t>
    </r>
    <r>
      <rPr>
        <i/>
        <sz val="10"/>
        <color rgb="FF000000"/>
        <rFont val="Times New Roman"/>
        <family val="1"/>
      </rPr>
      <t>a</t>
    </r>
    <r>
      <rPr>
        <sz val="10"/>
        <color rgb="FF000000"/>
        <rFont val="Times New Roman"/>
        <family val="1"/>
      </rPr>
      <t>) Proportion of total agricultural population with ownership or secure rights over agricultural land, by sex; and (</t>
    </r>
    <r>
      <rPr>
        <i/>
        <sz val="10"/>
        <color rgb="FF000000"/>
        <rFont val="Times New Roman"/>
        <family val="1"/>
      </rPr>
      <t>b</t>
    </r>
    <r>
      <rPr>
        <sz val="10"/>
        <color rgb="FF000000"/>
        <rFont val="Times New Roman"/>
        <family val="1"/>
      </rPr>
      <t>) share of women among owners or rights-bearers of agricultural land, by type of tenure</t>
    </r>
  </si>
  <si>
    <r>
      <t>6.2.1 Proportion of population using (</t>
    </r>
    <r>
      <rPr>
        <i/>
        <sz val="10"/>
        <color rgb="FF000000"/>
        <rFont val="Times New Roman"/>
        <family val="1"/>
      </rPr>
      <t>a</t>
    </r>
    <r>
      <rPr>
        <sz val="10"/>
        <color rgb="FF000000"/>
        <rFont val="Times New Roman"/>
        <family val="1"/>
      </rPr>
      <t>) safely managed sanitation services and (</t>
    </r>
    <r>
      <rPr>
        <i/>
        <sz val="10"/>
        <color rgb="FF000000"/>
        <rFont val="Times New Roman"/>
        <family val="1"/>
      </rPr>
      <t>b</t>
    </r>
    <r>
      <rPr>
        <sz val="10"/>
        <color rgb="FF000000"/>
        <rFont val="Times New Roman"/>
        <family val="1"/>
      </rPr>
      <t>) a hand-washing facility with soap and water</t>
    </r>
  </si>
  <si>
    <r>
      <t>8.10.1 (</t>
    </r>
    <r>
      <rPr>
        <i/>
        <sz val="10"/>
        <color rgb="FF000000"/>
        <rFont val="Times New Roman"/>
        <family val="1"/>
      </rPr>
      <t>a</t>
    </r>
    <r>
      <rPr>
        <sz val="10"/>
        <color rgb="FF000000"/>
        <rFont val="Times New Roman"/>
        <family val="1"/>
      </rPr>
      <t>) Number of commercial bank branches per 100,000 adults and (</t>
    </r>
    <r>
      <rPr>
        <i/>
        <sz val="10"/>
        <color rgb="FF000000"/>
        <rFont val="Times New Roman"/>
        <family val="1"/>
      </rPr>
      <t>b</t>
    </r>
    <r>
      <rPr>
        <sz val="10"/>
        <color rgb="FF000000"/>
        <rFont val="Times New Roman"/>
        <family val="1"/>
      </rPr>
      <t>) number of automated teller machines (ATMs) per 100,000 adults</t>
    </r>
  </si>
  <si>
    <r>
      <t>9.4.1 CO</t>
    </r>
    <r>
      <rPr>
        <vertAlign val="subscript"/>
        <sz val="10"/>
        <color rgb="FF000000"/>
        <rFont val="Times New Roman"/>
        <family val="1"/>
      </rPr>
      <t xml:space="preserve">2 </t>
    </r>
    <r>
      <rPr>
        <sz val="10"/>
        <color rgb="FF000000"/>
        <rFont val="Times New Roman"/>
        <family val="1"/>
      </rPr>
      <t>emission per unit of value added</t>
    </r>
  </si>
  <si>
    <r>
      <t>10.4.2 Redistributive impact of fiscal policy</t>
    </r>
    <r>
      <rPr>
        <vertAlign val="superscript"/>
        <sz val="10"/>
        <color rgb="FF000000"/>
        <rFont val="Times New Roman"/>
        <family val="1"/>
      </rPr>
      <t>2</t>
    </r>
  </si>
  <si>
    <t>10.7.1 Recruitment cost borne by employee as a proportion of monthly income earned in country of destination</t>
  </si>
  <si>
    <r>
      <t>11.5.3 (</t>
    </r>
    <r>
      <rPr>
        <i/>
        <sz val="10"/>
        <color rgb="FF000000"/>
        <rFont val="Times New Roman"/>
        <family val="1"/>
      </rPr>
      <t>a</t>
    </r>
    <r>
      <rPr>
        <sz val="10"/>
        <color rgb="FF000000"/>
        <rFont val="Times New Roman"/>
        <family val="1"/>
      </rPr>
      <t>) Damage to critical infrastructure and (</t>
    </r>
    <r>
      <rPr>
        <i/>
        <sz val="10"/>
        <color rgb="FF000000"/>
        <rFont val="Times New Roman"/>
        <family val="1"/>
      </rPr>
      <t>b</t>
    </r>
    <r>
      <rPr>
        <sz val="10"/>
        <color rgb="FF000000"/>
        <rFont val="Times New Roman"/>
        <family val="1"/>
      </rPr>
      <t>) number of disruptions to basic services, attributed to disasters</t>
    </r>
  </si>
  <si>
    <r>
      <t>11.a.1 Number of countries that have national urban policies or regional development plans that (</t>
    </r>
    <r>
      <rPr>
        <i/>
        <sz val="10"/>
        <color rgb="FF000000"/>
        <rFont val="Times New Roman"/>
        <family val="1"/>
      </rPr>
      <t>a</t>
    </r>
    <r>
      <rPr>
        <sz val="10"/>
        <color rgb="FF000000"/>
        <rFont val="Times New Roman"/>
        <family val="1"/>
      </rPr>
      <t>) respond to population dynamics; (</t>
    </r>
    <r>
      <rPr>
        <i/>
        <sz val="10"/>
        <color rgb="FF000000"/>
        <rFont val="Times New Roman"/>
        <family val="1"/>
      </rPr>
      <t>b</t>
    </r>
    <r>
      <rPr>
        <sz val="10"/>
        <color rgb="FF000000"/>
        <rFont val="Times New Roman"/>
        <family val="1"/>
      </rPr>
      <t>) ensure balanced territorial development; and (</t>
    </r>
    <r>
      <rPr>
        <i/>
        <sz val="10"/>
        <color rgb="FF000000"/>
        <rFont val="Times New Roman"/>
        <family val="1"/>
      </rPr>
      <t>c</t>
    </r>
    <r>
      <rPr>
        <sz val="10"/>
        <color rgb="FF000000"/>
        <rFont val="Times New Roman"/>
        <family val="1"/>
      </rPr>
      <t>) increase local fiscal space</t>
    </r>
  </si>
  <si>
    <r>
      <t>12.3.1 (</t>
    </r>
    <r>
      <rPr>
        <i/>
        <sz val="10"/>
        <color rgb="FF000000"/>
        <rFont val="Times New Roman"/>
        <family val="1"/>
      </rPr>
      <t>a</t>
    </r>
    <r>
      <rPr>
        <sz val="10"/>
        <color rgb="FF000000"/>
        <rFont val="Times New Roman"/>
        <family val="1"/>
      </rPr>
      <t>) Food loss index and (</t>
    </r>
    <r>
      <rPr>
        <i/>
        <sz val="10"/>
        <color rgb="FF000000"/>
        <rFont val="Times New Roman"/>
        <family val="1"/>
      </rPr>
      <t>b</t>
    </r>
    <r>
      <rPr>
        <sz val="10"/>
        <color rgb="FF000000"/>
        <rFont val="Times New Roman"/>
        <family val="1"/>
      </rPr>
      <t>) food waste index</t>
    </r>
  </si>
  <si>
    <r>
      <t>12.4.2 (</t>
    </r>
    <r>
      <rPr>
        <i/>
        <sz val="10"/>
        <color rgb="FF000000"/>
        <rFont val="Times New Roman"/>
        <family val="1"/>
      </rPr>
      <t>a</t>
    </r>
    <r>
      <rPr>
        <sz val="10"/>
        <color rgb="FF000000"/>
        <rFont val="Times New Roman"/>
        <family val="1"/>
      </rPr>
      <t>) Hazardous waste generated per capita; and (</t>
    </r>
    <r>
      <rPr>
        <i/>
        <sz val="10"/>
        <color rgb="FF000000"/>
        <rFont val="Times New Roman"/>
        <family val="1"/>
      </rPr>
      <t>b</t>
    </r>
    <r>
      <rPr>
        <sz val="10"/>
        <color rgb="FF000000"/>
        <rFont val="Times New Roman"/>
        <family val="1"/>
      </rPr>
      <t>) proportion of hazardous waste treated, by type of treatment</t>
    </r>
  </si>
  <si>
    <r>
      <t>12.8.1 Extent to which (i) global citizenship education and (ii) education for sustainable development are mainstreamed in (</t>
    </r>
    <r>
      <rPr>
        <i/>
        <sz val="10"/>
        <color rgb="FF000000"/>
        <rFont val="Times New Roman"/>
        <family val="1"/>
      </rPr>
      <t>a</t>
    </r>
    <r>
      <rPr>
        <sz val="10"/>
        <color rgb="FF000000"/>
        <rFont val="Times New Roman"/>
        <family val="1"/>
      </rPr>
      <t>) national education policies; (</t>
    </r>
    <r>
      <rPr>
        <i/>
        <sz val="10"/>
        <color rgb="FF000000"/>
        <rFont val="Times New Roman"/>
        <family val="1"/>
      </rPr>
      <t>b</t>
    </r>
    <r>
      <rPr>
        <sz val="10"/>
        <color rgb="FF000000"/>
        <rFont val="Times New Roman"/>
        <family val="1"/>
      </rPr>
      <t>) curricula; (</t>
    </r>
    <r>
      <rPr>
        <i/>
        <sz val="10"/>
        <color rgb="FF000000"/>
        <rFont val="Times New Roman"/>
        <family val="1"/>
      </rPr>
      <t>c</t>
    </r>
    <r>
      <rPr>
        <sz val="10"/>
        <color rgb="FF000000"/>
        <rFont val="Times New Roman"/>
        <family val="1"/>
      </rPr>
      <t>) teacher education; and (</t>
    </r>
    <r>
      <rPr>
        <i/>
        <sz val="10"/>
        <color rgb="FF000000"/>
        <rFont val="Times New Roman"/>
        <family val="1"/>
      </rPr>
      <t>d</t>
    </r>
    <r>
      <rPr>
        <sz val="10"/>
        <color rgb="FF000000"/>
        <rFont val="Times New Roman"/>
        <family val="1"/>
      </rPr>
      <t>) student assessment</t>
    </r>
  </si>
  <si>
    <r>
      <t>13.3.1 Extent to which (i) global citizenship education and (ii) education for sustainable development are mainstreamed in (</t>
    </r>
    <r>
      <rPr>
        <i/>
        <sz val="10"/>
        <color rgb="FF000000"/>
        <rFont val="Times New Roman"/>
        <family val="1"/>
      </rPr>
      <t>a</t>
    </r>
    <r>
      <rPr>
        <sz val="10"/>
        <color rgb="FF000000"/>
        <rFont val="Times New Roman"/>
        <family val="1"/>
      </rPr>
      <t>) national education policies; (</t>
    </r>
    <r>
      <rPr>
        <i/>
        <sz val="10"/>
        <color rgb="FF000000"/>
        <rFont val="Times New Roman"/>
        <family val="1"/>
      </rPr>
      <t>b</t>
    </r>
    <r>
      <rPr>
        <sz val="10"/>
        <color rgb="FF000000"/>
        <rFont val="Times New Roman"/>
        <family val="1"/>
      </rPr>
      <t>) curricula; (</t>
    </r>
    <r>
      <rPr>
        <i/>
        <sz val="10"/>
        <color rgb="FF000000"/>
        <rFont val="Times New Roman"/>
        <family val="1"/>
      </rPr>
      <t>c</t>
    </r>
    <r>
      <rPr>
        <sz val="10"/>
        <color rgb="FF000000"/>
        <rFont val="Times New Roman"/>
        <family val="1"/>
      </rPr>
      <t>) teacher education; and (</t>
    </r>
    <r>
      <rPr>
        <i/>
        <sz val="10"/>
        <color rgb="FF000000"/>
        <rFont val="Times New Roman"/>
        <family val="1"/>
      </rPr>
      <t>d</t>
    </r>
    <r>
      <rPr>
        <sz val="10"/>
        <color rgb="FF000000"/>
        <rFont val="Times New Roman"/>
        <family val="1"/>
      </rPr>
      <t>) student assessment</t>
    </r>
  </si>
  <si>
    <r>
      <t>14.1.1 (</t>
    </r>
    <r>
      <rPr>
        <i/>
        <sz val="10"/>
        <color rgb="FF000000"/>
        <rFont val="Times New Roman"/>
        <family val="1"/>
      </rPr>
      <t>a</t>
    </r>
    <r>
      <rPr>
        <sz val="10"/>
        <color rgb="FF000000"/>
        <rFont val="Times New Roman"/>
        <family val="1"/>
      </rPr>
      <t>) Index of coastal eutrophication; and (</t>
    </r>
    <r>
      <rPr>
        <i/>
        <sz val="10"/>
        <color rgb="FF000000"/>
        <rFont val="Times New Roman"/>
        <family val="1"/>
      </rPr>
      <t>b</t>
    </r>
    <r>
      <rPr>
        <sz val="10"/>
        <color rgb="FF000000"/>
        <rFont val="Times New Roman"/>
        <family val="1"/>
      </rPr>
      <t>) plastic debris density</t>
    </r>
  </si>
  <si>
    <r>
      <t xml:space="preserve">15.4.2 </t>
    </r>
    <r>
      <rPr>
        <i/>
        <sz val="10"/>
        <color rgb="FF000000"/>
        <rFont val="Times New Roman"/>
        <family val="1"/>
      </rPr>
      <t>(a)</t>
    </r>
    <r>
      <rPr>
        <sz val="10"/>
        <color rgb="FF000000"/>
        <rFont val="Times New Roman"/>
        <family val="1"/>
      </rPr>
      <t xml:space="preserve"> Mountain Green Cover Index and </t>
    </r>
    <r>
      <rPr>
        <i/>
        <sz val="10"/>
        <color rgb="FF000000"/>
        <rFont val="Times New Roman"/>
        <family val="1"/>
      </rPr>
      <t>(b)</t>
    </r>
    <r>
      <rPr>
        <sz val="10"/>
        <color rgb="FF000000"/>
        <rFont val="Times New Roman"/>
        <family val="1"/>
      </rPr>
      <t xml:space="preserve"> proportion of degraded mountain land</t>
    </r>
  </si>
  <si>
    <r>
      <t>15.9.1 (</t>
    </r>
    <r>
      <rPr>
        <i/>
        <sz val="10"/>
        <color rgb="FF000000"/>
        <rFont val="Times New Roman"/>
        <family val="1"/>
      </rPr>
      <t>a</t>
    </r>
    <r>
      <rPr>
        <sz val="10"/>
        <color rgb="FF000000"/>
        <rFont val="Times New Roman"/>
        <family val="1"/>
      </rPr>
      <t>) Number of countries that have established national targets in accordance with or similar to Aichi Biodiversity Target 2 of the Strategic Plan for Biodiversity 2011–2020 in their national biodiversity strategy and action plans and the progress reported towards these targets; and (</t>
    </r>
    <r>
      <rPr>
        <i/>
        <sz val="10"/>
        <color rgb="FF000000"/>
        <rFont val="Times New Roman"/>
        <family val="1"/>
      </rPr>
      <t>b</t>
    </r>
    <r>
      <rPr>
        <sz val="10"/>
        <color rgb="FF000000"/>
        <rFont val="Times New Roman"/>
        <family val="1"/>
      </rPr>
      <t>) integration of biodiversity into national accounting and reporting systems, defined as implementation of the System of Environmental-Economic Accounting</t>
    </r>
  </si>
  <si>
    <r>
      <t>15.a.1 (</t>
    </r>
    <r>
      <rPr>
        <i/>
        <sz val="10"/>
        <color rgb="FF000000"/>
        <rFont val="Times New Roman"/>
        <family val="1"/>
      </rPr>
      <t>a</t>
    </r>
    <r>
      <rPr>
        <sz val="10"/>
        <color rgb="FF000000"/>
        <rFont val="Times New Roman"/>
        <family val="1"/>
      </rPr>
      <t>) Official development assistance on conservation and sustainable use of biodiversity; and (</t>
    </r>
    <r>
      <rPr>
        <i/>
        <sz val="10"/>
        <color rgb="FF000000"/>
        <rFont val="Times New Roman"/>
        <family val="1"/>
      </rPr>
      <t>b</t>
    </r>
    <r>
      <rPr>
        <sz val="10"/>
        <color rgb="FF000000"/>
        <rFont val="Times New Roman"/>
        <family val="1"/>
      </rPr>
      <t>) revenue generated and finance mobilized from biodiversity-relevant economic instruments</t>
    </r>
  </si>
  <si>
    <r>
      <t>15.b.1 (</t>
    </r>
    <r>
      <rPr>
        <i/>
        <sz val="10"/>
        <color rgb="FF000000"/>
        <rFont val="Times New Roman"/>
        <family val="1"/>
      </rPr>
      <t>a</t>
    </r>
    <r>
      <rPr>
        <sz val="10"/>
        <color rgb="FF000000"/>
        <rFont val="Times New Roman"/>
        <family val="1"/>
      </rPr>
      <t>) Official development assistance on conservation and sustainable use of biodiversity; and (</t>
    </r>
    <r>
      <rPr>
        <i/>
        <sz val="10"/>
        <color rgb="FF000000"/>
        <rFont val="Times New Roman"/>
        <family val="1"/>
      </rPr>
      <t>b</t>
    </r>
    <r>
      <rPr>
        <sz val="10"/>
        <color rgb="FF000000"/>
        <rFont val="Times New Roman"/>
        <family val="1"/>
      </rPr>
      <t>) revenue generated and finance mobilized from biodiversity-relevant economic instruments</t>
    </r>
  </si>
  <si>
    <r>
      <t>16.7.1 Proportions of positions in national and local institutions, including (</t>
    </r>
    <r>
      <rPr>
        <i/>
        <sz val="10"/>
        <color rgb="FF000000"/>
        <rFont val="Times New Roman"/>
        <family val="1"/>
      </rPr>
      <t>a</t>
    </r>
    <r>
      <rPr>
        <sz val="10"/>
        <color rgb="FF000000"/>
        <rFont val="Times New Roman"/>
        <family val="1"/>
      </rPr>
      <t>) the legislatures; (</t>
    </r>
    <r>
      <rPr>
        <i/>
        <sz val="10"/>
        <color rgb="FF000000"/>
        <rFont val="Times New Roman"/>
        <family val="1"/>
      </rPr>
      <t>b</t>
    </r>
    <r>
      <rPr>
        <sz val="10"/>
        <color rgb="FF000000"/>
        <rFont val="Times New Roman"/>
        <family val="1"/>
      </rPr>
      <t>) the public service; and (</t>
    </r>
    <r>
      <rPr>
        <i/>
        <sz val="10"/>
        <color rgb="FF000000"/>
        <rFont val="Times New Roman"/>
        <family val="1"/>
      </rPr>
      <t>c</t>
    </r>
    <r>
      <rPr>
        <sz val="10"/>
        <color rgb="FF000000"/>
        <rFont val="Times New Roman"/>
        <family val="1"/>
      </rPr>
      <t>) the judiciary, compared to national distributions, by sex, age, persons with disabilities and population groups</t>
    </r>
  </si>
  <si>
    <r>
      <t>17.19.2 Proportion of countries that (</t>
    </r>
    <r>
      <rPr>
        <i/>
        <sz val="10"/>
        <color rgb="FF000000"/>
        <rFont val="Times New Roman"/>
        <family val="1"/>
      </rPr>
      <t>a</t>
    </r>
    <r>
      <rPr>
        <sz val="10"/>
        <color rgb="FF000000"/>
        <rFont val="Times New Roman"/>
        <family val="1"/>
      </rPr>
      <t>) have conducted at least one population and housing census in the last 10 years; and (</t>
    </r>
    <r>
      <rPr>
        <i/>
        <sz val="10"/>
        <color rgb="FF000000"/>
        <rFont val="Times New Roman"/>
        <family val="1"/>
      </rPr>
      <t>b</t>
    </r>
    <r>
      <rPr>
        <sz val="10"/>
        <color rgb="FF000000"/>
        <rFont val="Times New Roman"/>
        <family val="1"/>
      </rPr>
      <t>) have achieved 100 per cent birth registration and 80 per cent death registration</t>
    </r>
  </si>
  <si>
    <t>11.7.2 Proportion of persons victim of non-sexual or sexual harassment, by sex, age, disability status and place of occurrence, in the previous 12 months</t>
  </si>
  <si>
    <t>16.1.3 Proportion of population subjected to (a) physical violence, (b) psychological violence and/or (c) sexual violence in the previous 12 months</t>
  </si>
  <si>
    <t>16.3.1 Proportion of victims of (a) physical, (b) psychological and/or (c) sexual violence in the previous 12 months who reported their victimization to competent authorities or other officially recognized conflict resolution mechanisms</t>
  </si>
  <si>
    <t>17.6.1 Fixed broadband subscriptions per 100 inhabitants, by speed</t>
  </si>
  <si>
    <t>17.18.1 Statistical capacity indicators</t>
  </si>
  <si>
    <t>IMF, 
UNESCO-UIS 
(co-custodian: education component)</t>
  </si>
  <si>
    <t>WHO, UNODC</t>
  </si>
  <si>
    <t>WHO, WHO-FCTC</t>
  </si>
  <si>
    <t>WHO, UNICEF</t>
  </si>
  <si>
    <t>UNESCO-UIS,  ITU</t>
  </si>
  <si>
    <t>UN Women, 
World Bank,
OECD Development Centre</t>
  </si>
  <si>
    <t>UNICEF, 
UN Women, UNFPA, WHO, UNODC</t>
  </si>
  <si>
    <t>UNSD, UN Women</t>
  </si>
  <si>
    <t>IPU,  UN Women</t>
  </si>
  <si>
    <t>UN Women, 
OECD, UNDP</t>
  </si>
  <si>
    <t>WHO, 
UN-Habitat,
UNSD</t>
  </si>
  <si>
    <t>UNEP, Ramsar</t>
  </si>
  <si>
    <t>WHO, OECD</t>
  </si>
  <si>
    <t>UNSD, IEA, IRENA</t>
  </si>
  <si>
    <t>UNSD, IEA</t>
  </si>
  <si>
    <t>ILO, UNICEF</t>
  </si>
  <si>
    <t>ICAO, ITF-OECD</t>
  </si>
  <si>
    <t>UNIDO, 
World Bank</t>
  </si>
  <si>
    <t>ILO, World Bank</t>
  </si>
  <si>
    <t>DESA Population Division, IOM</t>
  </si>
  <si>
    <t>ITC, 
UNCTAD, 
WTO</t>
  </si>
  <si>
    <t>UN-Habitat, 
UNSD</t>
  </si>
  <si>
    <t>UNEP, UNCTAD</t>
  </si>
  <si>
    <t>UNEP-WCMC, UNEP, 
IUCN</t>
  </si>
  <si>
    <t>FAO,
UNEP-WCMC</t>
  </si>
  <si>
    <t>UNEP-WCMC, UNEP,
IUCN</t>
  </si>
  <si>
    <t>UNODC, CITES</t>
  </si>
  <si>
    <t>CBD-Secretariat, UNEP</t>
  </si>
  <si>
    <t>OECD, UNEP,
World Bank</t>
  </si>
  <si>
    <t>UNDP, OECD,
UNODC</t>
  </si>
  <si>
    <t>UNODC, 
UNCTAD</t>
  </si>
  <si>
    <t>UNODC,
UNODA</t>
  </si>
  <si>
    <t>World Bank, UNODC</t>
  </si>
  <si>
    <t>UNSD, UNICEF</t>
  </si>
  <si>
    <t>OECD, UNCTAD</t>
  </si>
  <si>
    <t>WTO, ITC, UNCTAD</t>
  </si>
  <si>
    <t>ODW, World Bank</t>
  </si>
  <si>
    <t>The tool is a revision of a 2017 output of the Steering Group, which was based on the assessment templates of Denmark, France, Mexico, Turkey, USA, CIS-STAT and Eurostat. The revision is based on an extensive discussion of the whole steering group and was finalized by Poland, Germany, Sweden and UNECE.
Conceptual discussions on Availability, that are highly relevant for this tool, will be published in an Addendum Chapter to the 2nd edition of the Road Map on SDGs (currently being developed).</t>
  </si>
  <si>
    <t>% of higher degree variable</t>
  </si>
  <si>
    <t>Subindicator of a global indicator</t>
  </si>
  <si>
    <t>Does indicator have multiple subindicators?</t>
  </si>
  <si>
    <t>If indicator has subindicators: Publication of subindicators</t>
  </si>
  <si>
    <t>If indicator has mulitple subindicators: Publication of subindicators</t>
  </si>
  <si>
    <t>Indicator with multiple subindicators</t>
  </si>
  <si>
    <t>See explanation under 4 - Indicators with multiple subindicators and subindicator- and series-level availability</t>
  </si>
  <si>
    <t>Availability of subindicators</t>
  </si>
  <si>
    <t>1.a</t>
  </si>
  <si>
    <t>2.a</t>
  </si>
  <si>
    <t>2.b</t>
  </si>
  <si>
    <t>2.c</t>
  </si>
  <si>
    <t>3.a</t>
  </si>
  <si>
    <t>3.b</t>
  </si>
  <si>
    <t>3.c</t>
  </si>
  <si>
    <t>1.b</t>
  </si>
  <si>
    <t>3.d</t>
  </si>
  <si>
    <t>4.a</t>
  </si>
  <si>
    <t>4.b</t>
  </si>
  <si>
    <t>4.c</t>
  </si>
  <si>
    <t>5.a</t>
  </si>
  <si>
    <t>5.b</t>
  </si>
  <si>
    <t>5.c</t>
  </si>
  <si>
    <t>6.a</t>
  </si>
  <si>
    <t>6.b</t>
  </si>
  <si>
    <t>7.a</t>
  </si>
  <si>
    <t>7.b</t>
  </si>
  <si>
    <t>8.a</t>
  </si>
  <si>
    <t>8.b</t>
  </si>
  <si>
    <t>9.a</t>
  </si>
  <si>
    <t>9.b</t>
  </si>
  <si>
    <t>9.c</t>
  </si>
  <si>
    <t>10.a</t>
  </si>
  <si>
    <t>10.b</t>
  </si>
  <si>
    <t>10.c</t>
  </si>
  <si>
    <t>11.a</t>
  </si>
  <si>
    <t>11.b</t>
  </si>
  <si>
    <t>11.c</t>
  </si>
  <si>
    <t>12.a</t>
  </si>
  <si>
    <t>12.b</t>
  </si>
  <si>
    <t>12.c</t>
  </si>
  <si>
    <t>13.a</t>
  </si>
  <si>
    <t>13.b</t>
  </si>
  <si>
    <t>14.a</t>
  </si>
  <si>
    <t>14.b</t>
  </si>
  <si>
    <t>14.c</t>
  </si>
  <si>
    <t>15.a</t>
  </si>
  <si>
    <t>15.b</t>
  </si>
  <si>
    <t>15.c</t>
  </si>
  <si>
    <t>16.a</t>
  </si>
  <si>
    <t>16.b</t>
  </si>
  <si>
    <t>Target code</t>
  </si>
  <si>
    <t>Target Code</t>
  </si>
  <si>
    <t>Percentage of all targets</t>
  </si>
  <si>
    <t>Nationally published</t>
  </si>
  <si>
    <t>Published nationally and/or on global database</t>
  </si>
  <si>
    <t>Nationally published NA</t>
  </si>
  <si>
    <t>Globally published</t>
  </si>
  <si>
    <t>Globally published NA</t>
  </si>
  <si>
    <t>Published nationally or globally</t>
  </si>
  <si>
    <t>Published nationally or globally NA</t>
  </si>
  <si>
    <t>Table 9:  Availability on target level*</t>
  </si>
  <si>
    <t>BE</t>
  </si>
  <si>
    <r>
      <t xml:space="preserve">The tool is best prepared to track the availability of indicators in the global indicator framework. It can, however, also be used to track the availability of national or other indicators.
National indicators, or other indicators, can be tracked in two ways. Countries can select what best suits their use of the tool. 
1) Add rows in the </t>
    </r>
    <r>
      <rPr>
        <i/>
        <sz val="11"/>
        <color theme="1"/>
        <rFont val="Calibri"/>
        <family val="2"/>
        <scheme val="minor"/>
      </rPr>
      <t>Global Indicators</t>
    </r>
    <r>
      <rPr>
        <sz val="11"/>
        <color theme="1"/>
        <rFont val="Calibri"/>
        <family val="2"/>
        <scheme val="minor"/>
      </rPr>
      <t xml:space="preserve"> sheet. In these rows, please make sure to select the option "Other " in column H "Part of the Global Indicator Framework". This is important for the function of the </t>
    </r>
    <r>
      <rPr>
        <i/>
        <sz val="11"/>
        <color theme="1"/>
        <rFont val="Calibri"/>
        <family val="2"/>
        <scheme val="minor"/>
      </rPr>
      <t>Statistics</t>
    </r>
    <r>
      <rPr>
        <sz val="11"/>
        <color theme="1"/>
        <rFont val="Calibri"/>
        <family val="2"/>
        <scheme val="minor"/>
      </rPr>
      <t xml:space="preserve"> sheet.
2) Use the </t>
    </r>
    <r>
      <rPr>
        <i/>
        <sz val="11"/>
        <color theme="1"/>
        <rFont val="Calibri"/>
        <family val="2"/>
        <scheme val="minor"/>
      </rPr>
      <t>Other Indicators</t>
    </r>
    <r>
      <rPr>
        <sz val="11"/>
        <color theme="1"/>
        <rFont val="Calibri"/>
        <family val="2"/>
        <scheme val="minor"/>
      </rPr>
      <t xml:space="preserve"> sheet.</t>
    </r>
  </si>
  <si>
    <t>NA**</t>
  </si>
  <si>
    <t>**targets for which the respective column of no single row is filled</t>
  </si>
  <si>
    <t>*targets that have at least one published indicator, regardless of whether it is a global indicator, a proxy, or a national indicator. Takes into account the Global Indicators and Other Indicators sheets</t>
  </si>
  <si>
    <t>Published on Global database</t>
  </si>
  <si>
    <t>4 - Subindicator- and series-level availability</t>
  </si>
  <si>
    <t>As Proxy or similar National Indicator</t>
  </si>
  <si>
    <t>Does indicator have subindicators?</t>
  </si>
  <si>
    <t>The sheet Statistics provides some statistics on the availability of indicators in the Global Indicator Framework. Please note that it only considers indicators of the global indicator framework, and ignores any rows added for subindicators, other series or national indicators and the "Other indicators" sheet. The only exception is table 9.
The statistics also, unless otherwise noted, ignore all rows with text in column G (remove from statistics) - by default, column G is used to exclude duplicates.
For indicators with subindicators, the statistics sheet will count them as available, if at least one subindicator is available.</t>
  </si>
  <si>
    <r>
      <t xml:space="preserve">Some indicators in the global indicator framework consist of subindicators. The same may be true for some national or regional SDG indicators. However, there is currently no official guidance on what constitutes a subindicator and no official list of subindicators in the global indicator framework. For some global indicators the term is used in the metadata. A number of indicators also clearly indicate in their name that they have subindicators, e.g. 15.4.2 (a) Mountain Green Cover Index and (b) proportion of degraded mountain land. 
Therefore, in this tool, the following working definition of sub-indicator is used: </t>
    </r>
    <r>
      <rPr>
        <i/>
        <sz val="11"/>
        <rFont val="Calibri"/>
        <family val="2"/>
        <scheme val="minor"/>
      </rPr>
      <t>Indicators in the global indicator framework include sub-indicators if the indicator cannot be captured in its entirety on the level of the entire reference population using only a single statistical indicator</t>
    </r>
    <r>
      <rPr>
        <sz val="11"/>
        <rFont val="Calibri"/>
        <family val="2"/>
        <scheme val="minor"/>
      </rPr>
      <t xml:space="preserve">.
A related term that is used in the context of the global indicator framework is series. It is used in the global metadata of many indicators to describe individual timeseries that are part of the indicator. It is also used for the individual timeseries on the global SDG database (with a total of 715 series). Some of these series can be considered sub-indicators, others may constitute a disaggregation of the indicator, or serve only a supplementary purpose (for example to allow for the calculation of aggregates).
The statistics sheet of the tool considers indicators with  subindicators available if at least one subindicator is published. To make the most out of the statistics sheet, fill in the row designated "Indicator of the global framework" as follows:
1) Fill in column M as published if at least one subindicator is published.
2. Fill in columns N and O.
3) In columns V and W, select the “partially” option if the answers are different across subindicators. 
4) For columns R, U, AJ, AL-AU, AX, BA, fill the cells according to its “best” subindicator. For example, in column R, please select “fully compliant” if at least one subindicator is published in full compliance with the global metadata. Select “partially compliant” if at least one subindicator is published in partial compliance (but not in full compliance) and select “as proxy or similar national indicator” if at least one subindicator is published as a proxy (but none in full or partial compliance). 
5) All other columns should remain empty unless the information for the column is consistent across all subindicators. 
To track information on the </t>
    </r>
    <r>
      <rPr>
        <b/>
        <sz val="11"/>
        <rFont val="Calibri"/>
        <family val="2"/>
        <scheme val="minor"/>
      </rPr>
      <t>availability of subindicators</t>
    </r>
    <r>
      <rPr>
        <sz val="11"/>
        <rFont val="Calibri"/>
        <family val="2"/>
        <scheme val="minor"/>
      </rPr>
      <t xml:space="preserve"> and other series of global indicators </t>
    </r>
    <r>
      <rPr>
        <b/>
        <sz val="11"/>
        <rFont val="Calibri"/>
        <family val="2"/>
        <scheme val="minor"/>
      </rPr>
      <t>individually</t>
    </r>
    <r>
      <rPr>
        <sz val="11"/>
        <rFont val="Calibri"/>
        <family val="2"/>
        <scheme val="minor"/>
      </rPr>
      <t xml:space="preserve">, additional rows in the </t>
    </r>
    <r>
      <rPr>
        <i/>
        <sz val="11"/>
        <rFont val="Calibri"/>
        <family val="2"/>
        <scheme val="minor"/>
      </rPr>
      <t>Global Indicators</t>
    </r>
    <r>
      <rPr>
        <sz val="11"/>
        <rFont val="Calibri"/>
        <family val="2"/>
        <scheme val="minor"/>
      </rPr>
      <t xml:space="preserve"> sheet can be added. In these rows, please select in column H "Part of the Global Indicator Framework", whether it is a "subindicator of a global indicator" or an "other series of a global indicator". 
Tracking availability on the subindicator and series level can be very informative as the column entries may be inconsistent across subindicators/series of an indicator.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</si>
</sst>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quot; &quot;[$€-40C];[Red]&quot;-&quot;#,##0.00&quot; &quot;[$€-40C]"/>
  </numFmts>
  <fonts count="47">
    <font>
      <sz val="11"/>
      <color theme="1"/>
      <name val="Liberation Sans"/>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i/>
      <sz val="16"/>
      <color theme="1"/>
      <name val="Liberation Sans"/>
    </font>
    <font>
      <b/>
      <i/>
      <u/>
      <sz val="11"/>
      <color theme="1"/>
      <name val="Liberation Sans"/>
    </font>
    <font>
      <b/>
      <sz val="11"/>
      <color theme="1"/>
      <name val="Liberation Sans"/>
    </font>
    <font>
      <b/>
      <sz val="12"/>
      <color rgb="FF0000FF"/>
      <name val="Liberation Sans"/>
    </font>
    <font>
      <b/>
      <sz val="11"/>
      <color theme="1"/>
      <name val="Calibri"/>
      <family val="2"/>
      <scheme val="minor"/>
    </font>
    <font>
      <b/>
      <sz val="16"/>
      <color theme="1"/>
      <name val="Calibri"/>
      <family val="2"/>
      <scheme val="minor"/>
    </font>
    <font>
      <sz val="11"/>
      <name val="Calibri"/>
      <family val="2"/>
      <scheme val="minor"/>
    </font>
    <font>
      <b/>
      <sz val="11"/>
      <color rgb="FF000000"/>
      <name val="Calibri"/>
      <family val="2"/>
      <scheme val="minor"/>
    </font>
    <font>
      <b/>
      <i/>
      <sz val="11"/>
      <color theme="1"/>
      <name val="Calibri"/>
      <family val="2"/>
      <scheme val="minor"/>
    </font>
    <font>
      <b/>
      <u/>
      <sz val="11"/>
      <color theme="1"/>
      <name val="Calibri"/>
      <family val="2"/>
      <scheme val="minor"/>
    </font>
    <font>
      <b/>
      <sz val="14"/>
      <color theme="1"/>
      <name val="Calibri"/>
      <family val="2"/>
      <scheme val="minor"/>
    </font>
    <font>
      <sz val="11"/>
      <color theme="1"/>
      <name val="Liberation Sans"/>
    </font>
    <font>
      <i/>
      <sz val="11"/>
      <color theme="1"/>
      <name val="Liberation Sans"/>
    </font>
    <font>
      <sz val="11"/>
      <name val="Liberation Sans"/>
    </font>
    <font>
      <b/>
      <sz val="16"/>
      <color theme="1"/>
      <name val="Liberation Sans"/>
    </font>
    <font>
      <sz val="10"/>
      <color theme="1"/>
      <name val="Times New Roman"/>
      <family val="1"/>
    </font>
    <font>
      <i/>
      <sz val="10"/>
      <color theme="1"/>
      <name val="Times New Roman"/>
      <family val="1"/>
    </font>
    <font>
      <b/>
      <sz val="11"/>
      <name val="Liberation Sans"/>
    </font>
    <font>
      <i/>
      <sz val="11"/>
      <color theme="1"/>
      <name val="Calibri"/>
      <family val="2"/>
      <scheme val="minor"/>
    </font>
    <font>
      <b/>
      <sz val="13"/>
      <color theme="1"/>
      <name val="Calibri"/>
      <family val="2"/>
      <scheme val="minor"/>
    </font>
    <font>
      <i/>
      <sz val="11"/>
      <name val="Liberation Sans"/>
    </font>
    <font>
      <sz val="8"/>
      <color theme="1"/>
      <name val="Liberation Sans"/>
    </font>
    <font>
      <i/>
      <sz val="8"/>
      <color theme="1"/>
      <name val="Liberation Sans"/>
    </font>
    <font>
      <sz val="10"/>
      <color theme="1"/>
      <name val="Liberation Sans"/>
    </font>
    <font>
      <i/>
      <sz val="10"/>
      <name val="Liberation Sans"/>
    </font>
    <font>
      <sz val="10"/>
      <color rgb="FF000000"/>
      <name val="Times New Roman"/>
      <family val="1"/>
    </font>
    <font>
      <i/>
      <sz val="10"/>
      <color rgb="FF000000"/>
      <name val="Times New Roman"/>
      <family val="1"/>
    </font>
    <font>
      <vertAlign val="subscript"/>
      <sz val="10"/>
      <color rgb="FF000000"/>
      <name val="Times New Roman"/>
      <family val="1"/>
    </font>
    <font>
      <vertAlign val="superscript"/>
      <sz val="10"/>
      <color rgb="FF000000"/>
      <name val="Times New Roman"/>
      <family val="1"/>
    </font>
    <font>
      <b/>
      <sz val="11"/>
      <name val="Calibri"/>
      <family val="2"/>
      <scheme val="minor"/>
    </font>
    <font>
      <i/>
      <sz val="11"/>
      <name val="Calibri"/>
      <family val="2"/>
      <scheme val="minor"/>
    </font>
  </fonts>
  <fills count="17">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5F8EE"/>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theme="8" tint="0.59999389629810485"/>
        <bgColor indexed="64"/>
      </patternFill>
    </fill>
    <fill>
      <patternFill patternType="solid">
        <fgColor theme="3"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medium">
        <color indexed="64"/>
      </left>
      <right/>
      <top/>
      <bottom style="medium">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style="thin">
        <color auto="1"/>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thin">
        <color indexed="64"/>
      </top>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6">
    <xf numFmtId="0" fontId="0" fillId="0" borderId="0"/>
    <xf numFmtId="0" fontId="16" fillId="0" borderId="0">
      <alignment horizontal="center"/>
    </xf>
    <xf numFmtId="0" fontId="16" fillId="0" borderId="0">
      <alignment horizontal="center" textRotation="90"/>
    </xf>
    <xf numFmtId="0" fontId="17" fillId="0" borderId="0"/>
    <xf numFmtId="164" fontId="17" fillId="0" borderId="0"/>
    <xf numFmtId="43" fontId="27" fillId="0" borderId="0" applyFont="0" applyFill="0" applyBorder="0" applyAlignment="0" applyProtection="0"/>
  </cellStyleXfs>
  <cellXfs count="321">
    <xf numFmtId="0" fontId="0" fillId="0" borderId="0" xfId="0"/>
    <xf numFmtId="0" fontId="18" fillId="0" borderId="0" xfId="0" applyFont="1"/>
    <xf numFmtId="0" fontId="19" fillId="0" borderId="0" xfId="0" applyFont="1"/>
    <xf numFmtId="0" fontId="15" fillId="0" borderId="0" xfId="0" applyFont="1" applyAlignment="1">
      <alignment horizontal="center" vertical="center"/>
    </xf>
    <xf numFmtId="0" fontId="15" fillId="0" borderId="0" xfId="0" applyFont="1" applyAlignment="1">
      <alignment horizontal="center" vertical="center" wrapText="1"/>
    </xf>
    <xf numFmtId="0" fontId="20" fillId="0" borderId="0" xfId="0" applyFont="1" applyAlignment="1">
      <alignment horizontal="center" vertical="center"/>
    </xf>
    <xf numFmtId="0" fontId="20" fillId="0" borderId="0" xfId="0" applyFont="1"/>
    <xf numFmtId="0" fontId="14" fillId="0" borderId="0" xfId="0" applyFont="1"/>
    <xf numFmtId="0" fontId="25" fillId="0" borderId="0" xfId="0" applyFont="1"/>
    <xf numFmtId="0" fontId="14" fillId="0" borderId="0" xfId="0" applyFont="1" applyAlignment="1">
      <alignment horizontal="left"/>
    </xf>
    <xf numFmtId="0" fontId="0" fillId="0" borderId="0" xfId="0" quotePrefix="1"/>
    <xf numFmtId="0" fontId="14" fillId="0" borderId="10" xfId="0" applyFont="1" applyBorder="1" applyAlignment="1">
      <alignment horizontal="center" vertical="center"/>
    </xf>
    <xf numFmtId="0" fontId="0" fillId="0" borderId="11" xfId="0" applyBorder="1"/>
    <xf numFmtId="0" fontId="0" fillId="0" borderId="13" xfId="0" applyBorder="1"/>
    <xf numFmtId="0" fontId="0" fillId="0" borderId="12" xfId="0" applyBorder="1"/>
    <xf numFmtId="0" fontId="0" fillId="0" borderId="13" xfId="0" applyBorder="1" applyAlignment="1">
      <alignment wrapText="1"/>
    </xf>
    <xf numFmtId="0" fontId="0" fillId="0" borderId="11" xfId="0" applyBorder="1" applyAlignment="1">
      <alignment wrapText="1"/>
    </xf>
    <xf numFmtId="0" fontId="29" fillId="0" borderId="0" xfId="0" applyFont="1"/>
    <xf numFmtId="0" fontId="0" fillId="0" borderId="14" xfId="0" applyBorder="1"/>
    <xf numFmtId="0" fontId="13" fillId="0" borderId="0" xfId="0" applyFont="1" applyAlignment="1">
      <alignment horizontal="left"/>
    </xf>
    <xf numFmtId="0" fontId="11" fillId="0" borderId="0" xfId="0" applyFont="1"/>
    <xf numFmtId="0" fontId="20" fillId="0" borderId="0" xfId="0" applyFont="1" applyAlignment="1">
      <alignment horizontal="left"/>
    </xf>
    <xf numFmtId="0" fontId="11" fillId="0" borderId="0" xfId="0" applyFont="1" applyAlignment="1">
      <alignment horizontal="left" wrapText="1"/>
    </xf>
    <xf numFmtId="0" fontId="22" fillId="0" borderId="0" xfId="0" applyFont="1" applyAlignment="1">
      <alignment horizontal="left" vertical="center" wrapText="1"/>
    </xf>
    <xf numFmtId="0" fontId="23" fillId="0" borderId="0" xfId="0" applyFont="1" applyAlignment="1">
      <alignment horizontal="center" vertical="center" wrapText="1"/>
    </xf>
    <xf numFmtId="0" fontId="31" fillId="0" borderId="0" xfId="0" applyFont="1" applyAlignment="1">
      <alignment horizontal="left" vertical="center" wrapText="1" indent="1"/>
    </xf>
    <xf numFmtId="0" fontId="14" fillId="0" borderId="0" xfId="0" applyFont="1" applyAlignment="1">
      <alignment horizontal="center" vertical="center" wrapText="1"/>
    </xf>
    <xf numFmtId="0" fontId="22" fillId="0" borderId="0" xfId="0" applyFont="1" applyAlignment="1">
      <alignment vertical="center" wrapText="1"/>
    </xf>
    <xf numFmtId="0" fontId="15" fillId="4" borderId="0" xfId="0" applyFont="1" applyFill="1" applyAlignment="1">
      <alignment horizontal="center" vertical="center"/>
    </xf>
    <xf numFmtId="0" fontId="20" fillId="11" borderId="10" xfId="0" applyFont="1" applyFill="1" applyBorder="1" applyAlignment="1">
      <alignment vertical="center" wrapText="1"/>
    </xf>
    <xf numFmtId="0" fontId="20" fillId="11" borderId="18" xfId="0" applyFont="1" applyFill="1" applyBorder="1" applyAlignment="1">
      <alignment vertical="center" wrapText="1"/>
    </xf>
    <xf numFmtId="0" fontId="20" fillId="11" borderId="18" xfId="0" applyFont="1" applyFill="1" applyBorder="1" applyAlignment="1">
      <alignment horizontal="center" vertical="center" wrapText="1"/>
    </xf>
    <xf numFmtId="0" fontId="20" fillId="2" borderId="19" xfId="0" applyFont="1" applyFill="1" applyBorder="1" applyAlignment="1">
      <alignment horizontal="center" vertical="center" wrapText="1"/>
    </xf>
    <xf numFmtId="0" fontId="14" fillId="0" borderId="21" xfId="0" applyFont="1" applyBorder="1" applyAlignment="1">
      <alignment horizontal="center" vertical="center"/>
    </xf>
    <xf numFmtId="0" fontId="22" fillId="0" borderId="22" xfId="0" applyFont="1" applyBorder="1" applyAlignment="1">
      <alignment horizontal="left" vertical="center" wrapText="1"/>
    </xf>
    <xf numFmtId="0" fontId="23" fillId="0" borderId="22" xfId="0" applyFont="1" applyBorder="1" applyAlignment="1">
      <alignment horizontal="center" vertical="center" wrapText="1"/>
    </xf>
    <xf numFmtId="0" fontId="14" fillId="0" borderId="15" xfId="0" applyFont="1" applyBorder="1" applyAlignment="1">
      <alignment horizontal="center" vertical="center"/>
    </xf>
    <xf numFmtId="0" fontId="22" fillId="0" borderId="16" xfId="0" applyFont="1" applyBorder="1" applyAlignment="1">
      <alignment horizontal="left" vertical="center" wrapText="1"/>
    </xf>
    <xf numFmtId="0" fontId="15" fillId="0" borderId="15" xfId="0" applyFont="1" applyBorder="1" applyAlignment="1">
      <alignment horizontal="center" vertical="center"/>
    </xf>
    <xf numFmtId="0" fontId="22" fillId="0" borderId="18" xfId="0" applyFont="1" applyBorder="1" applyAlignment="1">
      <alignment vertical="center" wrapText="1"/>
    </xf>
    <xf numFmtId="0" fontId="23" fillId="0" borderId="18" xfId="0" applyFont="1" applyBorder="1" applyAlignment="1">
      <alignment horizontal="center" vertical="center" wrapText="1"/>
    </xf>
    <xf numFmtId="0" fontId="31" fillId="0" borderId="18" xfId="0" applyFont="1" applyBorder="1" applyAlignment="1">
      <alignment horizontal="left" vertical="center" wrapText="1" indent="1"/>
    </xf>
    <xf numFmtId="0" fontId="22" fillId="0" borderId="18" xfId="0" applyFont="1" applyBorder="1" applyAlignment="1">
      <alignment horizontal="left" vertical="center" wrapText="1"/>
    </xf>
    <xf numFmtId="0" fontId="22" fillId="0" borderId="19" xfId="0" applyFont="1" applyBorder="1" applyAlignment="1">
      <alignment horizontal="left" vertical="center" wrapText="1"/>
    </xf>
    <xf numFmtId="0" fontId="20" fillId="5" borderId="10" xfId="0" applyFont="1" applyFill="1" applyBorder="1" applyAlignment="1">
      <alignment horizontal="center" vertical="center" wrapText="1"/>
    </xf>
    <xf numFmtId="0" fontId="20" fillId="5" borderId="19" xfId="0" applyFont="1" applyFill="1" applyBorder="1" applyAlignment="1">
      <alignment horizontal="center" vertical="center" wrapText="1"/>
    </xf>
    <xf numFmtId="0" fontId="14" fillId="0" borderId="15" xfId="0" applyFont="1" applyBorder="1" applyAlignment="1">
      <alignment horizontal="center" vertical="center" wrapText="1"/>
    </xf>
    <xf numFmtId="0" fontId="14" fillId="0" borderId="10" xfId="0" applyFont="1" applyBorder="1" applyAlignment="1">
      <alignment horizontal="center" vertical="center" wrapText="1"/>
    </xf>
    <xf numFmtId="0" fontId="20" fillId="7" borderId="18" xfId="0" applyFont="1" applyFill="1" applyBorder="1" applyAlignment="1">
      <alignment horizontal="center" vertical="center" wrapText="1"/>
    </xf>
    <xf numFmtId="0" fontId="20" fillId="3" borderId="18" xfId="0" applyFont="1" applyFill="1" applyBorder="1" applyAlignment="1">
      <alignment horizontal="center" vertical="center" wrapText="1"/>
    </xf>
    <xf numFmtId="0" fontId="21" fillId="4" borderId="17" xfId="0" applyFont="1" applyFill="1" applyBorder="1" applyAlignment="1">
      <alignment horizontal="center" vertical="center" wrapText="1"/>
    </xf>
    <xf numFmtId="0" fontId="24" fillId="10" borderId="23" xfId="0" applyFont="1" applyFill="1" applyBorder="1" applyAlignment="1">
      <alignment horizontal="center" vertical="center" wrapText="1"/>
    </xf>
    <xf numFmtId="0" fontId="14" fillId="0" borderId="24" xfId="0" applyFont="1" applyBorder="1" applyAlignment="1">
      <alignment horizontal="center" vertical="center"/>
    </xf>
    <xf numFmtId="0" fontId="14" fillId="0" borderId="23" xfId="0" applyFont="1" applyBorder="1" applyAlignment="1">
      <alignment horizontal="center" vertical="center"/>
    </xf>
    <xf numFmtId="0" fontId="20" fillId="3" borderId="26" xfId="0" applyFont="1" applyFill="1" applyBorder="1" applyAlignment="1">
      <alignment horizontal="center" vertical="center" wrapText="1"/>
    </xf>
    <xf numFmtId="0" fontId="20" fillId="6" borderId="28" xfId="0" applyFont="1" applyFill="1" applyBorder="1" applyAlignment="1">
      <alignment horizontal="center" vertical="center" wrapText="1"/>
    </xf>
    <xf numFmtId="0" fontId="20" fillId="2" borderId="27" xfId="0" applyFont="1" applyFill="1" applyBorder="1" applyAlignment="1">
      <alignment horizontal="center" vertical="center" wrapText="1"/>
    </xf>
    <xf numFmtId="0" fontId="20" fillId="5" borderId="25" xfId="0" applyFont="1" applyFill="1" applyBorder="1" applyAlignment="1">
      <alignment vertical="center" wrapText="1"/>
    </xf>
    <xf numFmtId="0" fontId="20" fillId="5" borderId="27" xfId="0" applyFont="1" applyFill="1" applyBorder="1" applyAlignment="1">
      <alignment vertical="center" wrapText="1"/>
    </xf>
    <xf numFmtId="0" fontId="24" fillId="10" borderId="29" xfId="0" applyFont="1" applyFill="1" applyBorder="1" applyAlignment="1">
      <alignment horizontal="center" vertical="center" wrapText="1"/>
    </xf>
    <xf numFmtId="0" fontId="20" fillId="2" borderId="8" xfId="0" applyFont="1" applyFill="1" applyBorder="1" applyAlignment="1">
      <alignment horizontal="center" vertical="center" wrapText="1"/>
    </xf>
    <xf numFmtId="0" fontId="20" fillId="2" borderId="18" xfId="0" applyFont="1" applyFill="1" applyBorder="1" applyAlignment="1">
      <alignment horizontal="center" vertical="center" wrapText="1"/>
    </xf>
    <xf numFmtId="0" fontId="0" fillId="0" borderId="9" xfId="0" applyBorder="1"/>
    <xf numFmtId="0" fontId="9" fillId="0" borderId="0" xfId="0" applyFont="1" applyAlignment="1">
      <alignment horizontal="left" wrapText="1"/>
    </xf>
    <xf numFmtId="0" fontId="9" fillId="0" borderId="0" xfId="0" applyFont="1" applyAlignment="1">
      <alignment wrapText="1"/>
    </xf>
    <xf numFmtId="0" fontId="20" fillId="12" borderId="18" xfId="0" applyFont="1" applyFill="1" applyBorder="1" applyAlignment="1">
      <alignment horizontal="center" vertical="center" wrapText="1"/>
    </xf>
    <xf numFmtId="0" fontId="20" fillId="12" borderId="19" xfId="0" applyFont="1" applyFill="1" applyBorder="1" applyAlignment="1">
      <alignment horizontal="center" vertical="center" wrapText="1"/>
    </xf>
    <xf numFmtId="0" fontId="20" fillId="8" borderId="28" xfId="0" applyFont="1" applyFill="1" applyBorder="1" applyAlignment="1">
      <alignment horizontal="center" vertical="center" wrapText="1"/>
    </xf>
    <xf numFmtId="0" fontId="20" fillId="8" borderId="26" xfId="0" applyFont="1" applyFill="1" applyBorder="1" applyAlignment="1">
      <alignment horizontal="center" vertical="center" wrapText="1"/>
    </xf>
    <xf numFmtId="10" fontId="0" fillId="0" borderId="0" xfId="0" applyNumberFormat="1"/>
    <xf numFmtId="0" fontId="0" fillId="10" borderId="0" xfId="0" applyFill="1"/>
    <xf numFmtId="0" fontId="28" fillId="9" borderId="0" xfId="0" applyFont="1" applyFill="1"/>
    <xf numFmtId="0" fontId="0" fillId="9" borderId="0" xfId="0" applyFill="1"/>
    <xf numFmtId="0" fontId="18" fillId="10" borderId="0" xfId="0" applyFont="1" applyFill="1"/>
    <xf numFmtId="10" fontId="18" fillId="10" borderId="0" xfId="0" applyNumberFormat="1" applyFont="1" applyFill="1"/>
    <xf numFmtId="0" fontId="0" fillId="0" borderId="2" xfId="0" applyBorder="1"/>
    <xf numFmtId="0" fontId="0" fillId="0" borderId="8" xfId="0" applyBorder="1"/>
    <xf numFmtId="0" fontId="0" fillId="0" borderId="4" xfId="0" applyBorder="1"/>
    <xf numFmtId="10" fontId="18" fillId="0" borderId="0" xfId="0" applyNumberFormat="1" applyFont="1"/>
    <xf numFmtId="0" fontId="33" fillId="0" borderId="0" xfId="0" applyFont="1"/>
    <xf numFmtId="0" fontId="0" fillId="0" borderId="18" xfId="0" applyBorder="1"/>
    <xf numFmtId="0" fontId="36" fillId="9" borderId="0" xfId="0" applyFont="1" applyFill="1"/>
    <xf numFmtId="0" fontId="29" fillId="9" borderId="0" xfId="0" applyFont="1" applyFill="1"/>
    <xf numFmtId="0" fontId="0" fillId="10" borderId="3" xfId="0" applyFill="1" applyBorder="1"/>
    <xf numFmtId="0" fontId="0" fillId="10" borderId="5" xfId="0" applyFill="1" applyBorder="1"/>
    <xf numFmtId="0" fontId="0" fillId="10" borderId="6" xfId="0" applyFill="1" applyBorder="1"/>
    <xf numFmtId="0" fontId="0" fillId="10" borderId="9" xfId="0" applyFill="1" applyBorder="1"/>
    <xf numFmtId="0" fontId="0" fillId="10" borderId="1" xfId="0" applyFill="1" applyBorder="1"/>
    <xf numFmtId="0" fontId="0" fillId="0" borderId="0" xfId="0" applyAlignment="1">
      <alignment horizontal="left" indent="1"/>
    </xf>
    <xf numFmtId="0" fontId="38" fillId="0" borderId="0" xfId="0" applyFont="1"/>
    <xf numFmtId="0" fontId="33" fillId="10" borderId="1" xfId="0" applyFont="1" applyFill="1" applyBorder="1"/>
    <xf numFmtId="0" fontId="29" fillId="13" borderId="8" xfId="0" applyFont="1" applyFill="1" applyBorder="1"/>
    <xf numFmtId="0" fontId="29" fillId="13" borderId="3" xfId="0" applyFont="1" applyFill="1" applyBorder="1"/>
    <xf numFmtId="0" fontId="29" fillId="13" borderId="4" xfId="0" applyFont="1" applyFill="1" applyBorder="1"/>
    <xf numFmtId="0" fontId="29" fillId="13" borderId="0" xfId="0" applyFont="1" applyFill="1"/>
    <xf numFmtId="0" fontId="29" fillId="13" borderId="5" xfId="0" applyFont="1" applyFill="1" applyBorder="1"/>
    <xf numFmtId="0" fontId="29" fillId="13" borderId="6" xfId="0" applyFont="1" applyFill="1" applyBorder="1"/>
    <xf numFmtId="0" fontId="29" fillId="13" borderId="9" xfId="0" applyFont="1" applyFill="1" applyBorder="1"/>
    <xf numFmtId="0" fontId="33" fillId="13" borderId="7" xfId="0" applyFont="1" applyFill="1" applyBorder="1"/>
    <xf numFmtId="0" fontId="0" fillId="0" borderId="0" xfId="0" applyAlignment="1">
      <alignment horizontal="left" wrapText="1" indent="1"/>
    </xf>
    <xf numFmtId="0" fontId="33" fillId="10" borderId="0" xfId="0" applyFont="1" applyFill="1" applyAlignment="1">
      <alignment horizontal="left"/>
    </xf>
    <xf numFmtId="0" fontId="18" fillId="0" borderId="0" xfId="0" quotePrefix="1" applyFont="1"/>
    <xf numFmtId="0" fontId="18" fillId="0" borderId="0" xfId="0" quotePrefix="1" applyFont="1" applyAlignment="1">
      <alignment horizontal="left"/>
    </xf>
    <xf numFmtId="0" fontId="36" fillId="9" borderId="0" xfId="0" applyFont="1" applyFill="1" applyAlignment="1">
      <alignment horizontal="left"/>
    </xf>
    <xf numFmtId="0" fontId="0" fillId="9" borderId="0" xfId="0" quotePrefix="1" applyFill="1"/>
    <xf numFmtId="0" fontId="33" fillId="10" borderId="0" xfId="0" applyFont="1" applyFill="1"/>
    <xf numFmtId="0" fontId="18" fillId="10" borderId="0" xfId="0" quotePrefix="1" applyFont="1" applyFill="1"/>
    <xf numFmtId="0" fontId="28" fillId="9" borderId="0" xfId="0" quotePrefix="1" applyFont="1" applyFill="1"/>
    <xf numFmtId="10" fontId="28" fillId="9" borderId="0" xfId="0" applyNumberFormat="1" applyFont="1" applyFill="1"/>
    <xf numFmtId="0" fontId="28" fillId="9" borderId="0" xfId="0" quotePrefix="1" applyFont="1" applyFill="1" applyAlignment="1">
      <alignment horizontal="left"/>
    </xf>
    <xf numFmtId="0" fontId="18" fillId="10" borderId="0" xfId="0" applyFont="1" applyFill="1" applyAlignment="1">
      <alignment horizontal="left"/>
    </xf>
    <xf numFmtId="0" fontId="18" fillId="10" borderId="0" xfId="0" quotePrefix="1" applyFont="1" applyFill="1" applyAlignment="1">
      <alignment horizontal="left"/>
    </xf>
    <xf numFmtId="0" fontId="38" fillId="0" borderId="0" xfId="0" applyFont="1" applyAlignment="1">
      <alignment wrapText="1"/>
    </xf>
    <xf numFmtId="0" fontId="39" fillId="0" borderId="18" xfId="0" applyFont="1" applyBorder="1" applyAlignment="1">
      <alignment wrapText="1"/>
    </xf>
    <xf numFmtId="0" fontId="18" fillId="0" borderId="18" xfId="0" applyFont="1" applyBorder="1"/>
    <xf numFmtId="0" fontId="14" fillId="0" borderId="15" xfId="0" applyFont="1" applyBorder="1" applyAlignment="1">
      <alignment horizontal="left" vertical="center" wrapText="1"/>
    </xf>
    <xf numFmtId="0" fontId="14" fillId="0" borderId="16"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4" xfId="0" applyFont="1" applyBorder="1" applyAlignment="1">
      <alignment horizontal="center" vertical="center" wrapText="1"/>
    </xf>
    <xf numFmtId="0" fontId="8" fillId="0" borderId="0" xfId="0" applyFont="1" applyAlignment="1">
      <alignment horizontal="center" vertical="center" wrapText="1"/>
    </xf>
    <xf numFmtId="0" fontId="14" fillId="0" borderId="10" xfId="0" applyFont="1" applyBorder="1" applyAlignment="1">
      <alignment horizontal="left" vertical="center" wrapText="1"/>
    </xf>
    <xf numFmtId="0" fontId="14" fillId="0" borderId="19"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26" xfId="0" applyFont="1" applyBorder="1" applyAlignment="1">
      <alignment horizontal="center" vertical="center" wrapText="1"/>
    </xf>
    <xf numFmtId="0" fontId="20" fillId="5" borderId="18" xfId="0" applyFont="1" applyFill="1" applyBorder="1" applyAlignment="1">
      <alignment horizontal="center" vertical="center" wrapText="1"/>
    </xf>
    <xf numFmtId="0" fontId="12" fillId="0" borderId="0" xfId="0" applyFont="1" applyAlignment="1">
      <alignment horizontal="center" vertical="center" wrapText="1"/>
    </xf>
    <xf numFmtId="0" fontId="14" fillId="0" borderId="20" xfId="0" applyFont="1" applyBorder="1" applyAlignment="1">
      <alignment horizontal="center" vertical="center" wrapText="1"/>
    </xf>
    <xf numFmtId="0" fontId="20" fillId="0" borderId="0" xfId="0" applyFont="1" applyAlignment="1">
      <alignment horizontal="center" vertical="center" wrapText="1"/>
    </xf>
    <xf numFmtId="0" fontId="20" fillId="0" borderId="16" xfId="0" applyFont="1" applyBorder="1" applyAlignment="1">
      <alignment horizontal="center" vertical="center" wrapText="1"/>
    </xf>
    <xf numFmtId="0" fontId="20" fillId="6" borderId="19" xfId="0" applyFont="1" applyFill="1" applyBorder="1" applyAlignment="1">
      <alignment horizontal="center" vertical="center" wrapText="1"/>
    </xf>
    <xf numFmtId="0" fontId="20" fillId="7" borderId="26" xfId="0" applyFont="1" applyFill="1" applyBorder="1" applyAlignment="1">
      <alignment horizontal="center" vertical="center" wrapText="1"/>
    </xf>
    <xf numFmtId="0" fontId="20" fillId="14" borderId="28" xfId="0" applyFont="1" applyFill="1" applyBorder="1" applyAlignment="1">
      <alignment horizontal="center" vertical="center" wrapText="1"/>
    </xf>
    <xf numFmtId="0" fontId="20" fillId="14" borderId="18" xfId="0" applyFont="1" applyFill="1" applyBorder="1" applyAlignment="1">
      <alignment horizontal="center" vertical="center" wrapText="1"/>
    </xf>
    <xf numFmtId="0" fontId="20" fillId="15" borderId="28" xfId="0" applyFont="1" applyFill="1" applyBorder="1" applyAlignment="1">
      <alignment horizontal="center" vertical="center" wrapText="1"/>
    </xf>
    <xf numFmtId="0" fontId="20" fillId="15" borderId="18" xfId="0" applyFont="1" applyFill="1" applyBorder="1" applyAlignment="1">
      <alignment horizontal="center" vertical="center" wrapText="1"/>
    </xf>
    <xf numFmtId="0" fontId="20" fillId="16" borderId="10" xfId="0" applyFont="1" applyFill="1" applyBorder="1" applyAlignment="1">
      <alignment horizontal="center" vertical="center" wrapText="1"/>
    </xf>
    <xf numFmtId="0" fontId="20" fillId="16" borderId="18" xfId="0" applyFont="1" applyFill="1" applyBorder="1" applyAlignment="1">
      <alignment horizontal="center" vertical="center" wrapText="1"/>
    </xf>
    <xf numFmtId="0" fontId="20" fillId="16" borderId="26" xfId="0" applyFont="1" applyFill="1" applyBorder="1" applyAlignment="1">
      <alignment horizontal="center" vertical="center" wrapText="1"/>
    </xf>
    <xf numFmtId="0" fontId="20" fillId="14" borderId="19" xfId="0" applyFont="1" applyFill="1" applyBorder="1" applyAlignment="1">
      <alignment horizontal="center" vertical="center" wrapText="1"/>
    </xf>
    <xf numFmtId="0" fontId="20" fillId="10" borderId="10" xfId="0" applyFont="1" applyFill="1" applyBorder="1" applyAlignment="1">
      <alignment horizontal="center" vertical="center" wrapText="1"/>
    </xf>
    <xf numFmtId="0" fontId="20" fillId="10" borderId="18" xfId="0" applyFont="1" applyFill="1" applyBorder="1" applyAlignment="1">
      <alignment horizontal="center" vertical="center" wrapText="1"/>
    </xf>
    <xf numFmtId="0" fontId="20" fillId="10" borderId="26" xfId="0" applyFont="1" applyFill="1" applyBorder="1" applyAlignment="1">
      <alignment horizontal="center" vertical="center" wrapText="1"/>
    </xf>
    <xf numFmtId="0" fontId="20" fillId="9" borderId="18" xfId="0" applyFont="1" applyFill="1" applyBorder="1" applyAlignment="1">
      <alignment horizontal="center" vertical="center" wrapText="1"/>
    </xf>
    <xf numFmtId="0" fontId="20" fillId="9" borderId="19" xfId="0" applyFont="1" applyFill="1" applyBorder="1" applyAlignment="1">
      <alignment horizontal="center" vertical="center" wrapText="1"/>
    </xf>
    <xf numFmtId="0" fontId="20" fillId="3" borderId="10" xfId="0" applyFont="1" applyFill="1" applyBorder="1" applyAlignment="1">
      <alignment horizontal="center" vertical="center" wrapText="1"/>
    </xf>
    <xf numFmtId="10" fontId="0" fillId="9" borderId="0" xfId="0" applyNumberFormat="1" applyFill="1"/>
    <xf numFmtId="0" fontId="39" fillId="0" borderId="18" xfId="0" applyFont="1" applyBorder="1"/>
    <xf numFmtId="0" fontId="39" fillId="0" borderId="0" xfId="0" applyFont="1"/>
    <xf numFmtId="0" fontId="39" fillId="0" borderId="0" xfId="0" applyFont="1" applyAlignment="1">
      <alignment wrapText="1"/>
    </xf>
    <xf numFmtId="0" fontId="39" fillId="10" borderId="0" xfId="0" applyFont="1" applyFill="1"/>
    <xf numFmtId="0" fontId="40" fillId="9" borderId="0" xfId="0" applyFont="1" applyFill="1"/>
    <xf numFmtId="1" fontId="0" fillId="2" borderId="0" xfId="0" applyNumberFormat="1" applyFill="1"/>
    <xf numFmtId="0" fontId="8" fillId="10" borderId="0" xfId="0" applyFont="1" applyFill="1" applyAlignment="1">
      <alignment horizontal="center" vertical="center" wrapText="1"/>
    </xf>
    <xf numFmtId="0" fontId="8" fillId="11" borderId="0" xfId="0" applyFont="1" applyFill="1" applyAlignment="1">
      <alignment horizontal="left" vertical="center" wrapText="1"/>
    </xf>
    <xf numFmtId="0" fontId="8" fillId="2" borderId="0" xfId="0" applyFont="1" applyFill="1" applyAlignment="1">
      <alignment horizontal="left" vertical="center" wrapText="1"/>
    </xf>
    <xf numFmtId="0" fontId="8" fillId="5" borderId="0" xfId="0" applyFont="1" applyFill="1" applyAlignment="1">
      <alignment horizontal="left" vertical="center" wrapText="1"/>
    </xf>
    <xf numFmtId="0" fontId="8" fillId="10" borderId="0" xfId="0" applyFont="1" applyFill="1" applyAlignment="1">
      <alignment horizontal="left" vertical="center" wrapText="1"/>
    </xf>
    <xf numFmtId="0" fontId="8" fillId="9" borderId="0" xfId="0" applyFont="1" applyFill="1" applyAlignment="1">
      <alignment horizontal="left" vertical="center" wrapText="1"/>
    </xf>
    <xf numFmtId="0" fontId="8" fillId="16" borderId="0" xfId="0" applyFont="1" applyFill="1" applyAlignment="1">
      <alignment horizontal="left" vertical="center" wrapText="1"/>
    </xf>
    <xf numFmtId="0" fontId="8" fillId="14" borderId="0" xfId="0" applyFont="1" applyFill="1" applyAlignment="1">
      <alignment horizontal="left" vertical="center" wrapText="1"/>
    </xf>
    <xf numFmtId="0" fontId="8" fillId="6" borderId="0" xfId="0" applyFont="1" applyFill="1" applyAlignment="1">
      <alignment horizontal="left" vertical="center" wrapText="1"/>
    </xf>
    <xf numFmtId="0" fontId="8" fillId="7" borderId="0" xfId="0" applyFont="1" applyFill="1" applyAlignment="1">
      <alignment horizontal="left" vertical="center" wrapText="1"/>
    </xf>
    <xf numFmtId="0" fontId="8" fillId="15" borderId="0" xfId="0" applyFont="1" applyFill="1" applyAlignment="1">
      <alignment horizontal="left" vertical="center" wrapText="1"/>
    </xf>
    <xf numFmtId="0" fontId="8" fillId="3" borderId="0" xfId="0" applyFont="1" applyFill="1" applyAlignment="1">
      <alignment horizontal="left" vertical="center" wrapText="1"/>
    </xf>
    <xf numFmtId="0" fontId="8" fillId="8" borderId="0" xfId="0" applyFont="1" applyFill="1" applyAlignment="1">
      <alignment horizontal="left" vertical="center" wrapText="1"/>
    </xf>
    <xf numFmtId="0" fontId="8" fillId="12" borderId="0" xfId="0" applyFont="1" applyFill="1" applyAlignment="1">
      <alignment horizontal="left" vertical="center" wrapText="1"/>
    </xf>
    <xf numFmtId="0" fontId="8" fillId="16" borderId="0" xfId="0" applyFont="1" applyFill="1" applyAlignment="1">
      <alignment horizontal="left" vertical="center"/>
    </xf>
    <xf numFmtId="0" fontId="8" fillId="11" borderId="0" xfId="0" applyFont="1" applyFill="1" applyAlignment="1">
      <alignment horizontal="right" vertical="center" wrapText="1"/>
    </xf>
    <xf numFmtId="0" fontId="8" fillId="2" borderId="0" xfId="0" applyFont="1" applyFill="1" applyAlignment="1">
      <alignment horizontal="right" vertical="center" wrapText="1"/>
    </xf>
    <xf numFmtId="0" fontId="8" fillId="5" borderId="0" xfId="0" applyFont="1" applyFill="1" applyAlignment="1">
      <alignment horizontal="right" vertical="center" wrapText="1"/>
    </xf>
    <xf numFmtId="0" fontId="8" fillId="10" borderId="0" xfId="0" applyFont="1" applyFill="1" applyAlignment="1">
      <alignment horizontal="right" vertical="center" wrapText="1"/>
    </xf>
    <xf numFmtId="0" fontId="8" fillId="9" borderId="0" xfId="0" applyFont="1" applyFill="1" applyAlignment="1">
      <alignment horizontal="right" vertical="center" wrapText="1"/>
    </xf>
    <xf numFmtId="0" fontId="8" fillId="16" borderId="0" xfId="0" applyFont="1" applyFill="1" applyAlignment="1">
      <alignment horizontal="right" vertical="center" wrapText="1"/>
    </xf>
    <xf numFmtId="0" fontId="8" fillId="16" borderId="0" xfId="0" applyFont="1" applyFill="1" applyAlignment="1">
      <alignment horizontal="right" vertical="center"/>
    </xf>
    <xf numFmtId="0" fontId="8" fillId="14" borderId="0" xfId="0" applyFont="1" applyFill="1" applyAlignment="1">
      <alignment horizontal="right" vertical="center" wrapText="1"/>
    </xf>
    <xf numFmtId="0" fontId="8" fillId="6" borderId="0" xfId="0" applyFont="1" applyFill="1" applyAlignment="1">
      <alignment horizontal="right" vertical="center" wrapText="1"/>
    </xf>
    <xf numFmtId="0" fontId="8" fillId="7" borderId="0" xfId="0" applyFont="1" applyFill="1" applyAlignment="1">
      <alignment horizontal="right" vertical="center" wrapText="1"/>
    </xf>
    <xf numFmtId="0" fontId="8" fillId="15" borderId="0" xfId="0" applyFont="1" applyFill="1" applyAlignment="1">
      <alignment horizontal="right" vertical="center" wrapText="1"/>
    </xf>
    <xf numFmtId="0" fontId="8" fillId="3" borderId="0" xfId="0" applyFont="1" applyFill="1" applyAlignment="1">
      <alignment horizontal="right" vertical="center" wrapText="1"/>
    </xf>
    <xf numFmtId="0" fontId="8" fillId="8" borderId="0" xfId="0" applyFont="1" applyFill="1" applyAlignment="1">
      <alignment horizontal="right" vertical="center" wrapText="1"/>
    </xf>
    <xf numFmtId="0" fontId="8" fillId="12" borderId="0" xfId="0" applyFont="1" applyFill="1" applyAlignment="1">
      <alignment horizontal="right" vertical="center" wrapText="1"/>
    </xf>
    <xf numFmtId="0" fontId="20" fillId="0" borderId="0" xfId="0" applyFont="1" applyAlignment="1">
      <alignment horizontal="center"/>
    </xf>
    <xf numFmtId="0" fontId="20" fillId="0" borderId="0" xfId="0" applyFont="1" applyAlignment="1">
      <alignment horizontal="right"/>
    </xf>
    <xf numFmtId="0" fontId="8" fillId="11" borderId="0" xfId="0" applyFont="1" applyFill="1" applyAlignment="1">
      <alignment horizontal="left" vertical="center"/>
    </xf>
    <xf numFmtId="0" fontId="8" fillId="2" borderId="0" xfId="0" applyFont="1" applyFill="1" applyAlignment="1">
      <alignment horizontal="left" vertical="center"/>
    </xf>
    <xf numFmtId="0" fontId="8" fillId="5" borderId="0" xfId="0" applyFont="1" applyFill="1" applyAlignment="1">
      <alignment horizontal="left" vertical="center"/>
    </xf>
    <xf numFmtId="0" fontId="8" fillId="10" borderId="0" xfId="0" applyFont="1" applyFill="1" applyAlignment="1">
      <alignment horizontal="left" vertical="center"/>
    </xf>
    <xf numFmtId="0" fontId="8" fillId="9" borderId="0" xfId="0" applyFont="1" applyFill="1" applyAlignment="1">
      <alignment horizontal="left" vertical="center"/>
    </xf>
    <xf numFmtId="0" fontId="8" fillId="14" borderId="0" xfId="0" applyFont="1" applyFill="1" applyAlignment="1">
      <alignment horizontal="left" vertical="center"/>
    </xf>
    <xf numFmtId="0" fontId="8" fillId="6" borderId="0" xfId="0" applyFont="1" applyFill="1" applyAlignment="1">
      <alignment horizontal="left" vertical="center"/>
    </xf>
    <xf numFmtId="0" fontId="8" fillId="7" borderId="0" xfId="0" applyFont="1" applyFill="1" applyAlignment="1">
      <alignment horizontal="left" vertical="center"/>
    </xf>
    <xf numFmtId="0" fontId="8" fillId="15" borderId="0" xfId="0" applyFont="1" applyFill="1" applyAlignment="1">
      <alignment horizontal="left" vertical="center"/>
    </xf>
    <xf numFmtId="0" fontId="8" fillId="3" borderId="0" xfId="0" applyFont="1" applyFill="1" applyAlignment="1">
      <alignment horizontal="left" vertical="center"/>
    </xf>
    <xf numFmtId="0" fontId="8" fillId="8" borderId="0" xfId="0" applyFont="1" applyFill="1" applyAlignment="1">
      <alignment horizontal="left" vertical="center"/>
    </xf>
    <xf numFmtId="0" fontId="8" fillId="12" borderId="0" xfId="0" applyFont="1" applyFill="1" applyAlignment="1">
      <alignment horizontal="left" vertical="center"/>
    </xf>
    <xf numFmtId="0" fontId="37" fillId="0" borderId="0" xfId="0" applyFont="1"/>
    <xf numFmtId="0" fontId="10" fillId="11" borderId="25" xfId="0" applyFont="1" applyFill="1" applyBorder="1" applyAlignment="1">
      <alignment vertical="center"/>
    </xf>
    <xf numFmtId="0" fontId="15" fillId="11" borderId="8" xfId="0" applyFont="1" applyFill="1" applyBorder="1" applyAlignment="1">
      <alignment vertical="center"/>
    </xf>
    <xf numFmtId="10" fontId="0" fillId="0" borderId="0" xfId="0" applyNumberFormat="1" applyFont="1"/>
    <xf numFmtId="0" fontId="20" fillId="0" borderId="9" xfId="0" applyFont="1" applyBorder="1" applyAlignment="1"/>
    <xf numFmtId="0" fontId="6" fillId="16" borderId="0" xfId="0" applyFont="1" applyFill="1" applyAlignment="1">
      <alignment horizontal="left" vertical="center"/>
    </xf>
    <xf numFmtId="0" fontId="31" fillId="0" borderId="0" xfId="0" applyFont="1" applyAlignment="1">
      <alignment horizontal="left" vertical="center" indent="1"/>
    </xf>
    <xf numFmtId="0" fontId="32" fillId="0" borderId="0" xfId="0" applyFont="1" applyAlignment="1">
      <alignment horizontal="left" vertical="center" indent="1"/>
    </xf>
    <xf numFmtId="0" fontId="31" fillId="0" borderId="18" xfId="0" applyFont="1" applyBorder="1" applyAlignment="1">
      <alignment horizontal="left" vertical="center" indent="1"/>
    </xf>
    <xf numFmtId="0" fontId="6" fillId="11" borderId="0" xfId="0" applyFont="1" applyFill="1" applyAlignment="1">
      <alignment horizontal="left" vertical="center" wrapText="1"/>
    </xf>
    <xf numFmtId="0" fontId="6" fillId="2" borderId="0" xfId="0" applyFont="1" applyFill="1" applyAlignment="1">
      <alignment horizontal="left" vertical="center" wrapText="1"/>
    </xf>
    <xf numFmtId="0" fontId="14" fillId="0" borderId="22" xfId="0" applyFont="1" applyBorder="1" applyAlignment="1">
      <alignment horizontal="center" vertical="center" wrapText="1"/>
    </xf>
    <xf numFmtId="0" fontId="14" fillId="0" borderId="0" xfId="0" applyFont="1" applyBorder="1" applyAlignment="1">
      <alignment horizontal="center" vertical="center" wrapText="1"/>
    </xf>
    <xf numFmtId="0" fontId="20" fillId="7" borderId="28" xfId="0" applyFont="1" applyFill="1" applyBorder="1" applyAlignment="1">
      <alignment horizontal="center" vertical="center" wrapText="1"/>
    </xf>
    <xf numFmtId="0" fontId="20" fillId="15" borderId="19" xfId="0" applyFont="1" applyFill="1" applyBorder="1" applyAlignment="1">
      <alignment horizontal="center" vertical="center" wrapText="1"/>
    </xf>
    <xf numFmtId="0" fontId="6" fillId="10" borderId="0" xfId="0" applyFont="1" applyFill="1" applyAlignment="1">
      <alignment horizontal="left" vertical="center"/>
    </xf>
    <xf numFmtId="0" fontId="6" fillId="10" borderId="0" xfId="0" applyFont="1" applyFill="1" applyAlignment="1">
      <alignment horizontal="right" vertical="center" wrapText="1"/>
    </xf>
    <xf numFmtId="0" fontId="6" fillId="6" borderId="0" xfId="0" applyFont="1" applyFill="1" applyAlignment="1">
      <alignment horizontal="right" vertical="center" wrapText="1"/>
    </xf>
    <xf numFmtId="0" fontId="6" fillId="7" borderId="0" xfId="0" applyFont="1" applyFill="1" applyAlignment="1">
      <alignment horizontal="right" vertical="center" wrapText="1"/>
    </xf>
    <xf numFmtId="0" fontId="7" fillId="7" borderId="0" xfId="0" applyFont="1" applyFill="1" applyAlignment="1">
      <alignment horizontal="left" vertical="center" wrapText="1"/>
    </xf>
    <xf numFmtId="0" fontId="6" fillId="5" borderId="0" xfId="0" applyFont="1" applyFill="1" applyAlignment="1">
      <alignment horizontal="left" vertical="center"/>
    </xf>
    <xf numFmtId="0" fontId="37" fillId="0" borderId="0" xfId="0" applyFont="1" applyAlignment="1">
      <alignment wrapText="1"/>
    </xf>
    <xf numFmtId="0" fontId="20" fillId="14" borderId="10" xfId="0" applyFont="1" applyFill="1" applyBorder="1" applyAlignment="1">
      <alignment horizontal="center" vertical="center" wrapText="1"/>
    </xf>
    <xf numFmtId="0" fontId="9" fillId="0" borderId="0" xfId="0" applyFont="1" applyAlignment="1">
      <alignment horizontal="left" wrapText="1"/>
    </xf>
    <xf numFmtId="0" fontId="5" fillId="6" borderId="0" xfId="0" applyFont="1" applyFill="1" applyAlignment="1">
      <alignment horizontal="left" vertical="center"/>
    </xf>
    <xf numFmtId="0" fontId="4" fillId="9" borderId="0" xfId="0" applyFont="1" applyFill="1" applyAlignment="1">
      <alignment horizontal="left" vertical="center"/>
    </xf>
    <xf numFmtId="0" fontId="41" fillId="0" borderId="0" xfId="0" applyFont="1" applyAlignment="1">
      <alignment horizontal="left" vertical="center" wrapText="1" indent="1"/>
    </xf>
    <xf numFmtId="0" fontId="45" fillId="10" borderId="18" xfId="0" applyFont="1" applyFill="1" applyBorder="1" applyAlignment="1">
      <alignment horizontal="center" vertical="center" wrapText="1"/>
    </xf>
    <xf numFmtId="0" fontId="45" fillId="0" borderId="0" xfId="0" applyFont="1" applyAlignment="1">
      <alignment horizontal="left"/>
    </xf>
    <xf numFmtId="0" fontId="22" fillId="0" borderId="0" xfId="0" applyFont="1" applyAlignment="1">
      <alignment horizontal="left"/>
    </xf>
    <xf numFmtId="0" fontId="22" fillId="0" borderId="0" xfId="0" applyFont="1"/>
    <xf numFmtId="0" fontId="22" fillId="10" borderId="0" xfId="0" applyFont="1" applyFill="1" applyAlignment="1">
      <alignment horizontal="left" vertical="center" wrapText="1"/>
    </xf>
    <xf numFmtId="0" fontId="22" fillId="10" borderId="0" xfId="0" applyFont="1" applyFill="1" applyAlignment="1">
      <alignment horizontal="left" vertical="center"/>
    </xf>
    <xf numFmtId="0" fontId="15" fillId="11" borderId="8" xfId="0" applyFont="1" applyFill="1" applyBorder="1" applyAlignment="1">
      <alignment vertical="center"/>
    </xf>
    <xf numFmtId="0" fontId="15" fillId="0" borderId="0" xfId="0" applyNumberFormat="1" applyFont="1" applyAlignment="1">
      <alignment horizontal="center" vertical="center"/>
    </xf>
    <xf numFmtId="0" fontId="22" fillId="0" borderId="22" xfId="0" applyNumberFormat="1" applyFont="1" applyBorder="1" applyAlignment="1">
      <alignment horizontal="center" vertical="center" wrapText="1"/>
    </xf>
    <xf numFmtId="0" fontId="22" fillId="0" borderId="0" xfId="0" applyNumberFormat="1" applyFont="1" applyAlignment="1">
      <alignment horizontal="center" vertical="center" wrapText="1"/>
    </xf>
    <xf numFmtId="0" fontId="22" fillId="0" borderId="0" xfId="0" applyFont="1" applyAlignment="1">
      <alignment horizontal="center" vertical="center" wrapText="1"/>
    </xf>
    <xf numFmtId="0" fontId="22" fillId="0" borderId="18" xfId="0" applyNumberFormat="1" applyFont="1" applyBorder="1" applyAlignment="1">
      <alignment horizontal="center" vertical="center" wrapText="1"/>
    </xf>
    <xf numFmtId="0" fontId="29" fillId="0" borderId="11" xfId="0" applyFont="1" applyBorder="1"/>
    <xf numFmtId="0" fontId="29" fillId="0" borderId="13" xfId="0" applyFont="1" applyBorder="1"/>
    <xf numFmtId="0" fontId="29" fillId="0" borderId="12" xfId="0" applyFont="1" applyBorder="1"/>
    <xf numFmtId="0" fontId="20" fillId="0" borderId="0" xfId="0" applyFont="1" applyAlignment="1">
      <alignment wrapText="1"/>
    </xf>
    <xf numFmtId="0" fontId="3" fillId="0" borderId="0" xfId="0" applyNumberFormat="1" applyFont="1" applyAlignment="1">
      <alignment horizontal="right"/>
    </xf>
    <xf numFmtId="0" fontId="3" fillId="0" borderId="0" xfId="0" applyFont="1"/>
    <xf numFmtId="0" fontId="3" fillId="0" borderId="0" xfId="0" quotePrefix="1" applyFont="1"/>
    <xf numFmtId="2" fontId="3" fillId="0" borderId="0" xfId="0" applyNumberFormat="1" applyFont="1" applyAlignment="1">
      <alignment horizontal="right"/>
    </xf>
    <xf numFmtId="0" fontId="3" fillId="11" borderId="0" xfId="0" applyFont="1" applyFill="1" applyAlignment="1">
      <alignment horizontal="left" vertical="center" wrapText="1"/>
    </xf>
    <xf numFmtId="0" fontId="3" fillId="11" borderId="0" xfId="0" applyFont="1" applyFill="1" applyAlignment="1">
      <alignment horizontal="right" vertical="center" wrapText="1"/>
    </xf>
    <xf numFmtId="0" fontId="3" fillId="10" borderId="0" xfId="0" applyFont="1" applyFill="1" applyAlignment="1">
      <alignment horizontal="right" vertical="center" wrapText="1"/>
    </xf>
    <xf numFmtId="0" fontId="20" fillId="0" borderId="0" xfId="0" applyFont="1" applyAlignment="1">
      <alignment horizontal="center" vertical="center" textRotation="90" wrapText="1"/>
    </xf>
    <xf numFmtId="0" fontId="8" fillId="6" borderId="0" xfId="0" applyFont="1" applyFill="1" applyAlignment="1">
      <alignment horizontal="center" vertical="center" wrapText="1"/>
    </xf>
    <xf numFmtId="0" fontId="22" fillId="0" borderId="0" xfId="0" applyFont="1" applyAlignment="1">
      <alignment horizontal="left" wrapText="1"/>
    </xf>
    <xf numFmtId="0" fontId="20" fillId="0" borderId="0" xfId="0" applyFont="1" applyAlignment="1">
      <alignment horizontal="left" wrapText="1"/>
    </xf>
    <xf numFmtId="0" fontId="2" fillId="0" borderId="0" xfId="0" applyFont="1" applyAlignment="1">
      <alignment horizontal="left" wrapText="1"/>
    </xf>
    <xf numFmtId="0" fontId="8" fillId="0" borderId="0" xfId="0" applyFont="1" applyAlignment="1">
      <alignment horizontal="left" wrapText="1"/>
    </xf>
    <xf numFmtId="0" fontId="4" fillId="0" borderId="0" xfId="0" quotePrefix="1" applyFont="1" applyAlignment="1">
      <alignment horizontal="left" wrapText="1"/>
    </xf>
    <xf numFmtId="0" fontId="5" fillId="0" borderId="0" xfId="0" applyFont="1" applyAlignment="1">
      <alignment horizontal="left" wrapText="1"/>
    </xf>
    <xf numFmtId="0" fontId="8" fillId="16" borderId="0" xfId="0" applyFont="1" applyFill="1" applyAlignment="1">
      <alignment horizontal="center" vertical="center" wrapText="1"/>
    </xf>
    <xf numFmtId="0" fontId="8" fillId="14" borderId="0" xfId="0" applyFont="1" applyFill="1" applyAlignment="1">
      <alignment horizontal="center" vertical="center" wrapText="1"/>
    </xf>
    <xf numFmtId="0" fontId="8" fillId="5" borderId="0" xfId="0" applyFont="1" applyFill="1" applyAlignment="1">
      <alignment horizontal="center" vertical="center" wrapText="1"/>
    </xf>
    <xf numFmtId="0" fontId="8" fillId="10" borderId="0" xfId="0" applyFont="1" applyFill="1" applyAlignment="1">
      <alignment horizontal="center" vertical="center" wrapText="1"/>
    </xf>
    <xf numFmtId="0" fontId="8" fillId="9" borderId="0" xfId="0" applyFont="1" applyFill="1" applyAlignment="1">
      <alignment horizontal="center" vertical="center" wrapText="1"/>
    </xf>
    <xf numFmtId="0" fontId="0" fillId="0" borderId="0" xfId="0" applyAlignment="1">
      <alignment horizontal="center"/>
    </xf>
    <xf numFmtId="0" fontId="30" fillId="0" borderId="0" xfId="0" applyFont="1" applyAlignment="1">
      <alignment horizontal="center" vertical="center" wrapText="1"/>
    </xf>
    <xf numFmtId="0" fontId="7" fillId="0" borderId="0" xfId="0" applyFont="1" applyAlignment="1">
      <alignment horizontal="left" wrapText="1"/>
    </xf>
    <xf numFmtId="0" fontId="3" fillId="0" borderId="0" xfId="0" applyFont="1" applyAlignment="1">
      <alignment horizontal="left" wrapText="1"/>
    </xf>
    <xf numFmtId="0" fontId="9" fillId="0" borderId="0" xfId="0" applyFont="1" applyAlignment="1">
      <alignment horizontal="left" wrapText="1"/>
    </xf>
    <xf numFmtId="0" fontId="8" fillId="11" borderId="0" xfId="0" applyFont="1" applyFill="1" applyAlignment="1">
      <alignment horizontal="center" vertical="center" wrapText="1"/>
    </xf>
    <xf numFmtId="0" fontId="8" fillId="2" borderId="0" xfId="0" applyFont="1" applyFill="1" applyAlignment="1">
      <alignment horizontal="center" vertical="center" wrapText="1"/>
    </xf>
    <xf numFmtId="0" fontId="8" fillId="7" borderId="0" xfId="0" applyFont="1" applyFill="1" applyAlignment="1">
      <alignment horizontal="center" vertical="center" wrapText="1"/>
    </xf>
    <xf numFmtId="0" fontId="8" fillId="15" borderId="0" xfId="0" applyFont="1" applyFill="1" applyAlignment="1">
      <alignment horizontal="center" vertical="center" wrapText="1"/>
    </xf>
    <xf numFmtId="0" fontId="8" fillId="3" borderId="0" xfId="0" applyFont="1" applyFill="1" applyAlignment="1">
      <alignment horizontal="center" vertical="center" wrapText="1"/>
    </xf>
    <xf numFmtId="0" fontId="8" fillId="8" borderId="0" xfId="0" applyFont="1" applyFill="1" applyAlignment="1">
      <alignment horizontal="center" vertical="center" wrapText="1"/>
    </xf>
    <xf numFmtId="0" fontId="8" fillId="12" borderId="0" xfId="0" applyFont="1" applyFill="1" applyAlignment="1">
      <alignment horizontal="center" vertical="center" wrapText="1"/>
    </xf>
    <xf numFmtId="0" fontId="21" fillId="3" borderId="25" xfId="0" applyFont="1" applyFill="1" applyBorder="1" applyAlignment="1">
      <alignment horizontal="center" vertical="center" wrapText="1"/>
    </xf>
    <xf numFmtId="0" fontId="21" fillId="3" borderId="8" xfId="0" applyFont="1" applyFill="1" applyBorder="1" applyAlignment="1">
      <alignment horizontal="center" vertical="center" wrapText="1"/>
    </xf>
    <xf numFmtId="0" fontId="21" fillId="3" borderId="3" xfId="0" applyFont="1" applyFill="1" applyBorder="1" applyAlignment="1">
      <alignment horizontal="center" vertical="center" wrapText="1"/>
    </xf>
    <xf numFmtId="0" fontId="21" fillId="4" borderId="31" xfId="0" applyFont="1" applyFill="1" applyBorder="1" applyAlignment="1">
      <alignment horizontal="center" vertical="center" wrapText="1"/>
    </xf>
    <xf numFmtId="0" fontId="21" fillId="4" borderId="32" xfId="0" applyFont="1" applyFill="1" applyBorder="1" applyAlignment="1">
      <alignment horizontal="center" vertical="center" wrapText="1"/>
    </xf>
    <xf numFmtId="0" fontId="21" fillId="4" borderId="33" xfId="0" applyFont="1" applyFill="1" applyBorder="1" applyAlignment="1">
      <alignment horizontal="center" vertical="center" wrapText="1"/>
    </xf>
    <xf numFmtId="0" fontId="21" fillId="8" borderId="2" xfId="0" applyFont="1" applyFill="1" applyBorder="1" applyAlignment="1">
      <alignment horizontal="center" vertical="center" wrapText="1"/>
    </xf>
    <xf numFmtId="0" fontId="21" fillId="8" borderId="3" xfId="0" applyFont="1" applyFill="1" applyBorder="1" applyAlignment="1">
      <alignment horizontal="center" vertical="center" wrapText="1"/>
    </xf>
    <xf numFmtId="0" fontId="21" fillId="12" borderId="2" xfId="0" applyFont="1" applyFill="1" applyBorder="1" applyAlignment="1">
      <alignment horizontal="center" vertical="center" wrapText="1"/>
    </xf>
    <xf numFmtId="0" fontId="21" fillId="12" borderId="27" xfId="0" applyFont="1" applyFill="1" applyBorder="1" applyAlignment="1">
      <alignment horizontal="center" vertical="center" wrapText="1"/>
    </xf>
    <xf numFmtId="0" fontId="21" fillId="4" borderId="9" xfId="0" applyFont="1" applyFill="1" applyBorder="1" applyAlignment="1">
      <alignment horizontal="center" vertical="center"/>
    </xf>
    <xf numFmtId="0" fontId="21" fillId="4" borderId="30" xfId="0" applyFont="1" applyFill="1" applyBorder="1" applyAlignment="1">
      <alignment horizontal="center" vertical="center"/>
    </xf>
    <xf numFmtId="0" fontId="21" fillId="15" borderId="2" xfId="0" applyFont="1" applyFill="1" applyBorder="1" applyAlignment="1">
      <alignment horizontal="center" vertical="center" wrapText="1"/>
    </xf>
    <xf numFmtId="0" fontId="21" fillId="15" borderId="8" xfId="0" applyFont="1" applyFill="1" applyBorder="1" applyAlignment="1">
      <alignment horizontal="center" vertical="center" wrapText="1"/>
    </xf>
    <xf numFmtId="0" fontId="21" fillId="15" borderId="27" xfId="0" applyFont="1" applyFill="1" applyBorder="1" applyAlignment="1">
      <alignment horizontal="center" vertical="center" wrapText="1"/>
    </xf>
    <xf numFmtId="0" fontId="21" fillId="7" borderId="2" xfId="0" applyFont="1" applyFill="1" applyBorder="1" applyAlignment="1">
      <alignment horizontal="center" vertical="center" wrapText="1"/>
    </xf>
    <xf numFmtId="0" fontId="21" fillId="7" borderId="8" xfId="0" applyFont="1" applyFill="1" applyBorder="1" applyAlignment="1">
      <alignment horizontal="center" vertical="center" wrapText="1"/>
    </xf>
    <xf numFmtId="0" fontId="21" fillId="7" borderId="3" xfId="0" applyFont="1" applyFill="1" applyBorder="1" applyAlignment="1">
      <alignment horizontal="center" vertical="center" wrapText="1"/>
    </xf>
    <xf numFmtId="0" fontId="21" fillId="4" borderId="31" xfId="0" applyFont="1" applyFill="1" applyBorder="1" applyAlignment="1">
      <alignment horizontal="center" vertical="center"/>
    </xf>
    <xf numFmtId="0" fontId="21" fillId="4" borderId="32" xfId="0" applyFont="1" applyFill="1" applyBorder="1" applyAlignment="1">
      <alignment horizontal="center" vertical="center"/>
    </xf>
    <xf numFmtId="0" fontId="21" fillId="4" borderId="33" xfId="0" applyFont="1" applyFill="1" applyBorder="1" applyAlignment="1">
      <alignment horizontal="center" vertical="center"/>
    </xf>
    <xf numFmtId="0" fontId="35" fillId="16" borderId="25" xfId="0" applyFont="1" applyFill="1" applyBorder="1" applyAlignment="1">
      <alignment horizontal="center" vertical="center" wrapText="1"/>
    </xf>
    <xf numFmtId="0" fontId="35" fillId="16" borderId="8" xfId="0" applyFont="1" applyFill="1" applyBorder="1" applyAlignment="1">
      <alignment horizontal="center" vertical="center" wrapText="1"/>
    </xf>
    <xf numFmtId="0" fontId="35" fillId="16" borderId="3" xfId="0" applyFont="1" applyFill="1" applyBorder="1" applyAlignment="1">
      <alignment horizontal="center" vertical="center" wrapText="1"/>
    </xf>
    <xf numFmtId="0" fontId="35" fillId="14" borderId="2" xfId="0" applyFont="1" applyFill="1" applyBorder="1" applyAlignment="1">
      <alignment horizontal="center" vertical="center" wrapText="1"/>
    </xf>
    <xf numFmtId="0" fontId="35" fillId="14" borderId="8" xfId="0" applyFont="1" applyFill="1" applyBorder="1" applyAlignment="1">
      <alignment horizontal="center" vertical="center" wrapText="1"/>
    </xf>
    <xf numFmtId="0" fontId="35" fillId="14" borderId="27" xfId="0" applyFont="1" applyFill="1" applyBorder="1" applyAlignment="1">
      <alignment horizontal="center" vertical="center" wrapText="1"/>
    </xf>
    <xf numFmtId="0" fontId="21" fillId="6" borderId="2" xfId="0" applyFont="1" applyFill="1" applyBorder="1" applyAlignment="1">
      <alignment horizontal="center" vertical="center" wrapText="1"/>
    </xf>
    <xf numFmtId="0" fontId="21" fillId="6" borderId="27" xfId="0" applyFont="1" applyFill="1" applyBorder="1" applyAlignment="1">
      <alignment horizontal="center" vertical="center" wrapText="1"/>
    </xf>
    <xf numFmtId="0" fontId="21" fillId="5" borderId="25" xfId="0" applyFont="1" applyFill="1" applyBorder="1" applyAlignment="1">
      <alignment horizontal="center" vertical="center" wrapText="1"/>
    </xf>
    <xf numFmtId="0" fontId="21" fillId="5" borderId="8" xfId="0" applyFont="1" applyFill="1" applyBorder="1" applyAlignment="1">
      <alignment horizontal="center" vertical="center" wrapText="1"/>
    </xf>
    <xf numFmtId="0" fontId="21" fillId="5" borderId="3" xfId="0" applyFont="1" applyFill="1" applyBorder="1" applyAlignment="1">
      <alignment horizontal="center" vertical="center" wrapText="1"/>
    </xf>
    <xf numFmtId="43" fontId="21" fillId="4" borderId="31" xfId="5" applyFont="1" applyFill="1" applyBorder="1" applyAlignment="1">
      <alignment horizontal="center" vertical="center" wrapText="1"/>
    </xf>
    <xf numFmtId="43" fontId="21" fillId="4" borderId="32" xfId="5" applyFont="1" applyFill="1" applyBorder="1" applyAlignment="1">
      <alignment horizontal="center" vertical="center" wrapText="1"/>
    </xf>
    <xf numFmtId="43" fontId="21" fillId="4" borderId="33" xfId="5" applyFont="1" applyFill="1" applyBorder="1" applyAlignment="1">
      <alignment horizontal="center" vertical="center" wrapText="1"/>
    </xf>
    <xf numFmtId="0" fontId="21" fillId="4" borderId="21" xfId="0" applyFont="1" applyFill="1" applyBorder="1" applyAlignment="1">
      <alignment horizontal="center" vertical="center"/>
    </xf>
    <xf numFmtId="0" fontId="26" fillId="4" borderId="20" xfId="0" applyFont="1" applyFill="1" applyBorder="1" applyAlignment="1">
      <alignment horizontal="center" vertical="center"/>
    </xf>
    <xf numFmtId="0" fontId="21" fillId="4" borderId="21" xfId="0" applyFont="1" applyFill="1" applyBorder="1" applyAlignment="1">
      <alignment horizontal="center" vertical="center" wrapText="1"/>
    </xf>
    <xf numFmtId="0" fontId="21" fillId="4" borderId="22" xfId="0" applyFont="1" applyFill="1" applyBorder="1" applyAlignment="1">
      <alignment horizontal="center" vertical="center" wrapText="1"/>
    </xf>
    <xf numFmtId="0" fontId="21" fillId="4" borderId="20" xfId="0" applyFont="1" applyFill="1" applyBorder="1" applyAlignment="1">
      <alignment horizontal="center" vertical="center" wrapText="1"/>
    </xf>
    <xf numFmtId="0" fontId="35" fillId="10" borderId="25" xfId="0" applyFont="1" applyFill="1" applyBorder="1" applyAlignment="1">
      <alignment horizontal="center" vertical="center" wrapText="1"/>
    </xf>
    <xf numFmtId="0" fontId="35" fillId="10" borderId="8" xfId="0" applyFont="1" applyFill="1" applyBorder="1" applyAlignment="1">
      <alignment horizontal="center" vertical="center" wrapText="1"/>
    </xf>
    <xf numFmtId="0" fontId="35" fillId="10" borderId="3" xfId="0" applyFont="1" applyFill="1" applyBorder="1" applyAlignment="1">
      <alignment horizontal="center" vertical="center" wrapText="1"/>
    </xf>
    <xf numFmtId="0" fontId="35" fillId="9" borderId="2" xfId="0" applyFont="1" applyFill="1" applyBorder="1" applyAlignment="1">
      <alignment horizontal="center" vertical="center" wrapText="1"/>
    </xf>
    <xf numFmtId="0" fontId="35" fillId="9" borderId="8" xfId="0" applyFont="1" applyFill="1" applyBorder="1" applyAlignment="1">
      <alignment horizontal="center" vertical="center" wrapText="1"/>
    </xf>
    <xf numFmtId="0" fontId="35" fillId="9" borderId="27" xfId="0" applyFont="1" applyFill="1" applyBorder="1" applyAlignment="1">
      <alignment horizontal="center" vertical="center" wrapText="1"/>
    </xf>
    <xf numFmtId="0" fontId="10" fillId="11" borderId="25" xfId="0" applyFont="1" applyFill="1" applyBorder="1" applyAlignment="1">
      <alignment vertical="center"/>
    </xf>
    <xf numFmtId="0" fontId="15" fillId="11" borderId="8" xfId="0" applyFont="1" applyFill="1" applyBorder="1" applyAlignment="1">
      <alignment vertical="center"/>
    </xf>
    <xf numFmtId="0" fontId="35" fillId="14" borderId="25" xfId="0" applyFont="1" applyFill="1" applyBorder="1" applyAlignment="1">
      <alignment horizontal="center" vertical="center" wrapText="1"/>
    </xf>
    <xf numFmtId="0" fontId="1" fillId="0" borderId="0" xfId="0" applyFont="1" applyAlignment="1">
      <alignment horizontal="left" wrapText="1"/>
    </xf>
  </cellXfs>
  <cellStyles count="6">
    <cellStyle name="Comma" xfId="5" builtinId="3"/>
    <cellStyle name="Heading" xfId="1" xr:uid="{00000000-0005-0000-0000-000000000000}"/>
    <cellStyle name="Heading1" xfId="2" xr:uid="{00000000-0005-0000-0000-000001000000}"/>
    <cellStyle name="Normal" xfId="0" builtinId="0" customBuiltin="1"/>
    <cellStyle name="Result" xfId="3" xr:uid="{00000000-0005-0000-0000-000004000000}"/>
    <cellStyle name="Result2" xfId="4" xr:uid="{00000000-0005-0000-0000-000005000000}"/>
  </cellStyles>
  <dxfs count="14">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s>
  <tableStyles count="0" defaultTableStyle="TableStyleMedium2" defaultPivotStyle="PivotStyleLight16"/>
  <colors>
    <mruColors>
      <color rgb="FFF5F8EE"/>
      <color rgb="FFE5EDD3"/>
      <color rgb="FFE7EDEF"/>
      <color rgb="FFE0ECF6"/>
      <color rgb="FFDCE6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323850</xdr:colOff>
      <xdr:row>0</xdr:row>
      <xdr:rowOff>9525</xdr:rowOff>
    </xdr:from>
    <xdr:to>
      <xdr:col>1</xdr:col>
      <xdr:colOff>1830705</xdr:colOff>
      <xdr:row>3</xdr:row>
      <xdr:rowOff>132158</xdr:rowOff>
    </xdr:to>
    <xdr:pic>
      <xdr:nvPicPr>
        <xdr:cNvPr id="2" name="Picture 1">
          <a:extLst>
            <a:ext uri="{FF2B5EF4-FFF2-40B4-BE49-F238E27FC236}">
              <a16:creationId xmlns:a16="http://schemas.microsoft.com/office/drawing/2014/main" id="{14406605-BC76-4C2C-8BBB-F8E289C82FC1}"/>
            </a:ext>
          </a:extLst>
        </xdr:cNvPr>
        <xdr:cNvPicPr>
          <a:picLocks noChangeAspect="1"/>
        </xdr:cNvPicPr>
      </xdr:nvPicPr>
      <xdr:blipFill>
        <a:blip xmlns:r="http://schemas.openxmlformats.org/officeDocument/2006/relationships" r:embed="rId1"/>
        <a:stretch>
          <a:fillRect/>
        </a:stretch>
      </xdr:blipFill>
      <xdr:spPr>
        <a:xfrm>
          <a:off x="320040" y="11430"/>
          <a:ext cx="2177415" cy="63507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7EE1A-F0FA-4189-B337-CC8F8A9BEFBB}">
  <dimension ref="A1:G85"/>
  <sheetViews>
    <sheetView tabSelected="1" zoomScale="85" zoomScaleNormal="85" workbookViewId="0">
      <selection activeCell="G9" sqref="G9"/>
    </sheetView>
  </sheetViews>
  <sheetFormatPr defaultRowHeight="14"/>
  <cols>
    <col min="2" max="2" width="25.58203125" customWidth="1"/>
    <col min="3" max="3" width="7.33203125" customWidth="1"/>
    <col min="4" max="4" width="48" customWidth="1"/>
    <col min="5" max="5" width="32.58203125" customWidth="1"/>
    <col min="6" max="6" width="24" customWidth="1"/>
  </cols>
  <sheetData>
    <row r="1" spans="1:7" ht="14.25" customHeight="1">
      <c r="A1" s="259"/>
      <c r="B1" s="259"/>
      <c r="C1" s="260" t="s">
        <v>863</v>
      </c>
      <c r="D1" s="260"/>
      <c r="E1" s="260"/>
      <c r="F1" s="260"/>
    </row>
    <row r="2" spans="1:7" ht="14.25" customHeight="1">
      <c r="A2" s="259"/>
      <c r="B2" s="259"/>
      <c r="C2" s="260"/>
      <c r="D2" s="260"/>
      <c r="E2" s="260"/>
      <c r="F2" s="260"/>
    </row>
    <row r="3" spans="1:7" ht="14.25" customHeight="1">
      <c r="A3" s="259"/>
      <c r="B3" s="259"/>
      <c r="C3" s="260"/>
      <c r="D3" s="260"/>
      <c r="E3" s="260"/>
      <c r="F3" s="260"/>
    </row>
    <row r="4" spans="1:7" ht="14.25" customHeight="1">
      <c r="A4" s="259"/>
      <c r="B4" s="259"/>
      <c r="C4" s="260"/>
      <c r="D4" s="260"/>
      <c r="E4" s="260"/>
      <c r="F4" s="260"/>
    </row>
    <row r="6" spans="1:7" ht="14.5">
      <c r="A6" s="6" t="s">
        <v>966</v>
      </c>
      <c r="B6" s="7"/>
      <c r="C6" s="7"/>
      <c r="D6" s="7"/>
      <c r="E6" s="7"/>
      <c r="F6" s="7"/>
      <c r="G6" s="7"/>
    </row>
    <row r="7" spans="1:7" ht="76.5" customHeight="1">
      <c r="A7" s="320" t="s">
        <v>1060</v>
      </c>
      <c r="B7" s="251"/>
      <c r="C7" s="251"/>
      <c r="D7" s="251"/>
      <c r="E7" s="251"/>
      <c r="F7" s="251"/>
      <c r="G7" s="7"/>
    </row>
    <row r="8" spans="1:7" ht="14.5">
      <c r="A8" s="19"/>
      <c r="B8" s="9"/>
      <c r="C8" s="9"/>
      <c r="D8" s="9"/>
      <c r="E8" s="9"/>
      <c r="F8" s="9"/>
      <c r="G8" s="9"/>
    </row>
    <row r="9" spans="1:7" ht="14.5">
      <c r="A9" s="21" t="s">
        <v>847</v>
      </c>
      <c r="B9" s="9"/>
      <c r="C9" s="9"/>
      <c r="D9" s="9"/>
      <c r="E9" s="9"/>
      <c r="F9" s="9"/>
      <c r="G9" s="9"/>
    </row>
    <row r="10" spans="1:7" ht="76.5" customHeight="1">
      <c r="A10" s="261" t="s">
        <v>974</v>
      </c>
      <c r="B10" s="251"/>
      <c r="C10" s="251"/>
      <c r="D10" s="251"/>
      <c r="E10" s="251"/>
      <c r="F10" s="251"/>
      <c r="G10" s="9"/>
    </row>
    <row r="11" spans="1:7" ht="14.5" customHeight="1">
      <c r="A11" s="22"/>
      <c r="B11" s="22"/>
      <c r="C11" s="22"/>
      <c r="D11" s="22"/>
      <c r="E11" s="22"/>
      <c r="F11" s="9"/>
      <c r="G11" s="9"/>
    </row>
    <row r="12" spans="1:7" ht="14.5">
      <c r="A12" s="21" t="s">
        <v>845</v>
      </c>
      <c r="B12" s="9"/>
      <c r="C12" s="9"/>
      <c r="D12" s="9"/>
      <c r="E12" s="9"/>
      <c r="F12" s="9"/>
      <c r="G12" s="9"/>
    </row>
    <row r="13" spans="1:7" ht="90.65" customHeight="1">
      <c r="A13" s="262" t="s">
        <v>1124</v>
      </c>
      <c r="B13" s="263"/>
      <c r="C13" s="263"/>
      <c r="D13" s="263"/>
      <c r="E13" s="263"/>
      <c r="F13" s="263"/>
      <c r="G13" s="9"/>
    </row>
    <row r="14" spans="1:7" ht="14.5" customHeight="1">
      <c r="A14" s="22"/>
      <c r="B14" s="22"/>
      <c r="C14" s="22"/>
      <c r="D14" s="22"/>
      <c r="E14" s="22"/>
      <c r="F14" s="7"/>
      <c r="G14" s="7"/>
    </row>
    <row r="15" spans="1:7" ht="14.5" customHeight="1">
      <c r="A15" s="224" t="s">
        <v>1129</v>
      </c>
      <c r="B15" s="225"/>
      <c r="C15" s="225"/>
      <c r="D15" s="225"/>
      <c r="E15" s="225"/>
      <c r="F15" s="226"/>
      <c r="G15" s="7"/>
    </row>
    <row r="16" spans="1:7" ht="368.5" customHeight="1">
      <c r="A16" s="248" t="s">
        <v>1133</v>
      </c>
      <c r="B16" s="248"/>
      <c r="C16" s="248"/>
      <c r="D16" s="248"/>
      <c r="E16" s="248"/>
      <c r="F16" s="248"/>
      <c r="G16" s="7"/>
    </row>
    <row r="17" spans="1:7" ht="14.15" customHeight="1">
      <c r="A17" s="63"/>
      <c r="B17" s="63"/>
      <c r="C17" s="63"/>
      <c r="D17" s="63"/>
      <c r="E17" s="63"/>
      <c r="F17" s="64"/>
      <c r="G17" s="7"/>
    </row>
    <row r="18" spans="1:7" ht="14.15" customHeight="1">
      <c r="A18" s="249" t="s">
        <v>988</v>
      </c>
      <c r="B18" s="249"/>
      <c r="C18" s="63"/>
      <c r="D18" s="63"/>
      <c r="E18" s="63"/>
      <c r="F18" s="64"/>
      <c r="G18" s="7"/>
    </row>
    <row r="19" spans="1:7" ht="93.75" customHeight="1">
      <c r="A19" s="251" t="s">
        <v>967</v>
      </c>
      <c r="B19" s="251"/>
      <c r="C19" s="251"/>
      <c r="D19" s="251"/>
      <c r="E19" s="251"/>
      <c r="F19" s="251"/>
      <c r="G19" s="7"/>
    </row>
    <row r="20" spans="1:7" ht="13.5" customHeight="1">
      <c r="A20" s="63"/>
      <c r="B20" s="63"/>
      <c r="C20" s="63"/>
      <c r="D20" s="63"/>
      <c r="E20" s="63"/>
      <c r="F20" s="64"/>
      <c r="G20" s="7"/>
    </row>
    <row r="21" spans="1:7" ht="13.5" customHeight="1">
      <c r="A21" s="249" t="s">
        <v>984</v>
      </c>
      <c r="B21" s="249"/>
      <c r="C21" s="219"/>
      <c r="D21" s="219"/>
      <c r="E21" s="219"/>
      <c r="F21" s="64"/>
      <c r="G21" s="7"/>
    </row>
    <row r="22" spans="1:7" ht="109.5" customHeight="1">
      <c r="A22" s="252" t="s">
        <v>990</v>
      </c>
      <c r="B22" s="253"/>
      <c r="C22" s="253"/>
      <c r="D22" s="253"/>
      <c r="E22" s="253"/>
      <c r="F22" s="253"/>
      <c r="G22" s="7"/>
    </row>
    <row r="23" spans="1:7" ht="13.5" customHeight="1">
      <c r="A23" s="219"/>
      <c r="B23" s="219"/>
      <c r="C23" s="219"/>
      <c r="D23" s="219"/>
      <c r="E23" s="219"/>
      <c r="F23" s="64"/>
      <c r="G23" s="7"/>
    </row>
    <row r="24" spans="1:7" ht="14.15" customHeight="1">
      <c r="A24" s="21" t="s">
        <v>985</v>
      </c>
      <c r="B24" s="63"/>
      <c r="C24" s="63"/>
      <c r="D24" s="63"/>
      <c r="E24" s="63"/>
      <c r="F24" s="64"/>
      <c r="G24" s="7"/>
    </row>
    <row r="25" spans="1:7" ht="77.25" customHeight="1">
      <c r="A25" s="250" t="s">
        <v>1132</v>
      </c>
      <c r="B25" s="251"/>
      <c r="C25" s="251"/>
      <c r="D25" s="251"/>
      <c r="E25" s="251"/>
      <c r="F25" s="251"/>
      <c r="G25" s="7"/>
    </row>
    <row r="26" spans="1:7" ht="14.5">
      <c r="A26" s="20"/>
      <c r="B26" s="7"/>
      <c r="C26" s="8"/>
      <c r="D26" s="7"/>
      <c r="E26" s="7"/>
      <c r="F26" s="7"/>
      <c r="G26" s="7"/>
    </row>
    <row r="27" spans="1:7" ht="14.5">
      <c r="A27" s="200" t="s">
        <v>986</v>
      </c>
      <c r="B27" s="200"/>
      <c r="C27" s="200"/>
      <c r="D27" s="200"/>
      <c r="E27" s="200"/>
      <c r="F27" s="200"/>
    </row>
    <row r="28" spans="1:7" ht="14.5">
      <c r="A28" s="182" t="s">
        <v>0</v>
      </c>
      <c r="B28" s="182" t="s">
        <v>960</v>
      </c>
      <c r="C28" s="183" t="s">
        <v>961</v>
      </c>
      <c r="D28" s="6" t="s">
        <v>962</v>
      </c>
      <c r="E28" s="6" t="s">
        <v>963</v>
      </c>
      <c r="F28" s="6" t="s">
        <v>964</v>
      </c>
    </row>
    <row r="29" spans="1:7" ht="14.5" customHeight="1">
      <c r="A29" s="246" t="s">
        <v>955</v>
      </c>
      <c r="B29" s="264" t="s">
        <v>947</v>
      </c>
      <c r="C29" s="168" t="s">
        <v>1</v>
      </c>
      <c r="D29" s="154" t="s">
        <v>2</v>
      </c>
      <c r="E29" s="184" t="s">
        <v>3</v>
      </c>
      <c r="F29" s="184"/>
    </row>
    <row r="30" spans="1:7" ht="14.5">
      <c r="A30" s="246"/>
      <c r="B30" s="264"/>
      <c r="C30" s="168" t="s">
        <v>4</v>
      </c>
      <c r="D30" s="154" t="s">
        <v>5</v>
      </c>
      <c r="E30" s="184" t="s">
        <v>3</v>
      </c>
      <c r="F30" s="184"/>
    </row>
    <row r="31" spans="1:7" ht="14.5">
      <c r="A31" s="246"/>
      <c r="B31" s="264"/>
      <c r="C31" s="244" t="s">
        <v>6</v>
      </c>
      <c r="D31" s="243" t="s">
        <v>1112</v>
      </c>
      <c r="E31" s="184" t="s">
        <v>3</v>
      </c>
      <c r="F31" s="184"/>
    </row>
    <row r="32" spans="1:7" ht="14.5">
      <c r="A32" s="246"/>
      <c r="B32" s="264"/>
      <c r="C32" s="168" t="s">
        <v>8</v>
      </c>
      <c r="D32" s="154" t="s">
        <v>7</v>
      </c>
      <c r="E32" s="184" t="s">
        <v>3</v>
      </c>
      <c r="F32" s="184"/>
    </row>
    <row r="33" spans="1:6" ht="14.5">
      <c r="A33" s="246"/>
      <c r="B33" s="264"/>
      <c r="C33" s="168" t="s">
        <v>10</v>
      </c>
      <c r="D33" s="154" t="s">
        <v>9</v>
      </c>
      <c r="E33" s="184" t="s">
        <v>3</v>
      </c>
      <c r="F33" s="184"/>
    </row>
    <row r="34" spans="1:6" ht="14.5">
      <c r="A34" s="246"/>
      <c r="B34" s="264"/>
      <c r="C34" s="168" t="s">
        <v>594</v>
      </c>
      <c r="D34" s="154" t="s">
        <v>20</v>
      </c>
      <c r="E34" s="184" t="s">
        <v>3</v>
      </c>
      <c r="F34" s="184"/>
    </row>
    <row r="35" spans="1:6" ht="14.5">
      <c r="A35" s="246"/>
      <c r="B35" s="264"/>
      <c r="C35" s="168" t="s">
        <v>11</v>
      </c>
      <c r="D35" s="205" t="s">
        <v>976</v>
      </c>
      <c r="E35" s="184" t="s">
        <v>3</v>
      </c>
      <c r="F35" s="184"/>
    </row>
    <row r="36" spans="1:6" ht="14.5" customHeight="1">
      <c r="A36" s="246"/>
      <c r="B36" s="265" t="s">
        <v>948</v>
      </c>
      <c r="C36" s="169" t="s">
        <v>785</v>
      </c>
      <c r="D36" s="155" t="s">
        <v>840</v>
      </c>
      <c r="E36" s="185" t="s">
        <v>15</v>
      </c>
      <c r="F36" s="185" t="s">
        <v>959</v>
      </c>
    </row>
    <row r="37" spans="1:6" ht="14.5">
      <c r="A37" s="246"/>
      <c r="B37" s="265"/>
      <c r="C37" s="169" t="s">
        <v>12</v>
      </c>
      <c r="D37" s="206" t="s">
        <v>977</v>
      </c>
      <c r="E37" s="185" t="s">
        <v>15</v>
      </c>
      <c r="F37" s="185"/>
    </row>
    <row r="38" spans="1:6" ht="14.5">
      <c r="A38" s="246"/>
      <c r="B38" s="265"/>
      <c r="C38" s="169" t="s">
        <v>14</v>
      </c>
      <c r="D38" s="155" t="s">
        <v>876</v>
      </c>
      <c r="E38" s="185" t="s">
        <v>15</v>
      </c>
      <c r="F38" s="185" t="s">
        <v>839</v>
      </c>
    </row>
    <row r="39" spans="1:6" ht="14.5">
      <c r="B39" s="256" t="s">
        <v>843</v>
      </c>
      <c r="C39" s="170" t="s">
        <v>571</v>
      </c>
      <c r="D39" s="156" t="s">
        <v>938</v>
      </c>
      <c r="E39" s="186" t="s">
        <v>15</v>
      </c>
      <c r="F39" s="216" t="s">
        <v>980</v>
      </c>
    </row>
    <row r="40" spans="1:6" ht="14.5">
      <c r="B40" s="256"/>
      <c r="C40" s="170" t="s">
        <v>16</v>
      </c>
      <c r="D40" s="156" t="s">
        <v>822</v>
      </c>
      <c r="E40" s="186" t="s">
        <v>13</v>
      </c>
      <c r="F40" s="186"/>
    </row>
    <row r="41" spans="1:6" ht="14.5" customHeight="1">
      <c r="A41" s="246" t="s">
        <v>956</v>
      </c>
      <c r="B41" s="257" t="s">
        <v>949</v>
      </c>
      <c r="C41" s="171" t="s">
        <v>572</v>
      </c>
      <c r="D41" s="157" t="s">
        <v>856</v>
      </c>
      <c r="E41" s="187" t="s">
        <v>19</v>
      </c>
      <c r="F41" s="187" t="s">
        <v>965</v>
      </c>
    </row>
    <row r="42" spans="1:6" ht="14.5">
      <c r="A42" s="246"/>
      <c r="B42" s="257"/>
      <c r="C42" s="171" t="s">
        <v>573</v>
      </c>
      <c r="D42" s="227" t="s">
        <v>1131</v>
      </c>
      <c r="E42" s="228" t="s">
        <v>19</v>
      </c>
      <c r="F42" s="228" t="s">
        <v>1067</v>
      </c>
    </row>
    <row r="43" spans="1:6" ht="15" customHeight="1">
      <c r="A43" s="246"/>
      <c r="B43" s="257"/>
      <c r="C43" s="171" t="s">
        <v>17</v>
      </c>
      <c r="D43" s="227" t="s">
        <v>1064</v>
      </c>
      <c r="E43" s="228" t="s">
        <v>15</v>
      </c>
      <c r="F43" s="228"/>
    </row>
    <row r="44" spans="1:6" ht="14.5">
      <c r="A44" s="246"/>
      <c r="B44" s="257"/>
      <c r="C44" s="212" t="s">
        <v>18</v>
      </c>
      <c r="D44" s="157" t="s">
        <v>569</v>
      </c>
      <c r="E44" s="211" t="s">
        <v>13</v>
      </c>
      <c r="F44" s="187"/>
    </row>
    <row r="45" spans="1:6" ht="14.5">
      <c r="A45" s="246"/>
      <c r="B45" s="257"/>
      <c r="C45" s="171" t="s">
        <v>574</v>
      </c>
      <c r="D45" s="157" t="s">
        <v>576</v>
      </c>
      <c r="E45" s="187"/>
      <c r="F45" s="187"/>
    </row>
    <row r="46" spans="1:6" ht="14.5" customHeight="1">
      <c r="A46" s="246"/>
      <c r="B46" s="258" t="s">
        <v>901</v>
      </c>
      <c r="C46" s="172" t="s">
        <v>577</v>
      </c>
      <c r="D46" s="158" t="s">
        <v>901</v>
      </c>
      <c r="E46" s="188" t="s">
        <v>15</v>
      </c>
      <c r="F46" s="221" t="s">
        <v>989</v>
      </c>
    </row>
    <row r="47" spans="1:6" ht="14.5">
      <c r="A47" s="246"/>
      <c r="B47" s="258"/>
      <c r="C47" s="172" t="s">
        <v>578</v>
      </c>
      <c r="D47" s="158" t="s">
        <v>813</v>
      </c>
      <c r="E47" s="188" t="s">
        <v>13</v>
      </c>
      <c r="F47" s="188"/>
    </row>
    <row r="48" spans="1:6" ht="14.5">
      <c r="A48" s="246"/>
      <c r="B48" s="258"/>
      <c r="C48" s="172" t="s">
        <v>579</v>
      </c>
      <c r="D48" s="158" t="s">
        <v>576</v>
      </c>
      <c r="E48" s="188"/>
      <c r="F48" s="188"/>
    </row>
    <row r="49" spans="1:6" ht="14.5" customHeight="1">
      <c r="A49" s="246" t="s">
        <v>957</v>
      </c>
      <c r="B49" s="254" t="s">
        <v>950</v>
      </c>
      <c r="C49" s="173" t="s">
        <v>580</v>
      </c>
      <c r="D49" s="159" t="s">
        <v>816</v>
      </c>
      <c r="E49" s="167" t="s">
        <v>15</v>
      </c>
      <c r="F49" s="167"/>
    </row>
    <row r="50" spans="1:6" ht="14.5">
      <c r="A50" s="246"/>
      <c r="B50" s="254"/>
      <c r="C50" s="173" t="s">
        <v>581</v>
      </c>
      <c r="D50" s="159" t="s">
        <v>566</v>
      </c>
      <c r="E50" s="167" t="s">
        <v>15</v>
      </c>
      <c r="F50" s="201"/>
    </row>
    <row r="51" spans="1:6" ht="14.5">
      <c r="A51" s="246"/>
      <c r="B51" s="254"/>
      <c r="C51" s="174" t="s">
        <v>582</v>
      </c>
      <c r="D51" s="167" t="s">
        <v>575</v>
      </c>
      <c r="E51" s="167" t="s">
        <v>15</v>
      </c>
      <c r="F51" s="167"/>
    </row>
    <row r="52" spans="1:6" ht="14.5">
      <c r="A52" s="246"/>
      <c r="B52" s="254"/>
      <c r="C52" s="173" t="s">
        <v>808</v>
      </c>
      <c r="D52" s="159" t="s">
        <v>576</v>
      </c>
      <c r="E52" s="167"/>
      <c r="F52" s="167"/>
    </row>
    <row r="53" spans="1:6" ht="14.5" customHeight="1">
      <c r="A53" s="246"/>
      <c r="B53" s="255" t="s">
        <v>951</v>
      </c>
      <c r="C53" s="175" t="s">
        <v>827</v>
      </c>
      <c r="D53" s="160" t="s">
        <v>907</v>
      </c>
      <c r="E53" s="189" t="s">
        <v>15</v>
      </c>
      <c r="F53" s="189" t="s">
        <v>864</v>
      </c>
    </row>
    <row r="54" spans="1:6" ht="14.5">
      <c r="A54" s="246"/>
      <c r="B54" s="255"/>
      <c r="C54" s="175" t="s">
        <v>826</v>
      </c>
      <c r="D54" s="160" t="s">
        <v>566</v>
      </c>
      <c r="E54" s="189" t="s">
        <v>15</v>
      </c>
      <c r="F54" s="189"/>
    </row>
    <row r="55" spans="1:6" ht="14.5">
      <c r="A55" s="246"/>
      <c r="B55" s="255"/>
      <c r="C55" s="175" t="s">
        <v>809</v>
      </c>
      <c r="D55" s="160" t="s">
        <v>576</v>
      </c>
      <c r="E55" s="189"/>
      <c r="F55" s="189"/>
    </row>
    <row r="56" spans="1:6" ht="14.5" customHeight="1">
      <c r="A56" s="246" t="s">
        <v>958</v>
      </c>
      <c r="B56" s="256" t="s">
        <v>784</v>
      </c>
      <c r="C56" s="170" t="s">
        <v>829</v>
      </c>
      <c r="D56" s="156" t="s">
        <v>778</v>
      </c>
      <c r="E56" s="186" t="s">
        <v>15</v>
      </c>
      <c r="F56" s="186"/>
    </row>
    <row r="57" spans="1:6" ht="14.5">
      <c r="A57" s="246"/>
      <c r="B57" s="256"/>
      <c r="C57" s="170" t="s">
        <v>828</v>
      </c>
      <c r="D57" s="156" t="s">
        <v>821</v>
      </c>
      <c r="E57" s="186" t="s">
        <v>13</v>
      </c>
      <c r="F57" s="186"/>
    </row>
    <row r="58" spans="1:6" ht="14.5">
      <c r="A58" s="246"/>
      <c r="B58" s="256"/>
      <c r="C58" s="170" t="s">
        <v>850</v>
      </c>
      <c r="D58" s="156" t="s">
        <v>824</v>
      </c>
      <c r="E58" s="186"/>
      <c r="F58" s="186"/>
    </row>
    <row r="59" spans="1:6" ht="14.5">
      <c r="A59" s="246"/>
      <c r="B59" s="247" t="s">
        <v>952</v>
      </c>
      <c r="C59" s="176" t="s">
        <v>853</v>
      </c>
      <c r="D59" s="161" t="s">
        <v>825</v>
      </c>
      <c r="E59" s="190" t="s">
        <v>15</v>
      </c>
      <c r="F59" s="220" t="s">
        <v>987</v>
      </c>
    </row>
    <row r="60" spans="1:6" ht="14.5">
      <c r="A60" s="246"/>
      <c r="B60" s="247"/>
      <c r="C60" s="213" t="s">
        <v>939</v>
      </c>
      <c r="D60" s="161" t="s">
        <v>576</v>
      </c>
      <c r="E60" s="190"/>
      <c r="F60" s="190"/>
    </row>
    <row r="61" spans="1:6" ht="14.5">
      <c r="A61" s="246" t="s">
        <v>898</v>
      </c>
      <c r="B61" s="266" t="s">
        <v>953</v>
      </c>
      <c r="C61" s="214" t="s">
        <v>865</v>
      </c>
      <c r="D61" s="162" t="s">
        <v>917</v>
      </c>
      <c r="E61" s="191" t="s">
        <v>15</v>
      </c>
      <c r="F61" s="191"/>
    </row>
    <row r="62" spans="1:6" ht="14.5">
      <c r="A62" s="246"/>
      <c r="B62" s="266"/>
      <c r="C62" s="177" t="s">
        <v>851</v>
      </c>
      <c r="D62" s="215" t="s">
        <v>971</v>
      </c>
      <c r="E62" s="191" t="s">
        <v>13</v>
      </c>
      <c r="F62" s="191"/>
    </row>
    <row r="63" spans="1:6" ht="14.5">
      <c r="A63" s="246"/>
      <c r="B63" s="266"/>
      <c r="C63" s="177" t="s">
        <v>854</v>
      </c>
      <c r="D63" s="162" t="s">
        <v>935</v>
      </c>
      <c r="E63" s="191" t="s">
        <v>13</v>
      </c>
      <c r="F63" s="191"/>
    </row>
    <row r="64" spans="1:6" ht="14.5">
      <c r="A64" s="246"/>
      <c r="B64" s="266"/>
      <c r="C64" s="177" t="s">
        <v>940</v>
      </c>
      <c r="D64" s="162" t="s">
        <v>934</v>
      </c>
      <c r="E64" s="191" t="s">
        <v>13</v>
      </c>
      <c r="F64" s="191"/>
    </row>
    <row r="65" spans="1:6" ht="14.5">
      <c r="A65" s="246"/>
      <c r="B65" s="266"/>
      <c r="C65" s="177" t="s">
        <v>941</v>
      </c>
      <c r="D65" s="162" t="s">
        <v>576</v>
      </c>
      <c r="E65" s="191"/>
      <c r="F65" s="191"/>
    </row>
    <row r="66" spans="1:6" ht="14.5">
      <c r="A66" s="246"/>
      <c r="B66" s="267" t="s">
        <v>567</v>
      </c>
      <c r="C66" s="178" t="s">
        <v>942</v>
      </c>
      <c r="D66" s="163" t="s">
        <v>918</v>
      </c>
      <c r="E66" s="192" t="s">
        <v>15</v>
      </c>
      <c r="F66" s="192" t="s">
        <v>868</v>
      </c>
    </row>
    <row r="67" spans="1:6" ht="14.5">
      <c r="A67" s="246"/>
      <c r="B67" s="267"/>
      <c r="C67" s="178" t="s">
        <v>943</v>
      </c>
      <c r="D67" s="163" t="s">
        <v>21</v>
      </c>
      <c r="E67" s="192" t="s">
        <v>15</v>
      </c>
      <c r="F67" s="192"/>
    </row>
    <row r="68" spans="1:6" ht="14.5">
      <c r="A68" s="246"/>
      <c r="B68" s="267"/>
      <c r="C68" s="178" t="s">
        <v>944</v>
      </c>
      <c r="D68" s="163" t="s">
        <v>22</v>
      </c>
      <c r="E68" s="192" t="s">
        <v>15</v>
      </c>
      <c r="F68" s="192"/>
    </row>
    <row r="69" spans="1:6" ht="14.5">
      <c r="A69" s="246"/>
      <c r="B69" s="267"/>
      <c r="C69" s="178" t="s">
        <v>945</v>
      </c>
      <c r="D69" s="163" t="s">
        <v>556</v>
      </c>
      <c r="E69" s="192" t="s">
        <v>15</v>
      </c>
      <c r="F69" s="192"/>
    </row>
    <row r="70" spans="1:6" ht="14.5">
      <c r="A70" s="246"/>
      <c r="B70" s="267"/>
      <c r="C70" s="178" t="s">
        <v>866</v>
      </c>
      <c r="D70" s="163" t="s">
        <v>23</v>
      </c>
      <c r="E70" s="192" t="s">
        <v>15</v>
      </c>
      <c r="F70" s="192"/>
    </row>
    <row r="71" spans="1:6" ht="14.5">
      <c r="A71" s="246"/>
      <c r="B71" s="267"/>
      <c r="C71" s="178" t="s">
        <v>830</v>
      </c>
      <c r="D71" s="163" t="s">
        <v>24</v>
      </c>
      <c r="E71" s="192" t="s">
        <v>15</v>
      </c>
      <c r="F71" s="192"/>
    </row>
    <row r="72" spans="1:6" ht="14.5">
      <c r="A72" s="246"/>
      <c r="B72" s="267"/>
      <c r="C72" s="178" t="s">
        <v>831</v>
      </c>
      <c r="D72" s="163" t="s">
        <v>25</v>
      </c>
      <c r="E72" s="192" t="s">
        <v>15</v>
      </c>
      <c r="F72" s="192"/>
    </row>
    <row r="73" spans="1:6" ht="14.5">
      <c r="A73" s="246"/>
      <c r="B73" s="267"/>
      <c r="C73" s="178" t="s">
        <v>832</v>
      </c>
      <c r="D73" s="163" t="s">
        <v>26</v>
      </c>
      <c r="E73" s="192" t="s">
        <v>15</v>
      </c>
      <c r="F73" s="192"/>
    </row>
    <row r="74" spans="1:6" ht="14.5">
      <c r="A74" s="246"/>
      <c r="B74" s="267"/>
      <c r="C74" s="178" t="s">
        <v>833</v>
      </c>
      <c r="D74" s="163" t="s">
        <v>555</v>
      </c>
      <c r="E74" s="192" t="s">
        <v>13</v>
      </c>
      <c r="F74" s="192" t="s">
        <v>848</v>
      </c>
    </row>
    <row r="75" spans="1:6" ht="14.5">
      <c r="A75" s="246"/>
      <c r="B75" s="267"/>
      <c r="C75" s="178" t="s">
        <v>834</v>
      </c>
      <c r="D75" s="163" t="s">
        <v>554</v>
      </c>
      <c r="E75" s="192" t="s">
        <v>15</v>
      </c>
      <c r="F75" s="192" t="s">
        <v>849</v>
      </c>
    </row>
    <row r="76" spans="1:6" ht="14.5">
      <c r="A76" s="246"/>
      <c r="B76" s="267"/>
      <c r="C76" s="178" t="s">
        <v>836</v>
      </c>
      <c r="D76" s="163" t="s">
        <v>27</v>
      </c>
      <c r="E76" s="192" t="s">
        <v>13</v>
      </c>
      <c r="F76" s="192"/>
    </row>
    <row r="77" spans="1:6" ht="14.5">
      <c r="A77" s="246"/>
      <c r="B77" s="267"/>
      <c r="C77" s="178" t="s">
        <v>837</v>
      </c>
      <c r="D77" s="163" t="s">
        <v>576</v>
      </c>
      <c r="E77" s="192"/>
      <c r="F77" s="192"/>
    </row>
    <row r="78" spans="1:6" ht="14.5" customHeight="1">
      <c r="A78" s="246" t="s">
        <v>899</v>
      </c>
      <c r="B78" s="268" t="s">
        <v>954</v>
      </c>
      <c r="C78" s="179" t="s">
        <v>841</v>
      </c>
      <c r="D78" s="164" t="s">
        <v>835</v>
      </c>
      <c r="E78" s="193" t="s">
        <v>15</v>
      </c>
      <c r="F78" s="193"/>
    </row>
    <row r="79" spans="1:6" ht="14.5">
      <c r="A79" s="246"/>
      <c r="B79" s="268"/>
      <c r="C79" s="179" t="s">
        <v>842</v>
      </c>
      <c r="D79" s="164" t="s">
        <v>919</v>
      </c>
      <c r="E79" s="193" t="s">
        <v>15</v>
      </c>
      <c r="F79" s="193"/>
    </row>
    <row r="80" spans="1:6" ht="14.5">
      <c r="A80" s="246"/>
      <c r="B80" s="268"/>
      <c r="C80" s="179" t="s">
        <v>852</v>
      </c>
      <c r="D80" s="164" t="s">
        <v>576</v>
      </c>
      <c r="E80" s="193"/>
      <c r="F80" s="193"/>
    </row>
    <row r="81" spans="1:6" ht="14.5">
      <c r="A81" s="246"/>
      <c r="B81" s="269" t="s">
        <v>878</v>
      </c>
      <c r="C81" s="180" t="s">
        <v>855</v>
      </c>
      <c r="D81" s="165" t="s">
        <v>862</v>
      </c>
      <c r="E81" s="194" t="s">
        <v>15</v>
      </c>
      <c r="F81" s="194"/>
    </row>
    <row r="82" spans="1:6" ht="14.5">
      <c r="A82" s="246"/>
      <c r="B82" s="269"/>
      <c r="C82" s="180" t="s">
        <v>860</v>
      </c>
      <c r="D82" s="165" t="s">
        <v>576</v>
      </c>
      <c r="E82" s="194"/>
      <c r="F82" s="194"/>
    </row>
    <row r="83" spans="1:6" ht="14.5">
      <c r="A83" s="246"/>
      <c r="B83" s="270" t="s">
        <v>812</v>
      </c>
      <c r="C83" s="181" t="s">
        <v>861</v>
      </c>
      <c r="D83" s="166" t="s">
        <v>812</v>
      </c>
      <c r="E83" s="195" t="s">
        <v>13</v>
      </c>
      <c r="F83" s="195"/>
    </row>
    <row r="84" spans="1:6" ht="14.5">
      <c r="A84" s="246"/>
      <c r="B84" s="270"/>
      <c r="C84" s="181" t="s">
        <v>946</v>
      </c>
      <c r="D84" s="166" t="s">
        <v>576</v>
      </c>
      <c r="E84" s="195"/>
      <c r="F84" s="195"/>
    </row>
    <row r="85" spans="1:6" ht="14.5">
      <c r="B85" s="153" t="s">
        <v>900</v>
      </c>
      <c r="C85" s="245" t="s">
        <v>1123</v>
      </c>
      <c r="D85" s="157" t="s">
        <v>576</v>
      </c>
      <c r="E85" s="187"/>
      <c r="F85" s="187"/>
    </row>
  </sheetData>
  <mergeCells count="31">
    <mergeCell ref="A78:A84"/>
    <mergeCell ref="B61:B65"/>
    <mergeCell ref="B66:B77"/>
    <mergeCell ref="B78:B80"/>
    <mergeCell ref="B81:B82"/>
    <mergeCell ref="B83:B84"/>
    <mergeCell ref="A61:A77"/>
    <mergeCell ref="A1:B4"/>
    <mergeCell ref="A7:F7"/>
    <mergeCell ref="C1:F4"/>
    <mergeCell ref="A10:F10"/>
    <mergeCell ref="A29:A38"/>
    <mergeCell ref="A13:F13"/>
    <mergeCell ref="B29:B35"/>
    <mergeCell ref="B36:B38"/>
    <mergeCell ref="A41:A48"/>
    <mergeCell ref="A49:A55"/>
    <mergeCell ref="A56:A60"/>
    <mergeCell ref="B59:B60"/>
    <mergeCell ref="A16:F16"/>
    <mergeCell ref="A18:B18"/>
    <mergeCell ref="A25:F25"/>
    <mergeCell ref="A21:B21"/>
    <mergeCell ref="A22:F22"/>
    <mergeCell ref="A19:F19"/>
    <mergeCell ref="B49:B52"/>
    <mergeCell ref="B53:B55"/>
    <mergeCell ref="B56:B58"/>
    <mergeCell ref="B39:B40"/>
    <mergeCell ref="B41:B45"/>
    <mergeCell ref="B46:B48"/>
  </mergeCells>
  <pageMargins left="0.7" right="0.7" top="0.75" bottom="0.75" header="0.3" footer="0.3"/>
  <pageSetup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H252"/>
  <sheetViews>
    <sheetView zoomScale="85" zoomScaleNormal="85" workbookViewId="0">
      <pane xSplit="4" ySplit="3" topLeftCell="E4" activePane="bottomRight" state="frozen"/>
      <selection pane="topRight" activeCell="D1" sqref="D1"/>
      <selection pane="bottomLeft" activeCell="A4" sqref="A4"/>
      <selection pane="bottomRight" activeCell="D120" sqref="D120"/>
    </sheetView>
  </sheetViews>
  <sheetFormatPr defaultColWidth="9" defaultRowHeight="14.5"/>
  <cols>
    <col min="1" max="1" width="4.08203125" style="3" bestFit="1" customWidth="1"/>
    <col min="2" max="2" width="255.58203125" style="3" hidden="1" customWidth="1"/>
    <col min="3" max="3" width="10.58203125" style="3" customWidth="1"/>
    <col min="4" max="4" width="11.83203125" style="5" customWidth="1"/>
    <col min="5" max="5" width="40.58203125" style="3" customWidth="1"/>
    <col min="6" max="6" width="23.83203125" style="3" customWidth="1"/>
    <col min="7" max="7" width="14.83203125" style="3" customWidth="1"/>
    <col min="8" max="8" width="29" style="3" customWidth="1"/>
    <col min="9" max="10" width="23.83203125" style="3" customWidth="1"/>
    <col min="11" max="11" width="19.5" style="3" customWidth="1"/>
    <col min="12" max="17" width="23.08203125" style="3" customWidth="1"/>
    <col min="18" max="18" width="33.08203125" style="4" customWidth="1"/>
    <col min="19" max="20" width="19.08203125" style="3" customWidth="1"/>
    <col min="21" max="22" width="17.58203125" style="3" customWidth="1"/>
    <col min="23" max="24" width="23.08203125" style="3" customWidth="1"/>
    <col min="25" max="27" width="16.33203125" style="3" customWidth="1"/>
    <col min="28" max="30" width="19.5" style="3" customWidth="1"/>
    <col min="31" max="32" width="24.08203125" style="3" customWidth="1"/>
    <col min="33" max="33" width="24.58203125" style="3" customWidth="1"/>
    <col min="34" max="34" width="17.58203125" style="3" customWidth="1"/>
    <col min="35" max="37" width="13.5" style="3" customWidth="1"/>
    <col min="38" max="38" width="17.83203125" style="3" customWidth="1"/>
    <col min="39" max="45" width="8.83203125" style="3" customWidth="1"/>
    <col min="46" max="46" width="16.5" style="3" customWidth="1"/>
    <col min="47" max="47" width="13.33203125" style="3" customWidth="1"/>
    <col min="48" max="49" width="22.58203125" style="3" customWidth="1"/>
    <col min="50" max="56" width="23.5" style="3" customWidth="1"/>
    <col min="57" max="57" width="37.58203125" style="3" customWidth="1"/>
    <col min="58" max="58" width="17.25" style="3" customWidth="1"/>
    <col min="59" max="59" width="9" style="3"/>
    <col min="60" max="60" width="11.75" style="3" customWidth="1"/>
    <col min="61" max="16384" width="9" style="3"/>
  </cols>
  <sheetData>
    <row r="1" spans="1:60" s="28" customFormat="1" ht="53.25" customHeight="1">
      <c r="A1" s="303" t="s">
        <v>570</v>
      </c>
      <c r="B1" s="304"/>
      <c r="C1" s="304"/>
      <c r="D1" s="304"/>
      <c r="E1" s="304"/>
      <c r="F1" s="304"/>
      <c r="G1" s="304"/>
      <c r="H1" s="304"/>
      <c r="I1" s="304"/>
      <c r="J1" s="305"/>
      <c r="K1" s="306" t="s">
        <v>818</v>
      </c>
      <c r="L1" s="307"/>
      <c r="M1" s="308" t="s">
        <v>902</v>
      </c>
      <c r="N1" s="309"/>
      <c r="O1" s="309"/>
      <c r="P1" s="309"/>
      <c r="Q1" s="309"/>
      <c r="R1" s="309"/>
      <c r="S1" s="309"/>
      <c r="T1" s="310"/>
      <c r="U1" s="275" t="s">
        <v>905</v>
      </c>
      <c r="V1" s="275"/>
      <c r="W1" s="275"/>
      <c r="X1" s="275"/>
      <c r="Y1" s="275"/>
      <c r="Z1" s="275"/>
      <c r="AA1" s="276"/>
      <c r="AB1" s="289" t="s">
        <v>910</v>
      </c>
      <c r="AC1" s="290"/>
      <c r="AD1" s="290"/>
      <c r="AE1" s="290"/>
      <c r="AF1" s="291"/>
      <c r="AG1" s="281" t="s">
        <v>913</v>
      </c>
      <c r="AH1" s="281"/>
      <c r="AI1" s="281"/>
      <c r="AJ1" s="281"/>
      <c r="AK1" s="281"/>
      <c r="AL1" s="281"/>
      <c r="AM1" s="281"/>
      <c r="AN1" s="281"/>
      <c r="AO1" s="281"/>
      <c r="AP1" s="281"/>
      <c r="AQ1" s="281"/>
      <c r="AR1" s="281"/>
      <c r="AS1" s="281"/>
      <c r="AT1" s="281"/>
      <c r="AU1" s="281"/>
      <c r="AV1" s="281"/>
      <c r="AW1" s="282"/>
      <c r="AX1" s="274" t="s">
        <v>972</v>
      </c>
      <c r="AY1" s="275"/>
      <c r="AZ1" s="275"/>
      <c r="BA1" s="275"/>
      <c r="BB1" s="275"/>
      <c r="BC1" s="275"/>
      <c r="BD1" s="276"/>
      <c r="BE1" s="50" t="s">
        <v>916</v>
      </c>
    </row>
    <row r="2" spans="1:60" ht="75" customHeight="1">
      <c r="A2" s="197"/>
      <c r="B2" s="198"/>
      <c r="C2" s="229"/>
      <c r="D2" s="198"/>
      <c r="E2" s="198"/>
      <c r="F2" s="198"/>
      <c r="G2" s="198"/>
      <c r="H2" s="60"/>
      <c r="I2" s="60"/>
      <c r="J2" s="56"/>
      <c r="K2" s="57"/>
      <c r="L2" s="58"/>
      <c r="M2" s="311" t="s">
        <v>904</v>
      </c>
      <c r="N2" s="312"/>
      <c r="O2" s="312"/>
      <c r="P2" s="312"/>
      <c r="Q2" s="313"/>
      <c r="R2" s="314" t="s">
        <v>903</v>
      </c>
      <c r="S2" s="315"/>
      <c r="T2" s="316"/>
      <c r="U2" s="292" t="s">
        <v>906</v>
      </c>
      <c r="V2" s="293"/>
      <c r="W2" s="293"/>
      <c r="X2" s="294"/>
      <c r="Y2" s="295" t="s">
        <v>908</v>
      </c>
      <c r="Z2" s="296"/>
      <c r="AA2" s="297"/>
      <c r="AB2" s="300" t="s">
        <v>911</v>
      </c>
      <c r="AC2" s="301"/>
      <c r="AD2" s="302"/>
      <c r="AE2" s="298" t="s">
        <v>912</v>
      </c>
      <c r="AF2" s="299"/>
      <c r="AG2" s="286" t="s">
        <v>978</v>
      </c>
      <c r="AH2" s="287"/>
      <c r="AI2" s="287"/>
      <c r="AJ2" s="287"/>
      <c r="AK2" s="288"/>
      <c r="AL2" s="283" t="s">
        <v>979</v>
      </c>
      <c r="AM2" s="284"/>
      <c r="AN2" s="284"/>
      <c r="AO2" s="284"/>
      <c r="AP2" s="284"/>
      <c r="AQ2" s="284"/>
      <c r="AR2" s="284"/>
      <c r="AS2" s="284"/>
      <c r="AT2" s="284"/>
      <c r="AU2" s="284"/>
      <c r="AV2" s="284"/>
      <c r="AW2" s="285"/>
      <c r="AX2" s="271" t="s">
        <v>914</v>
      </c>
      <c r="AY2" s="272"/>
      <c r="AZ2" s="273"/>
      <c r="BA2" s="277" t="s">
        <v>915</v>
      </c>
      <c r="BB2" s="278"/>
      <c r="BC2" s="279" t="s">
        <v>920</v>
      </c>
      <c r="BD2" s="280"/>
      <c r="BE2" s="59"/>
    </row>
    <row r="3" spans="1:60" ht="72" customHeight="1" thickBot="1">
      <c r="A3" s="29" t="s">
        <v>2</v>
      </c>
      <c r="B3" s="30" t="s">
        <v>5</v>
      </c>
      <c r="C3" s="30" t="s">
        <v>1112</v>
      </c>
      <c r="D3" s="31" t="s">
        <v>7</v>
      </c>
      <c r="E3" s="31" t="s">
        <v>9</v>
      </c>
      <c r="F3" s="31" t="s">
        <v>20</v>
      </c>
      <c r="G3" s="31" t="s">
        <v>976</v>
      </c>
      <c r="H3" s="61" t="s">
        <v>840</v>
      </c>
      <c r="I3" s="61" t="s">
        <v>977</v>
      </c>
      <c r="J3" s="32" t="s">
        <v>876</v>
      </c>
      <c r="K3" s="44" t="s">
        <v>938</v>
      </c>
      <c r="L3" s="45" t="s">
        <v>822</v>
      </c>
      <c r="M3" s="140" t="s">
        <v>856</v>
      </c>
      <c r="N3" s="223" t="s">
        <v>1131</v>
      </c>
      <c r="O3" s="223" t="s">
        <v>1064</v>
      </c>
      <c r="P3" s="141" t="s">
        <v>569</v>
      </c>
      <c r="Q3" s="142" t="s">
        <v>576</v>
      </c>
      <c r="R3" s="143" t="s">
        <v>901</v>
      </c>
      <c r="S3" s="143" t="s">
        <v>813</v>
      </c>
      <c r="T3" s="144" t="s">
        <v>576</v>
      </c>
      <c r="U3" s="136" t="s">
        <v>816</v>
      </c>
      <c r="V3" s="137" t="s">
        <v>566</v>
      </c>
      <c r="W3" s="137" t="s">
        <v>575</v>
      </c>
      <c r="X3" s="138" t="s">
        <v>576</v>
      </c>
      <c r="Y3" s="132" t="s">
        <v>907</v>
      </c>
      <c r="Z3" s="133" t="s">
        <v>566</v>
      </c>
      <c r="AA3" s="139" t="s">
        <v>576</v>
      </c>
      <c r="AB3" s="44" t="s">
        <v>778</v>
      </c>
      <c r="AC3" s="125" t="s">
        <v>821</v>
      </c>
      <c r="AD3" s="125" t="s">
        <v>824</v>
      </c>
      <c r="AE3" s="55" t="s">
        <v>825</v>
      </c>
      <c r="AF3" s="130" t="s">
        <v>576</v>
      </c>
      <c r="AG3" s="209" t="s">
        <v>917</v>
      </c>
      <c r="AH3" s="48" t="s">
        <v>971</v>
      </c>
      <c r="AI3" s="48" t="s">
        <v>935</v>
      </c>
      <c r="AJ3" s="48" t="s">
        <v>934</v>
      </c>
      <c r="AK3" s="131" t="s">
        <v>576</v>
      </c>
      <c r="AL3" s="134" t="s">
        <v>918</v>
      </c>
      <c r="AM3" s="135" t="s">
        <v>21</v>
      </c>
      <c r="AN3" s="135" t="s">
        <v>22</v>
      </c>
      <c r="AO3" s="135" t="s">
        <v>556</v>
      </c>
      <c r="AP3" s="135" t="s">
        <v>23</v>
      </c>
      <c r="AQ3" s="135" t="s">
        <v>24</v>
      </c>
      <c r="AR3" s="135" t="s">
        <v>25</v>
      </c>
      <c r="AS3" s="135" t="s">
        <v>26</v>
      </c>
      <c r="AT3" s="135" t="s">
        <v>555</v>
      </c>
      <c r="AU3" s="135" t="s">
        <v>554</v>
      </c>
      <c r="AV3" s="135" t="s">
        <v>27</v>
      </c>
      <c r="AW3" s="210" t="s">
        <v>576</v>
      </c>
      <c r="AX3" s="145" t="s">
        <v>835</v>
      </c>
      <c r="AY3" s="49" t="s">
        <v>919</v>
      </c>
      <c r="AZ3" s="54" t="s">
        <v>576</v>
      </c>
      <c r="BA3" s="67" t="s">
        <v>862</v>
      </c>
      <c r="BB3" s="68" t="s">
        <v>576</v>
      </c>
      <c r="BC3" s="65" t="s">
        <v>812</v>
      </c>
      <c r="BD3" s="66" t="s">
        <v>576</v>
      </c>
      <c r="BE3" s="51" t="s">
        <v>823</v>
      </c>
      <c r="BH3" s="5"/>
    </row>
    <row r="4" spans="1:60" ht="25" customHeight="1">
      <c r="A4" s="33">
        <v>1</v>
      </c>
      <c r="B4" s="34" t="s">
        <v>28</v>
      </c>
      <c r="C4" s="231">
        <v>1.1000000000000001</v>
      </c>
      <c r="D4" s="35" t="s">
        <v>29</v>
      </c>
      <c r="E4" s="202" t="s">
        <v>595</v>
      </c>
      <c r="F4" s="34" t="s">
        <v>30</v>
      </c>
      <c r="G4" s="34"/>
      <c r="H4" s="34" t="s">
        <v>844</v>
      </c>
      <c r="I4" s="34"/>
      <c r="J4" s="37"/>
      <c r="K4" s="115"/>
      <c r="L4" s="116"/>
      <c r="M4" s="46"/>
      <c r="N4" s="26"/>
      <c r="O4" s="26"/>
      <c r="P4" s="207"/>
      <c r="Q4" s="117"/>
      <c r="R4" s="126"/>
      <c r="S4" s="26"/>
      <c r="T4" s="127"/>
      <c r="U4" s="46"/>
      <c r="V4" s="26"/>
      <c r="W4" s="26"/>
      <c r="X4" s="117"/>
      <c r="Y4" s="118"/>
      <c r="Z4" s="26"/>
      <c r="AA4" s="116"/>
      <c r="AB4" s="46"/>
      <c r="AC4" s="26"/>
      <c r="AD4" s="26"/>
      <c r="AE4" s="118"/>
      <c r="AF4" s="116"/>
      <c r="AG4" s="118"/>
      <c r="AH4" s="26"/>
      <c r="AI4" s="4"/>
      <c r="AJ4" s="26"/>
      <c r="AK4" s="117"/>
      <c r="AL4" s="118"/>
      <c r="AM4" s="26"/>
      <c r="AN4" s="26"/>
      <c r="AO4" s="26"/>
      <c r="AP4" s="26"/>
      <c r="AQ4" s="26"/>
      <c r="AR4" s="26"/>
      <c r="AS4" s="4"/>
      <c r="AT4" s="4"/>
      <c r="AU4" s="26"/>
      <c r="AV4" s="26"/>
      <c r="AW4" s="116"/>
      <c r="AX4" s="46"/>
      <c r="AY4" s="26"/>
      <c r="AZ4" s="117"/>
      <c r="BA4" s="118"/>
      <c r="BB4" s="117"/>
      <c r="BC4" s="26"/>
      <c r="BD4" s="116"/>
      <c r="BE4" s="52"/>
    </row>
    <row r="5" spans="1:60" ht="25" customHeight="1">
      <c r="A5" s="36">
        <v>1</v>
      </c>
      <c r="B5" s="23" t="s">
        <v>31</v>
      </c>
      <c r="C5" s="232">
        <v>1.2</v>
      </c>
      <c r="D5" s="24" t="s">
        <v>32</v>
      </c>
      <c r="E5" s="202" t="s">
        <v>33</v>
      </c>
      <c r="F5" s="23" t="s">
        <v>30</v>
      </c>
      <c r="G5" s="23"/>
      <c r="H5" s="23" t="s">
        <v>844</v>
      </c>
      <c r="I5" s="23"/>
      <c r="J5" s="37"/>
      <c r="K5" s="115"/>
      <c r="L5" s="116"/>
      <c r="M5" s="46"/>
      <c r="N5" s="26"/>
      <c r="O5" s="26"/>
      <c r="P5" s="208"/>
      <c r="Q5" s="117"/>
      <c r="R5" s="26"/>
      <c r="S5" s="26"/>
      <c r="T5" s="116"/>
      <c r="U5" s="46"/>
      <c r="V5" s="26"/>
      <c r="W5" s="26"/>
      <c r="X5" s="117"/>
      <c r="Y5" s="118"/>
      <c r="Z5" s="26"/>
      <c r="AA5" s="116"/>
      <c r="AB5" s="46"/>
      <c r="AC5" s="26"/>
      <c r="AD5" s="26"/>
      <c r="AE5" s="118"/>
      <c r="AF5" s="116"/>
      <c r="AG5" s="118"/>
      <c r="AH5" s="26"/>
      <c r="AI5" s="4"/>
      <c r="AJ5" s="26"/>
      <c r="AK5" s="117"/>
      <c r="AL5" s="118"/>
      <c r="AM5" s="26"/>
      <c r="AN5" s="26"/>
      <c r="AO5" s="26"/>
      <c r="AP5" s="26"/>
      <c r="AQ5" s="26"/>
      <c r="AR5" s="26"/>
      <c r="AS5" s="26"/>
      <c r="AT5" s="119"/>
      <c r="AU5" s="26"/>
      <c r="AV5" s="119"/>
      <c r="AW5" s="116"/>
      <c r="AX5" s="46"/>
      <c r="AY5" s="26"/>
      <c r="AZ5" s="117"/>
      <c r="BA5" s="118"/>
      <c r="BB5" s="117"/>
      <c r="BC5" s="26"/>
      <c r="BD5" s="116"/>
      <c r="BE5" s="52"/>
    </row>
    <row r="6" spans="1:60" ht="25" customHeight="1">
      <c r="A6" s="36">
        <v>1</v>
      </c>
      <c r="B6" s="23"/>
      <c r="C6" s="232">
        <v>1.2</v>
      </c>
      <c r="D6" s="24" t="s">
        <v>35</v>
      </c>
      <c r="E6" s="202" t="s">
        <v>36</v>
      </c>
      <c r="F6" s="23" t="s">
        <v>34</v>
      </c>
      <c r="G6" s="23"/>
      <c r="H6" s="23" t="s">
        <v>844</v>
      </c>
      <c r="I6" s="23"/>
      <c r="J6" s="37"/>
      <c r="K6" s="115"/>
      <c r="L6" s="116"/>
      <c r="M6" s="46"/>
      <c r="N6" s="26"/>
      <c r="O6" s="26"/>
      <c r="P6" s="208"/>
      <c r="Q6" s="117"/>
      <c r="R6" s="26"/>
      <c r="S6" s="26"/>
      <c r="T6" s="116"/>
      <c r="U6" s="46"/>
      <c r="V6" s="26"/>
      <c r="W6" s="26"/>
      <c r="X6" s="117"/>
      <c r="Y6" s="118"/>
      <c r="Z6" s="26"/>
      <c r="AA6" s="116"/>
      <c r="AB6" s="46"/>
      <c r="AC6" s="26"/>
      <c r="AD6" s="26"/>
      <c r="AE6" s="118"/>
      <c r="AF6" s="116"/>
      <c r="AG6" s="118"/>
      <c r="AH6" s="26"/>
      <c r="AI6" s="26"/>
      <c r="AJ6" s="26"/>
      <c r="AK6" s="117"/>
      <c r="AL6" s="118"/>
      <c r="AM6" s="26"/>
      <c r="AN6" s="26"/>
      <c r="AO6" s="26"/>
      <c r="AP6" s="26"/>
      <c r="AQ6" s="26"/>
      <c r="AR6" s="26"/>
      <c r="AS6" s="26"/>
      <c r="AT6" s="119"/>
      <c r="AU6" s="26"/>
      <c r="AV6" s="119"/>
      <c r="AW6" s="116"/>
      <c r="AX6" s="46"/>
      <c r="AY6" s="26"/>
      <c r="AZ6" s="117"/>
      <c r="BA6" s="118"/>
      <c r="BB6" s="117"/>
      <c r="BC6" s="26"/>
      <c r="BD6" s="116"/>
      <c r="BE6" s="52"/>
    </row>
    <row r="7" spans="1:60" ht="25" customHeight="1">
      <c r="A7" s="36">
        <v>1</v>
      </c>
      <c r="B7" s="23" t="s">
        <v>37</v>
      </c>
      <c r="C7" s="232">
        <v>1.3</v>
      </c>
      <c r="D7" s="24" t="s">
        <v>38</v>
      </c>
      <c r="E7" s="202" t="s">
        <v>39</v>
      </c>
      <c r="F7" s="23" t="s">
        <v>40</v>
      </c>
      <c r="G7" s="23"/>
      <c r="H7" s="23" t="s">
        <v>844</v>
      </c>
      <c r="I7" s="23"/>
      <c r="J7" s="37"/>
      <c r="K7" s="115"/>
      <c r="L7" s="116"/>
      <c r="M7" s="46"/>
      <c r="N7" s="26"/>
      <c r="O7" s="26"/>
      <c r="P7" s="208"/>
      <c r="Q7" s="117"/>
      <c r="R7" s="26"/>
      <c r="S7" s="128"/>
      <c r="T7" s="129"/>
      <c r="U7" s="46"/>
      <c r="V7" s="26"/>
      <c r="W7" s="26"/>
      <c r="X7" s="117"/>
      <c r="Y7" s="118"/>
      <c r="Z7" s="26"/>
      <c r="AA7" s="116"/>
      <c r="AB7" s="46"/>
      <c r="AC7" s="26"/>
      <c r="AD7" s="26"/>
      <c r="AE7" s="118"/>
      <c r="AF7" s="116"/>
      <c r="AG7" s="118"/>
      <c r="AH7" s="26"/>
      <c r="AI7" s="26"/>
      <c r="AJ7" s="26"/>
      <c r="AK7" s="117"/>
      <c r="AL7" s="118"/>
      <c r="AM7" s="26"/>
      <c r="AN7" s="26"/>
      <c r="AO7" s="26"/>
      <c r="AP7" s="26"/>
      <c r="AQ7" s="26"/>
      <c r="AR7" s="26"/>
      <c r="AS7" s="26"/>
      <c r="AT7" s="26"/>
      <c r="AU7" s="26"/>
      <c r="AV7" s="26"/>
      <c r="AW7" s="116"/>
      <c r="AX7" s="46"/>
      <c r="AY7" s="26"/>
      <c r="AZ7" s="117"/>
      <c r="BA7" s="118"/>
      <c r="BB7" s="117"/>
      <c r="BC7" s="26"/>
      <c r="BD7" s="116"/>
      <c r="BE7" s="52"/>
    </row>
    <row r="8" spans="1:60" ht="25" customHeight="1">
      <c r="A8" s="36">
        <v>1</v>
      </c>
      <c r="B8" s="23" t="s">
        <v>41</v>
      </c>
      <c r="C8" s="232">
        <v>1.4</v>
      </c>
      <c r="D8" s="24" t="s">
        <v>42</v>
      </c>
      <c r="E8" s="202" t="s">
        <v>43</v>
      </c>
      <c r="F8" s="23" t="s">
        <v>44</v>
      </c>
      <c r="G8" s="23"/>
      <c r="H8" s="23" t="s">
        <v>844</v>
      </c>
      <c r="I8" s="23"/>
      <c r="J8" s="37"/>
      <c r="K8" s="115"/>
      <c r="L8" s="116"/>
      <c r="M8" s="46"/>
      <c r="N8" s="26"/>
      <c r="O8" s="26"/>
      <c r="P8" s="208"/>
      <c r="Q8" s="117"/>
      <c r="R8" s="26"/>
      <c r="S8" s="26"/>
      <c r="T8" s="116"/>
      <c r="U8" s="46"/>
      <c r="V8" s="26"/>
      <c r="W8" s="26"/>
      <c r="X8" s="117"/>
      <c r="Y8" s="118"/>
      <c r="Z8" s="26"/>
      <c r="AA8" s="116"/>
      <c r="AB8" s="46"/>
      <c r="AC8" s="26"/>
      <c r="AD8" s="26"/>
      <c r="AE8" s="118"/>
      <c r="AF8" s="116"/>
      <c r="AG8" s="118"/>
      <c r="AH8" s="26"/>
      <c r="AI8" s="26"/>
      <c r="AJ8" s="26"/>
      <c r="AK8" s="117"/>
      <c r="AL8" s="118"/>
      <c r="AM8" s="26"/>
      <c r="AN8" s="26"/>
      <c r="AO8" s="26"/>
      <c r="AP8" s="26"/>
      <c r="AQ8" s="26"/>
      <c r="AR8" s="26"/>
      <c r="AS8" s="26"/>
      <c r="AT8" s="26"/>
      <c r="AU8" s="26"/>
      <c r="AV8" s="26"/>
      <c r="AW8" s="116"/>
      <c r="AX8" s="46"/>
      <c r="AY8" s="26"/>
      <c r="AZ8" s="117"/>
      <c r="BA8" s="118"/>
      <c r="BB8" s="117"/>
      <c r="BC8" s="26"/>
      <c r="BD8" s="116"/>
      <c r="BE8" s="52"/>
    </row>
    <row r="9" spans="1:60" ht="25" customHeight="1">
      <c r="A9" s="36">
        <v>1</v>
      </c>
      <c r="B9" s="23"/>
      <c r="C9" s="232">
        <v>1.4</v>
      </c>
      <c r="D9" s="24" t="s">
        <v>45</v>
      </c>
      <c r="E9" s="202" t="s">
        <v>993</v>
      </c>
      <c r="F9" s="23" t="s">
        <v>760</v>
      </c>
      <c r="G9" s="23"/>
      <c r="H9" s="23" t="s">
        <v>844</v>
      </c>
      <c r="I9" s="23"/>
      <c r="J9" s="37"/>
      <c r="K9" s="115"/>
      <c r="L9" s="116"/>
      <c r="M9" s="46"/>
      <c r="N9" s="26"/>
      <c r="O9" s="26"/>
      <c r="P9" s="208"/>
      <c r="Q9" s="117"/>
      <c r="R9" s="26"/>
      <c r="S9" s="26"/>
      <c r="T9" s="116"/>
      <c r="U9" s="46"/>
      <c r="V9" s="26"/>
      <c r="W9" s="26"/>
      <c r="X9" s="117"/>
      <c r="Y9" s="118"/>
      <c r="Z9" s="26"/>
      <c r="AA9" s="116"/>
      <c r="AB9" s="46"/>
      <c r="AC9" s="26"/>
      <c r="AD9" s="26"/>
      <c r="AE9" s="118"/>
      <c r="AF9" s="116"/>
      <c r="AG9" s="118"/>
      <c r="AH9" s="26"/>
      <c r="AI9" s="26"/>
      <c r="AJ9" s="26"/>
      <c r="AK9" s="117"/>
      <c r="AL9" s="118"/>
      <c r="AM9" s="26"/>
      <c r="AN9" s="26"/>
      <c r="AO9" s="26"/>
      <c r="AP9" s="26"/>
      <c r="AQ9" s="26"/>
      <c r="AR9" s="26"/>
      <c r="AS9" s="26"/>
      <c r="AT9" s="26"/>
      <c r="AU9" s="26"/>
      <c r="AV9" s="26"/>
      <c r="AW9" s="116"/>
      <c r="AX9" s="46"/>
      <c r="AY9" s="26"/>
      <c r="AZ9" s="117"/>
      <c r="BA9" s="118"/>
      <c r="BB9" s="117"/>
      <c r="BC9" s="26"/>
      <c r="BD9" s="116"/>
      <c r="BE9" s="52"/>
    </row>
    <row r="10" spans="1:60" ht="25" customHeight="1">
      <c r="A10" s="36">
        <v>1</v>
      </c>
      <c r="B10" s="23" t="s">
        <v>46</v>
      </c>
      <c r="C10" s="232">
        <v>1.5</v>
      </c>
      <c r="D10" s="24" t="s">
        <v>47</v>
      </c>
      <c r="E10" s="202" t="s">
        <v>596</v>
      </c>
      <c r="F10" s="23" t="s">
        <v>761</v>
      </c>
      <c r="G10" s="23"/>
      <c r="H10" s="23" t="s">
        <v>844</v>
      </c>
      <c r="I10" s="23"/>
      <c r="J10" s="37"/>
      <c r="K10" s="115"/>
      <c r="L10" s="116"/>
      <c r="M10" s="46"/>
      <c r="N10" s="26"/>
      <c r="O10" s="26"/>
      <c r="P10" s="208"/>
      <c r="Q10" s="117"/>
      <c r="R10" s="26"/>
      <c r="S10" s="26"/>
      <c r="T10" s="116"/>
      <c r="U10" s="46"/>
      <c r="V10" s="26"/>
      <c r="W10" s="26"/>
      <c r="X10" s="117"/>
      <c r="Y10" s="118"/>
      <c r="Z10" s="26"/>
      <c r="AA10" s="116"/>
      <c r="AB10" s="46"/>
      <c r="AC10" s="26"/>
      <c r="AD10" s="26"/>
      <c r="AE10" s="118"/>
      <c r="AF10" s="116"/>
      <c r="AG10" s="118"/>
      <c r="AH10" s="26"/>
      <c r="AI10" s="26"/>
      <c r="AJ10" s="26"/>
      <c r="AK10" s="117"/>
      <c r="AL10" s="118"/>
      <c r="AM10" s="26"/>
      <c r="AN10" s="26"/>
      <c r="AO10" s="26"/>
      <c r="AP10" s="26"/>
      <c r="AQ10" s="26"/>
      <c r="AR10" s="26"/>
      <c r="AS10" s="26"/>
      <c r="AT10" s="26"/>
      <c r="AU10" s="26"/>
      <c r="AV10" s="26"/>
      <c r="AW10" s="116"/>
      <c r="AX10" s="46"/>
      <c r="AY10" s="26"/>
      <c r="AZ10" s="117"/>
      <c r="BA10" s="118"/>
      <c r="BB10" s="117"/>
      <c r="BC10" s="26"/>
      <c r="BD10" s="116"/>
      <c r="BE10" s="52"/>
    </row>
    <row r="11" spans="1:60" ht="25" customHeight="1">
      <c r="A11" s="36">
        <v>1</v>
      </c>
      <c r="B11" s="23"/>
      <c r="C11" s="232">
        <v>1.5</v>
      </c>
      <c r="D11" s="24" t="s">
        <v>48</v>
      </c>
      <c r="E11" s="202" t="s">
        <v>597</v>
      </c>
      <c r="F11" s="23" t="s">
        <v>761</v>
      </c>
      <c r="G11" s="23"/>
      <c r="H11" s="23" t="s">
        <v>844</v>
      </c>
      <c r="I11" s="23"/>
      <c r="J11" s="37"/>
      <c r="K11" s="115"/>
      <c r="L11" s="116"/>
      <c r="M11" s="46"/>
      <c r="N11" s="26"/>
      <c r="O11" s="26"/>
      <c r="P11" s="208"/>
      <c r="Q11" s="117"/>
      <c r="R11" s="26"/>
      <c r="S11" s="26"/>
      <c r="T11" s="116"/>
      <c r="U11" s="46"/>
      <c r="V11" s="26"/>
      <c r="W11" s="26"/>
      <c r="X11" s="117"/>
      <c r="Y11" s="118"/>
      <c r="Z11" s="26"/>
      <c r="AA11" s="116"/>
      <c r="AB11" s="46"/>
      <c r="AC11" s="26"/>
      <c r="AD11" s="26"/>
      <c r="AE11" s="118"/>
      <c r="AF11" s="116"/>
      <c r="AG11" s="118"/>
      <c r="AH11" s="26"/>
      <c r="AI11" s="26"/>
      <c r="AJ11" s="26"/>
      <c r="AK11" s="117"/>
      <c r="AL11" s="118"/>
      <c r="AM11" s="26"/>
      <c r="AN11" s="26"/>
      <c r="AO11" s="26"/>
      <c r="AP11" s="26"/>
      <c r="AQ11" s="26"/>
      <c r="AR11" s="26"/>
      <c r="AS11" s="26"/>
      <c r="AT11" s="26"/>
      <c r="AU11" s="26"/>
      <c r="AV11" s="26"/>
      <c r="AW11" s="116"/>
      <c r="AX11" s="46"/>
      <c r="AY11" s="26"/>
      <c r="AZ11" s="117"/>
      <c r="BA11" s="118"/>
      <c r="BB11" s="117"/>
      <c r="BC11" s="26"/>
      <c r="BD11" s="116"/>
      <c r="BE11" s="52"/>
    </row>
    <row r="12" spans="1:60" ht="25" customHeight="1">
      <c r="A12" s="36">
        <v>1</v>
      </c>
      <c r="B12" s="23"/>
      <c r="C12" s="232">
        <v>1.5</v>
      </c>
      <c r="D12" s="24" t="s">
        <v>49</v>
      </c>
      <c r="E12" s="202" t="s">
        <v>598</v>
      </c>
      <c r="F12" s="23" t="s">
        <v>761</v>
      </c>
      <c r="G12" s="23"/>
      <c r="H12" s="23" t="s">
        <v>844</v>
      </c>
      <c r="I12" s="23"/>
      <c r="J12" s="37"/>
      <c r="K12" s="115"/>
      <c r="L12" s="116"/>
      <c r="M12" s="46"/>
      <c r="N12" s="26"/>
      <c r="O12" s="26"/>
      <c r="P12" s="208"/>
      <c r="Q12" s="117"/>
      <c r="R12" s="26"/>
      <c r="S12" s="26"/>
      <c r="T12" s="116"/>
      <c r="U12" s="46"/>
      <c r="V12" s="26"/>
      <c r="W12" s="26"/>
      <c r="X12" s="117"/>
      <c r="Y12" s="118"/>
      <c r="Z12" s="26"/>
      <c r="AA12" s="116"/>
      <c r="AB12" s="46"/>
      <c r="AC12" s="26"/>
      <c r="AD12" s="26"/>
      <c r="AE12" s="118"/>
      <c r="AF12" s="116"/>
      <c r="AG12" s="118"/>
      <c r="AH12" s="26"/>
      <c r="AI12" s="26"/>
      <c r="AJ12" s="26"/>
      <c r="AK12" s="117"/>
      <c r="AL12" s="118"/>
      <c r="AM12" s="26"/>
      <c r="AN12" s="26"/>
      <c r="AO12" s="26"/>
      <c r="AP12" s="26"/>
      <c r="AQ12" s="26"/>
      <c r="AR12" s="26"/>
      <c r="AS12" s="26"/>
      <c r="AT12" s="26"/>
      <c r="AU12" s="26"/>
      <c r="AV12" s="26"/>
      <c r="AW12" s="116"/>
      <c r="AX12" s="46"/>
      <c r="AY12" s="26"/>
      <c r="AZ12" s="117"/>
      <c r="BA12" s="118"/>
      <c r="BB12" s="117"/>
      <c r="BC12" s="26"/>
      <c r="BD12" s="116"/>
      <c r="BE12" s="52"/>
    </row>
    <row r="13" spans="1:60" ht="25" customHeight="1">
      <c r="A13" s="36">
        <v>1</v>
      </c>
      <c r="C13" s="230">
        <v>1.5</v>
      </c>
      <c r="D13" s="5" t="s">
        <v>602</v>
      </c>
      <c r="E13" s="202" t="s">
        <v>599</v>
      </c>
      <c r="F13" s="23" t="s">
        <v>761</v>
      </c>
      <c r="G13" s="23"/>
      <c r="H13" s="23" t="s">
        <v>844</v>
      </c>
      <c r="I13" s="23"/>
      <c r="J13" s="37"/>
      <c r="K13" s="115"/>
      <c r="L13" s="116"/>
      <c r="M13" s="46"/>
      <c r="N13" s="26"/>
      <c r="O13" s="26"/>
      <c r="P13" s="208"/>
      <c r="Q13" s="117"/>
      <c r="R13" s="26"/>
      <c r="S13" s="26"/>
      <c r="T13" s="116"/>
      <c r="U13" s="46"/>
      <c r="V13" s="26"/>
      <c r="W13" s="26"/>
      <c r="X13" s="117"/>
      <c r="Y13" s="118"/>
      <c r="Z13" s="26"/>
      <c r="AA13" s="116"/>
      <c r="AB13" s="46"/>
      <c r="AC13" s="26"/>
      <c r="AD13" s="26"/>
      <c r="AE13" s="118"/>
      <c r="AF13" s="116"/>
      <c r="AG13" s="118"/>
      <c r="AH13" s="26"/>
      <c r="AI13" s="26"/>
      <c r="AJ13" s="26"/>
      <c r="AK13" s="117"/>
      <c r="AL13" s="118"/>
      <c r="AM13" s="26"/>
      <c r="AN13" s="26"/>
      <c r="AO13" s="26"/>
      <c r="AP13" s="26"/>
      <c r="AQ13" s="26"/>
      <c r="AR13" s="26"/>
      <c r="AS13" s="26"/>
      <c r="AT13" s="26"/>
      <c r="AU13" s="26"/>
      <c r="AV13" s="26"/>
      <c r="AW13" s="116"/>
      <c r="AX13" s="46"/>
      <c r="AY13" s="26"/>
      <c r="AZ13" s="117"/>
      <c r="BA13" s="118"/>
      <c r="BB13" s="117"/>
      <c r="BC13" s="26"/>
      <c r="BD13" s="116"/>
      <c r="BE13" s="52"/>
    </row>
    <row r="14" spans="1:60" ht="25" customHeight="1">
      <c r="A14" s="36">
        <v>1</v>
      </c>
      <c r="B14" s="23" t="s">
        <v>50</v>
      </c>
      <c r="C14" s="233" t="s">
        <v>1069</v>
      </c>
      <c r="D14" s="24" t="s">
        <v>51</v>
      </c>
      <c r="E14" s="202" t="s">
        <v>600</v>
      </c>
      <c r="F14" s="23" t="s">
        <v>82</v>
      </c>
      <c r="G14" s="23"/>
      <c r="H14" s="23" t="s">
        <v>844</v>
      </c>
      <c r="I14" s="23"/>
      <c r="J14" s="37"/>
      <c r="K14" s="115"/>
      <c r="L14" s="116"/>
      <c r="M14" s="46"/>
      <c r="N14" s="26"/>
      <c r="O14" s="26"/>
      <c r="P14" s="208"/>
      <c r="Q14" s="117"/>
      <c r="R14" s="26"/>
      <c r="S14" s="26"/>
      <c r="T14" s="116"/>
      <c r="U14" s="46"/>
      <c r="V14" s="26"/>
      <c r="W14" s="26"/>
      <c r="X14" s="117"/>
      <c r="Y14" s="118"/>
      <c r="Z14" s="26"/>
      <c r="AA14" s="116"/>
      <c r="AB14" s="46"/>
      <c r="AC14" s="26"/>
      <c r="AD14" s="26"/>
      <c r="AE14" s="118"/>
      <c r="AF14" s="116"/>
      <c r="AG14" s="118"/>
      <c r="AH14" s="26"/>
      <c r="AI14" s="26"/>
      <c r="AJ14" s="26"/>
      <c r="AK14" s="117"/>
      <c r="AL14" s="118"/>
      <c r="AM14" s="26"/>
      <c r="AN14" s="26"/>
      <c r="AO14" s="26"/>
      <c r="AP14" s="26"/>
      <c r="AQ14" s="26"/>
      <c r="AR14" s="26"/>
      <c r="AS14" s="26"/>
      <c r="AT14" s="26"/>
      <c r="AU14" s="26"/>
      <c r="AV14" s="26"/>
      <c r="AW14" s="116"/>
      <c r="AX14" s="46"/>
      <c r="AY14" s="26"/>
      <c r="AZ14" s="117"/>
      <c r="BA14" s="118"/>
      <c r="BB14" s="117"/>
      <c r="BC14" s="26"/>
      <c r="BD14" s="116"/>
      <c r="BE14" s="52"/>
    </row>
    <row r="15" spans="1:60" ht="25" customHeight="1">
      <c r="A15" s="36">
        <v>1</v>
      </c>
      <c r="B15" s="23"/>
      <c r="C15" s="233" t="s">
        <v>1069</v>
      </c>
      <c r="D15" s="24" t="s">
        <v>52</v>
      </c>
      <c r="E15" s="202" t="s">
        <v>53</v>
      </c>
      <c r="F15" s="23" t="s">
        <v>1023</v>
      </c>
      <c r="G15" s="23"/>
      <c r="H15" s="23" t="s">
        <v>844</v>
      </c>
      <c r="I15" s="23"/>
      <c r="J15" s="37"/>
      <c r="K15" s="115"/>
      <c r="L15" s="116"/>
      <c r="M15" s="46"/>
      <c r="N15" s="26"/>
      <c r="P15" s="208"/>
      <c r="Q15" s="117"/>
      <c r="R15" s="26"/>
      <c r="S15" s="26"/>
      <c r="T15" s="116"/>
      <c r="U15" s="46"/>
      <c r="V15" s="26"/>
      <c r="W15" s="26"/>
      <c r="X15" s="117"/>
      <c r="Y15" s="118"/>
      <c r="Z15" s="26"/>
      <c r="AA15" s="116"/>
      <c r="AB15" s="46"/>
      <c r="AC15" s="26"/>
      <c r="AD15" s="26"/>
      <c r="AE15" s="118"/>
      <c r="AF15" s="116"/>
      <c r="AG15" s="118"/>
      <c r="AH15" s="26"/>
      <c r="AI15" s="26"/>
      <c r="AJ15" s="26"/>
      <c r="AK15" s="117"/>
      <c r="AL15" s="118"/>
      <c r="AM15" s="26"/>
      <c r="AN15" s="26"/>
      <c r="AO15" s="26"/>
      <c r="AP15" s="26"/>
      <c r="AQ15" s="26"/>
      <c r="AR15" s="26"/>
      <c r="AS15" s="26"/>
      <c r="AT15" s="26"/>
      <c r="AU15" s="26"/>
      <c r="AV15" s="26"/>
      <c r="AW15" s="116"/>
      <c r="AX15" s="46"/>
      <c r="AY15" s="26"/>
      <c r="AZ15" s="117"/>
      <c r="BA15" s="118"/>
      <c r="BB15" s="117"/>
      <c r="BC15" s="26"/>
      <c r="BD15" s="116"/>
      <c r="BE15" s="52"/>
    </row>
    <row r="16" spans="1:60" ht="25" customHeight="1">
      <c r="A16" s="36">
        <v>1</v>
      </c>
      <c r="B16" s="23" t="s">
        <v>54</v>
      </c>
      <c r="C16" s="233" t="s">
        <v>1076</v>
      </c>
      <c r="D16" s="24" t="s">
        <v>55</v>
      </c>
      <c r="E16" s="202" t="s">
        <v>601</v>
      </c>
      <c r="F16" s="23" t="s">
        <v>64</v>
      </c>
      <c r="G16" s="23"/>
      <c r="H16" s="23" t="s">
        <v>844</v>
      </c>
      <c r="I16" s="23"/>
      <c r="J16" s="37"/>
      <c r="K16" s="115"/>
      <c r="L16" s="116"/>
      <c r="M16" s="46"/>
      <c r="N16" s="26"/>
      <c r="O16" s="26"/>
      <c r="P16" s="208"/>
      <c r="Q16" s="117"/>
      <c r="R16" s="26"/>
      <c r="S16" s="26"/>
      <c r="T16" s="116"/>
      <c r="U16" s="46"/>
      <c r="V16" s="26"/>
      <c r="W16" s="26"/>
      <c r="X16" s="117"/>
      <c r="Y16" s="118"/>
      <c r="Z16" s="26"/>
      <c r="AA16" s="116"/>
      <c r="AB16" s="46"/>
      <c r="AC16" s="26"/>
      <c r="AD16" s="26"/>
      <c r="AE16" s="118"/>
      <c r="AF16" s="116"/>
      <c r="AG16" s="118"/>
      <c r="AH16" s="26"/>
      <c r="AI16" s="26"/>
      <c r="AJ16" s="26"/>
      <c r="AK16" s="117"/>
      <c r="AL16" s="118"/>
      <c r="AM16" s="26"/>
      <c r="AN16" s="26"/>
      <c r="AO16" s="26"/>
      <c r="AP16" s="26"/>
      <c r="AQ16" s="26"/>
      <c r="AR16" s="26"/>
      <c r="AS16" s="26"/>
      <c r="AT16" s="26"/>
      <c r="AU16" s="26"/>
      <c r="AV16" s="26"/>
      <c r="AW16" s="116"/>
      <c r="AX16" s="46"/>
      <c r="AY16" s="26"/>
      <c r="AZ16" s="117"/>
      <c r="BA16" s="118"/>
      <c r="BB16" s="117"/>
      <c r="BC16" s="26"/>
      <c r="BD16" s="116"/>
      <c r="BE16" s="52"/>
    </row>
    <row r="17" spans="1:57" ht="25" customHeight="1">
      <c r="A17" s="36">
        <v>2</v>
      </c>
      <c r="B17" s="23" t="s">
        <v>56</v>
      </c>
      <c r="C17" s="232">
        <v>2.1</v>
      </c>
      <c r="D17" s="24" t="s">
        <v>57</v>
      </c>
      <c r="E17" s="222" t="s">
        <v>58</v>
      </c>
      <c r="F17" s="23" t="s">
        <v>59</v>
      </c>
      <c r="G17" s="23"/>
      <c r="H17" s="23" t="s">
        <v>844</v>
      </c>
      <c r="I17" s="23"/>
      <c r="J17" s="37"/>
      <c r="K17" s="115"/>
      <c r="L17" s="116"/>
      <c r="M17" s="46"/>
      <c r="N17" s="26"/>
      <c r="O17" s="26"/>
      <c r="P17" s="208"/>
      <c r="Q17" s="117"/>
      <c r="R17" s="26"/>
      <c r="S17" s="4"/>
      <c r="T17" s="116"/>
      <c r="U17" s="46"/>
      <c r="V17" s="26"/>
      <c r="W17" s="26"/>
      <c r="X17" s="117"/>
      <c r="Y17" s="118"/>
      <c r="Z17" s="26"/>
      <c r="AA17" s="116"/>
      <c r="AB17" s="46"/>
      <c r="AC17" s="26"/>
      <c r="AD17" s="26"/>
      <c r="AE17" s="118"/>
      <c r="AF17" s="116"/>
      <c r="AG17" s="118"/>
      <c r="AH17" s="26"/>
      <c r="AI17" s="26"/>
      <c r="AJ17" s="26"/>
      <c r="AK17" s="117"/>
      <c r="AL17" s="118"/>
      <c r="AM17" s="26"/>
      <c r="AN17" s="26"/>
      <c r="AO17" s="26"/>
      <c r="AP17" s="26"/>
      <c r="AQ17" s="26"/>
      <c r="AR17" s="26"/>
      <c r="AS17" s="26"/>
      <c r="AT17" s="26"/>
      <c r="AU17" s="26"/>
      <c r="AV17" s="26"/>
      <c r="AW17" s="116"/>
      <c r="AX17" s="46"/>
      <c r="AY17" s="26"/>
      <c r="AZ17" s="117"/>
      <c r="BA17" s="118"/>
      <c r="BB17" s="117"/>
      <c r="BC17" s="26"/>
      <c r="BD17" s="116"/>
      <c r="BE17" s="52"/>
    </row>
    <row r="18" spans="1:57" ht="25" customHeight="1">
      <c r="A18" s="36">
        <v>2</v>
      </c>
      <c r="B18" s="23"/>
      <c r="C18" s="232">
        <v>2.1</v>
      </c>
      <c r="D18" s="24" t="s">
        <v>60</v>
      </c>
      <c r="E18" s="202" t="s">
        <v>61</v>
      </c>
      <c r="F18" s="23" t="s">
        <v>59</v>
      </c>
      <c r="G18" s="23"/>
      <c r="H18" s="23" t="s">
        <v>844</v>
      </c>
      <c r="I18" s="23"/>
      <c r="J18" s="37"/>
      <c r="K18" s="115"/>
      <c r="L18" s="116"/>
      <c r="M18" s="46"/>
      <c r="N18" s="26"/>
      <c r="O18" s="26"/>
      <c r="P18" s="208"/>
      <c r="Q18" s="117"/>
      <c r="R18" s="26"/>
      <c r="S18" s="26"/>
      <c r="T18" s="116"/>
      <c r="U18" s="46"/>
      <c r="V18" s="26"/>
      <c r="W18" s="26"/>
      <c r="X18" s="117"/>
      <c r="Y18" s="118"/>
      <c r="Z18" s="26"/>
      <c r="AA18" s="116"/>
      <c r="AB18" s="46"/>
      <c r="AC18" s="26"/>
      <c r="AD18" s="26"/>
      <c r="AE18" s="118"/>
      <c r="AF18" s="116"/>
      <c r="AG18" s="118"/>
      <c r="AH18" s="26"/>
      <c r="AI18" s="26"/>
      <c r="AJ18" s="26"/>
      <c r="AK18" s="117"/>
      <c r="AL18" s="118"/>
      <c r="AM18" s="26"/>
      <c r="AN18" s="26"/>
      <c r="AO18" s="26"/>
      <c r="AP18" s="26"/>
      <c r="AQ18" s="26"/>
      <c r="AR18" s="26"/>
      <c r="AS18" s="26"/>
      <c r="AT18" s="26"/>
      <c r="AU18" s="26"/>
      <c r="AV18" s="26"/>
      <c r="AW18" s="116"/>
      <c r="AX18" s="46"/>
      <c r="AY18" s="26"/>
      <c r="AZ18" s="117"/>
      <c r="BA18" s="118"/>
      <c r="BB18" s="117"/>
      <c r="BC18" s="26"/>
      <c r="BD18" s="116"/>
      <c r="BE18" s="52"/>
    </row>
    <row r="19" spans="1:57" ht="25" customHeight="1">
      <c r="A19" s="36">
        <v>2</v>
      </c>
      <c r="B19" s="23" t="s">
        <v>62</v>
      </c>
      <c r="C19" s="232">
        <v>2.2000000000000002</v>
      </c>
      <c r="D19" s="24" t="s">
        <v>63</v>
      </c>
      <c r="E19" s="202" t="s">
        <v>603</v>
      </c>
      <c r="F19" s="23" t="s">
        <v>762</v>
      </c>
      <c r="G19" s="23"/>
      <c r="H19" s="23" t="s">
        <v>844</v>
      </c>
      <c r="I19" s="23"/>
      <c r="J19" s="37"/>
      <c r="K19" s="115"/>
      <c r="L19" s="116"/>
      <c r="M19" s="46"/>
      <c r="N19" s="26"/>
      <c r="O19" s="26"/>
      <c r="P19" s="208"/>
      <c r="Q19" s="117"/>
      <c r="R19" s="26"/>
      <c r="S19" s="26"/>
      <c r="T19" s="116"/>
      <c r="U19" s="46"/>
      <c r="V19" s="26"/>
      <c r="W19" s="26"/>
      <c r="X19" s="117"/>
      <c r="Y19" s="118"/>
      <c r="Z19" s="26"/>
      <c r="AA19" s="116"/>
      <c r="AB19" s="46"/>
      <c r="AC19" s="26"/>
      <c r="AD19" s="26"/>
      <c r="AE19" s="118"/>
      <c r="AF19" s="116"/>
      <c r="AG19" s="118"/>
      <c r="AH19" s="26"/>
      <c r="AI19" s="26"/>
      <c r="AJ19" s="26"/>
      <c r="AK19" s="117"/>
      <c r="AL19" s="118"/>
      <c r="AM19" s="26"/>
      <c r="AN19" s="26"/>
      <c r="AO19" s="26"/>
      <c r="AP19" s="26"/>
      <c r="AQ19" s="26"/>
      <c r="AR19" s="26"/>
      <c r="AS19" s="26"/>
      <c r="AT19" s="26"/>
      <c r="AU19" s="26"/>
      <c r="AV19" s="26"/>
      <c r="AW19" s="116"/>
      <c r="AX19" s="46"/>
      <c r="AY19" s="26"/>
      <c r="AZ19" s="117"/>
      <c r="BA19" s="118"/>
      <c r="BB19" s="117"/>
      <c r="BC19" s="26"/>
      <c r="BD19" s="116"/>
      <c r="BE19" s="52"/>
    </row>
    <row r="20" spans="1:57" ht="25" customHeight="1">
      <c r="A20" s="36">
        <v>2</v>
      </c>
      <c r="B20" s="23"/>
      <c r="C20" s="232">
        <v>2.2000000000000002</v>
      </c>
      <c r="D20" s="24" t="s">
        <v>65</v>
      </c>
      <c r="E20" s="202" t="s">
        <v>604</v>
      </c>
      <c r="F20" s="23" t="s">
        <v>762</v>
      </c>
      <c r="G20" s="23"/>
      <c r="H20" s="23" t="s">
        <v>844</v>
      </c>
      <c r="I20" s="23"/>
      <c r="J20" s="37"/>
      <c r="K20" s="115"/>
      <c r="L20" s="116"/>
      <c r="M20" s="46"/>
      <c r="N20" s="26"/>
      <c r="O20" s="26"/>
      <c r="P20" s="208"/>
      <c r="Q20" s="117"/>
      <c r="R20" s="26"/>
      <c r="S20" s="26"/>
      <c r="T20" s="116"/>
      <c r="U20" s="46"/>
      <c r="V20" s="26"/>
      <c r="W20" s="26"/>
      <c r="X20" s="117"/>
      <c r="Y20" s="118"/>
      <c r="Z20" s="26"/>
      <c r="AA20" s="116"/>
      <c r="AB20" s="46"/>
      <c r="AC20" s="26"/>
      <c r="AD20" s="26"/>
      <c r="AE20" s="118"/>
      <c r="AF20" s="116"/>
      <c r="AG20" s="118"/>
      <c r="AH20" s="26"/>
      <c r="AI20" s="26"/>
      <c r="AJ20" s="26"/>
      <c r="AK20" s="117"/>
      <c r="AL20" s="118"/>
      <c r="AM20" s="26"/>
      <c r="AN20" s="26"/>
      <c r="AO20" s="26"/>
      <c r="AP20" s="26"/>
      <c r="AQ20" s="26"/>
      <c r="AR20" s="26"/>
      <c r="AS20" s="26"/>
      <c r="AT20" s="26"/>
      <c r="AU20" s="26"/>
      <c r="AV20" s="26"/>
      <c r="AW20" s="116"/>
      <c r="AX20" s="46"/>
      <c r="AY20" s="26"/>
      <c r="AZ20" s="117"/>
      <c r="BA20" s="118"/>
      <c r="BB20" s="117"/>
      <c r="BC20" s="26"/>
      <c r="BD20" s="116"/>
      <c r="BE20" s="52"/>
    </row>
    <row r="21" spans="1:57" ht="25" customHeight="1">
      <c r="A21" s="36">
        <v>2</v>
      </c>
      <c r="C21" s="230">
        <v>2.2000000000000002</v>
      </c>
      <c r="D21" s="5" t="s">
        <v>608</v>
      </c>
      <c r="E21" s="202" t="s">
        <v>605</v>
      </c>
      <c r="F21" s="23" t="s">
        <v>92</v>
      </c>
      <c r="G21" s="23"/>
      <c r="H21" s="23" t="s">
        <v>844</v>
      </c>
      <c r="I21" s="23"/>
      <c r="J21" s="37"/>
      <c r="K21" s="115"/>
      <c r="L21" s="116"/>
      <c r="M21" s="46"/>
      <c r="N21" s="26"/>
      <c r="O21" s="26"/>
      <c r="P21" s="208"/>
      <c r="Q21" s="117"/>
      <c r="R21" s="26"/>
      <c r="S21" s="26"/>
      <c r="T21" s="116"/>
      <c r="U21" s="46"/>
      <c r="V21" s="26"/>
      <c r="W21" s="26"/>
      <c r="X21" s="117"/>
      <c r="Y21" s="118"/>
      <c r="Z21" s="26"/>
      <c r="AA21" s="116"/>
      <c r="AB21" s="46"/>
      <c r="AC21" s="26"/>
      <c r="AD21" s="26"/>
      <c r="AE21" s="118"/>
      <c r="AF21" s="116"/>
      <c r="AG21" s="118"/>
      <c r="AH21" s="26"/>
      <c r="AI21" s="26"/>
      <c r="AJ21" s="26"/>
      <c r="AK21" s="117"/>
      <c r="AL21" s="118"/>
      <c r="AM21" s="26"/>
      <c r="AN21" s="26"/>
      <c r="AO21" s="26"/>
      <c r="AP21" s="26"/>
      <c r="AQ21" s="26"/>
      <c r="AR21" s="26"/>
      <c r="AS21" s="26"/>
      <c r="AT21" s="26"/>
      <c r="AU21" s="26"/>
      <c r="AV21" s="26"/>
      <c r="AW21" s="116"/>
      <c r="AX21" s="46"/>
      <c r="AY21" s="26"/>
      <c r="AZ21" s="117"/>
      <c r="BA21" s="118"/>
      <c r="BB21" s="117"/>
      <c r="BC21" s="26"/>
      <c r="BD21" s="116"/>
      <c r="BE21" s="52"/>
    </row>
    <row r="22" spans="1:57" ht="25" customHeight="1">
      <c r="A22" s="36">
        <v>2</v>
      </c>
      <c r="B22" s="23" t="s">
        <v>66</v>
      </c>
      <c r="C22" s="232">
        <v>2.2999999999999998</v>
      </c>
      <c r="D22" s="24" t="s">
        <v>67</v>
      </c>
      <c r="E22" s="202" t="s">
        <v>68</v>
      </c>
      <c r="F22" s="23" t="s">
        <v>59</v>
      </c>
      <c r="G22" s="23"/>
      <c r="H22" s="23" t="s">
        <v>844</v>
      </c>
      <c r="I22" s="23"/>
      <c r="J22" s="37"/>
      <c r="K22" s="115"/>
      <c r="L22" s="116"/>
      <c r="M22" s="46"/>
      <c r="N22" s="26"/>
      <c r="O22" s="26"/>
      <c r="P22" s="208"/>
      <c r="Q22" s="117"/>
      <c r="R22" s="26"/>
      <c r="S22" s="26"/>
      <c r="T22" s="116"/>
      <c r="U22" s="46"/>
      <c r="V22" s="26"/>
      <c r="W22" s="26"/>
      <c r="X22" s="117"/>
      <c r="Y22" s="118"/>
      <c r="Z22" s="26"/>
      <c r="AA22" s="116"/>
      <c r="AB22" s="46"/>
      <c r="AC22" s="26"/>
      <c r="AD22" s="26"/>
      <c r="AE22" s="118"/>
      <c r="AF22" s="116"/>
      <c r="AG22" s="118"/>
      <c r="AH22" s="26"/>
      <c r="AI22" s="26"/>
      <c r="AJ22" s="26"/>
      <c r="AK22" s="117"/>
      <c r="AL22" s="118"/>
      <c r="AM22" s="26"/>
      <c r="AN22" s="26"/>
      <c r="AO22" s="26"/>
      <c r="AP22" s="26"/>
      <c r="AQ22" s="26"/>
      <c r="AR22" s="26"/>
      <c r="AS22" s="26"/>
      <c r="AT22" s="26"/>
      <c r="AU22" s="26"/>
      <c r="AV22" s="26"/>
      <c r="AW22" s="116"/>
      <c r="AX22" s="46"/>
      <c r="AY22" s="26"/>
      <c r="AZ22" s="117"/>
      <c r="BA22" s="118"/>
      <c r="BB22" s="117"/>
      <c r="BC22" s="26"/>
      <c r="BD22" s="116"/>
      <c r="BE22" s="52"/>
    </row>
    <row r="23" spans="1:57" ht="25" customHeight="1">
      <c r="A23" s="36">
        <v>2</v>
      </c>
      <c r="B23" s="23"/>
      <c r="C23" s="232">
        <v>2.2999999999999998</v>
      </c>
      <c r="D23" s="24" t="s">
        <v>69</v>
      </c>
      <c r="E23" s="202" t="s">
        <v>70</v>
      </c>
      <c r="F23" s="23" t="s">
        <v>59</v>
      </c>
      <c r="G23" s="23"/>
      <c r="H23" s="23" t="s">
        <v>844</v>
      </c>
      <c r="I23" s="23"/>
      <c r="J23" s="37"/>
      <c r="K23" s="115"/>
      <c r="L23" s="116"/>
      <c r="M23" s="46"/>
      <c r="N23" s="26"/>
      <c r="O23" s="26"/>
      <c r="P23" s="208"/>
      <c r="Q23" s="117"/>
      <c r="R23" s="26"/>
      <c r="S23" s="26"/>
      <c r="T23" s="116"/>
      <c r="U23" s="46"/>
      <c r="V23" s="26"/>
      <c r="W23" s="26"/>
      <c r="X23" s="117"/>
      <c r="Y23" s="118"/>
      <c r="Z23" s="26"/>
      <c r="AA23" s="116"/>
      <c r="AB23" s="46"/>
      <c r="AC23" s="26"/>
      <c r="AD23" s="26"/>
      <c r="AE23" s="118"/>
      <c r="AF23" s="116"/>
      <c r="AG23" s="118"/>
      <c r="AH23" s="26"/>
      <c r="AI23" s="26"/>
      <c r="AJ23" s="26"/>
      <c r="AK23" s="117"/>
      <c r="AL23" s="118"/>
      <c r="AM23" s="26"/>
      <c r="AN23" s="26"/>
      <c r="AO23" s="26"/>
      <c r="AP23" s="26"/>
      <c r="AQ23" s="26"/>
      <c r="AR23" s="26"/>
      <c r="AS23" s="26"/>
      <c r="AT23" s="26"/>
      <c r="AU23" s="26"/>
      <c r="AV23" s="26"/>
      <c r="AW23" s="116"/>
      <c r="AX23" s="46"/>
      <c r="AY23" s="26"/>
      <c r="AZ23" s="117"/>
      <c r="BA23" s="118"/>
      <c r="BB23" s="117"/>
      <c r="BC23" s="26"/>
      <c r="BD23" s="116"/>
      <c r="BE23" s="52"/>
    </row>
    <row r="24" spans="1:57" ht="25" customHeight="1">
      <c r="A24" s="36">
        <v>2</v>
      </c>
      <c r="B24" s="23" t="s">
        <v>71</v>
      </c>
      <c r="C24" s="232">
        <v>2.4</v>
      </c>
      <c r="D24" s="24" t="s">
        <v>72</v>
      </c>
      <c r="E24" s="202" t="s">
        <v>73</v>
      </c>
      <c r="F24" s="23" t="s">
        <v>59</v>
      </c>
      <c r="G24" s="23"/>
      <c r="H24" s="23" t="s">
        <v>844</v>
      </c>
      <c r="I24" s="23"/>
      <c r="J24" s="37"/>
      <c r="K24" s="115"/>
      <c r="L24" s="116"/>
      <c r="M24" s="46"/>
      <c r="N24" s="26"/>
      <c r="O24" s="26"/>
      <c r="P24" s="208"/>
      <c r="Q24" s="117"/>
      <c r="R24" s="26"/>
      <c r="S24" s="26"/>
      <c r="T24" s="116"/>
      <c r="U24" s="46"/>
      <c r="V24" s="26"/>
      <c r="W24" s="26"/>
      <c r="X24" s="117"/>
      <c r="Y24" s="118"/>
      <c r="Z24" s="26"/>
      <c r="AA24" s="116"/>
      <c r="AB24" s="46"/>
      <c r="AC24" s="26"/>
      <c r="AD24" s="26"/>
      <c r="AE24" s="118"/>
      <c r="AF24" s="116"/>
      <c r="AG24" s="118"/>
      <c r="AH24" s="26"/>
      <c r="AI24" s="26"/>
      <c r="AJ24" s="26"/>
      <c r="AK24" s="117"/>
      <c r="AL24" s="118"/>
      <c r="AM24" s="26"/>
      <c r="AN24" s="26"/>
      <c r="AO24" s="26"/>
      <c r="AP24" s="26"/>
      <c r="AQ24" s="26"/>
      <c r="AR24" s="26"/>
      <c r="AS24" s="26"/>
      <c r="AT24" s="26"/>
      <c r="AU24" s="26"/>
      <c r="AV24" s="26"/>
      <c r="AW24" s="116"/>
      <c r="AX24" s="46"/>
      <c r="AY24" s="26"/>
      <c r="AZ24" s="117"/>
      <c r="BA24" s="118"/>
      <c r="BB24" s="117"/>
      <c r="BC24" s="26"/>
      <c r="BD24" s="116"/>
      <c r="BE24" s="52"/>
    </row>
    <row r="25" spans="1:57" ht="25" customHeight="1">
      <c r="A25" s="36">
        <v>2</v>
      </c>
      <c r="B25" s="23" t="s">
        <v>74</v>
      </c>
      <c r="C25" s="232">
        <v>2.5</v>
      </c>
      <c r="D25" s="24" t="s">
        <v>75</v>
      </c>
      <c r="E25" s="202" t="s">
        <v>994</v>
      </c>
      <c r="F25" s="23" t="s">
        <v>59</v>
      </c>
      <c r="G25" s="23"/>
      <c r="H25" s="23" t="s">
        <v>844</v>
      </c>
      <c r="I25" s="23"/>
      <c r="J25" s="37"/>
      <c r="K25" s="115"/>
      <c r="L25" s="116"/>
      <c r="M25" s="46"/>
      <c r="N25" s="26"/>
      <c r="O25" s="26"/>
      <c r="P25" s="208"/>
      <c r="Q25" s="117"/>
      <c r="R25" s="26"/>
      <c r="S25" s="26"/>
      <c r="T25" s="116"/>
      <c r="U25" s="46"/>
      <c r="V25" s="26"/>
      <c r="W25" s="26"/>
      <c r="X25" s="117"/>
      <c r="Y25" s="118"/>
      <c r="Z25" s="26"/>
      <c r="AA25" s="116"/>
      <c r="AB25" s="46"/>
      <c r="AC25" s="26"/>
      <c r="AD25" s="26"/>
      <c r="AE25" s="118"/>
      <c r="AF25" s="116"/>
      <c r="AG25" s="118"/>
      <c r="AH25" s="26"/>
      <c r="AI25" s="26"/>
      <c r="AJ25" s="26"/>
      <c r="AK25" s="117"/>
      <c r="AL25" s="118"/>
      <c r="AM25" s="26"/>
      <c r="AN25" s="26"/>
      <c r="AO25" s="26"/>
      <c r="AP25" s="26"/>
      <c r="AQ25" s="26"/>
      <c r="AR25" s="26"/>
      <c r="AS25" s="26"/>
      <c r="AT25" s="26"/>
      <c r="AU25" s="26"/>
      <c r="AV25" s="26"/>
      <c r="AW25" s="116"/>
      <c r="AX25" s="46"/>
      <c r="AY25" s="26"/>
      <c r="AZ25" s="117"/>
      <c r="BA25" s="118"/>
      <c r="BB25" s="117"/>
      <c r="BC25" s="26"/>
      <c r="BD25" s="116"/>
      <c r="BE25" s="52"/>
    </row>
    <row r="26" spans="1:57" ht="25" customHeight="1">
      <c r="A26" s="36">
        <v>2</v>
      </c>
      <c r="B26" s="23"/>
      <c r="C26" s="232">
        <v>2.5</v>
      </c>
      <c r="D26" s="24" t="s">
        <v>76</v>
      </c>
      <c r="E26" s="202" t="s">
        <v>606</v>
      </c>
      <c r="F26" s="23" t="s">
        <v>59</v>
      </c>
      <c r="G26" s="23"/>
      <c r="H26" s="23" t="s">
        <v>844</v>
      </c>
      <c r="I26" s="23"/>
      <c r="J26" s="37"/>
      <c r="K26" s="115"/>
      <c r="L26" s="116"/>
      <c r="M26" s="46"/>
      <c r="N26" s="26"/>
      <c r="O26" s="26"/>
      <c r="P26" s="208"/>
      <c r="Q26" s="117"/>
      <c r="R26" s="26"/>
      <c r="S26" s="26"/>
      <c r="T26" s="116"/>
      <c r="U26" s="46"/>
      <c r="V26" s="26"/>
      <c r="W26" s="26"/>
      <c r="X26" s="117"/>
      <c r="Y26" s="118"/>
      <c r="Z26" s="26"/>
      <c r="AA26" s="116"/>
      <c r="AB26" s="46"/>
      <c r="AC26" s="26"/>
      <c r="AD26" s="26"/>
      <c r="AE26" s="118"/>
      <c r="AF26" s="116"/>
      <c r="AG26" s="118"/>
      <c r="AH26" s="26"/>
      <c r="AI26" s="26"/>
      <c r="AJ26" s="26"/>
      <c r="AK26" s="117"/>
      <c r="AL26" s="118"/>
      <c r="AM26" s="26"/>
      <c r="AN26" s="26"/>
      <c r="AO26" s="26"/>
      <c r="AP26" s="26"/>
      <c r="AQ26" s="26"/>
      <c r="AR26" s="26"/>
      <c r="AS26" s="26"/>
      <c r="AT26" s="26"/>
      <c r="AU26" s="26"/>
      <c r="AV26" s="26"/>
      <c r="AW26" s="116"/>
      <c r="AX26" s="46"/>
      <c r="AY26" s="26"/>
      <c r="AZ26" s="117"/>
      <c r="BA26" s="118"/>
      <c r="BB26" s="117"/>
      <c r="BC26" s="26"/>
      <c r="BD26" s="116"/>
      <c r="BE26" s="52"/>
    </row>
    <row r="27" spans="1:57" ht="25" customHeight="1">
      <c r="A27" s="36">
        <v>2</v>
      </c>
      <c r="B27" s="23" t="s">
        <v>77</v>
      </c>
      <c r="C27" s="233" t="s">
        <v>1070</v>
      </c>
      <c r="D27" s="24" t="s">
        <v>78</v>
      </c>
      <c r="E27" s="202" t="s">
        <v>79</v>
      </c>
      <c r="F27" s="23" t="s">
        <v>59</v>
      </c>
      <c r="G27" s="23"/>
      <c r="H27" s="23" t="s">
        <v>844</v>
      </c>
      <c r="I27" s="23"/>
      <c r="J27" s="37"/>
      <c r="K27" s="115"/>
      <c r="L27" s="116"/>
      <c r="M27" s="46"/>
      <c r="N27" s="26"/>
      <c r="O27" s="26"/>
      <c r="P27" s="208"/>
      <c r="Q27" s="117"/>
      <c r="R27" s="26"/>
      <c r="S27" s="26"/>
      <c r="T27" s="116"/>
      <c r="U27" s="46"/>
      <c r="V27" s="26"/>
      <c r="W27" s="26"/>
      <c r="X27" s="117"/>
      <c r="Y27" s="118"/>
      <c r="Z27" s="26"/>
      <c r="AA27" s="116"/>
      <c r="AB27" s="46"/>
      <c r="AC27" s="26"/>
      <c r="AD27" s="26"/>
      <c r="AE27" s="118"/>
      <c r="AF27" s="116"/>
      <c r="AG27" s="118"/>
      <c r="AH27" s="26"/>
      <c r="AI27" s="26"/>
      <c r="AJ27" s="26"/>
      <c r="AK27" s="117"/>
      <c r="AL27" s="118"/>
      <c r="AM27" s="26"/>
      <c r="AN27" s="26"/>
      <c r="AO27" s="26"/>
      <c r="AP27" s="26"/>
      <c r="AQ27" s="26"/>
      <c r="AR27" s="26"/>
      <c r="AS27" s="26"/>
      <c r="AT27" s="26"/>
      <c r="AU27" s="26"/>
      <c r="AV27" s="26"/>
      <c r="AW27" s="116"/>
      <c r="AX27" s="46"/>
      <c r="AY27" s="26"/>
      <c r="AZ27" s="117"/>
      <c r="BA27" s="118"/>
      <c r="BB27" s="117"/>
      <c r="BC27" s="26"/>
      <c r="BD27" s="116"/>
      <c r="BE27" s="52"/>
    </row>
    <row r="28" spans="1:57" ht="25" customHeight="1">
      <c r="A28" s="36">
        <v>2</v>
      </c>
      <c r="B28" s="23"/>
      <c r="C28" s="233" t="s">
        <v>1070</v>
      </c>
      <c r="D28" s="24" t="s">
        <v>80</v>
      </c>
      <c r="E28" s="202" t="s">
        <v>81</v>
      </c>
      <c r="F28" s="23" t="s">
        <v>82</v>
      </c>
      <c r="G28" s="23"/>
      <c r="H28" s="23" t="s">
        <v>844</v>
      </c>
      <c r="I28" s="23"/>
      <c r="J28" s="37"/>
      <c r="K28" s="115"/>
      <c r="L28" s="116"/>
      <c r="M28" s="46"/>
      <c r="N28" s="26"/>
      <c r="O28" s="26"/>
      <c r="P28" s="208"/>
      <c r="Q28" s="117"/>
      <c r="R28" s="26"/>
      <c r="S28" s="26"/>
      <c r="T28" s="116"/>
      <c r="U28" s="46"/>
      <c r="V28" s="26"/>
      <c r="W28" s="26"/>
      <c r="X28" s="117"/>
      <c r="Y28" s="118"/>
      <c r="Z28" s="26"/>
      <c r="AA28" s="116"/>
      <c r="AB28" s="46"/>
      <c r="AC28" s="26"/>
      <c r="AD28" s="26"/>
      <c r="AE28" s="118"/>
      <c r="AF28" s="116"/>
      <c r="AG28" s="118"/>
      <c r="AH28" s="26"/>
      <c r="AI28" s="26"/>
      <c r="AJ28" s="26"/>
      <c r="AK28" s="117"/>
      <c r="AL28" s="118"/>
      <c r="AM28" s="26"/>
      <c r="AN28" s="26"/>
      <c r="AO28" s="26"/>
      <c r="AP28" s="26"/>
      <c r="AQ28" s="26"/>
      <c r="AR28" s="26"/>
      <c r="AS28" s="26"/>
      <c r="AT28" s="26"/>
      <c r="AU28" s="26"/>
      <c r="AV28" s="26"/>
      <c r="AW28" s="116"/>
      <c r="AX28" s="46"/>
      <c r="AY28" s="26"/>
      <c r="AZ28" s="117"/>
      <c r="BA28" s="118"/>
      <c r="BB28" s="117"/>
      <c r="BC28" s="26"/>
      <c r="BD28" s="116"/>
      <c r="BE28" s="52"/>
    </row>
    <row r="29" spans="1:57" ht="25" customHeight="1">
      <c r="A29" s="36">
        <v>2</v>
      </c>
      <c r="B29" s="23" t="s">
        <v>83</v>
      </c>
      <c r="C29" s="233" t="s">
        <v>1071</v>
      </c>
      <c r="D29" s="24" t="s">
        <v>84</v>
      </c>
      <c r="E29" s="202" t="s">
        <v>607</v>
      </c>
      <c r="F29" s="23" t="s">
        <v>85</v>
      </c>
      <c r="G29" s="23"/>
      <c r="H29" s="23" t="s">
        <v>844</v>
      </c>
      <c r="I29" s="23"/>
      <c r="J29" s="37"/>
      <c r="K29" s="115"/>
      <c r="L29" s="116"/>
      <c r="M29" s="46"/>
      <c r="N29" s="26"/>
      <c r="O29" s="26"/>
      <c r="P29" s="208"/>
      <c r="Q29" s="117"/>
      <c r="R29" s="26"/>
      <c r="S29" s="26"/>
      <c r="T29" s="116"/>
      <c r="U29" s="46"/>
      <c r="V29" s="26"/>
      <c r="W29" s="26"/>
      <c r="X29" s="117"/>
      <c r="Y29" s="118"/>
      <c r="Z29" s="26"/>
      <c r="AA29" s="116"/>
      <c r="AB29" s="46"/>
      <c r="AC29" s="26"/>
      <c r="AD29" s="26"/>
      <c r="AE29" s="118"/>
      <c r="AF29" s="116"/>
      <c r="AG29" s="118"/>
      <c r="AH29" s="26"/>
      <c r="AI29" s="26"/>
      <c r="AJ29" s="26"/>
      <c r="AK29" s="117"/>
      <c r="AL29" s="118"/>
      <c r="AM29" s="26"/>
      <c r="AN29" s="26"/>
      <c r="AO29" s="26"/>
      <c r="AP29" s="26"/>
      <c r="AQ29" s="26"/>
      <c r="AR29" s="26"/>
      <c r="AS29" s="26"/>
      <c r="AT29" s="26"/>
      <c r="AU29" s="26"/>
      <c r="AV29" s="26"/>
      <c r="AW29" s="116"/>
      <c r="AX29" s="46"/>
      <c r="AY29" s="26"/>
      <c r="AZ29" s="117"/>
      <c r="BA29" s="118"/>
      <c r="BB29" s="117"/>
      <c r="BC29" s="26"/>
      <c r="BD29" s="116"/>
      <c r="BE29" s="52"/>
    </row>
    <row r="30" spans="1:57" ht="25" customHeight="1">
      <c r="A30" s="36">
        <v>2</v>
      </c>
      <c r="B30" s="23" t="s">
        <v>86</v>
      </c>
      <c r="C30" s="233" t="s">
        <v>1072</v>
      </c>
      <c r="D30" s="24" t="s">
        <v>87</v>
      </c>
      <c r="E30" s="202" t="s">
        <v>88</v>
      </c>
      <c r="F30" s="23" t="s">
        <v>59</v>
      </c>
      <c r="G30" s="23"/>
      <c r="H30" s="23" t="s">
        <v>844</v>
      </c>
      <c r="I30" s="23"/>
      <c r="J30" s="37"/>
      <c r="K30" s="115"/>
      <c r="L30" s="116"/>
      <c r="M30" s="46"/>
      <c r="N30" s="26"/>
      <c r="O30" s="26"/>
      <c r="P30" s="208"/>
      <c r="Q30" s="117"/>
      <c r="R30" s="26"/>
      <c r="S30" s="26"/>
      <c r="T30" s="116"/>
      <c r="U30" s="46"/>
      <c r="V30" s="26"/>
      <c r="W30" s="26"/>
      <c r="X30" s="117"/>
      <c r="Y30" s="118"/>
      <c r="Z30" s="26"/>
      <c r="AA30" s="116"/>
      <c r="AB30" s="46"/>
      <c r="AC30" s="26"/>
      <c r="AD30" s="26"/>
      <c r="AE30" s="118"/>
      <c r="AF30" s="116"/>
      <c r="AG30" s="118"/>
      <c r="AH30" s="26"/>
      <c r="AI30" s="26"/>
      <c r="AJ30" s="26"/>
      <c r="AK30" s="117"/>
      <c r="AL30" s="118"/>
      <c r="AM30" s="26"/>
      <c r="AN30" s="26"/>
      <c r="AO30" s="26"/>
      <c r="AP30" s="26"/>
      <c r="AQ30" s="26"/>
      <c r="AR30" s="26"/>
      <c r="AS30" s="26"/>
      <c r="AT30" s="26"/>
      <c r="AU30" s="26"/>
      <c r="AV30" s="26"/>
      <c r="AW30" s="116"/>
      <c r="AX30" s="46"/>
      <c r="AY30" s="26"/>
      <c r="AZ30" s="117"/>
      <c r="BA30" s="118"/>
      <c r="BB30" s="117"/>
      <c r="BC30" s="26"/>
      <c r="BD30" s="116"/>
      <c r="BE30" s="52"/>
    </row>
    <row r="31" spans="1:57" ht="25" customHeight="1">
      <c r="A31" s="36">
        <v>3</v>
      </c>
      <c r="B31" s="23" t="s">
        <v>89</v>
      </c>
      <c r="C31" s="232">
        <v>3.1</v>
      </c>
      <c r="D31" s="24" t="s">
        <v>90</v>
      </c>
      <c r="E31" s="202" t="s">
        <v>91</v>
      </c>
      <c r="F31" s="23" t="s">
        <v>92</v>
      </c>
      <c r="G31" s="23"/>
      <c r="H31" s="23" t="s">
        <v>844</v>
      </c>
      <c r="I31" s="23"/>
      <c r="J31" s="37"/>
      <c r="K31" s="115"/>
      <c r="L31" s="116"/>
      <c r="M31" s="46"/>
      <c r="N31" s="26"/>
      <c r="O31" s="26"/>
      <c r="P31" s="208"/>
      <c r="Q31" s="117"/>
      <c r="R31" s="26"/>
      <c r="S31" s="26"/>
      <c r="T31" s="116"/>
      <c r="U31" s="46"/>
      <c r="V31" s="26"/>
      <c r="W31" s="26"/>
      <c r="X31" s="117"/>
      <c r="Y31" s="118"/>
      <c r="Z31" s="26"/>
      <c r="AA31" s="116"/>
      <c r="AB31" s="46"/>
      <c r="AC31" s="26"/>
      <c r="AD31" s="26"/>
      <c r="AE31" s="118"/>
      <c r="AF31" s="116"/>
      <c r="AG31" s="118"/>
      <c r="AH31" s="26"/>
      <c r="AI31" s="26"/>
      <c r="AJ31" s="26"/>
      <c r="AK31" s="117"/>
      <c r="AL31" s="118"/>
      <c r="AM31" s="26"/>
      <c r="AN31" s="26"/>
      <c r="AO31" s="26"/>
      <c r="AP31" s="26"/>
      <c r="AQ31" s="26"/>
      <c r="AR31" s="26"/>
      <c r="AS31" s="26"/>
      <c r="AT31" s="26"/>
      <c r="AU31" s="26"/>
      <c r="AV31" s="26"/>
      <c r="AW31" s="116"/>
      <c r="AX31" s="46"/>
      <c r="AY31" s="26"/>
      <c r="AZ31" s="117"/>
      <c r="BA31" s="118"/>
      <c r="BB31" s="117"/>
      <c r="BC31" s="26"/>
      <c r="BD31" s="116"/>
      <c r="BE31" s="52"/>
    </row>
    <row r="32" spans="1:57" ht="25" customHeight="1">
      <c r="A32" s="36">
        <v>3</v>
      </c>
      <c r="B32" s="23"/>
      <c r="C32" s="232">
        <v>3.1</v>
      </c>
      <c r="D32" s="24" t="s">
        <v>93</v>
      </c>
      <c r="E32" s="202" t="s">
        <v>94</v>
      </c>
      <c r="F32" s="23" t="s">
        <v>762</v>
      </c>
      <c r="G32" s="23"/>
      <c r="H32" s="23" t="s">
        <v>844</v>
      </c>
      <c r="I32" s="23"/>
      <c r="J32" s="37"/>
      <c r="K32" s="115"/>
      <c r="L32" s="116"/>
      <c r="M32" s="46"/>
      <c r="N32" s="26"/>
      <c r="O32" s="26"/>
      <c r="P32" s="208"/>
      <c r="Q32" s="117"/>
      <c r="R32" s="26"/>
      <c r="S32" s="26"/>
      <c r="T32" s="116"/>
      <c r="U32" s="46"/>
      <c r="V32" s="26"/>
      <c r="W32" s="26"/>
      <c r="X32" s="117"/>
      <c r="Y32" s="118"/>
      <c r="Z32" s="26"/>
      <c r="AA32" s="116"/>
      <c r="AB32" s="46"/>
      <c r="AC32" s="26"/>
      <c r="AD32" s="26"/>
      <c r="AE32" s="118"/>
      <c r="AF32" s="116"/>
      <c r="AG32" s="118"/>
      <c r="AH32" s="26"/>
      <c r="AI32" s="26"/>
      <c r="AJ32" s="26"/>
      <c r="AK32" s="117"/>
      <c r="AL32" s="118"/>
      <c r="AM32" s="26"/>
      <c r="AN32" s="26"/>
      <c r="AO32" s="26"/>
      <c r="AP32" s="26"/>
      <c r="AQ32" s="26"/>
      <c r="AR32" s="26"/>
      <c r="AS32" s="26"/>
      <c r="AT32" s="26"/>
      <c r="AU32" s="26"/>
      <c r="AV32" s="26"/>
      <c r="AW32" s="116"/>
      <c r="AX32" s="46"/>
      <c r="AY32" s="26"/>
      <c r="AZ32" s="117"/>
      <c r="BA32" s="118"/>
      <c r="BB32" s="117"/>
      <c r="BC32" s="26"/>
      <c r="BD32" s="116"/>
      <c r="BE32" s="52"/>
    </row>
    <row r="33" spans="1:57" ht="25" customHeight="1">
      <c r="A33" s="36">
        <v>3</v>
      </c>
      <c r="B33" s="23" t="s">
        <v>95</v>
      </c>
      <c r="C33" s="232">
        <v>3.2</v>
      </c>
      <c r="D33" s="24" t="s">
        <v>96</v>
      </c>
      <c r="E33" s="202" t="s">
        <v>609</v>
      </c>
      <c r="F33" s="23" t="s">
        <v>64</v>
      </c>
      <c r="G33" s="23"/>
      <c r="H33" s="23" t="s">
        <v>844</v>
      </c>
      <c r="I33" s="23"/>
      <c r="J33" s="37"/>
      <c r="K33" s="115"/>
      <c r="L33" s="116"/>
      <c r="M33" s="46"/>
      <c r="N33" s="26"/>
      <c r="O33" s="26"/>
      <c r="P33" s="208"/>
      <c r="Q33" s="117"/>
      <c r="R33" s="26"/>
      <c r="S33" s="26"/>
      <c r="T33" s="116"/>
      <c r="U33" s="46"/>
      <c r="V33" s="26"/>
      <c r="W33" s="26"/>
      <c r="X33" s="117"/>
      <c r="Y33" s="118"/>
      <c r="Z33" s="26"/>
      <c r="AA33" s="116"/>
      <c r="AB33" s="46"/>
      <c r="AC33" s="26"/>
      <c r="AD33" s="26"/>
      <c r="AE33" s="118"/>
      <c r="AF33" s="116"/>
      <c r="AG33" s="118"/>
      <c r="AH33" s="26"/>
      <c r="AI33" s="26"/>
      <c r="AJ33" s="26"/>
      <c r="AK33" s="117"/>
      <c r="AL33" s="118"/>
      <c r="AM33" s="26"/>
      <c r="AN33" s="26"/>
      <c r="AO33" s="26"/>
      <c r="AP33" s="26"/>
      <c r="AQ33" s="26"/>
      <c r="AR33" s="26"/>
      <c r="AS33" s="26"/>
      <c r="AT33" s="26"/>
      <c r="AU33" s="26"/>
      <c r="AV33" s="26"/>
      <c r="AW33" s="116"/>
      <c r="AX33" s="46"/>
      <c r="AY33" s="26"/>
      <c r="AZ33" s="117"/>
      <c r="BA33" s="118"/>
      <c r="BB33" s="117"/>
      <c r="BC33" s="26"/>
      <c r="BD33" s="116"/>
      <c r="BE33" s="52"/>
    </row>
    <row r="34" spans="1:57" ht="25" customHeight="1">
      <c r="A34" s="36">
        <v>3</v>
      </c>
      <c r="B34" s="23"/>
      <c r="C34" s="232">
        <v>3.2</v>
      </c>
      <c r="D34" s="24" t="s">
        <v>97</v>
      </c>
      <c r="E34" s="202" t="s">
        <v>98</v>
      </c>
      <c r="F34" s="23" t="s">
        <v>64</v>
      </c>
      <c r="G34" s="23"/>
      <c r="H34" s="23" t="s">
        <v>844</v>
      </c>
      <c r="I34" s="23"/>
      <c r="J34" s="37"/>
      <c r="K34" s="115"/>
      <c r="L34" s="116"/>
      <c r="M34" s="46"/>
      <c r="N34" s="26"/>
      <c r="O34" s="26"/>
      <c r="P34" s="208"/>
      <c r="Q34" s="117"/>
      <c r="R34" s="26"/>
      <c r="S34" s="26"/>
      <c r="T34" s="116"/>
      <c r="U34" s="46"/>
      <c r="V34" s="26"/>
      <c r="W34" s="26"/>
      <c r="X34" s="117"/>
      <c r="Y34" s="118"/>
      <c r="Z34" s="26"/>
      <c r="AA34" s="116"/>
      <c r="AB34" s="46"/>
      <c r="AC34" s="26"/>
      <c r="AD34" s="26"/>
      <c r="AE34" s="118"/>
      <c r="AF34" s="116"/>
      <c r="AG34" s="118"/>
      <c r="AH34" s="26"/>
      <c r="AI34" s="26"/>
      <c r="AJ34" s="26"/>
      <c r="AK34" s="117"/>
      <c r="AL34" s="118"/>
      <c r="AM34" s="26"/>
      <c r="AN34" s="26"/>
      <c r="AO34" s="26"/>
      <c r="AP34" s="26"/>
      <c r="AQ34" s="26"/>
      <c r="AR34" s="26"/>
      <c r="AS34" s="26"/>
      <c r="AT34" s="26"/>
      <c r="AU34" s="26"/>
      <c r="AV34" s="26"/>
      <c r="AW34" s="116"/>
      <c r="AX34" s="46"/>
      <c r="AY34" s="26"/>
      <c r="AZ34" s="117"/>
      <c r="BA34" s="118"/>
      <c r="BB34" s="117"/>
      <c r="BC34" s="26"/>
      <c r="BD34" s="116"/>
      <c r="BE34" s="52"/>
    </row>
    <row r="35" spans="1:57" ht="25" customHeight="1">
      <c r="A35" s="36">
        <v>3</v>
      </c>
      <c r="B35" s="23" t="s">
        <v>99</v>
      </c>
      <c r="C35" s="232">
        <v>3.3</v>
      </c>
      <c r="D35" s="24" t="s">
        <v>100</v>
      </c>
      <c r="E35" s="202" t="s">
        <v>101</v>
      </c>
      <c r="F35" s="23" t="s">
        <v>102</v>
      </c>
      <c r="G35" s="23"/>
      <c r="H35" s="23" t="s">
        <v>844</v>
      </c>
      <c r="I35" s="23"/>
      <c r="J35" s="37"/>
      <c r="K35" s="115"/>
      <c r="L35" s="116"/>
      <c r="M35" s="46"/>
      <c r="N35" s="26"/>
      <c r="O35" s="26"/>
      <c r="P35" s="208"/>
      <c r="Q35" s="117"/>
      <c r="R35" s="26"/>
      <c r="S35" s="26"/>
      <c r="T35" s="116"/>
      <c r="U35" s="46"/>
      <c r="V35" s="26"/>
      <c r="W35" s="26"/>
      <c r="X35" s="117"/>
      <c r="Y35" s="118"/>
      <c r="Z35" s="26"/>
      <c r="AA35" s="116"/>
      <c r="AB35" s="46"/>
      <c r="AC35" s="26"/>
      <c r="AD35" s="26"/>
      <c r="AE35" s="118"/>
      <c r="AF35" s="116"/>
      <c r="AG35" s="118"/>
      <c r="AH35" s="26"/>
      <c r="AI35" s="26"/>
      <c r="AJ35" s="26"/>
      <c r="AK35" s="117"/>
      <c r="AL35" s="118"/>
      <c r="AM35" s="26"/>
      <c r="AN35" s="26"/>
      <c r="AO35" s="26"/>
      <c r="AP35" s="26"/>
      <c r="AQ35" s="26"/>
      <c r="AR35" s="26"/>
      <c r="AS35" s="26"/>
      <c r="AT35" s="26"/>
      <c r="AU35" s="26"/>
      <c r="AV35" s="26"/>
      <c r="AW35" s="116"/>
      <c r="AX35" s="46"/>
      <c r="AY35" s="26"/>
      <c r="AZ35" s="117"/>
      <c r="BA35" s="118"/>
      <c r="BB35" s="117"/>
      <c r="BC35" s="26"/>
      <c r="BD35" s="116"/>
      <c r="BE35" s="52"/>
    </row>
    <row r="36" spans="1:57" ht="25" customHeight="1">
      <c r="A36" s="36">
        <v>3</v>
      </c>
      <c r="B36" s="23"/>
      <c r="C36" s="232">
        <v>3.3</v>
      </c>
      <c r="D36" s="24" t="s">
        <v>103</v>
      </c>
      <c r="E36" s="202" t="s">
        <v>610</v>
      </c>
      <c r="F36" s="23" t="s">
        <v>92</v>
      </c>
      <c r="G36" s="23"/>
      <c r="H36" s="23" t="s">
        <v>844</v>
      </c>
      <c r="I36" s="23"/>
      <c r="J36" s="37"/>
      <c r="K36" s="115"/>
      <c r="L36" s="116"/>
      <c r="M36" s="46"/>
      <c r="N36" s="26"/>
      <c r="O36" s="26"/>
      <c r="P36" s="208"/>
      <c r="Q36" s="117"/>
      <c r="R36" s="26"/>
      <c r="S36" s="26"/>
      <c r="T36" s="116"/>
      <c r="U36" s="46"/>
      <c r="V36" s="26"/>
      <c r="W36" s="26"/>
      <c r="X36" s="117"/>
      <c r="Y36" s="118"/>
      <c r="Z36" s="26"/>
      <c r="AA36" s="116"/>
      <c r="AB36" s="46"/>
      <c r="AC36" s="26"/>
      <c r="AD36" s="26"/>
      <c r="AE36" s="118"/>
      <c r="AF36" s="116"/>
      <c r="AG36" s="118"/>
      <c r="AH36" s="26"/>
      <c r="AI36" s="26"/>
      <c r="AJ36" s="26"/>
      <c r="AK36" s="117"/>
      <c r="AL36" s="118"/>
      <c r="AM36" s="26"/>
      <c r="AN36" s="26"/>
      <c r="AO36" s="26"/>
      <c r="AP36" s="26"/>
      <c r="AQ36" s="26"/>
      <c r="AR36" s="26"/>
      <c r="AS36" s="26"/>
      <c r="AT36" s="26"/>
      <c r="AU36" s="26"/>
      <c r="AV36" s="26"/>
      <c r="AW36" s="116"/>
      <c r="AX36" s="46"/>
      <c r="AY36" s="26"/>
      <c r="AZ36" s="117"/>
      <c r="BA36" s="118"/>
      <c r="BB36" s="117"/>
      <c r="BC36" s="26"/>
      <c r="BD36" s="116"/>
      <c r="BE36" s="52"/>
    </row>
    <row r="37" spans="1:57" ht="25" customHeight="1">
      <c r="A37" s="36">
        <v>3</v>
      </c>
      <c r="B37" s="23"/>
      <c r="C37" s="232">
        <v>3.3</v>
      </c>
      <c r="D37" s="24" t="s">
        <v>104</v>
      </c>
      <c r="E37" s="202" t="s">
        <v>105</v>
      </c>
      <c r="F37" s="23" t="s">
        <v>92</v>
      </c>
      <c r="G37" s="23"/>
      <c r="H37" s="23" t="s">
        <v>844</v>
      </c>
      <c r="I37" s="23"/>
      <c r="J37" s="37"/>
      <c r="K37" s="115"/>
      <c r="L37" s="116"/>
      <c r="M37" s="46"/>
      <c r="N37" s="26"/>
      <c r="O37" s="26"/>
      <c r="P37" s="208"/>
      <c r="Q37" s="117"/>
      <c r="R37" s="26"/>
      <c r="S37" s="26"/>
      <c r="T37" s="116"/>
      <c r="U37" s="46"/>
      <c r="V37" s="26"/>
      <c r="W37" s="26"/>
      <c r="X37" s="117"/>
      <c r="Y37" s="118"/>
      <c r="Z37" s="26"/>
      <c r="AA37" s="116"/>
      <c r="AB37" s="46"/>
      <c r="AC37" s="26"/>
      <c r="AD37" s="26"/>
      <c r="AE37" s="118"/>
      <c r="AF37" s="116"/>
      <c r="AG37" s="118"/>
      <c r="AH37" s="26"/>
      <c r="AI37" s="26"/>
      <c r="AJ37" s="26"/>
      <c r="AK37" s="117"/>
      <c r="AL37" s="118"/>
      <c r="AM37" s="26"/>
      <c r="AN37" s="26"/>
      <c r="AO37" s="26"/>
      <c r="AP37" s="26"/>
      <c r="AQ37" s="26"/>
      <c r="AR37" s="26"/>
      <c r="AS37" s="26"/>
      <c r="AT37" s="26"/>
      <c r="AU37" s="26"/>
      <c r="AV37" s="26"/>
      <c r="AW37" s="116"/>
      <c r="AX37" s="46"/>
      <c r="AY37" s="26"/>
      <c r="AZ37" s="117"/>
      <c r="BA37" s="118"/>
      <c r="BB37" s="117"/>
      <c r="BC37" s="26"/>
      <c r="BD37" s="116"/>
      <c r="BE37" s="52"/>
    </row>
    <row r="38" spans="1:57" ht="25" customHeight="1">
      <c r="A38" s="36">
        <v>3</v>
      </c>
      <c r="B38" s="23"/>
      <c r="C38" s="232">
        <v>3.3</v>
      </c>
      <c r="D38" s="24" t="s">
        <v>106</v>
      </c>
      <c r="E38" s="202" t="s">
        <v>107</v>
      </c>
      <c r="F38" s="23" t="s">
        <v>92</v>
      </c>
      <c r="G38" s="23"/>
      <c r="H38" s="23" t="s">
        <v>844</v>
      </c>
      <c r="I38" s="23"/>
      <c r="J38" s="37"/>
      <c r="K38" s="115"/>
      <c r="L38" s="116"/>
      <c r="M38" s="46"/>
      <c r="N38" s="26"/>
      <c r="O38" s="26"/>
      <c r="P38" s="208"/>
      <c r="Q38" s="117"/>
      <c r="R38" s="26"/>
      <c r="S38" s="26"/>
      <c r="T38" s="116"/>
      <c r="U38" s="46"/>
      <c r="V38" s="26"/>
      <c r="W38" s="26"/>
      <c r="X38" s="117"/>
      <c r="Y38" s="118"/>
      <c r="Z38" s="26"/>
      <c r="AA38" s="116"/>
      <c r="AB38" s="46"/>
      <c r="AC38" s="26"/>
      <c r="AD38" s="26"/>
      <c r="AE38" s="118"/>
      <c r="AF38" s="116"/>
      <c r="AG38" s="118"/>
      <c r="AH38" s="26"/>
      <c r="AI38" s="26"/>
      <c r="AJ38" s="26"/>
      <c r="AK38" s="117"/>
      <c r="AL38" s="118"/>
      <c r="AM38" s="26"/>
      <c r="AN38" s="26"/>
      <c r="AO38" s="26"/>
      <c r="AP38" s="26"/>
      <c r="AQ38" s="26"/>
      <c r="AR38" s="26"/>
      <c r="AS38" s="26"/>
      <c r="AT38" s="26"/>
      <c r="AU38" s="26"/>
      <c r="AV38" s="26"/>
      <c r="AW38" s="116"/>
      <c r="AX38" s="46"/>
      <c r="AY38" s="26"/>
      <c r="AZ38" s="117"/>
      <c r="BA38" s="118"/>
      <c r="BB38" s="117"/>
      <c r="BC38" s="26"/>
      <c r="BD38" s="116"/>
      <c r="BE38" s="52"/>
    </row>
    <row r="39" spans="1:57" ht="25" customHeight="1">
      <c r="A39" s="36">
        <v>3</v>
      </c>
      <c r="B39" s="23"/>
      <c r="C39" s="232">
        <v>3.3</v>
      </c>
      <c r="D39" s="24" t="s">
        <v>108</v>
      </c>
      <c r="E39" s="202" t="s">
        <v>109</v>
      </c>
      <c r="F39" s="23" t="s">
        <v>92</v>
      </c>
      <c r="G39" s="23"/>
      <c r="H39" s="23" t="s">
        <v>844</v>
      </c>
      <c r="I39" s="23"/>
      <c r="J39" s="37"/>
      <c r="K39" s="115"/>
      <c r="L39" s="116"/>
      <c r="M39" s="46"/>
      <c r="N39" s="26"/>
      <c r="O39" s="26"/>
      <c r="P39" s="208"/>
      <c r="Q39" s="117"/>
      <c r="R39" s="26"/>
      <c r="S39" s="26"/>
      <c r="T39" s="116"/>
      <c r="U39" s="46"/>
      <c r="V39" s="26"/>
      <c r="W39" s="26"/>
      <c r="X39" s="117"/>
      <c r="Y39" s="118"/>
      <c r="Z39" s="26"/>
      <c r="AA39" s="116"/>
      <c r="AB39" s="46"/>
      <c r="AC39" s="26"/>
      <c r="AD39" s="26"/>
      <c r="AE39" s="118"/>
      <c r="AF39" s="116"/>
      <c r="AG39" s="118"/>
      <c r="AH39" s="26"/>
      <c r="AI39" s="26"/>
      <c r="AJ39" s="26"/>
      <c r="AK39" s="117"/>
      <c r="AL39" s="118"/>
      <c r="AM39" s="26"/>
      <c r="AN39" s="26"/>
      <c r="AO39" s="26"/>
      <c r="AP39" s="26"/>
      <c r="AQ39" s="26"/>
      <c r="AR39" s="26"/>
      <c r="AS39" s="26"/>
      <c r="AT39" s="26"/>
      <c r="AU39" s="26"/>
      <c r="AV39" s="26"/>
      <c r="AW39" s="116"/>
      <c r="AX39" s="46"/>
      <c r="AY39" s="26"/>
      <c r="AZ39" s="117"/>
      <c r="BA39" s="118"/>
      <c r="BB39" s="117"/>
      <c r="BC39" s="26"/>
      <c r="BD39" s="116"/>
      <c r="BE39" s="52"/>
    </row>
    <row r="40" spans="1:57" ht="25" customHeight="1">
      <c r="A40" s="36">
        <v>3</v>
      </c>
      <c r="B40" s="23" t="s">
        <v>110</v>
      </c>
      <c r="C40" s="232">
        <v>3.4</v>
      </c>
      <c r="D40" s="24" t="s">
        <v>111</v>
      </c>
      <c r="E40" s="202" t="s">
        <v>112</v>
      </c>
      <c r="F40" s="23" t="s">
        <v>92</v>
      </c>
      <c r="G40" s="23"/>
      <c r="H40" s="23" t="s">
        <v>844</v>
      </c>
      <c r="I40" s="23"/>
      <c r="J40" s="37"/>
      <c r="K40" s="115"/>
      <c r="L40" s="116"/>
      <c r="M40" s="46"/>
      <c r="N40" s="26"/>
      <c r="O40" s="26"/>
      <c r="P40" s="208"/>
      <c r="Q40" s="117"/>
      <c r="R40" s="26"/>
      <c r="S40" s="26"/>
      <c r="T40" s="116"/>
      <c r="U40" s="46"/>
      <c r="V40" s="26"/>
      <c r="W40" s="26"/>
      <c r="X40" s="117"/>
      <c r="Y40" s="118"/>
      <c r="Z40" s="26"/>
      <c r="AA40" s="116"/>
      <c r="AB40" s="46"/>
      <c r="AC40" s="26"/>
      <c r="AD40" s="26"/>
      <c r="AE40" s="118"/>
      <c r="AF40" s="116"/>
      <c r="AG40" s="118"/>
      <c r="AH40" s="26"/>
      <c r="AI40" s="26"/>
      <c r="AJ40" s="26"/>
      <c r="AK40" s="117"/>
      <c r="AL40" s="118"/>
      <c r="AM40" s="26"/>
      <c r="AN40" s="26"/>
      <c r="AO40" s="26"/>
      <c r="AP40" s="26"/>
      <c r="AQ40" s="26"/>
      <c r="AR40" s="26"/>
      <c r="AS40" s="26"/>
      <c r="AT40" s="26"/>
      <c r="AU40" s="26"/>
      <c r="AV40" s="26"/>
      <c r="AW40" s="116"/>
      <c r="AX40" s="46"/>
      <c r="AY40" s="26"/>
      <c r="AZ40" s="117"/>
      <c r="BA40" s="118"/>
      <c r="BB40" s="117"/>
      <c r="BC40" s="26"/>
      <c r="BD40" s="116"/>
      <c r="BE40" s="52"/>
    </row>
    <row r="41" spans="1:57" ht="25" customHeight="1">
      <c r="A41" s="36">
        <v>3</v>
      </c>
      <c r="B41" s="23"/>
      <c r="C41" s="232">
        <v>3.4</v>
      </c>
      <c r="D41" s="24" t="s">
        <v>113</v>
      </c>
      <c r="E41" s="202" t="s">
        <v>114</v>
      </c>
      <c r="F41" s="23" t="s">
        <v>92</v>
      </c>
      <c r="G41" s="23"/>
      <c r="H41" s="23" t="s">
        <v>844</v>
      </c>
      <c r="I41" s="23"/>
      <c r="J41" s="37"/>
      <c r="K41" s="115"/>
      <c r="L41" s="116"/>
      <c r="M41" s="46"/>
      <c r="N41" s="26"/>
      <c r="O41" s="26"/>
      <c r="P41" s="208"/>
      <c r="Q41" s="117"/>
      <c r="R41" s="26"/>
      <c r="S41" s="26"/>
      <c r="T41" s="116"/>
      <c r="U41" s="46"/>
      <c r="V41" s="26"/>
      <c r="W41" s="26"/>
      <c r="X41" s="117"/>
      <c r="Y41" s="118"/>
      <c r="Z41" s="26"/>
      <c r="AA41" s="116"/>
      <c r="AB41" s="46"/>
      <c r="AC41" s="26"/>
      <c r="AD41" s="26"/>
      <c r="AE41" s="118"/>
      <c r="AF41" s="116"/>
      <c r="AG41" s="118"/>
      <c r="AH41" s="26"/>
      <c r="AI41" s="26"/>
      <c r="AJ41" s="26"/>
      <c r="AK41" s="117"/>
      <c r="AL41" s="118"/>
      <c r="AM41" s="26"/>
      <c r="AN41" s="26"/>
      <c r="AO41" s="26"/>
      <c r="AP41" s="26"/>
      <c r="AQ41" s="26"/>
      <c r="AR41" s="26"/>
      <c r="AS41" s="26"/>
      <c r="AT41" s="26"/>
      <c r="AU41" s="26"/>
      <c r="AV41" s="26"/>
      <c r="AW41" s="116"/>
      <c r="AX41" s="46"/>
      <c r="AY41" s="26"/>
      <c r="AZ41" s="117"/>
      <c r="BA41" s="118"/>
      <c r="BB41" s="117"/>
      <c r="BC41" s="26"/>
      <c r="BD41" s="116"/>
      <c r="BE41" s="52"/>
    </row>
    <row r="42" spans="1:57" ht="25" customHeight="1">
      <c r="A42" s="36">
        <v>3</v>
      </c>
      <c r="B42" s="23" t="s">
        <v>115</v>
      </c>
      <c r="C42" s="232">
        <v>3.5</v>
      </c>
      <c r="D42" s="24" t="s">
        <v>116</v>
      </c>
      <c r="E42" s="202" t="s">
        <v>117</v>
      </c>
      <c r="F42" s="23" t="s">
        <v>1024</v>
      </c>
      <c r="G42" s="23"/>
      <c r="H42" s="23" t="s">
        <v>844</v>
      </c>
      <c r="I42" s="23"/>
      <c r="J42" s="37"/>
      <c r="K42" s="115"/>
      <c r="L42" s="116"/>
      <c r="M42" s="46"/>
      <c r="N42" s="26"/>
      <c r="O42" s="26"/>
      <c r="P42" s="208"/>
      <c r="Q42" s="117"/>
      <c r="R42" s="26"/>
      <c r="S42" s="26"/>
      <c r="T42" s="116"/>
      <c r="U42" s="46"/>
      <c r="V42" s="26"/>
      <c r="W42" s="26"/>
      <c r="X42" s="117"/>
      <c r="Y42" s="118"/>
      <c r="Z42" s="26"/>
      <c r="AA42" s="116"/>
      <c r="AB42" s="46"/>
      <c r="AC42" s="26"/>
      <c r="AD42" s="26"/>
      <c r="AE42" s="118"/>
      <c r="AF42" s="116"/>
      <c r="AG42" s="118"/>
      <c r="AH42" s="26"/>
      <c r="AI42" s="26"/>
      <c r="AJ42" s="26"/>
      <c r="AK42" s="117"/>
      <c r="AL42" s="118"/>
      <c r="AM42" s="26"/>
      <c r="AN42" s="26"/>
      <c r="AO42" s="26"/>
      <c r="AP42" s="26"/>
      <c r="AQ42" s="26"/>
      <c r="AR42" s="26"/>
      <c r="AS42" s="26"/>
      <c r="AT42" s="26"/>
      <c r="AU42" s="26"/>
      <c r="AV42" s="26"/>
      <c r="AW42" s="116"/>
      <c r="AX42" s="46"/>
      <c r="AY42" s="26"/>
      <c r="AZ42" s="117"/>
      <c r="BA42" s="118"/>
      <c r="BB42" s="117"/>
      <c r="BC42" s="26"/>
      <c r="BD42" s="116"/>
      <c r="BE42" s="52"/>
    </row>
    <row r="43" spans="1:57" ht="25" customHeight="1">
      <c r="A43" s="36">
        <v>3</v>
      </c>
      <c r="B43" s="23"/>
      <c r="C43" s="232">
        <v>3.5</v>
      </c>
      <c r="D43" s="24" t="s">
        <v>118</v>
      </c>
      <c r="E43" s="202" t="s">
        <v>611</v>
      </c>
      <c r="F43" s="23" t="s">
        <v>92</v>
      </c>
      <c r="G43" s="23"/>
      <c r="H43" s="23" t="s">
        <v>844</v>
      </c>
      <c r="I43" s="23"/>
      <c r="J43" s="37"/>
      <c r="K43" s="115"/>
      <c r="L43" s="116"/>
      <c r="M43" s="46"/>
      <c r="N43" s="26"/>
      <c r="O43" s="26"/>
      <c r="P43" s="208"/>
      <c r="Q43" s="117"/>
      <c r="R43" s="26"/>
      <c r="S43" s="26"/>
      <c r="T43" s="116"/>
      <c r="U43" s="46"/>
      <c r="V43" s="26"/>
      <c r="W43" s="26"/>
      <c r="X43" s="117"/>
      <c r="Y43" s="118"/>
      <c r="Z43" s="26"/>
      <c r="AA43" s="116"/>
      <c r="AB43" s="46"/>
      <c r="AC43" s="26"/>
      <c r="AD43" s="26"/>
      <c r="AE43" s="118"/>
      <c r="AF43" s="116"/>
      <c r="AG43" s="118"/>
      <c r="AH43" s="26"/>
      <c r="AI43" s="26"/>
      <c r="AJ43" s="26"/>
      <c r="AK43" s="117"/>
      <c r="AL43" s="118"/>
      <c r="AM43" s="26"/>
      <c r="AN43" s="26"/>
      <c r="AO43" s="26"/>
      <c r="AP43" s="26"/>
      <c r="AQ43" s="26"/>
      <c r="AR43" s="26"/>
      <c r="AS43" s="26"/>
      <c r="AT43" s="26"/>
      <c r="AU43" s="26"/>
      <c r="AV43" s="26"/>
      <c r="AW43" s="116"/>
      <c r="AX43" s="46"/>
      <c r="AY43" s="26"/>
      <c r="AZ43" s="117"/>
      <c r="BA43" s="118"/>
      <c r="BB43" s="117"/>
      <c r="BC43" s="26"/>
      <c r="BD43" s="116"/>
      <c r="BE43" s="52"/>
    </row>
    <row r="44" spans="1:57" ht="25" customHeight="1">
      <c r="A44" s="36">
        <v>3</v>
      </c>
      <c r="B44" s="23" t="s">
        <v>119</v>
      </c>
      <c r="C44" s="232">
        <v>3.6</v>
      </c>
      <c r="D44" s="24" t="s">
        <v>120</v>
      </c>
      <c r="E44" s="202" t="s">
        <v>121</v>
      </c>
      <c r="F44" s="23" t="s">
        <v>92</v>
      </c>
      <c r="G44" s="23"/>
      <c r="H44" s="23" t="s">
        <v>844</v>
      </c>
      <c r="I44" s="23"/>
      <c r="J44" s="37"/>
      <c r="K44" s="115"/>
      <c r="L44" s="116"/>
      <c r="M44" s="46"/>
      <c r="N44" s="26"/>
      <c r="O44" s="26"/>
      <c r="P44" s="208"/>
      <c r="Q44" s="117"/>
      <c r="R44" s="26"/>
      <c r="S44" s="26"/>
      <c r="T44" s="116"/>
      <c r="U44" s="46"/>
      <c r="V44" s="26"/>
      <c r="W44" s="26"/>
      <c r="X44" s="117"/>
      <c r="Y44" s="118"/>
      <c r="Z44" s="26"/>
      <c r="AA44" s="116"/>
      <c r="AB44" s="46"/>
      <c r="AC44" s="26"/>
      <c r="AD44" s="26"/>
      <c r="AE44" s="118"/>
      <c r="AF44" s="116"/>
      <c r="AG44" s="118"/>
      <c r="AH44" s="26"/>
      <c r="AI44" s="26"/>
      <c r="AJ44" s="26"/>
      <c r="AK44" s="117"/>
      <c r="AL44" s="118"/>
      <c r="AM44" s="26"/>
      <c r="AN44" s="26"/>
      <c r="AO44" s="26"/>
      <c r="AP44" s="26"/>
      <c r="AQ44" s="26"/>
      <c r="AR44" s="26"/>
      <c r="AS44" s="26"/>
      <c r="AT44" s="26"/>
      <c r="AU44" s="26"/>
      <c r="AV44" s="26"/>
      <c r="AW44" s="116"/>
      <c r="AX44" s="46"/>
      <c r="AY44" s="26"/>
      <c r="AZ44" s="117"/>
      <c r="BA44" s="118"/>
      <c r="BB44" s="117"/>
      <c r="BC44" s="26"/>
      <c r="BD44" s="116"/>
      <c r="BE44" s="52"/>
    </row>
    <row r="45" spans="1:57" ht="25" customHeight="1">
      <c r="A45" s="36">
        <v>3</v>
      </c>
      <c r="B45" s="23" t="s">
        <v>122</v>
      </c>
      <c r="C45" s="232">
        <v>3.7</v>
      </c>
      <c r="D45" s="24" t="s">
        <v>123</v>
      </c>
      <c r="E45" s="202" t="s">
        <v>612</v>
      </c>
      <c r="F45" s="23" t="s">
        <v>124</v>
      </c>
      <c r="G45" s="23"/>
      <c r="H45" s="23" t="s">
        <v>844</v>
      </c>
      <c r="I45" s="23"/>
      <c r="J45" s="37"/>
      <c r="K45" s="115"/>
      <c r="L45" s="116"/>
      <c r="M45" s="46"/>
      <c r="N45" s="26"/>
      <c r="O45" s="26"/>
      <c r="P45" s="208"/>
      <c r="Q45" s="117"/>
      <c r="R45" s="26"/>
      <c r="S45" s="26"/>
      <c r="T45" s="116"/>
      <c r="U45" s="46"/>
      <c r="V45" s="26"/>
      <c r="W45" s="26"/>
      <c r="X45" s="117"/>
      <c r="Y45" s="118"/>
      <c r="Z45" s="26"/>
      <c r="AA45" s="116"/>
      <c r="AB45" s="46"/>
      <c r="AC45" s="26"/>
      <c r="AD45" s="26"/>
      <c r="AE45" s="118"/>
      <c r="AF45" s="116"/>
      <c r="AG45" s="118"/>
      <c r="AH45" s="26"/>
      <c r="AI45" s="26"/>
      <c r="AJ45" s="26"/>
      <c r="AK45" s="117"/>
      <c r="AL45" s="118"/>
      <c r="AM45" s="26"/>
      <c r="AN45" s="26"/>
      <c r="AO45" s="26"/>
      <c r="AP45" s="26"/>
      <c r="AQ45" s="26"/>
      <c r="AR45" s="26"/>
      <c r="AS45" s="26"/>
      <c r="AT45" s="26"/>
      <c r="AU45" s="26"/>
      <c r="AV45" s="26"/>
      <c r="AW45" s="116"/>
      <c r="AX45" s="46"/>
      <c r="AY45" s="26"/>
      <c r="AZ45" s="117"/>
      <c r="BA45" s="118"/>
      <c r="BB45" s="117"/>
      <c r="BC45" s="26"/>
      <c r="BD45" s="116"/>
      <c r="BE45" s="52"/>
    </row>
    <row r="46" spans="1:57" ht="25" customHeight="1">
      <c r="A46" s="36">
        <v>3</v>
      </c>
      <c r="B46" s="23"/>
      <c r="C46" s="232">
        <v>3.7</v>
      </c>
      <c r="D46" s="24" t="s">
        <v>125</v>
      </c>
      <c r="E46" s="202" t="s">
        <v>613</v>
      </c>
      <c r="F46" s="23" t="s">
        <v>124</v>
      </c>
      <c r="G46" s="23"/>
      <c r="H46" s="23" t="s">
        <v>844</v>
      </c>
      <c r="I46" s="23"/>
      <c r="J46" s="37"/>
      <c r="K46" s="115"/>
      <c r="L46" s="116"/>
      <c r="M46" s="46"/>
      <c r="N46" s="26"/>
      <c r="O46" s="26"/>
      <c r="P46" s="208"/>
      <c r="Q46" s="117"/>
      <c r="R46" s="26"/>
      <c r="S46" s="26"/>
      <c r="T46" s="116"/>
      <c r="U46" s="46"/>
      <c r="V46" s="26"/>
      <c r="W46" s="26"/>
      <c r="X46" s="117"/>
      <c r="Y46" s="118"/>
      <c r="Z46" s="26"/>
      <c r="AA46" s="116"/>
      <c r="AB46" s="46"/>
      <c r="AC46" s="26"/>
      <c r="AD46" s="26"/>
      <c r="AE46" s="118"/>
      <c r="AF46" s="116"/>
      <c r="AG46" s="118"/>
      <c r="AH46" s="26"/>
      <c r="AI46" s="26"/>
      <c r="AJ46" s="26"/>
      <c r="AK46" s="117"/>
      <c r="AL46" s="118"/>
      <c r="AM46" s="26"/>
      <c r="AN46" s="26"/>
      <c r="AO46" s="26"/>
      <c r="AP46" s="26"/>
      <c r="AQ46" s="26"/>
      <c r="AR46" s="26"/>
      <c r="AS46" s="26"/>
      <c r="AT46" s="26"/>
      <c r="AU46" s="26"/>
      <c r="AV46" s="26"/>
      <c r="AW46" s="116"/>
      <c r="AX46" s="46"/>
      <c r="AY46" s="26"/>
      <c r="AZ46" s="117"/>
      <c r="BA46" s="118"/>
      <c r="BB46" s="117"/>
      <c r="BC46" s="26"/>
      <c r="BD46" s="116"/>
      <c r="BE46" s="52"/>
    </row>
    <row r="47" spans="1:57" ht="25" customHeight="1">
      <c r="A47" s="36">
        <v>3</v>
      </c>
      <c r="B47" s="23" t="s">
        <v>126</v>
      </c>
      <c r="C47" s="232">
        <v>3.8</v>
      </c>
      <c r="D47" s="24" t="s">
        <v>127</v>
      </c>
      <c r="E47" s="202" t="s">
        <v>614</v>
      </c>
      <c r="F47" s="23" t="s">
        <v>92</v>
      </c>
      <c r="G47" s="23"/>
      <c r="H47" s="23" t="s">
        <v>844</v>
      </c>
      <c r="I47" s="23"/>
      <c r="J47" s="37"/>
      <c r="K47" s="115"/>
      <c r="L47" s="116"/>
      <c r="M47" s="46"/>
      <c r="N47" s="26"/>
      <c r="O47" s="26"/>
      <c r="P47" s="208"/>
      <c r="Q47" s="117"/>
      <c r="R47" s="26"/>
      <c r="S47" s="26"/>
      <c r="T47" s="116"/>
      <c r="U47" s="46"/>
      <c r="V47" s="26"/>
      <c r="W47" s="26"/>
      <c r="X47" s="117"/>
      <c r="Y47" s="118"/>
      <c r="Z47" s="26"/>
      <c r="AA47" s="116"/>
      <c r="AB47" s="46"/>
      <c r="AC47" s="26"/>
      <c r="AD47" s="26"/>
      <c r="AE47" s="118"/>
      <c r="AF47" s="116"/>
      <c r="AG47" s="118"/>
      <c r="AH47" s="26"/>
      <c r="AI47" s="26"/>
      <c r="AJ47" s="26"/>
      <c r="AK47" s="117"/>
      <c r="AL47" s="118"/>
      <c r="AM47" s="26"/>
      <c r="AN47" s="26"/>
      <c r="AO47" s="26"/>
      <c r="AP47" s="26"/>
      <c r="AQ47" s="26"/>
      <c r="AR47" s="26"/>
      <c r="AS47" s="26"/>
      <c r="AT47" s="26"/>
      <c r="AU47" s="26"/>
      <c r="AV47" s="26"/>
      <c r="AW47" s="116"/>
      <c r="AX47" s="46"/>
      <c r="AY47" s="26"/>
      <c r="AZ47" s="117"/>
      <c r="BA47" s="118"/>
      <c r="BB47" s="117"/>
      <c r="BC47" s="26"/>
      <c r="BD47" s="116"/>
      <c r="BE47" s="52"/>
    </row>
    <row r="48" spans="1:57" ht="25" customHeight="1">
      <c r="A48" s="36">
        <v>3</v>
      </c>
      <c r="B48" s="23"/>
      <c r="C48" s="232">
        <v>3.8</v>
      </c>
      <c r="D48" s="24" t="s">
        <v>128</v>
      </c>
      <c r="E48" s="202" t="s">
        <v>615</v>
      </c>
      <c r="F48" s="23" t="s">
        <v>763</v>
      </c>
      <c r="G48" s="23"/>
      <c r="H48" s="23" t="s">
        <v>844</v>
      </c>
      <c r="I48" s="23"/>
      <c r="J48" s="37"/>
      <c r="K48" s="115"/>
      <c r="L48" s="116"/>
      <c r="M48" s="46"/>
      <c r="N48" s="26"/>
      <c r="O48" s="26"/>
      <c r="P48" s="208"/>
      <c r="Q48" s="117"/>
      <c r="R48" s="26"/>
      <c r="S48" s="26"/>
      <c r="T48" s="116"/>
      <c r="U48" s="46"/>
      <c r="V48" s="26"/>
      <c r="W48" s="26"/>
      <c r="X48" s="117"/>
      <c r="Y48" s="118"/>
      <c r="Z48" s="26"/>
      <c r="AA48" s="116"/>
      <c r="AB48" s="46"/>
      <c r="AC48" s="26"/>
      <c r="AD48" s="26"/>
      <c r="AE48" s="118"/>
      <c r="AF48" s="116"/>
      <c r="AG48" s="118"/>
      <c r="AH48" s="26"/>
      <c r="AI48" s="26"/>
      <c r="AJ48" s="26"/>
      <c r="AK48" s="117"/>
      <c r="AL48" s="118"/>
      <c r="AM48" s="26"/>
      <c r="AN48" s="26"/>
      <c r="AO48" s="26"/>
      <c r="AP48" s="26"/>
      <c r="AQ48" s="26"/>
      <c r="AR48" s="26"/>
      <c r="AS48" s="26"/>
      <c r="AT48" s="26"/>
      <c r="AU48" s="26"/>
      <c r="AV48" s="26"/>
      <c r="AW48" s="116"/>
      <c r="AX48" s="46"/>
      <c r="AY48" s="26"/>
      <c r="AZ48" s="117"/>
      <c r="BA48" s="118"/>
      <c r="BB48" s="117"/>
      <c r="BC48" s="26"/>
      <c r="BD48" s="116"/>
      <c r="BE48" s="52"/>
    </row>
    <row r="49" spans="1:57" ht="25" customHeight="1">
      <c r="A49" s="36">
        <v>3</v>
      </c>
      <c r="B49" s="23" t="s">
        <v>129</v>
      </c>
      <c r="C49" s="232">
        <v>3.9</v>
      </c>
      <c r="D49" s="24" t="s">
        <v>130</v>
      </c>
      <c r="E49" s="202" t="s">
        <v>131</v>
      </c>
      <c r="F49" s="23" t="s">
        <v>92</v>
      </c>
      <c r="G49" s="23"/>
      <c r="H49" s="23" t="s">
        <v>844</v>
      </c>
      <c r="I49" s="23"/>
      <c r="J49" s="37"/>
      <c r="K49" s="115"/>
      <c r="L49" s="116"/>
      <c r="M49" s="46"/>
      <c r="N49" s="26"/>
      <c r="O49" s="26"/>
      <c r="P49" s="208"/>
      <c r="Q49" s="117"/>
      <c r="R49" s="26"/>
      <c r="S49" s="26"/>
      <c r="T49" s="116"/>
      <c r="U49" s="46"/>
      <c r="V49" s="26"/>
      <c r="W49" s="26"/>
      <c r="X49" s="117"/>
      <c r="Y49" s="118"/>
      <c r="Z49" s="26"/>
      <c r="AA49" s="116"/>
      <c r="AB49" s="46"/>
      <c r="AC49" s="26"/>
      <c r="AD49" s="26"/>
      <c r="AE49" s="118"/>
      <c r="AF49" s="116"/>
      <c r="AG49" s="118"/>
      <c r="AH49" s="26"/>
      <c r="AI49" s="26"/>
      <c r="AJ49" s="26"/>
      <c r="AK49" s="117"/>
      <c r="AL49" s="118"/>
      <c r="AM49" s="26"/>
      <c r="AN49" s="26"/>
      <c r="AO49" s="26"/>
      <c r="AP49" s="26"/>
      <c r="AQ49" s="26"/>
      <c r="AR49" s="26"/>
      <c r="AS49" s="26"/>
      <c r="AT49" s="26"/>
      <c r="AU49" s="26"/>
      <c r="AV49" s="26"/>
      <c r="AW49" s="116"/>
      <c r="AX49" s="46"/>
      <c r="AY49" s="26"/>
      <c r="AZ49" s="117"/>
      <c r="BA49" s="118"/>
      <c r="BB49" s="117"/>
      <c r="BC49" s="26"/>
      <c r="BD49" s="116"/>
      <c r="BE49" s="52"/>
    </row>
    <row r="50" spans="1:57" ht="25" customHeight="1">
      <c r="A50" s="36">
        <v>3</v>
      </c>
      <c r="B50" s="23"/>
      <c r="C50" s="232">
        <v>3.9</v>
      </c>
      <c r="D50" s="24" t="s">
        <v>132</v>
      </c>
      <c r="E50" s="202" t="s">
        <v>133</v>
      </c>
      <c r="F50" s="23" t="s">
        <v>92</v>
      </c>
      <c r="G50" s="23"/>
      <c r="H50" s="23" t="s">
        <v>844</v>
      </c>
      <c r="I50" s="23"/>
      <c r="J50" s="37"/>
      <c r="K50" s="115"/>
      <c r="L50" s="116"/>
      <c r="M50" s="46"/>
      <c r="N50" s="26"/>
      <c r="O50" s="26"/>
      <c r="P50" s="208"/>
      <c r="Q50" s="117"/>
      <c r="R50" s="26"/>
      <c r="S50" s="26"/>
      <c r="T50" s="116"/>
      <c r="U50" s="46"/>
      <c r="V50" s="26"/>
      <c r="W50" s="26"/>
      <c r="X50" s="117"/>
      <c r="Y50" s="118"/>
      <c r="Z50" s="26"/>
      <c r="AA50" s="116"/>
      <c r="AB50" s="46"/>
      <c r="AC50" s="26"/>
      <c r="AD50" s="26"/>
      <c r="AE50" s="118"/>
      <c r="AF50" s="116"/>
      <c r="AG50" s="118"/>
      <c r="AH50" s="26"/>
      <c r="AI50" s="26"/>
      <c r="AJ50" s="26"/>
      <c r="AK50" s="117"/>
      <c r="AL50" s="118"/>
      <c r="AM50" s="26"/>
      <c r="AN50" s="26"/>
      <c r="AO50" s="26"/>
      <c r="AP50" s="26"/>
      <c r="AQ50" s="26"/>
      <c r="AR50" s="26"/>
      <c r="AS50" s="26"/>
      <c r="AT50" s="26"/>
      <c r="AU50" s="26"/>
      <c r="AV50" s="26"/>
      <c r="AW50" s="116"/>
      <c r="AX50" s="46"/>
      <c r="AY50" s="26"/>
      <c r="AZ50" s="117"/>
      <c r="BA50" s="118"/>
      <c r="BB50" s="117"/>
      <c r="BC50" s="26"/>
      <c r="BD50" s="116"/>
      <c r="BE50" s="52"/>
    </row>
    <row r="51" spans="1:57" ht="25" customHeight="1">
      <c r="A51" s="36">
        <v>3</v>
      </c>
      <c r="B51" s="23"/>
      <c r="C51" s="232">
        <v>3.9</v>
      </c>
      <c r="D51" s="24" t="s">
        <v>134</v>
      </c>
      <c r="E51" s="202" t="s">
        <v>135</v>
      </c>
      <c r="F51" s="23" t="s">
        <v>92</v>
      </c>
      <c r="G51" s="23"/>
      <c r="H51" s="23" t="s">
        <v>844</v>
      </c>
      <c r="I51" s="23"/>
      <c r="J51" s="37"/>
      <c r="K51" s="115"/>
      <c r="L51" s="116"/>
      <c r="M51" s="46"/>
      <c r="N51" s="26"/>
      <c r="O51" s="26"/>
      <c r="P51" s="208"/>
      <c r="Q51" s="117"/>
      <c r="R51" s="26"/>
      <c r="S51" s="26"/>
      <c r="T51" s="116"/>
      <c r="U51" s="46"/>
      <c r="V51" s="26"/>
      <c r="W51" s="26"/>
      <c r="X51" s="117"/>
      <c r="Y51" s="118"/>
      <c r="Z51" s="26"/>
      <c r="AA51" s="116"/>
      <c r="AB51" s="46"/>
      <c r="AC51" s="26"/>
      <c r="AD51" s="26"/>
      <c r="AE51" s="118"/>
      <c r="AF51" s="116"/>
      <c r="AG51" s="118"/>
      <c r="AH51" s="26"/>
      <c r="AI51" s="26"/>
      <c r="AJ51" s="26"/>
      <c r="AK51" s="117"/>
      <c r="AL51" s="118"/>
      <c r="AM51" s="26"/>
      <c r="AN51" s="26"/>
      <c r="AO51" s="26"/>
      <c r="AP51" s="26"/>
      <c r="AQ51" s="26"/>
      <c r="AR51" s="26"/>
      <c r="AS51" s="26"/>
      <c r="AT51" s="26"/>
      <c r="AU51" s="26"/>
      <c r="AV51" s="26"/>
      <c r="AW51" s="116"/>
      <c r="AX51" s="46"/>
      <c r="AY51" s="26"/>
      <c r="AZ51" s="117"/>
      <c r="BA51" s="118"/>
      <c r="BB51" s="117"/>
      <c r="BC51" s="26"/>
      <c r="BD51" s="116"/>
      <c r="BE51" s="52"/>
    </row>
    <row r="52" spans="1:57" ht="25" customHeight="1">
      <c r="A52" s="36">
        <v>3</v>
      </c>
      <c r="B52" s="23" t="s">
        <v>136</v>
      </c>
      <c r="C52" s="233" t="s">
        <v>1073</v>
      </c>
      <c r="D52" s="24" t="s">
        <v>137</v>
      </c>
      <c r="E52" s="202" t="s">
        <v>616</v>
      </c>
      <c r="F52" s="23" t="s">
        <v>1025</v>
      </c>
      <c r="G52" s="23"/>
      <c r="H52" s="23" t="s">
        <v>844</v>
      </c>
      <c r="I52" s="23"/>
      <c r="J52" s="37"/>
      <c r="K52" s="115"/>
      <c r="L52" s="116"/>
      <c r="M52" s="46"/>
      <c r="N52" s="26"/>
      <c r="O52" s="26"/>
      <c r="P52" s="208"/>
      <c r="Q52" s="117"/>
      <c r="R52" s="26"/>
      <c r="S52" s="26"/>
      <c r="T52" s="116"/>
      <c r="U52" s="46"/>
      <c r="V52" s="26"/>
      <c r="W52" s="26"/>
      <c r="X52" s="117"/>
      <c r="Y52" s="118"/>
      <c r="Z52" s="26"/>
      <c r="AA52" s="116"/>
      <c r="AB52" s="46"/>
      <c r="AC52" s="26"/>
      <c r="AD52" s="26"/>
      <c r="AE52" s="118"/>
      <c r="AF52" s="116"/>
      <c r="AG52" s="118"/>
      <c r="AH52" s="26"/>
      <c r="AI52" s="26"/>
      <c r="AJ52" s="26"/>
      <c r="AK52" s="117"/>
      <c r="AL52" s="118"/>
      <c r="AM52" s="26"/>
      <c r="AN52" s="26"/>
      <c r="AO52" s="26"/>
      <c r="AP52" s="26"/>
      <c r="AQ52" s="26"/>
      <c r="AR52" s="26"/>
      <c r="AS52" s="26"/>
      <c r="AT52" s="26"/>
      <c r="AU52" s="26"/>
      <c r="AV52" s="26"/>
      <c r="AW52" s="116"/>
      <c r="AX52" s="46"/>
      <c r="AY52" s="26"/>
      <c r="AZ52" s="117"/>
      <c r="BA52" s="118"/>
      <c r="BB52" s="117"/>
      <c r="BC52" s="26"/>
      <c r="BD52" s="116"/>
      <c r="BE52" s="52"/>
    </row>
    <row r="53" spans="1:57" ht="25" customHeight="1">
      <c r="A53" s="36">
        <v>3</v>
      </c>
      <c r="B53" s="23" t="s">
        <v>138</v>
      </c>
      <c r="C53" s="233" t="s">
        <v>1074</v>
      </c>
      <c r="D53" s="24" t="s">
        <v>139</v>
      </c>
      <c r="E53" s="202" t="s">
        <v>617</v>
      </c>
      <c r="F53" s="23" t="s">
        <v>1026</v>
      </c>
      <c r="G53" s="23"/>
      <c r="H53" s="23" t="s">
        <v>844</v>
      </c>
      <c r="I53" s="23"/>
      <c r="J53" s="37"/>
      <c r="K53" s="115"/>
      <c r="L53" s="116"/>
      <c r="M53" s="46"/>
      <c r="N53" s="26"/>
      <c r="O53" s="26"/>
      <c r="P53" s="208"/>
      <c r="Q53" s="117"/>
      <c r="R53" s="26"/>
      <c r="S53" s="26"/>
      <c r="T53" s="116"/>
      <c r="U53" s="46"/>
      <c r="V53" s="26"/>
      <c r="W53" s="26"/>
      <c r="X53" s="117"/>
      <c r="Y53" s="118"/>
      <c r="Z53" s="26"/>
      <c r="AA53" s="116"/>
      <c r="AB53" s="46"/>
      <c r="AC53" s="26"/>
      <c r="AD53" s="26"/>
      <c r="AE53" s="118"/>
      <c r="AF53" s="116"/>
      <c r="AG53" s="118"/>
      <c r="AH53" s="26"/>
      <c r="AI53" s="26"/>
      <c r="AJ53" s="26"/>
      <c r="AK53" s="117"/>
      <c r="AL53" s="118"/>
      <c r="AM53" s="26"/>
      <c r="AN53" s="26"/>
      <c r="AO53" s="26"/>
      <c r="AP53" s="26"/>
      <c r="AQ53" s="26"/>
      <c r="AR53" s="26"/>
      <c r="AS53" s="26"/>
      <c r="AT53" s="26"/>
      <c r="AU53" s="26"/>
      <c r="AV53" s="26"/>
      <c r="AW53" s="116"/>
      <c r="AX53" s="46"/>
      <c r="AY53" s="26"/>
      <c r="AZ53" s="117"/>
      <c r="BA53" s="118"/>
      <c r="BB53" s="117"/>
      <c r="BC53" s="26"/>
      <c r="BD53" s="116"/>
      <c r="BE53" s="52"/>
    </row>
    <row r="54" spans="1:57" ht="25" customHeight="1">
      <c r="A54" s="36">
        <v>3</v>
      </c>
      <c r="B54" s="23"/>
      <c r="C54" s="233" t="s">
        <v>1074</v>
      </c>
      <c r="D54" s="24" t="s">
        <v>140</v>
      </c>
      <c r="E54" s="202" t="s">
        <v>141</v>
      </c>
      <c r="F54" s="23" t="s">
        <v>82</v>
      </c>
      <c r="G54" s="23"/>
      <c r="H54" s="23" t="s">
        <v>844</v>
      </c>
      <c r="I54" s="23"/>
      <c r="J54" s="37"/>
      <c r="K54" s="115"/>
      <c r="L54" s="116"/>
      <c r="M54" s="46"/>
      <c r="N54" s="26"/>
      <c r="O54" s="26"/>
      <c r="P54" s="208"/>
      <c r="Q54" s="117"/>
      <c r="R54" s="26"/>
      <c r="S54" s="26"/>
      <c r="T54" s="116"/>
      <c r="U54" s="46"/>
      <c r="V54" s="26"/>
      <c r="W54" s="26"/>
      <c r="X54" s="117"/>
      <c r="Y54" s="118"/>
      <c r="Z54" s="26"/>
      <c r="AA54" s="116"/>
      <c r="AB54" s="46"/>
      <c r="AC54" s="26"/>
      <c r="AD54" s="26"/>
      <c r="AE54" s="118"/>
      <c r="AF54" s="116"/>
      <c r="AG54" s="118"/>
      <c r="AH54" s="26"/>
      <c r="AI54" s="26"/>
      <c r="AJ54" s="26"/>
      <c r="AK54" s="117"/>
      <c r="AL54" s="118"/>
      <c r="AM54" s="26"/>
      <c r="AN54" s="26"/>
      <c r="AO54" s="26"/>
      <c r="AP54" s="26"/>
      <c r="AQ54" s="26"/>
      <c r="AR54" s="26"/>
      <c r="AS54" s="26"/>
      <c r="AT54" s="26"/>
      <c r="AU54" s="26"/>
      <c r="AV54" s="26"/>
      <c r="AW54" s="116"/>
      <c r="AX54" s="46"/>
      <c r="AY54" s="26"/>
      <c r="AZ54" s="117"/>
      <c r="BA54" s="118"/>
      <c r="BB54" s="117"/>
      <c r="BC54" s="26"/>
      <c r="BD54" s="116"/>
      <c r="BE54" s="52"/>
    </row>
    <row r="55" spans="1:57" ht="25" customHeight="1">
      <c r="A55" s="38">
        <v>3</v>
      </c>
      <c r="C55" s="3" t="s">
        <v>1074</v>
      </c>
      <c r="D55" s="5" t="s">
        <v>621</v>
      </c>
      <c r="E55" s="202" t="s">
        <v>618</v>
      </c>
      <c r="F55" s="23" t="s">
        <v>92</v>
      </c>
      <c r="G55" s="23"/>
      <c r="H55" s="23" t="s">
        <v>844</v>
      </c>
      <c r="I55" s="23"/>
      <c r="J55" s="37"/>
      <c r="K55" s="115"/>
      <c r="L55" s="116"/>
      <c r="M55" s="46"/>
      <c r="N55" s="26"/>
      <c r="O55" s="26"/>
      <c r="P55" s="208"/>
      <c r="Q55" s="117"/>
      <c r="R55" s="26"/>
      <c r="S55" s="26"/>
      <c r="T55" s="116"/>
      <c r="U55" s="46"/>
      <c r="V55" s="26"/>
      <c r="W55" s="26"/>
      <c r="X55" s="117"/>
      <c r="Y55" s="118"/>
      <c r="Z55" s="26"/>
      <c r="AA55" s="116"/>
      <c r="AB55" s="46"/>
      <c r="AC55" s="26"/>
      <c r="AD55" s="26"/>
      <c r="AE55" s="118"/>
      <c r="AF55" s="116"/>
      <c r="AG55" s="118"/>
      <c r="AH55" s="26"/>
      <c r="AI55" s="26"/>
      <c r="AJ55" s="26"/>
      <c r="AK55" s="117"/>
      <c r="AL55" s="118"/>
      <c r="AM55" s="26"/>
      <c r="AN55" s="26"/>
      <c r="AO55" s="26"/>
      <c r="AP55" s="26"/>
      <c r="AQ55" s="26"/>
      <c r="AR55" s="26"/>
      <c r="AS55" s="26"/>
      <c r="AT55" s="26"/>
      <c r="AU55" s="26"/>
      <c r="AV55" s="26"/>
      <c r="AW55" s="116"/>
      <c r="AX55" s="46"/>
      <c r="AY55" s="26"/>
      <c r="AZ55" s="117"/>
      <c r="BA55" s="118"/>
      <c r="BB55" s="117"/>
      <c r="BC55" s="26"/>
      <c r="BD55" s="116"/>
      <c r="BE55" s="52"/>
    </row>
    <row r="56" spans="1:57" ht="25" customHeight="1">
      <c r="A56" s="36">
        <v>3</v>
      </c>
      <c r="B56" s="23" t="s">
        <v>142</v>
      </c>
      <c r="C56" s="233" t="s">
        <v>1075</v>
      </c>
      <c r="D56" s="24" t="s">
        <v>143</v>
      </c>
      <c r="E56" s="202" t="s">
        <v>144</v>
      </c>
      <c r="F56" s="23" t="s">
        <v>92</v>
      </c>
      <c r="G56" s="23"/>
      <c r="H56" s="23" t="s">
        <v>844</v>
      </c>
      <c r="I56" s="23"/>
      <c r="J56" s="37"/>
      <c r="K56" s="115"/>
      <c r="L56" s="116"/>
      <c r="M56" s="46"/>
      <c r="N56" s="26"/>
      <c r="O56" s="26"/>
      <c r="P56" s="208"/>
      <c r="Q56" s="117"/>
      <c r="R56" s="26"/>
      <c r="S56" s="26"/>
      <c r="T56" s="116"/>
      <c r="U56" s="46"/>
      <c r="V56" s="26"/>
      <c r="W56" s="26"/>
      <c r="X56" s="117"/>
      <c r="Y56" s="118"/>
      <c r="Z56" s="26"/>
      <c r="AA56" s="116"/>
      <c r="AB56" s="46"/>
      <c r="AC56" s="26"/>
      <c r="AD56" s="26"/>
      <c r="AE56" s="118"/>
      <c r="AF56" s="116"/>
      <c r="AG56" s="118"/>
      <c r="AH56" s="26"/>
      <c r="AI56" s="26"/>
      <c r="AJ56" s="26"/>
      <c r="AK56" s="117"/>
      <c r="AL56" s="118"/>
      <c r="AM56" s="26"/>
      <c r="AN56" s="26"/>
      <c r="AO56" s="26"/>
      <c r="AP56" s="26"/>
      <c r="AQ56" s="26"/>
      <c r="AR56" s="26"/>
      <c r="AS56" s="26"/>
      <c r="AT56" s="26"/>
      <c r="AU56" s="26"/>
      <c r="AV56" s="26"/>
      <c r="AW56" s="116"/>
      <c r="AX56" s="46"/>
      <c r="AY56" s="26"/>
      <c r="AZ56" s="117"/>
      <c r="BA56" s="118"/>
      <c r="BB56" s="117"/>
      <c r="BC56" s="26"/>
      <c r="BD56" s="116"/>
      <c r="BE56" s="52"/>
    </row>
    <row r="57" spans="1:57" ht="25" customHeight="1">
      <c r="A57" s="36">
        <v>3</v>
      </c>
      <c r="B57" s="23" t="s">
        <v>145</v>
      </c>
      <c r="C57" s="233" t="s">
        <v>1077</v>
      </c>
      <c r="D57" s="24" t="s">
        <v>146</v>
      </c>
      <c r="E57" s="202" t="s">
        <v>619</v>
      </c>
      <c r="F57" s="23" t="s">
        <v>92</v>
      </c>
      <c r="G57" s="23"/>
      <c r="H57" s="23" t="s">
        <v>844</v>
      </c>
      <c r="I57" s="23"/>
      <c r="J57" s="37"/>
      <c r="K57" s="115"/>
      <c r="L57" s="116"/>
      <c r="M57" s="46"/>
      <c r="N57" s="26"/>
      <c r="O57" s="26"/>
      <c r="P57" s="208"/>
      <c r="Q57" s="117"/>
      <c r="R57" s="26"/>
      <c r="S57" s="26"/>
      <c r="T57" s="116"/>
      <c r="U57" s="46"/>
      <c r="V57" s="26"/>
      <c r="W57" s="26"/>
      <c r="X57" s="117"/>
      <c r="Y57" s="118"/>
      <c r="Z57" s="26"/>
      <c r="AA57" s="116"/>
      <c r="AB57" s="46"/>
      <c r="AC57" s="26"/>
      <c r="AD57" s="26"/>
      <c r="AE57" s="118"/>
      <c r="AF57" s="116"/>
      <c r="AG57" s="118"/>
      <c r="AH57" s="26"/>
      <c r="AI57" s="26"/>
      <c r="AJ57" s="26"/>
      <c r="AK57" s="117"/>
      <c r="AL57" s="118"/>
      <c r="AM57" s="26"/>
      <c r="AN57" s="26"/>
      <c r="AO57" s="26"/>
      <c r="AP57" s="26"/>
      <c r="AQ57" s="26"/>
      <c r="AR57" s="26"/>
      <c r="AS57" s="26"/>
      <c r="AT57" s="26"/>
      <c r="AU57" s="26"/>
      <c r="AV57" s="26"/>
      <c r="AW57" s="116"/>
      <c r="AX57" s="46"/>
      <c r="AY57" s="26"/>
      <c r="AZ57" s="117"/>
      <c r="BA57" s="118"/>
      <c r="BB57" s="117"/>
      <c r="BC57" s="26"/>
      <c r="BD57" s="116"/>
      <c r="BE57" s="52"/>
    </row>
    <row r="58" spans="1:57" ht="25" customHeight="1">
      <c r="A58" s="36">
        <v>3</v>
      </c>
      <c r="B58" s="23"/>
      <c r="C58" s="233" t="s">
        <v>1077</v>
      </c>
      <c r="D58" s="24" t="s">
        <v>622</v>
      </c>
      <c r="E58" s="202" t="s">
        <v>620</v>
      </c>
      <c r="F58" s="23" t="s">
        <v>92</v>
      </c>
      <c r="G58" s="23"/>
      <c r="H58" s="23" t="s">
        <v>844</v>
      </c>
      <c r="I58" s="23"/>
      <c r="J58" s="37"/>
      <c r="K58" s="115"/>
      <c r="L58" s="116"/>
      <c r="M58" s="46"/>
      <c r="N58" s="26"/>
      <c r="O58" s="26"/>
      <c r="P58" s="208"/>
      <c r="Q58" s="117"/>
      <c r="R58" s="26"/>
      <c r="S58" s="26"/>
      <c r="T58" s="116"/>
      <c r="U58" s="46"/>
      <c r="V58" s="26"/>
      <c r="W58" s="26"/>
      <c r="X58" s="117"/>
      <c r="Y58" s="118"/>
      <c r="Z58" s="26"/>
      <c r="AA58" s="116"/>
      <c r="AB58" s="46"/>
      <c r="AC58" s="26"/>
      <c r="AD58" s="26"/>
      <c r="AE58" s="118"/>
      <c r="AF58" s="116"/>
      <c r="AG58" s="118"/>
      <c r="AH58" s="26"/>
      <c r="AI58" s="26"/>
      <c r="AJ58" s="26"/>
      <c r="AK58" s="117"/>
      <c r="AL58" s="118"/>
      <c r="AM58" s="26"/>
      <c r="AN58" s="26"/>
      <c r="AO58" s="26"/>
      <c r="AP58" s="26"/>
      <c r="AQ58" s="26"/>
      <c r="AR58" s="26"/>
      <c r="AS58" s="26"/>
      <c r="AT58" s="26"/>
      <c r="AU58" s="26"/>
      <c r="AV58" s="26"/>
      <c r="AW58" s="116"/>
      <c r="AX58" s="46"/>
      <c r="AY58" s="26"/>
      <c r="AZ58" s="117"/>
      <c r="BA58" s="118"/>
      <c r="BB58" s="117"/>
      <c r="BC58" s="26"/>
      <c r="BD58" s="116"/>
      <c r="BE58" s="52"/>
    </row>
    <row r="59" spans="1:57" ht="25" customHeight="1">
      <c r="A59" s="36">
        <v>4</v>
      </c>
      <c r="B59" s="23" t="s">
        <v>147</v>
      </c>
      <c r="C59" s="232">
        <v>4.0999999999999996</v>
      </c>
      <c r="D59" s="24" t="s">
        <v>148</v>
      </c>
      <c r="E59" s="202" t="s">
        <v>995</v>
      </c>
      <c r="F59" s="23" t="s">
        <v>149</v>
      </c>
      <c r="G59" s="23"/>
      <c r="H59" s="23" t="s">
        <v>844</v>
      </c>
      <c r="I59" s="23"/>
      <c r="J59" s="37"/>
      <c r="K59" s="115"/>
      <c r="L59" s="116"/>
      <c r="M59" s="46"/>
      <c r="N59" s="26"/>
      <c r="O59" s="26"/>
      <c r="P59" s="208"/>
      <c r="Q59" s="117"/>
      <c r="R59" s="26"/>
      <c r="S59" s="26"/>
      <c r="T59" s="116"/>
      <c r="U59" s="46"/>
      <c r="V59" s="26"/>
      <c r="W59" s="26"/>
      <c r="X59" s="117"/>
      <c r="Y59" s="118"/>
      <c r="Z59" s="26"/>
      <c r="AA59" s="116"/>
      <c r="AB59" s="46"/>
      <c r="AC59" s="26"/>
      <c r="AD59" s="26"/>
      <c r="AE59" s="118"/>
      <c r="AF59" s="116"/>
      <c r="AG59" s="118"/>
      <c r="AH59" s="26"/>
      <c r="AI59" s="26"/>
      <c r="AJ59" s="26"/>
      <c r="AK59" s="117"/>
      <c r="AL59" s="118"/>
      <c r="AM59" s="26"/>
      <c r="AN59" s="26"/>
      <c r="AO59" s="26"/>
      <c r="AP59" s="26"/>
      <c r="AQ59" s="26"/>
      <c r="AR59" s="26"/>
      <c r="AS59" s="26"/>
      <c r="AT59" s="26"/>
      <c r="AU59" s="26"/>
      <c r="AV59" s="26"/>
      <c r="AW59" s="116"/>
      <c r="AX59" s="46"/>
      <c r="AY59" s="26"/>
      <c r="AZ59" s="117"/>
      <c r="BA59" s="118"/>
      <c r="BB59" s="117"/>
      <c r="BC59" s="26"/>
      <c r="BD59" s="116"/>
      <c r="BE59" s="52"/>
    </row>
    <row r="60" spans="1:57" ht="25" customHeight="1">
      <c r="A60" s="38">
        <v>4</v>
      </c>
      <c r="C60" s="230">
        <v>4.0999999999999996</v>
      </c>
      <c r="D60" s="5" t="s">
        <v>632</v>
      </c>
      <c r="E60" s="202" t="s">
        <v>623</v>
      </c>
      <c r="F60" s="23" t="s">
        <v>149</v>
      </c>
      <c r="G60" s="23"/>
      <c r="H60" s="23" t="s">
        <v>844</v>
      </c>
      <c r="I60" s="23"/>
      <c r="J60" s="37"/>
      <c r="K60" s="115"/>
      <c r="L60" s="116"/>
      <c r="M60" s="46"/>
      <c r="N60" s="26"/>
      <c r="O60" s="26"/>
      <c r="P60" s="208"/>
      <c r="Q60" s="117"/>
      <c r="R60" s="26"/>
      <c r="S60" s="26"/>
      <c r="T60" s="116"/>
      <c r="U60" s="46"/>
      <c r="V60" s="26"/>
      <c r="W60" s="26"/>
      <c r="X60" s="117"/>
      <c r="Y60" s="118"/>
      <c r="Z60" s="26"/>
      <c r="AA60" s="116"/>
      <c r="AB60" s="46"/>
      <c r="AC60" s="26"/>
      <c r="AD60" s="26"/>
      <c r="AE60" s="118"/>
      <c r="AF60" s="116"/>
      <c r="AG60" s="118"/>
      <c r="AH60" s="26"/>
      <c r="AI60" s="26"/>
      <c r="AJ60" s="26"/>
      <c r="AK60" s="117"/>
      <c r="AL60" s="118"/>
      <c r="AM60" s="26"/>
      <c r="AN60" s="26"/>
      <c r="AO60" s="26"/>
      <c r="AP60" s="26"/>
      <c r="AQ60" s="26"/>
      <c r="AR60" s="26"/>
      <c r="AS60" s="26"/>
      <c r="AT60" s="26"/>
      <c r="AU60" s="26"/>
      <c r="AV60" s="26"/>
      <c r="AW60" s="116"/>
      <c r="AX60" s="46"/>
      <c r="AY60" s="26"/>
      <c r="AZ60" s="117"/>
      <c r="BA60" s="118"/>
      <c r="BB60" s="117"/>
      <c r="BC60" s="26"/>
      <c r="BD60" s="116"/>
      <c r="BE60" s="52"/>
    </row>
    <row r="61" spans="1:57" ht="25" customHeight="1">
      <c r="A61" s="36">
        <v>4</v>
      </c>
      <c r="B61" s="23" t="s">
        <v>150</v>
      </c>
      <c r="C61" s="232">
        <v>4.2</v>
      </c>
      <c r="D61" s="24" t="s">
        <v>151</v>
      </c>
      <c r="E61" s="202" t="s">
        <v>624</v>
      </c>
      <c r="F61" s="23" t="s">
        <v>64</v>
      </c>
      <c r="G61" s="23"/>
      <c r="H61" s="23" t="s">
        <v>844</v>
      </c>
      <c r="I61" s="23"/>
      <c r="J61" s="37"/>
      <c r="K61" s="115"/>
      <c r="L61" s="116"/>
      <c r="M61" s="46"/>
      <c r="N61" s="26"/>
      <c r="O61" s="26"/>
      <c r="P61" s="208"/>
      <c r="Q61" s="117"/>
      <c r="R61" s="26"/>
      <c r="S61" s="26"/>
      <c r="T61" s="116"/>
      <c r="U61" s="46"/>
      <c r="V61" s="26"/>
      <c r="W61" s="26"/>
      <c r="X61" s="117"/>
      <c r="Y61" s="118"/>
      <c r="Z61" s="26"/>
      <c r="AA61" s="116"/>
      <c r="AB61" s="46"/>
      <c r="AC61" s="26"/>
      <c r="AD61" s="26"/>
      <c r="AE61" s="118"/>
      <c r="AF61" s="116"/>
      <c r="AG61" s="118"/>
      <c r="AH61" s="26"/>
      <c r="AI61" s="26"/>
      <c r="AJ61" s="26"/>
      <c r="AK61" s="117"/>
      <c r="AL61" s="118"/>
      <c r="AM61" s="26"/>
      <c r="AN61" s="26"/>
      <c r="AO61" s="26"/>
      <c r="AP61" s="26"/>
      <c r="AQ61" s="26"/>
      <c r="AR61" s="26"/>
      <c r="AS61" s="26"/>
      <c r="AT61" s="26"/>
      <c r="AU61" s="26"/>
      <c r="AV61" s="26"/>
      <c r="AW61" s="116"/>
      <c r="AX61" s="46"/>
      <c r="AY61" s="26"/>
      <c r="AZ61" s="117"/>
      <c r="BA61" s="118"/>
      <c r="BB61" s="117"/>
      <c r="BC61" s="26"/>
      <c r="BD61" s="116"/>
      <c r="BE61" s="52"/>
    </row>
    <row r="62" spans="1:57" ht="25" customHeight="1">
      <c r="A62" s="36">
        <v>4</v>
      </c>
      <c r="B62" s="23"/>
      <c r="C62" s="232">
        <v>4.2</v>
      </c>
      <c r="D62" s="24" t="s">
        <v>152</v>
      </c>
      <c r="E62" s="202" t="s">
        <v>625</v>
      </c>
      <c r="F62" s="23" t="s">
        <v>149</v>
      </c>
      <c r="G62" s="23"/>
      <c r="H62" s="23" t="s">
        <v>844</v>
      </c>
      <c r="I62" s="23"/>
      <c r="J62" s="37"/>
      <c r="K62" s="115"/>
      <c r="L62" s="116"/>
      <c r="M62" s="46"/>
      <c r="N62" s="26"/>
      <c r="O62" s="26"/>
      <c r="P62" s="208"/>
      <c r="Q62" s="117"/>
      <c r="R62" s="26"/>
      <c r="S62" s="26"/>
      <c r="T62" s="116"/>
      <c r="U62" s="46"/>
      <c r="V62" s="26"/>
      <c r="W62" s="26"/>
      <c r="X62" s="117"/>
      <c r="Y62" s="118"/>
      <c r="Z62" s="26"/>
      <c r="AA62" s="116"/>
      <c r="AB62" s="46"/>
      <c r="AC62" s="26"/>
      <c r="AD62" s="26"/>
      <c r="AE62" s="118"/>
      <c r="AF62" s="116"/>
      <c r="AG62" s="118"/>
      <c r="AH62" s="26"/>
      <c r="AI62" s="26"/>
      <c r="AJ62" s="26"/>
      <c r="AK62" s="117"/>
      <c r="AL62" s="118"/>
      <c r="AM62" s="26"/>
      <c r="AN62" s="26"/>
      <c r="AO62" s="26"/>
      <c r="AP62" s="26"/>
      <c r="AQ62" s="26"/>
      <c r="AR62" s="26"/>
      <c r="AS62" s="26"/>
      <c r="AT62" s="26"/>
      <c r="AU62" s="26"/>
      <c r="AV62" s="26"/>
      <c r="AW62" s="116"/>
      <c r="AX62" s="46"/>
      <c r="AY62" s="26"/>
      <c r="AZ62" s="117"/>
      <c r="BA62" s="118"/>
      <c r="BB62" s="117"/>
      <c r="BC62" s="26"/>
      <c r="BD62" s="116"/>
      <c r="BE62" s="52"/>
    </row>
    <row r="63" spans="1:57" ht="25" customHeight="1">
      <c r="A63" s="36">
        <v>4</v>
      </c>
      <c r="B63" s="23" t="s">
        <v>153</v>
      </c>
      <c r="C63" s="232">
        <v>4.3</v>
      </c>
      <c r="D63" s="24" t="s">
        <v>154</v>
      </c>
      <c r="E63" s="202" t="s">
        <v>626</v>
      </c>
      <c r="F63" s="23" t="s">
        <v>149</v>
      </c>
      <c r="G63" s="23"/>
      <c r="H63" s="23" t="s">
        <v>844</v>
      </c>
      <c r="I63" s="23"/>
      <c r="J63" s="37"/>
      <c r="K63" s="115"/>
      <c r="L63" s="116"/>
      <c r="M63" s="46"/>
      <c r="N63" s="26"/>
      <c r="O63" s="26"/>
      <c r="P63" s="208"/>
      <c r="Q63" s="117"/>
      <c r="R63" s="26"/>
      <c r="S63" s="26"/>
      <c r="T63" s="116"/>
      <c r="U63" s="46"/>
      <c r="V63" s="26"/>
      <c r="W63" s="26"/>
      <c r="X63" s="117"/>
      <c r="Y63" s="118"/>
      <c r="Z63" s="26"/>
      <c r="AA63" s="116"/>
      <c r="AB63" s="46"/>
      <c r="AC63" s="26"/>
      <c r="AD63" s="26"/>
      <c r="AE63" s="118"/>
      <c r="AF63" s="116"/>
      <c r="AG63" s="118"/>
      <c r="AH63" s="26"/>
      <c r="AI63" s="26"/>
      <c r="AJ63" s="26"/>
      <c r="AK63" s="117"/>
      <c r="AL63" s="118"/>
      <c r="AM63" s="26"/>
      <c r="AN63" s="26"/>
      <c r="AO63" s="26"/>
      <c r="AP63" s="26"/>
      <c r="AQ63" s="26"/>
      <c r="AR63" s="26"/>
      <c r="AS63" s="26"/>
      <c r="AT63" s="26"/>
      <c r="AU63" s="26"/>
      <c r="AV63" s="26"/>
      <c r="AW63" s="116"/>
      <c r="AX63" s="46"/>
      <c r="AY63" s="26"/>
      <c r="AZ63" s="117"/>
      <c r="BA63" s="118"/>
      <c r="BB63" s="117"/>
      <c r="BC63" s="26"/>
      <c r="BD63" s="116"/>
      <c r="BE63" s="52"/>
    </row>
    <row r="64" spans="1:57" ht="25" customHeight="1">
      <c r="A64" s="36">
        <v>4</v>
      </c>
      <c r="B64" s="23" t="s">
        <v>155</v>
      </c>
      <c r="C64" s="232">
        <v>4.4000000000000004</v>
      </c>
      <c r="D64" s="24" t="s">
        <v>156</v>
      </c>
      <c r="E64" s="202" t="s">
        <v>627</v>
      </c>
      <c r="F64" s="23" t="s">
        <v>1027</v>
      </c>
      <c r="G64" s="23"/>
      <c r="H64" s="23" t="s">
        <v>844</v>
      </c>
      <c r="I64" s="23"/>
      <c r="J64" s="37"/>
      <c r="K64" s="115"/>
      <c r="L64" s="116"/>
      <c r="M64" s="46"/>
      <c r="N64" s="26"/>
      <c r="O64" s="26"/>
      <c r="P64" s="208"/>
      <c r="Q64" s="117"/>
      <c r="R64" s="26"/>
      <c r="S64" s="26"/>
      <c r="T64" s="116"/>
      <c r="U64" s="46"/>
      <c r="V64" s="26"/>
      <c r="W64" s="26"/>
      <c r="X64" s="117"/>
      <c r="Y64" s="118"/>
      <c r="Z64" s="26"/>
      <c r="AA64" s="116"/>
      <c r="AB64" s="46"/>
      <c r="AC64" s="26"/>
      <c r="AD64" s="26"/>
      <c r="AE64" s="118"/>
      <c r="AF64" s="116"/>
      <c r="AG64" s="118"/>
      <c r="AH64" s="26"/>
      <c r="AI64" s="26"/>
      <c r="AJ64" s="26"/>
      <c r="AK64" s="117"/>
      <c r="AL64" s="118"/>
      <c r="AM64" s="26"/>
      <c r="AN64" s="26"/>
      <c r="AO64" s="26"/>
      <c r="AP64" s="26"/>
      <c r="AQ64" s="26"/>
      <c r="AR64" s="26"/>
      <c r="AS64" s="26"/>
      <c r="AT64" s="26"/>
      <c r="AU64" s="26"/>
      <c r="AV64" s="26"/>
      <c r="AW64" s="116"/>
      <c r="AX64" s="46"/>
      <c r="AY64" s="26"/>
      <c r="AZ64" s="117"/>
      <c r="BA64" s="118"/>
      <c r="BB64" s="117"/>
      <c r="BC64" s="26"/>
      <c r="BD64" s="116"/>
      <c r="BE64" s="52"/>
    </row>
    <row r="65" spans="1:57" ht="25" customHeight="1">
      <c r="A65" s="36">
        <v>4</v>
      </c>
      <c r="B65" s="23" t="s">
        <v>157</v>
      </c>
      <c r="C65" s="232">
        <v>4.5</v>
      </c>
      <c r="D65" s="24" t="s">
        <v>158</v>
      </c>
      <c r="E65" s="202" t="s">
        <v>628</v>
      </c>
      <c r="F65" s="23" t="s">
        <v>149</v>
      </c>
      <c r="G65" s="23"/>
      <c r="H65" s="23" t="s">
        <v>844</v>
      </c>
      <c r="I65" s="23"/>
      <c r="J65" s="37"/>
      <c r="K65" s="115"/>
      <c r="L65" s="116"/>
      <c r="M65" s="46"/>
      <c r="N65" s="26"/>
      <c r="O65" s="26"/>
      <c r="P65" s="208"/>
      <c r="Q65" s="117"/>
      <c r="R65" s="26"/>
      <c r="S65" s="26"/>
      <c r="T65" s="116"/>
      <c r="U65" s="46"/>
      <c r="V65" s="26"/>
      <c r="W65" s="26"/>
      <c r="X65" s="117"/>
      <c r="Y65" s="118"/>
      <c r="Z65" s="26"/>
      <c r="AA65" s="116"/>
      <c r="AB65" s="46"/>
      <c r="AC65" s="26"/>
      <c r="AD65" s="26"/>
      <c r="AE65" s="118"/>
      <c r="AF65" s="116"/>
      <c r="AG65" s="118"/>
      <c r="AH65" s="26"/>
      <c r="AI65" s="26"/>
      <c r="AJ65" s="26"/>
      <c r="AK65" s="117"/>
      <c r="AL65" s="118"/>
      <c r="AM65" s="26"/>
      <c r="AN65" s="26"/>
      <c r="AO65" s="26"/>
      <c r="AP65" s="26"/>
      <c r="AQ65" s="26"/>
      <c r="AR65" s="26"/>
      <c r="AS65" s="26"/>
      <c r="AT65" s="26"/>
      <c r="AU65" s="26"/>
      <c r="AV65" s="26"/>
      <c r="AW65" s="116"/>
      <c r="AX65" s="46"/>
      <c r="AY65" s="26"/>
      <c r="AZ65" s="117"/>
      <c r="BA65" s="118"/>
      <c r="BB65" s="117"/>
      <c r="BC65" s="26"/>
      <c r="BD65" s="116"/>
      <c r="BE65" s="52"/>
    </row>
    <row r="66" spans="1:57" ht="25" customHeight="1">
      <c r="A66" s="36">
        <v>4</v>
      </c>
      <c r="B66" s="23" t="s">
        <v>159</v>
      </c>
      <c r="C66" s="232">
        <v>4.5999999999999996</v>
      </c>
      <c r="D66" s="24" t="s">
        <v>160</v>
      </c>
      <c r="E66" s="202" t="s">
        <v>996</v>
      </c>
      <c r="F66" s="23" t="s">
        <v>149</v>
      </c>
      <c r="G66" s="23"/>
      <c r="H66" s="23" t="s">
        <v>844</v>
      </c>
      <c r="I66" s="23"/>
      <c r="J66" s="37"/>
      <c r="K66" s="115"/>
      <c r="L66" s="116"/>
      <c r="M66" s="46"/>
      <c r="N66" s="26"/>
      <c r="O66" s="26"/>
      <c r="P66" s="208"/>
      <c r="Q66" s="117"/>
      <c r="R66" s="26"/>
      <c r="S66" s="26"/>
      <c r="T66" s="116"/>
      <c r="U66" s="46"/>
      <c r="V66" s="26"/>
      <c r="W66" s="26"/>
      <c r="X66" s="117"/>
      <c r="Y66" s="118"/>
      <c r="Z66" s="26"/>
      <c r="AA66" s="116"/>
      <c r="AB66" s="46"/>
      <c r="AC66" s="26"/>
      <c r="AD66" s="26"/>
      <c r="AE66" s="118"/>
      <c r="AF66" s="116"/>
      <c r="AG66" s="118"/>
      <c r="AH66" s="26"/>
      <c r="AI66" s="26"/>
      <c r="AJ66" s="26"/>
      <c r="AK66" s="117"/>
      <c r="AL66" s="118"/>
      <c r="AM66" s="26"/>
      <c r="AN66" s="26"/>
      <c r="AO66" s="26"/>
      <c r="AP66" s="26"/>
      <c r="AQ66" s="26"/>
      <c r="AR66" s="26"/>
      <c r="AS66" s="26"/>
      <c r="AT66" s="26"/>
      <c r="AU66" s="26"/>
      <c r="AV66" s="26"/>
      <c r="AW66" s="116"/>
      <c r="AX66" s="46"/>
      <c r="AY66" s="26"/>
      <c r="AZ66" s="117"/>
      <c r="BA66" s="118"/>
      <c r="BB66" s="117"/>
      <c r="BC66" s="26"/>
      <c r="BD66" s="116"/>
      <c r="BE66" s="52"/>
    </row>
    <row r="67" spans="1:57" ht="25" customHeight="1">
      <c r="A67" s="36">
        <v>4</v>
      </c>
      <c r="B67" s="23" t="s">
        <v>161</v>
      </c>
      <c r="C67" s="232">
        <v>4.7</v>
      </c>
      <c r="D67" s="24" t="s">
        <v>162</v>
      </c>
      <c r="E67" s="202" t="s">
        <v>997</v>
      </c>
      <c r="F67" s="23" t="s">
        <v>356</v>
      </c>
      <c r="G67" s="23"/>
      <c r="H67" s="23" t="s">
        <v>844</v>
      </c>
      <c r="I67" s="23"/>
      <c r="J67" s="37"/>
      <c r="K67" s="115"/>
      <c r="L67" s="116"/>
      <c r="M67" s="46"/>
      <c r="N67" s="26"/>
      <c r="O67" s="26"/>
      <c r="P67" s="208"/>
      <c r="Q67" s="117"/>
      <c r="R67" s="26"/>
      <c r="S67" s="26"/>
      <c r="T67" s="116"/>
      <c r="U67" s="46"/>
      <c r="V67" s="26"/>
      <c r="W67" s="26"/>
      <c r="X67" s="117"/>
      <c r="Y67" s="118"/>
      <c r="Z67" s="26"/>
      <c r="AA67" s="116"/>
      <c r="AB67" s="46"/>
      <c r="AC67" s="26"/>
      <c r="AD67" s="26"/>
      <c r="AE67" s="118"/>
      <c r="AF67" s="116"/>
      <c r="AG67" s="118"/>
      <c r="AH67" s="26"/>
      <c r="AI67" s="26"/>
      <c r="AJ67" s="26"/>
      <c r="AK67" s="117"/>
      <c r="AL67" s="118"/>
      <c r="AM67" s="26"/>
      <c r="AN67" s="26"/>
      <c r="AO67" s="26"/>
      <c r="AP67" s="26"/>
      <c r="AQ67" s="26"/>
      <c r="AR67" s="26"/>
      <c r="AS67" s="26"/>
      <c r="AT67" s="26"/>
      <c r="AU67" s="26"/>
      <c r="AV67" s="26"/>
      <c r="AW67" s="116"/>
      <c r="AX67" s="46"/>
      <c r="AY67" s="26"/>
      <c r="AZ67" s="117"/>
      <c r="BA67" s="118"/>
      <c r="BB67" s="117"/>
      <c r="BC67" s="26"/>
      <c r="BD67" s="116"/>
      <c r="BE67" s="52"/>
    </row>
    <row r="68" spans="1:57" ht="25" customHeight="1">
      <c r="A68" s="36">
        <v>4</v>
      </c>
      <c r="B68" s="23" t="s">
        <v>163</v>
      </c>
      <c r="C68" s="233" t="s">
        <v>1078</v>
      </c>
      <c r="D68" s="24" t="s">
        <v>164</v>
      </c>
      <c r="E68" s="202" t="s">
        <v>629</v>
      </c>
      <c r="F68" s="23" t="s">
        <v>149</v>
      </c>
      <c r="G68" s="23"/>
      <c r="H68" s="23" t="s">
        <v>844</v>
      </c>
      <c r="I68" s="23"/>
      <c r="J68" s="37"/>
      <c r="K68" s="115"/>
      <c r="L68" s="116"/>
      <c r="M68" s="46"/>
      <c r="N68" s="26"/>
      <c r="O68" s="26"/>
      <c r="P68" s="208"/>
      <c r="Q68" s="117"/>
      <c r="R68" s="26"/>
      <c r="S68" s="26"/>
      <c r="T68" s="116"/>
      <c r="U68" s="46"/>
      <c r="V68" s="26"/>
      <c r="W68" s="26"/>
      <c r="X68" s="117"/>
      <c r="Y68" s="118"/>
      <c r="Z68" s="26"/>
      <c r="AA68" s="116"/>
      <c r="AB68" s="46"/>
      <c r="AC68" s="26"/>
      <c r="AD68" s="26"/>
      <c r="AE68" s="118"/>
      <c r="AF68" s="116"/>
      <c r="AG68" s="118"/>
      <c r="AH68" s="26"/>
      <c r="AI68" s="26"/>
      <c r="AJ68" s="26"/>
      <c r="AK68" s="117"/>
      <c r="AL68" s="118"/>
      <c r="AM68" s="26"/>
      <c r="AN68" s="26"/>
      <c r="AO68" s="26"/>
      <c r="AP68" s="26"/>
      <c r="AQ68" s="26"/>
      <c r="AR68" s="26"/>
      <c r="AS68" s="26"/>
      <c r="AT68" s="26"/>
      <c r="AU68" s="26"/>
      <c r="AV68" s="26"/>
      <c r="AW68" s="116"/>
      <c r="AX68" s="46"/>
      <c r="AY68" s="26"/>
      <c r="AZ68" s="117"/>
      <c r="BA68" s="118"/>
      <c r="BB68" s="117"/>
      <c r="BC68" s="26"/>
      <c r="BD68" s="116"/>
      <c r="BE68" s="52"/>
    </row>
    <row r="69" spans="1:57" ht="25" customHeight="1">
      <c r="A69" s="36">
        <v>4</v>
      </c>
      <c r="B69" s="23" t="s">
        <v>165</v>
      </c>
      <c r="C69" s="233" t="s">
        <v>1079</v>
      </c>
      <c r="D69" s="24" t="s">
        <v>166</v>
      </c>
      <c r="E69" s="202" t="s">
        <v>630</v>
      </c>
      <c r="F69" s="23" t="s">
        <v>82</v>
      </c>
      <c r="G69" s="23"/>
      <c r="H69" s="23" t="s">
        <v>844</v>
      </c>
      <c r="I69" s="23"/>
      <c r="J69" s="37"/>
      <c r="K69" s="115"/>
      <c r="L69" s="116"/>
      <c r="M69" s="46"/>
      <c r="N69" s="26"/>
      <c r="O69" s="26"/>
      <c r="P69" s="208"/>
      <c r="Q69" s="117"/>
      <c r="R69" s="26"/>
      <c r="S69" s="26"/>
      <c r="T69" s="116"/>
      <c r="U69" s="46"/>
      <c r="V69" s="26"/>
      <c r="W69" s="26"/>
      <c r="X69" s="117"/>
      <c r="Y69" s="118"/>
      <c r="Z69" s="26"/>
      <c r="AA69" s="116"/>
      <c r="AB69" s="46"/>
      <c r="AC69" s="26"/>
      <c r="AD69" s="26"/>
      <c r="AE69" s="118"/>
      <c r="AF69" s="116"/>
      <c r="AG69" s="118"/>
      <c r="AH69" s="26"/>
      <c r="AI69" s="26"/>
      <c r="AJ69" s="26"/>
      <c r="AK69" s="117"/>
      <c r="AL69" s="118"/>
      <c r="AM69" s="26"/>
      <c r="AN69" s="26"/>
      <c r="AO69" s="26"/>
      <c r="AP69" s="26"/>
      <c r="AQ69" s="26"/>
      <c r="AR69" s="26"/>
      <c r="AS69" s="26"/>
      <c r="AT69" s="26"/>
      <c r="AU69" s="26"/>
      <c r="AV69" s="26"/>
      <c r="AW69" s="116"/>
      <c r="AX69" s="46"/>
      <c r="AY69" s="26"/>
      <c r="AZ69" s="117"/>
      <c r="BA69" s="118"/>
      <c r="BB69" s="117"/>
      <c r="BC69" s="26"/>
      <c r="BD69" s="116"/>
      <c r="BE69" s="52"/>
    </row>
    <row r="70" spans="1:57" ht="25" customHeight="1">
      <c r="A70" s="36">
        <v>4</v>
      </c>
      <c r="B70" s="23" t="s">
        <v>167</v>
      </c>
      <c r="C70" s="233" t="s">
        <v>1080</v>
      </c>
      <c r="D70" s="24" t="s">
        <v>168</v>
      </c>
      <c r="E70" s="202" t="s">
        <v>631</v>
      </c>
      <c r="F70" s="23" t="s">
        <v>149</v>
      </c>
      <c r="G70" s="23"/>
      <c r="H70" s="23" t="s">
        <v>844</v>
      </c>
      <c r="I70" s="23"/>
      <c r="J70" s="37"/>
      <c r="K70" s="115"/>
      <c r="L70" s="116"/>
      <c r="M70" s="46"/>
      <c r="N70" s="26"/>
      <c r="O70" s="26"/>
      <c r="P70" s="208"/>
      <c r="Q70" s="117"/>
      <c r="R70" s="26"/>
      <c r="S70" s="26"/>
      <c r="T70" s="116"/>
      <c r="U70" s="46"/>
      <c r="V70" s="26"/>
      <c r="W70" s="26"/>
      <c r="X70" s="117"/>
      <c r="Y70" s="118"/>
      <c r="Z70" s="26"/>
      <c r="AA70" s="116"/>
      <c r="AB70" s="46"/>
      <c r="AC70" s="26"/>
      <c r="AD70" s="26"/>
      <c r="AE70" s="118"/>
      <c r="AF70" s="116"/>
      <c r="AG70" s="118"/>
      <c r="AH70" s="26"/>
      <c r="AI70" s="26"/>
      <c r="AJ70" s="26"/>
      <c r="AK70" s="117"/>
      <c r="AL70" s="118"/>
      <c r="AM70" s="26"/>
      <c r="AN70" s="26"/>
      <c r="AO70" s="26"/>
      <c r="AP70" s="26"/>
      <c r="AQ70" s="26"/>
      <c r="AR70" s="26"/>
      <c r="AS70" s="26"/>
      <c r="AT70" s="26"/>
      <c r="AU70" s="26"/>
      <c r="AV70" s="26"/>
      <c r="AW70" s="116"/>
      <c r="AX70" s="46"/>
      <c r="AY70" s="26"/>
      <c r="AZ70" s="117"/>
      <c r="BA70" s="118"/>
      <c r="BB70" s="117"/>
      <c r="BC70" s="26"/>
      <c r="BD70" s="116"/>
      <c r="BE70" s="52"/>
    </row>
    <row r="71" spans="1:57" ht="25" customHeight="1">
      <c r="A71" s="36">
        <v>5</v>
      </c>
      <c r="B71" s="23" t="s">
        <v>169</v>
      </c>
      <c r="C71" s="232">
        <v>5.0999999999999996</v>
      </c>
      <c r="D71" s="24" t="s">
        <v>170</v>
      </c>
      <c r="E71" s="202" t="s">
        <v>633</v>
      </c>
      <c r="F71" s="23" t="s">
        <v>1028</v>
      </c>
      <c r="G71" s="23"/>
      <c r="H71" s="23" t="s">
        <v>844</v>
      </c>
      <c r="I71" s="23"/>
      <c r="J71" s="37"/>
      <c r="K71" s="115"/>
      <c r="L71" s="116"/>
      <c r="M71" s="46"/>
      <c r="N71" s="26"/>
      <c r="O71" s="26"/>
      <c r="P71" s="208"/>
      <c r="Q71" s="117"/>
      <c r="R71" s="26"/>
      <c r="S71" s="26"/>
      <c r="T71" s="116"/>
      <c r="U71" s="46"/>
      <c r="V71" s="26"/>
      <c r="W71" s="26"/>
      <c r="X71" s="117"/>
      <c r="Y71" s="118"/>
      <c r="Z71" s="26"/>
      <c r="AA71" s="116"/>
      <c r="AB71" s="46"/>
      <c r="AC71" s="26"/>
      <c r="AD71" s="26"/>
      <c r="AE71" s="118"/>
      <c r="AF71" s="116"/>
      <c r="AG71" s="118"/>
      <c r="AH71" s="26"/>
      <c r="AI71" s="26"/>
      <c r="AJ71" s="26"/>
      <c r="AK71" s="117"/>
      <c r="AL71" s="118"/>
      <c r="AM71" s="26"/>
      <c r="AN71" s="26"/>
      <c r="AO71" s="26"/>
      <c r="AP71" s="26"/>
      <c r="AQ71" s="26"/>
      <c r="AR71" s="26"/>
      <c r="AS71" s="26"/>
      <c r="AT71" s="26"/>
      <c r="AU71" s="26"/>
      <c r="AV71" s="26"/>
      <c r="AW71" s="116"/>
      <c r="AX71" s="46"/>
      <c r="AY71" s="26"/>
      <c r="AZ71" s="117"/>
      <c r="BA71" s="118"/>
      <c r="BB71" s="117"/>
      <c r="BC71" s="26"/>
      <c r="BD71" s="116"/>
      <c r="BE71" s="52"/>
    </row>
    <row r="72" spans="1:57" ht="25" customHeight="1">
      <c r="A72" s="36">
        <v>5</v>
      </c>
      <c r="B72" s="23" t="s">
        <v>171</v>
      </c>
      <c r="C72" s="232">
        <v>5.2</v>
      </c>
      <c r="D72" s="24" t="s">
        <v>172</v>
      </c>
      <c r="E72" s="202" t="s">
        <v>634</v>
      </c>
      <c r="F72" s="23" t="s">
        <v>1029</v>
      </c>
      <c r="G72" s="23"/>
      <c r="H72" s="23" t="s">
        <v>844</v>
      </c>
      <c r="I72" s="23"/>
      <c r="J72" s="37"/>
      <c r="K72" s="115"/>
      <c r="L72" s="116"/>
      <c r="M72" s="46"/>
      <c r="N72" s="26"/>
      <c r="O72" s="26"/>
      <c r="P72" s="208"/>
      <c r="Q72" s="117"/>
      <c r="R72" s="26"/>
      <c r="S72" s="26"/>
      <c r="T72" s="116"/>
      <c r="U72" s="46"/>
      <c r="V72" s="26"/>
      <c r="W72" s="26"/>
      <c r="X72" s="117"/>
      <c r="Y72" s="118"/>
      <c r="Z72" s="26"/>
      <c r="AA72" s="116"/>
      <c r="AB72" s="46"/>
      <c r="AC72" s="26"/>
      <c r="AD72" s="26"/>
      <c r="AE72" s="118"/>
      <c r="AF72" s="116"/>
      <c r="AG72" s="118"/>
      <c r="AH72" s="26"/>
      <c r="AI72" s="26"/>
      <c r="AJ72" s="26"/>
      <c r="AK72" s="117"/>
      <c r="AL72" s="118"/>
      <c r="AM72" s="26"/>
      <c r="AN72" s="26"/>
      <c r="AO72" s="26"/>
      <c r="AP72" s="26"/>
      <c r="AQ72" s="26"/>
      <c r="AR72" s="26"/>
      <c r="AS72" s="26"/>
      <c r="AT72" s="26"/>
      <c r="AU72" s="26"/>
      <c r="AV72" s="26"/>
      <c r="AW72" s="116"/>
      <c r="AX72" s="46"/>
      <c r="AY72" s="26"/>
      <c r="AZ72" s="117"/>
      <c r="BA72" s="118"/>
      <c r="BB72" s="117"/>
      <c r="BC72" s="26"/>
      <c r="BD72" s="116"/>
      <c r="BE72" s="52"/>
    </row>
    <row r="73" spans="1:57" ht="25" customHeight="1">
      <c r="A73" s="36">
        <v>5</v>
      </c>
      <c r="B73" s="23"/>
      <c r="C73" s="232">
        <v>5.2</v>
      </c>
      <c r="D73" s="24" t="s">
        <v>173</v>
      </c>
      <c r="E73" s="202" t="s">
        <v>635</v>
      </c>
      <c r="F73" s="23" t="s">
        <v>1029</v>
      </c>
      <c r="G73" s="23"/>
      <c r="H73" s="23" t="s">
        <v>844</v>
      </c>
      <c r="I73" s="23"/>
      <c r="J73" s="37"/>
      <c r="K73" s="115"/>
      <c r="L73" s="116"/>
      <c r="M73" s="46"/>
      <c r="N73" s="26"/>
      <c r="O73" s="26"/>
      <c r="P73" s="208"/>
      <c r="Q73" s="117"/>
      <c r="R73" s="26"/>
      <c r="S73" s="26"/>
      <c r="T73" s="116"/>
      <c r="U73" s="46"/>
      <c r="V73" s="26"/>
      <c r="W73" s="26"/>
      <c r="X73" s="117"/>
      <c r="Y73" s="118"/>
      <c r="Z73" s="26"/>
      <c r="AA73" s="116"/>
      <c r="AB73" s="46"/>
      <c r="AC73" s="26"/>
      <c r="AD73" s="26"/>
      <c r="AE73" s="118"/>
      <c r="AF73" s="116"/>
      <c r="AG73" s="118"/>
      <c r="AH73" s="26"/>
      <c r="AI73" s="26"/>
      <c r="AJ73" s="26"/>
      <c r="AK73" s="117"/>
      <c r="AL73" s="118"/>
      <c r="AM73" s="26"/>
      <c r="AN73" s="26"/>
      <c r="AO73" s="26"/>
      <c r="AP73" s="26"/>
      <c r="AQ73" s="26"/>
      <c r="AR73" s="26"/>
      <c r="AS73" s="26"/>
      <c r="AT73" s="26"/>
      <c r="AU73" s="26"/>
      <c r="AV73" s="26"/>
      <c r="AW73" s="116"/>
      <c r="AX73" s="46"/>
      <c r="AY73" s="26"/>
      <c r="AZ73" s="117"/>
      <c r="BA73" s="118"/>
      <c r="BB73" s="117"/>
      <c r="BC73" s="26"/>
      <c r="BD73" s="116"/>
      <c r="BE73" s="52"/>
    </row>
    <row r="74" spans="1:57" ht="25" customHeight="1">
      <c r="A74" s="36">
        <v>5</v>
      </c>
      <c r="B74" s="23" t="s">
        <v>174</v>
      </c>
      <c r="C74" s="232">
        <v>5.3</v>
      </c>
      <c r="D74" s="24" t="s">
        <v>175</v>
      </c>
      <c r="E74" s="202" t="s">
        <v>636</v>
      </c>
      <c r="F74" s="23" t="s">
        <v>64</v>
      </c>
      <c r="G74" s="23"/>
      <c r="H74" s="23" t="s">
        <v>844</v>
      </c>
      <c r="I74" s="23"/>
      <c r="J74" s="37"/>
      <c r="K74" s="115"/>
      <c r="L74" s="116"/>
      <c r="M74" s="46"/>
      <c r="N74" s="26"/>
      <c r="O74" s="26"/>
      <c r="P74" s="208"/>
      <c r="Q74" s="117"/>
      <c r="R74" s="26"/>
      <c r="S74" s="26"/>
      <c r="T74" s="116"/>
      <c r="U74" s="46"/>
      <c r="V74" s="26"/>
      <c r="W74" s="26"/>
      <c r="X74" s="117"/>
      <c r="Y74" s="118"/>
      <c r="Z74" s="26"/>
      <c r="AA74" s="116"/>
      <c r="AB74" s="46"/>
      <c r="AC74" s="26"/>
      <c r="AD74" s="26"/>
      <c r="AE74" s="118"/>
      <c r="AF74" s="116"/>
      <c r="AG74" s="118"/>
      <c r="AH74" s="26"/>
      <c r="AI74" s="26"/>
      <c r="AJ74" s="26"/>
      <c r="AK74" s="117"/>
      <c r="AL74" s="118"/>
      <c r="AM74" s="26"/>
      <c r="AN74" s="26"/>
      <c r="AO74" s="26"/>
      <c r="AP74" s="26"/>
      <c r="AQ74" s="26"/>
      <c r="AR74" s="26"/>
      <c r="AS74" s="26"/>
      <c r="AT74" s="26"/>
      <c r="AU74" s="26"/>
      <c r="AV74" s="26"/>
      <c r="AW74" s="116"/>
      <c r="AX74" s="46"/>
      <c r="AY74" s="26"/>
      <c r="AZ74" s="117"/>
      <c r="BA74" s="118"/>
      <c r="BB74" s="117"/>
      <c r="BC74" s="26"/>
      <c r="BD74" s="116"/>
      <c r="BE74" s="52"/>
    </row>
    <row r="75" spans="1:57" ht="25" customHeight="1">
      <c r="A75" s="36">
        <v>5</v>
      </c>
      <c r="B75" s="23"/>
      <c r="C75" s="232">
        <v>5.3</v>
      </c>
      <c r="D75" s="24" t="s">
        <v>176</v>
      </c>
      <c r="E75" s="202" t="s">
        <v>637</v>
      </c>
      <c r="F75" s="23" t="s">
        <v>64</v>
      </c>
      <c r="G75" s="23"/>
      <c r="H75" s="23" t="s">
        <v>844</v>
      </c>
      <c r="I75" s="23"/>
      <c r="J75" s="37"/>
      <c r="K75" s="115"/>
      <c r="L75" s="116"/>
      <c r="M75" s="46"/>
      <c r="N75" s="26"/>
      <c r="O75" s="26"/>
      <c r="P75" s="208"/>
      <c r="Q75" s="117"/>
      <c r="R75" s="26"/>
      <c r="S75" s="26"/>
      <c r="T75" s="116"/>
      <c r="U75" s="46"/>
      <c r="V75" s="26"/>
      <c r="W75" s="26"/>
      <c r="X75" s="117"/>
      <c r="Y75" s="118"/>
      <c r="Z75" s="26"/>
      <c r="AA75" s="116"/>
      <c r="AB75" s="46"/>
      <c r="AC75" s="26"/>
      <c r="AD75" s="26"/>
      <c r="AE75" s="118"/>
      <c r="AF75" s="116"/>
      <c r="AG75" s="118"/>
      <c r="AH75" s="26"/>
      <c r="AI75" s="26"/>
      <c r="AJ75" s="26"/>
      <c r="AK75" s="117"/>
      <c r="AL75" s="118"/>
      <c r="AM75" s="26"/>
      <c r="AN75" s="26"/>
      <c r="AO75" s="26"/>
      <c r="AP75" s="26"/>
      <c r="AQ75" s="26"/>
      <c r="AR75" s="26"/>
      <c r="AS75" s="26"/>
      <c r="AT75" s="26"/>
      <c r="AU75" s="26"/>
      <c r="AV75" s="26"/>
      <c r="AW75" s="116"/>
      <c r="AX75" s="46"/>
      <c r="AY75" s="26"/>
      <c r="AZ75" s="117"/>
      <c r="BA75" s="118"/>
      <c r="BB75" s="117"/>
      <c r="BC75" s="26"/>
      <c r="BD75" s="116"/>
      <c r="BE75" s="52"/>
    </row>
    <row r="76" spans="1:57" ht="25" customHeight="1">
      <c r="A76" s="36">
        <v>5</v>
      </c>
      <c r="B76" s="23" t="s">
        <v>177</v>
      </c>
      <c r="C76" s="232">
        <v>5.4</v>
      </c>
      <c r="D76" s="24" t="s">
        <v>178</v>
      </c>
      <c r="E76" s="202" t="s">
        <v>638</v>
      </c>
      <c r="F76" s="23" t="s">
        <v>1030</v>
      </c>
      <c r="G76" s="23"/>
      <c r="H76" s="23" t="s">
        <v>844</v>
      </c>
      <c r="I76" s="23"/>
      <c r="J76" s="37"/>
      <c r="K76" s="115"/>
      <c r="L76" s="116"/>
      <c r="M76" s="46"/>
      <c r="N76" s="26"/>
      <c r="O76" s="26"/>
      <c r="P76" s="208"/>
      <c r="Q76" s="117"/>
      <c r="R76" s="26"/>
      <c r="S76" s="26"/>
      <c r="T76" s="116"/>
      <c r="U76" s="46"/>
      <c r="V76" s="26"/>
      <c r="W76" s="26"/>
      <c r="X76" s="117"/>
      <c r="Y76" s="118"/>
      <c r="Z76" s="26"/>
      <c r="AA76" s="116"/>
      <c r="AB76" s="46"/>
      <c r="AC76" s="26"/>
      <c r="AD76" s="26"/>
      <c r="AE76" s="118"/>
      <c r="AF76" s="116"/>
      <c r="AG76" s="118"/>
      <c r="AH76" s="26"/>
      <c r="AI76" s="26"/>
      <c r="AJ76" s="26"/>
      <c r="AK76" s="117"/>
      <c r="AL76" s="118"/>
      <c r="AM76" s="26"/>
      <c r="AN76" s="26"/>
      <c r="AO76" s="26"/>
      <c r="AP76" s="26"/>
      <c r="AQ76" s="26"/>
      <c r="AR76" s="26"/>
      <c r="AS76" s="26"/>
      <c r="AT76" s="26"/>
      <c r="AU76" s="26"/>
      <c r="AV76" s="26"/>
      <c r="AW76" s="116"/>
      <c r="AX76" s="46"/>
      <c r="AY76" s="26"/>
      <c r="AZ76" s="117"/>
      <c r="BA76" s="118"/>
      <c r="BB76" s="117"/>
      <c r="BC76" s="26"/>
      <c r="BD76" s="116"/>
      <c r="BE76" s="52"/>
    </row>
    <row r="77" spans="1:57" ht="25" customHeight="1">
      <c r="A77" s="36">
        <v>5</v>
      </c>
      <c r="B77" s="23" t="s">
        <v>179</v>
      </c>
      <c r="C77" s="232">
        <v>5.5</v>
      </c>
      <c r="D77" s="24" t="s">
        <v>180</v>
      </c>
      <c r="E77" s="202" t="s">
        <v>998</v>
      </c>
      <c r="F77" s="23" t="s">
        <v>1031</v>
      </c>
      <c r="G77" s="23"/>
      <c r="H77" s="23" t="s">
        <v>844</v>
      </c>
      <c r="I77" s="23"/>
      <c r="J77" s="37"/>
      <c r="K77" s="115"/>
      <c r="L77" s="116"/>
      <c r="M77" s="46"/>
      <c r="N77" s="26"/>
      <c r="O77" s="26"/>
      <c r="P77" s="208"/>
      <c r="Q77" s="117"/>
      <c r="R77" s="26"/>
      <c r="S77" s="26"/>
      <c r="T77" s="116"/>
      <c r="U77" s="46"/>
      <c r="V77" s="26"/>
      <c r="W77" s="26"/>
      <c r="X77" s="117"/>
      <c r="Y77" s="118"/>
      <c r="Z77" s="26"/>
      <c r="AA77" s="116"/>
      <c r="AB77" s="46"/>
      <c r="AC77" s="26"/>
      <c r="AD77" s="26"/>
      <c r="AE77" s="118"/>
      <c r="AF77" s="116"/>
      <c r="AG77" s="118"/>
      <c r="AH77" s="26"/>
      <c r="AI77" s="26"/>
      <c r="AJ77" s="26"/>
      <c r="AK77" s="117"/>
      <c r="AL77" s="118"/>
      <c r="AM77" s="26"/>
      <c r="AN77" s="26"/>
      <c r="AO77" s="26"/>
      <c r="AP77" s="26"/>
      <c r="AQ77" s="26"/>
      <c r="AR77" s="26"/>
      <c r="AS77" s="26"/>
      <c r="AT77" s="26"/>
      <c r="AU77" s="26"/>
      <c r="AV77" s="26"/>
      <c r="AW77" s="116"/>
      <c r="AX77" s="46"/>
      <c r="AY77" s="26"/>
      <c r="AZ77" s="117"/>
      <c r="BA77" s="118"/>
      <c r="BB77" s="117"/>
      <c r="BC77" s="26"/>
      <c r="BD77" s="116"/>
      <c r="BE77" s="52"/>
    </row>
    <row r="78" spans="1:57" ht="25" customHeight="1">
      <c r="A78" s="36">
        <v>5</v>
      </c>
      <c r="B78" s="23"/>
      <c r="C78" s="232">
        <v>5.5</v>
      </c>
      <c r="D78" s="24" t="s">
        <v>181</v>
      </c>
      <c r="E78" s="202" t="s">
        <v>639</v>
      </c>
      <c r="F78" s="23" t="s">
        <v>40</v>
      </c>
      <c r="G78" s="23"/>
      <c r="H78" s="23" t="s">
        <v>844</v>
      </c>
      <c r="I78" s="23"/>
      <c r="J78" s="37"/>
      <c r="K78" s="115"/>
      <c r="L78" s="116"/>
      <c r="M78" s="46"/>
      <c r="N78" s="26"/>
      <c r="O78" s="26"/>
      <c r="P78" s="208"/>
      <c r="Q78" s="117"/>
      <c r="R78" s="26"/>
      <c r="S78" s="26"/>
      <c r="T78" s="116"/>
      <c r="U78" s="46"/>
      <c r="V78" s="26"/>
      <c r="W78" s="26"/>
      <c r="X78" s="117"/>
      <c r="Y78" s="118"/>
      <c r="Z78" s="26"/>
      <c r="AA78" s="116"/>
      <c r="AB78" s="46"/>
      <c r="AC78" s="26"/>
      <c r="AD78" s="26"/>
      <c r="AE78" s="118"/>
      <c r="AF78" s="116"/>
      <c r="AG78" s="118"/>
      <c r="AH78" s="26"/>
      <c r="AI78" s="26"/>
      <c r="AJ78" s="26"/>
      <c r="AK78" s="117"/>
      <c r="AL78" s="118"/>
      <c r="AM78" s="26"/>
      <c r="AN78" s="26"/>
      <c r="AO78" s="26"/>
      <c r="AP78" s="26"/>
      <c r="AQ78" s="26"/>
      <c r="AR78" s="26"/>
      <c r="AS78" s="26"/>
      <c r="AT78" s="26"/>
      <c r="AU78" s="26"/>
      <c r="AV78" s="26"/>
      <c r="AW78" s="116"/>
      <c r="AX78" s="46"/>
      <c r="AY78" s="26"/>
      <c r="AZ78" s="117"/>
      <c r="BA78" s="118"/>
      <c r="BB78" s="117"/>
      <c r="BC78" s="26"/>
      <c r="BD78" s="116"/>
      <c r="BE78" s="52"/>
    </row>
    <row r="79" spans="1:57" ht="25" customHeight="1">
      <c r="A79" s="36">
        <v>5</v>
      </c>
      <c r="B79" s="23" t="s">
        <v>182</v>
      </c>
      <c r="C79" s="232">
        <v>5.6</v>
      </c>
      <c r="D79" s="24" t="s">
        <v>183</v>
      </c>
      <c r="E79" s="202" t="s">
        <v>640</v>
      </c>
      <c r="F79" s="23" t="s">
        <v>184</v>
      </c>
      <c r="G79" s="23"/>
      <c r="H79" s="23" t="s">
        <v>844</v>
      </c>
      <c r="I79" s="23"/>
      <c r="J79" s="37"/>
      <c r="K79" s="115"/>
      <c r="L79" s="116"/>
      <c r="M79" s="46"/>
      <c r="N79" s="26"/>
      <c r="O79" s="26"/>
      <c r="P79" s="208"/>
      <c r="Q79" s="117"/>
      <c r="R79" s="26"/>
      <c r="S79" s="26"/>
      <c r="T79" s="116"/>
      <c r="U79" s="46"/>
      <c r="V79" s="26"/>
      <c r="W79" s="26"/>
      <c r="X79" s="117"/>
      <c r="Y79" s="118"/>
      <c r="Z79" s="26"/>
      <c r="AA79" s="116"/>
      <c r="AB79" s="46"/>
      <c r="AC79" s="26"/>
      <c r="AD79" s="26"/>
      <c r="AE79" s="118"/>
      <c r="AF79" s="116"/>
      <c r="AG79" s="118"/>
      <c r="AH79" s="26"/>
      <c r="AI79" s="26"/>
      <c r="AJ79" s="26"/>
      <c r="AK79" s="117"/>
      <c r="AL79" s="118"/>
      <c r="AM79" s="26"/>
      <c r="AN79" s="26"/>
      <c r="AO79" s="26"/>
      <c r="AP79" s="26"/>
      <c r="AQ79" s="26"/>
      <c r="AR79" s="26"/>
      <c r="AS79" s="26"/>
      <c r="AT79" s="26"/>
      <c r="AU79" s="26"/>
      <c r="AV79" s="26"/>
      <c r="AW79" s="116"/>
      <c r="AX79" s="46"/>
      <c r="AY79" s="26"/>
      <c r="AZ79" s="117"/>
      <c r="BA79" s="118"/>
      <c r="BB79" s="117"/>
      <c r="BC79" s="26"/>
      <c r="BD79" s="116"/>
      <c r="BE79" s="52"/>
    </row>
    <row r="80" spans="1:57" ht="25" customHeight="1">
      <c r="A80" s="36">
        <v>5</v>
      </c>
      <c r="B80" s="23"/>
      <c r="C80" s="232">
        <v>5.6</v>
      </c>
      <c r="D80" s="24" t="s">
        <v>185</v>
      </c>
      <c r="E80" s="202" t="s">
        <v>641</v>
      </c>
      <c r="F80" s="23" t="s">
        <v>184</v>
      </c>
      <c r="G80" s="23"/>
      <c r="H80" s="23" t="s">
        <v>844</v>
      </c>
      <c r="I80" s="23"/>
      <c r="J80" s="37"/>
      <c r="K80" s="115"/>
      <c r="L80" s="116"/>
      <c r="M80" s="46"/>
      <c r="N80" s="26"/>
      <c r="O80" s="26"/>
      <c r="P80" s="208"/>
      <c r="Q80" s="117"/>
      <c r="R80" s="26"/>
      <c r="S80" s="26"/>
      <c r="T80" s="116"/>
      <c r="U80" s="46"/>
      <c r="V80" s="26"/>
      <c r="W80" s="26"/>
      <c r="X80" s="117"/>
      <c r="Y80" s="118"/>
      <c r="Z80" s="26"/>
      <c r="AA80" s="116"/>
      <c r="AB80" s="46"/>
      <c r="AC80" s="26"/>
      <c r="AD80" s="26"/>
      <c r="AE80" s="118"/>
      <c r="AF80" s="116"/>
      <c r="AG80" s="118"/>
      <c r="AH80" s="26"/>
      <c r="AI80" s="26"/>
      <c r="AJ80" s="26"/>
      <c r="AK80" s="117"/>
      <c r="AL80" s="118"/>
      <c r="AM80" s="26"/>
      <c r="AN80" s="26"/>
      <c r="AO80" s="26"/>
      <c r="AP80" s="26"/>
      <c r="AQ80" s="26"/>
      <c r="AR80" s="26"/>
      <c r="AS80" s="26"/>
      <c r="AT80" s="26"/>
      <c r="AU80" s="26"/>
      <c r="AV80" s="26"/>
      <c r="AW80" s="116"/>
      <c r="AX80" s="46"/>
      <c r="AY80" s="26"/>
      <c r="AZ80" s="117"/>
      <c r="BA80" s="118"/>
      <c r="BB80" s="117"/>
      <c r="BC80" s="26"/>
      <c r="BD80" s="116"/>
      <c r="BE80" s="52"/>
    </row>
    <row r="81" spans="1:57" ht="25" customHeight="1">
      <c r="A81" s="36">
        <v>5</v>
      </c>
      <c r="B81" s="23" t="s">
        <v>186</v>
      </c>
      <c r="C81" s="233" t="s">
        <v>1081</v>
      </c>
      <c r="D81" s="24" t="s">
        <v>187</v>
      </c>
      <c r="E81" s="202" t="s">
        <v>999</v>
      </c>
      <c r="F81" s="23" t="s">
        <v>59</v>
      </c>
      <c r="G81" s="23"/>
      <c r="H81" s="23" t="s">
        <v>844</v>
      </c>
      <c r="I81" s="23"/>
      <c r="J81" s="37"/>
      <c r="K81" s="115"/>
      <c r="L81" s="116"/>
      <c r="M81" s="46"/>
      <c r="N81" s="26"/>
      <c r="O81" s="26"/>
      <c r="P81" s="208"/>
      <c r="Q81" s="117"/>
      <c r="R81" s="26"/>
      <c r="S81" s="26"/>
      <c r="T81" s="116"/>
      <c r="U81" s="46"/>
      <c r="V81" s="26"/>
      <c r="W81" s="26"/>
      <c r="X81" s="117"/>
      <c r="Y81" s="118"/>
      <c r="Z81" s="26"/>
      <c r="AA81" s="116"/>
      <c r="AB81" s="46"/>
      <c r="AC81" s="26"/>
      <c r="AD81" s="26"/>
      <c r="AE81" s="118"/>
      <c r="AF81" s="116"/>
      <c r="AG81" s="118"/>
      <c r="AH81" s="26"/>
      <c r="AI81" s="26"/>
      <c r="AJ81" s="26"/>
      <c r="AK81" s="117"/>
      <c r="AL81" s="118"/>
      <c r="AM81" s="26"/>
      <c r="AN81" s="26"/>
      <c r="AO81" s="26"/>
      <c r="AP81" s="26"/>
      <c r="AQ81" s="26"/>
      <c r="AR81" s="26"/>
      <c r="AS81" s="26"/>
      <c r="AT81" s="26"/>
      <c r="AU81" s="26"/>
      <c r="AV81" s="26"/>
      <c r="AW81" s="116"/>
      <c r="AX81" s="46"/>
      <c r="AY81" s="26"/>
      <c r="AZ81" s="117"/>
      <c r="BA81" s="118"/>
      <c r="BB81" s="117"/>
      <c r="BC81" s="26"/>
      <c r="BD81" s="116"/>
      <c r="BE81" s="52"/>
    </row>
    <row r="82" spans="1:57" ht="25" customHeight="1">
      <c r="A82" s="36">
        <v>5</v>
      </c>
      <c r="B82" s="23"/>
      <c r="C82" s="233" t="s">
        <v>1081</v>
      </c>
      <c r="D82" s="24" t="s">
        <v>188</v>
      </c>
      <c r="E82" s="202" t="s">
        <v>642</v>
      </c>
      <c r="F82" s="23" t="s">
        <v>59</v>
      </c>
      <c r="G82" s="23"/>
      <c r="H82" s="23" t="s">
        <v>844</v>
      </c>
      <c r="I82" s="23"/>
      <c r="J82" s="37"/>
      <c r="K82" s="115"/>
      <c r="L82" s="116"/>
      <c r="M82" s="46"/>
      <c r="N82" s="26"/>
      <c r="O82" s="26"/>
      <c r="P82" s="208"/>
      <c r="Q82" s="117"/>
      <c r="R82" s="26"/>
      <c r="S82" s="26"/>
      <c r="T82" s="116"/>
      <c r="U82" s="46"/>
      <c r="V82" s="26"/>
      <c r="W82" s="26"/>
      <c r="X82" s="117"/>
      <c r="Y82" s="118"/>
      <c r="Z82" s="26"/>
      <c r="AA82" s="116"/>
      <c r="AB82" s="46"/>
      <c r="AC82" s="26"/>
      <c r="AD82" s="26"/>
      <c r="AE82" s="118"/>
      <c r="AF82" s="116"/>
      <c r="AG82" s="118"/>
      <c r="AH82" s="26"/>
      <c r="AI82" s="26"/>
      <c r="AJ82" s="26"/>
      <c r="AK82" s="117"/>
      <c r="AL82" s="118"/>
      <c r="AM82" s="26"/>
      <c r="AN82" s="26"/>
      <c r="AO82" s="26"/>
      <c r="AP82" s="26"/>
      <c r="AQ82" s="26"/>
      <c r="AR82" s="26"/>
      <c r="AS82" s="26"/>
      <c r="AT82" s="26"/>
      <c r="AU82" s="26"/>
      <c r="AV82" s="26"/>
      <c r="AW82" s="116"/>
      <c r="AX82" s="46"/>
      <c r="AY82" s="26"/>
      <c r="AZ82" s="117"/>
      <c r="BA82" s="118"/>
      <c r="BB82" s="117"/>
      <c r="BC82" s="26"/>
      <c r="BD82" s="116"/>
      <c r="BE82" s="52"/>
    </row>
    <row r="83" spans="1:57" ht="25" customHeight="1">
      <c r="A83" s="36">
        <v>5</v>
      </c>
      <c r="B83" s="23" t="s">
        <v>189</v>
      </c>
      <c r="C83" s="233" t="s">
        <v>1082</v>
      </c>
      <c r="D83" s="24" t="s">
        <v>190</v>
      </c>
      <c r="E83" s="202" t="s">
        <v>643</v>
      </c>
      <c r="F83" s="23" t="s">
        <v>191</v>
      </c>
      <c r="G83" s="23"/>
      <c r="H83" s="23" t="s">
        <v>844</v>
      </c>
      <c r="I83" s="23"/>
      <c r="J83" s="37"/>
      <c r="K83" s="115"/>
      <c r="L83" s="116"/>
      <c r="M83" s="46"/>
      <c r="N83" s="26"/>
      <c r="O83" s="26"/>
      <c r="P83" s="208"/>
      <c r="Q83" s="117"/>
      <c r="R83" s="26"/>
      <c r="S83" s="26"/>
      <c r="T83" s="116"/>
      <c r="U83" s="46"/>
      <c r="V83" s="26"/>
      <c r="W83" s="26"/>
      <c r="X83" s="117"/>
      <c r="Y83" s="118"/>
      <c r="Z83" s="26"/>
      <c r="AA83" s="116"/>
      <c r="AB83" s="46"/>
      <c r="AC83" s="26"/>
      <c r="AD83" s="26"/>
      <c r="AE83" s="118"/>
      <c r="AF83" s="116"/>
      <c r="AG83" s="118"/>
      <c r="AH83" s="26"/>
      <c r="AI83" s="26"/>
      <c r="AJ83" s="26"/>
      <c r="AK83" s="117"/>
      <c r="AL83" s="118"/>
      <c r="AM83" s="26"/>
      <c r="AN83" s="26"/>
      <c r="AO83" s="26"/>
      <c r="AP83" s="26"/>
      <c r="AQ83" s="26"/>
      <c r="AR83" s="26"/>
      <c r="AS83" s="26"/>
      <c r="AT83" s="26"/>
      <c r="AU83" s="26"/>
      <c r="AV83" s="26"/>
      <c r="AW83" s="116"/>
      <c r="AX83" s="46"/>
      <c r="AY83" s="26"/>
      <c r="AZ83" s="117"/>
      <c r="BA83" s="118"/>
      <c r="BB83" s="117"/>
      <c r="BC83" s="26"/>
      <c r="BD83" s="116"/>
      <c r="BE83" s="52"/>
    </row>
    <row r="84" spans="1:57" ht="25" customHeight="1">
      <c r="A84" s="36">
        <v>5</v>
      </c>
      <c r="B84" s="23" t="s">
        <v>192</v>
      </c>
      <c r="C84" s="233" t="s">
        <v>1083</v>
      </c>
      <c r="D84" s="24" t="s">
        <v>193</v>
      </c>
      <c r="E84" s="202" t="s">
        <v>644</v>
      </c>
      <c r="F84" s="23" t="s">
        <v>1032</v>
      </c>
      <c r="G84" s="23"/>
      <c r="H84" s="23" t="s">
        <v>844</v>
      </c>
      <c r="I84" s="23"/>
      <c r="J84" s="37"/>
      <c r="K84" s="115"/>
      <c r="L84" s="116"/>
      <c r="M84" s="46"/>
      <c r="N84" s="26"/>
      <c r="O84" s="26"/>
      <c r="P84" s="208"/>
      <c r="Q84" s="117"/>
      <c r="R84" s="26"/>
      <c r="S84" s="26"/>
      <c r="T84" s="116"/>
      <c r="U84" s="46"/>
      <c r="V84" s="26"/>
      <c r="W84" s="26"/>
      <c r="X84" s="117"/>
      <c r="Y84" s="118"/>
      <c r="Z84" s="26"/>
      <c r="AA84" s="116"/>
      <c r="AB84" s="46"/>
      <c r="AC84" s="26"/>
      <c r="AD84" s="26"/>
      <c r="AE84" s="118"/>
      <c r="AF84" s="116"/>
      <c r="AG84" s="118"/>
      <c r="AH84" s="26"/>
      <c r="AI84" s="26"/>
      <c r="AJ84" s="26"/>
      <c r="AK84" s="117"/>
      <c r="AL84" s="118"/>
      <c r="AM84" s="26"/>
      <c r="AN84" s="26"/>
      <c r="AO84" s="26"/>
      <c r="AP84" s="26"/>
      <c r="AQ84" s="26"/>
      <c r="AR84" s="26"/>
      <c r="AS84" s="26"/>
      <c r="AT84" s="26"/>
      <c r="AU84" s="26"/>
      <c r="AV84" s="26"/>
      <c r="AW84" s="116"/>
      <c r="AX84" s="46"/>
      <c r="AY84" s="26"/>
      <c r="AZ84" s="117"/>
      <c r="BA84" s="118"/>
      <c r="BB84" s="117"/>
      <c r="BC84" s="26"/>
      <c r="BD84" s="116"/>
      <c r="BE84" s="52"/>
    </row>
    <row r="85" spans="1:57" ht="25" customHeight="1">
      <c r="A85" s="36">
        <v>6</v>
      </c>
      <c r="B85" s="23" t="s">
        <v>194</v>
      </c>
      <c r="C85" s="232">
        <v>6.1</v>
      </c>
      <c r="D85" s="24" t="s">
        <v>195</v>
      </c>
      <c r="E85" s="202" t="s">
        <v>645</v>
      </c>
      <c r="F85" s="23" t="s">
        <v>1026</v>
      </c>
      <c r="G85" s="23"/>
      <c r="H85" s="23" t="s">
        <v>844</v>
      </c>
      <c r="I85" s="23"/>
      <c r="J85" s="37"/>
      <c r="K85" s="115"/>
      <c r="L85" s="116"/>
      <c r="M85" s="46"/>
      <c r="N85" s="26"/>
      <c r="O85" s="26"/>
      <c r="P85" s="208"/>
      <c r="Q85" s="117"/>
      <c r="R85" s="26"/>
      <c r="S85" s="26"/>
      <c r="T85" s="116"/>
      <c r="U85" s="46"/>
      <c r="V85" s="26"/>
      <c r="W85" s="26"/>
      <c r="X85" s="117"/>
      <c r="Y85" s="118"/>
      <c r="Z85" s="26"/>
      <c r="AA85" s="116"/>
      <c r="AB85" s="46"/>
      <c r="AC85" s="26"/>
      <c r="AD85" s="26"/>
      <c r="AE85" s="118"/>
      <c r="AF85" s="116"/>
      <c r="AG85" s="118"/>
      <c r="AH85" s="26"/>
      <c r="AI85" s="26"/>
      <c r="AJ85" s="26"/>
      <c r="AK85" s="117"/>
      <c r="AL85" s="118"/>
      <c r="AM85" s="26"/>
      <c r="AN85" s="26"/>
      <c r="AO85" s="26"/>
      <c r="AP85" s="26"/>
      <c r="AQ85" s="26"/>
      <c r="AR85" s="26"/>
      <c r="AS85" s="26"/>
      <c r="AT85" s="26"/>
      <c r="AU85" s="26"/>
      <c r="AV85" s="26"/>
      <c r="AW85" s="116"/>
      <c r="AX85" s="46"/>
      <c r="AY85" s="26"/>
      <c r="AZ85" s="117"/>
      <c r="BA85" s="118"/>
      <c r="BB85" s="117"/>
      <c r="BC85" s="26"/>
      <c r="BD85" s="116"/>
      <c r="BE85" s="52"/>
    </row>
    <row r="86" spans="1:57" ht="25" customHeight="1">
      <c r="A86" s="36">
        <v>6</v>
      </c>
      <c r="B86" s="23" t="s">
        <v>196</v>
      </c>
      <c r="C86" s="232">
        <v>6.2</v>
      </c>
      <c r="D86" s="24" t="s">
        <v>197</v>
      </c>
      <c r="E86" s="202" t="s">
        <v>1000</v>
      </c>
      <c r="F86" s="23" t="s">
        <v>1026</v>
      </c>
      <c r="G86" s="23"/>
      <c r="H86" s="23" t="s">
        <v>844</v>
      </c>
      <c r="I86" s="23"/>
      <c r="J86" s="37"/>
      <c r="K86" s="115"/>
      <c r="L86" s="116"/>
      <c r="M86" s="46"/>
      <c r="N86" s="26"/>
      <c r="O86" s="26"/>
      <c r="P86" s="208"/>
      <c r="Q86" s="117"/>
      <c r="R86" s="26"/>
      <c r="S86" s="26"/>
      <c r="T86" s="116"/>
      <c r="U86" s="46"/>
      <c r="V86" s="26"/>
      <c r="W86" s="26"/>
      <c r="X86" s="117"/>
      <c r="Y86" s="118"/>
      <c r="Z86" s="26"/>
      <c r="AA86" s="116"/>
      <c r="AB86" s="46"/>
      <c r="AC86" s="26"/>
      <c r="AD86" s="26"/>
      <c r="AE86" s="118"/>
      <c r="AF86" s="116"/>
      <c r="AG86" s="118"/>
      <c r="AH86" s="26"/>
      <c r="AI86" s="26"/>
      <c r="AJ86" s="26"/>
      <c r="AK86" s="117"/>
      <c r="AL86" s="118"/>
      <c r="AM86" s="26"/>
      <c r="AN86" s="26"/>
      <c r="AO86" s="26"/>
      <c r="AP86" s="26"/>
      <c r="AQ86" s="26"/>
      <c r="AR86" s="26"/>
      <c r="AS86" s="26"/>
      <c r="AT86" s="26"/>
      <c r="AU86" s="26"/>
      <c r="AV86" s="26"/>
      <c r="AW86" s="116"/>
      <c r="AX86" s="46"/>
      <c r="AY86" s="26"/>
      <c r="AZ86" s="117"/>
      <c r="BA86" s="118"/>
      <c r="BB86" s="117"/>
      <c r="BC86" s="26"/>
      <c r="BD86" s="116"/>
      <c r="BE86" s="52"/>
    </row>
    <row r="87" spans="1:57" ht="25" customHeight="1">
      <c r="A87" s="36">
        <v>6</v>
      </c>
      <c r="B87" s="23" t="s">
        <v>198</v>
      </c>
      <c r="C87" s="232">
        <v>6.3</v>
      </c>
      <c r="D87" s="24" t="s">
        <v>199</v>
      </c>
      <c r="E87" s="202" t="s">
        <v>646</v>
      </c>
      <c r="F87" s="23" t="s">
        <v>1033</v>
      </c>
      <c r="G87" s="23"/>
      <c r="H87" s="23" t="s">
        <v>844</v>
      </c>
      <c r="I87" s="23"/>
      <c r="J87" s="37"/>
      <c r="K87" s="115"/>
      <c r="L87" s="116"/>
      <c r="M87" s="46"/>
      <c r="N87" s="26"/>
      <c r="O87" s="26"/>
      <c r="P87" s="208"/>
      <c r="Q87" s="117"/>
      <c r="R87" s="26"/>
      <c r="S87" s="26"/>
      <c r="T87" s="116"/>
      <c r="U87" s="46"/>
      <c r="V87" s="26"/>
      <c r="W87" s="26"/>
      <c r="X87" s="117"/>
      <c r="Y87" s="118"/>
      <c r="Z87" s="26"/>
      <c r="AA87" s="116"/>
      <c r="AB87" s="46"/>
      <c r="AC87" s="26"/>
      <c r="AD87" s="26"/>
      <c r="AE87" s="118"/>
      <c r="AF87" s="116"/>
      <c r="AG87" s="118"/>
      <c r="AH87" s="26"/>
      <c r="AI87" s="26"/>
      <c r="AJ87" s="26"/>
      <c r="AK87" s="117"/>
      <c r="AL87" s="118"/>
      <c r="AM87" s="26"/>
      <c r="AN87" s="26"/>
      <c r="AO87" s="26"/>
      <c r="AP87" s="26"/>
      <c r="AQ87" s="26"/>
      <c r="AR87" s="26"/>
      <c r="AS87" s="26"/>
      <c r="AT87" s="26"/>
      <c r="AU87" s="26"/>
      <c r="AV87" s="26"/>
      <c r="AW87" s="116"/>
      <c r="AX87" s="46"/>
      <c r="AY87" s="26"/>
      <c r="AZ87" s="117"/>
      <c r="BA87" s="118"/>
      <c r="BB87" s="117"/>
      <c r="BC87" s="26"/>
      <c r="BD87" s="116"/>
      <c r="BE87" s="52"/>
    </row>
    <row r="88" spans="1:57" ht="25" customHeight="1">
      <c r="A88" s="36">
        <v>6</v>
      </c>
      <c r="B88" s="23"/>
      <c r="C88" s="232">
        <v>6.3</v>
      </c>
      <c r="D88" s="24" t="s">
        <v>200</v>
      </c>
      <c r="E88" s="202" t="s">
        <v>647</v>
      </c>
      <c r="F88" s="23" t="s">
        <v>201</v>
      </c>
      <c r="G88" s="23"/>
      <c r="H88" s="23" t="s">
        <v>844</v>
      </c>
      <c r="I88" s="23"/>
      <c r="J88" s="37"/>
      <c r="K88" s="115"/>
      <c r="L88" s="116"/>
      <c r="M88" s="46"/>
      <c r="N88" s="26"/>
      <c r="O88" s="26"/>
      <c r="P88" s="208"/>
      <c r="Q88" s="117"/>
      <c r="R88" s="26"/>
      <c r="S88" s="26"/>
      <c r="T88" s="116"/>
      <c r="U88" s="46"/>
      <c r="V88" s="26"/>
      <c r="W88" s="26"/>
      <c r="X88" s="117"/>
      <c r="Y88" s="118"/>
      <c r="Z88" s="26"/>
      <c r="AA88" s="116"/>
      <c r="AB88" s="46"/>
      <c r="AC88" s="26"/>
      <c r="AD88" s="26"/>
      <c r="AE88" s="118"/>
      <c r="AF88" s="116"/>
      <c r="AG88" s="118"/>
      <c r="AH88" s="26"/>
      <c r="AI88" s="26"/>
      <c r="AJ88" s="26"/>
      <c r="AK88" s="117"/>
      <c r="AL88" s="118"/>
      <c r="AM88" s="26"/>
      <c r="AN88" s="26"/>
      <c r="AO88" s="26"/>
      <c r="AP88" s="26"/>
      <c r="AQ88" s="26"/>
      <c r="AR88" s="26"/>
      <c r="AS88" s="26"/>
      <c r="AT88" s="26"/>
      <c r="AU88" s="26"/>
      <c r="AV88" s="26"/>
      <c r="AW88" s="116"/>
      <c r="AX88" s="46"/>
      <c r="AY88" s="26"/>
      <c r="AZ88" s="117"/>
      <c r="BA88" s="118"/>
      <c r="BB88" s="117"/>
      <c r="BC88" s="26"/>
      <c r="BD88" s="116"/>
      <c r="BE88" s="52"/>
    </row>
    <row r="89" spans="1:57" ht="25" customHeight="1">
      <c r="A89" s="36">
        <v>6</v>
      </c>
      <c r="B89" s="23" t="s">
        <v>202</v>
      </c>
      <c r="C89" s="232">
        <v>6.4</v>
      </c>
      <c r="D89" s="24" t="s">
        <v>203</v>
      </c>
      <c r="E89" s="202" t="s">
        <v>648</v>
      </c>
      <c r="F89" s="23" t="s">
        <v>59</v>
      </c>
      <c r="G89" s="23"/>
      <c r="H89" s="23" t="s">
        <v>844</v>
      </c>
      <c r="I89" s="23"/>
      <c r="J89" s="37"/>
      <c r="K89" s="115"/>
      <c r="L89" s="116"/>
      <c r="M89" s="46"/>
      <c r="N89" s="26"/>
      <c r="O89" s="26"/>
      <c r="P89" s="208"/>
      <c r="Q89" s="117"/>
      <c r="R89" s="26"/>
      <c r="S89" s="26"/>
      <c r="T89" s="116"/>
      <c r="U89" s="46"/>
      <c r="V89" s="26"/>
      <c r="W89" s="26"/>
      <c r="X89" s="117"/>
      <c r="Y89" s="118"/>
      <c r="Z89" s="26"/>
      <c r="AA89" s="116"/>
      <c r="AB89" s="46"/>
      <c r="AC89" s="26"/>
      <c r="AD89" s="26"/>
      <c r="AE89" s="118"/>
      <c r="AF89" s="116"/>
      <c r="AG89" s="118"/>
      <c r="AH89" s="26"/>
      <c r="AI89" s="26"/>
      <c r="AJ89" s="26"/>
      <c r="AK89" s="117"/>
      <c r="AL89" s="118"/>
      <c r="AM89" s="26"/>
      <c r="AN89" s="26"/>
      <c r="AO89" s="26"/>
      <c r="AP89" s="26"/>
      <c r="AQ89" s="26"/>
      <c r="AR89" s="26"/>
      <c r="AS89" s="26"/>
      <c r="AT89" s="26"/>
      <c r="AU89" s="26"/>
      <c r="AV89" s="26"/>
      <c r="AW89" s="116"/>
      <c r="AX89" s="46"/>
      <c r="AY89" s="26"/>
      <c r="AZ89" s="117"/>
      <c r="BA89" s="118"/>
      <c r="BB89" s="117"/>
      <c r="BC89" s="26"/>
      <c r="BD89" s="116"/>
      <c r="BE89" s="52"/>
    </row>
    <row r="90" spans="1:57" ht="25" customHeight="1">
      <c r="A90" s="36">
        <v>6</v>
      </c>
      <c r="B90" s="23"/>
      <c r="C90" s="232">
        <v>6.4</v>
      </c>
      <c r="D90" s="24" t="s">
        <v>204</v>
      </c>
      <c r="E90" s="202" t="s">
        <v>649</v>
      </c>
      <c r="F90" s="23" t="s">
        <v>59</v>
      </c>
      <c r="G90" s="23"/>
      <c r="H90" s="23" t="s">
        <v>844</v>
      </c>
      <c r="I90" s="23"/>
      <c r="J90" s="37"/>
      <c r="K90" s="115"/>
      <c r="L90" s="116"/>
      <c r="M90" s="46"/>
      <c r="N90" s="26"/>
      <c r="O90" s="26"/>
      <c r="P90" s="208"/>
      <c r="Q90" s="117"/>
      <c r="R90" s="26"/>
      <c r="S90" s="26"/>
      <c r="T90" s="116"/>
      <c r="U90" s="46"/>
      <c r="V90" s="26"/>
      <c r="W90" s="26"/>
      <c r="X90" s="117"/>
      <c r="Y90" s="118"/>
      <c r="Z90" s="26"/>
      <c r="AA90" s="116"/>
      <c r="AB90" s="46"/>
      <c r="AC90" s="26"/>
      <c r="AD90" s="26"/>
      <c r="AE90" s="118"/>
      <c r="AF90" s="116"/>
      <c r="AG90" s="118"/>
      <c r="AH90" s="26"/>
      <c r="AI90" s="26"/>
      <c r="AJ90" s="26"/>
      <c r="AK90" s="117"/>
      <c r="AL90" s="118"/>
      <c r="AM90" s="26"/>
      <c r="AN90" s="26"/>
      <c r="AO90" s="26"/>
      <c r="AP90" s="26"/>
      <c r="AQ90" s="26"/>
      <c r="AR90" s="26"/>
      <c r="AS90" s="26"/>
      <c r="AT90" s="26"/>
      <c r="AU90" s="26"/>
      <c r="AV90" s="26"/>
      <c r="AW90" s="116"/>
      <c r="AX90" s="46"/>
      <c r="AY90" s="26"/>
      <c r="AZ90" s="117"/>
      <c r="BA90" s="118"/>
      <c r="BB90" s="117"/>
      <c r="BC90" s="26"/>
      <c r="BD90" s="116"/>
      <c r="BE90" s="52"/>
    </row>
    <row r="91" spans="1:57" ht="25" customHeight="1">
      <c r="A91" s="36">
        <v>6</v>
      </c>
      <c r="B91" s="23" t="s">
        <v>205</v>
      </c>
      <c r="C91" s="232">
        <v>6.5</v>
      </c>
      <c r="D91" s="24" t="s">
        <v>206</v>
      </c>
      <c r="E91" s="202" t="s">
        <v>650</v>
      </c>
      <c r="F91" s="23" t="s">
        <v>201</v>
      </c>
      <c r="G91" s="23"/>
      <c r="H91" s="23" t="s">
        <v>844</v>
      </c>
      <c r="I91" s="23"/>
      <c r="J91" s="37"/>
      <c r="K91" s="115"/>
      <c r="L91" s="116"/>
      <c r="M91" s="46"/>
      <c r="N91" s="26"/>
      <c r="O91" s="26"/>
      <c r="P91" s="208"/>
      <c r="Q91" s="117"/>
      <c r="R91" s="26"/>
      <c r="S91" s="26"/>
      <c r="T91" s="116"/>
      <c r="U91" s="46"/>
      <c r="V91" s="26"/>
      <c r="W91" s="26"/>
      <c r="X91" s="117"/>
      <c r="Y91" s="118"/>
      <c r="Z91" s="26"/>
      <c r="AA91" s="116"/>
      <c r="AB91" s="46"/>
      <c r="AC91" s="26"/>
      <c r="AD91" s="26"/>
      <c r="AE91" s="118"/>
      <c r="AF91" s="116"/>
      <c r="AG91" s="118"/>
      <c r="AH91" s="26"/>
      <c r="AI91" s="26"/>
      <c r="AJ91" s="26"/>
      <c r="AK91" s="117"/>
      <c r="AL91" s="118"/>
      <c r="AM91" s="26"/>
      <c r="AN91" s="26"/>
      <c r="AO91" s="26"/>
      <c r="AP91" s="26"/>
      <c r="AQ91" s="26"/>
      <c r="AR91" s="26"/>
      <c r="AS91" s="26"/>
      <c r="AT91" s="26"/>
      <c r="AU91" s="26"/>
      <c r="AV91" s="26"/>
      <c r="AW91" s="116"/>
      <c r="AX91" s="46"/>
      <c r="AY91" s="26"/>
      <c r="AZ91" s="117"/>
      <c r="BA91" s="118"/>
      <c r="BB91" s="117"/>
      <c r="BC91" s="26"/>
      <c r="BD91" s="116"/>
      <c r="BE91" s="52"/>
    </row>
    <row r="92" spans="1:57" ht="25" customHeight="1">
      <c r="A92" s="36">
        <v>6</v>
      </c>
      <c r="B92" s="23"/>
      <c r="C92" s="232">
        <v>6.5</v>
      </c>
      <c r="D92" s="24" t="s">
        <v>207</v>
      </c>
      <c r="E92" s="202" t="s">
        <v>651</v>
      </c>
      <c r="F92" s="23" t="s">
        <v>764</v>
      </c>
      <c r="G92" s="23"/>
      <c r="H92" s="23" t="s">
        <v>844</v>
      </c>
      <c r="I92" s="23"/>
      <c r="J92" s="37"/>
      <c r="K92" s="115"/>
      <c r="L92" s="116"/>
      <c r="M92" s="46"/>
      <c r="N92" s="26"/>
      <c r="O92" s="26"/>
      <c r="P92" s="208"/>
      <c r="Q92" s="117"/>
      <c r="R92" s="26"/>
      <c r="S92" s="26"/>
      <c r="T92" s="116"/>
      <c r="U92" s="46"/>
      <c r="V92" s="26"/>
      <c r="W92" s="26"/>
      <c r="X92" s="117"/>
      <c r="Y92" s="118"/>
      <c r="Z92" s="26"/>
      <c r="AA92" s="116"/>
      <c r="AB92" s="46"/>
      <c r="AC92" s="26"/>
      <c r="AD92" s="26"/>
      <c r="AE92" s="118"/>
      <c r="AF92" s="116"/>
      <c r="AG92" s="118"/>
      <c r="AH92" s="26"/>
      <c r="AI92" s="26"/>
      <c r="AJ92" s="26"/>
      <c r="AK92" s="117"/>
      <c r="AL92" s="118"/>
      <c r="AM92" s="26"/>
      <c r="AN92" s="26"/>
      <c r="AO92" s="26"/>
      <c r="AP92" s="26"/>
      <c r="AQ92" s="26"/>
      <c r="AR92" s="26"/>
      <c r="AS92" s="26"/>
      <c r="AT92" s="26"/>
      <c r="AU92" s="26"/>
      <c r="AV92" s="26"/>
      <c r="AW92" s="116"/>
      <c r="AX92" s="46"/>
      <c r="AY92" s="26"/>
      <c r="AZ92" s="117"/>
      <c r="BA92" s="118"/>
      <c r="BB92" s="117"/>
      <c r="BC92" s="26"/>
      <c r="BD92" s="116"/>
      <c r="BE92" s="52"/>
    </row>
    <row r="93" spans="1:57" ht="25" customHeight="1">
      <c r="A93" s="36">
        <v>6</v>
      </c>
      <c r="B93" s="23" t="s">
        <v>208</v>
      </c>
      <c r="C93" s="232">
        <v>6.6</v>
      </c>
      <c r="D93" s="24" t="s">
        <v>209</v>
      </c>
      <c r="E93" s="202" t="s">
        <v>652</v>
      </c>
      <c r="F93" s="23" t="s">
        <v>1034</v>
      </c>
      <c r="G93" s="23"/>
      <c r="H93" s="23" t="s">
        <v>844</v>
      </c>
      <c r="I93" s="23"/>
      <c r="J93" s="37"/>
      <c r="K93" s="115"/>
      <c r="L93" s="116"/>
      <c r="M93" s="46"/>
      <c r="N93" s="26"/>
      <c r="O93" s="26"/>
      <c r="P93" s="208"/>
      <c r="Q93" s="117"/>
      <c r="R93" s="26"/>
      <c r="S93" s="26"/>
      <c r="T93" s="116"/>
      <c r="U93" s="46"/>
      <c r="V93" s="26"/>
      <c r="W93" s="26"/>
      <c r="X93" s="117"/>
      <c r="Y93" s="118"/>
      <c r="Z93" s="26"/>
      <c r="AA93" s="116"/>
      <c r="AB93" s="46"/>
      <c r="AC93" s="26"/>
      <c r="AD93" s="26"/>
      <c r="AE93" s="118"/>
      <c r="AF93" s="116"/>
      <c r="AG93" s="118"/>
      <c r="AH93" s="26"/>
      <c r="AI93" s="26"/>
      <c r="AJ93" s="26"/>
      <c r="AK93" s="117"/>
      <c r="AL93" s="118"/>
      <c r="AM93" s="26"/>
      <c r="AN93" s="26"/>
      <c r="AO93" s="26"/>
      <c r="AP93" s="26"/>
      <c r="AQ93" s="26"/>
      <c r="AR93" s="26"/>
      <c r="AS93" s="26"/>
      <c r="AT93" s="26"/>
      <c r="AU93" s="26"/>
      <c r="AV93" s="26"/>
      <c r="AW93" s="116"/>
      <c r="AX93" s="46"/>
      <c r="AY93" s="26"/>
      <c r="AZ93" s="117"/>
      <c r="BA93" s="118"/>
      <c r="BB93" s="117"/>
      <c r="BC93" s="26"/>
      <c r="BD93" s="116"/>
      <c r="BE93" s="52"/>
    </row>
    <row r="94" spans="1:57" ht="25" customHeight="1">
      <c r="A94" s="36">
        <v>6</v>
      </c>
      <c r="B94" s="23" t="s">
        <v>210</v>
      </c>
      <c r="C94" s="233" t="s">
        <v>1084</v>
      </c>
      <c r="D94" s="24" t="s">
        <v>211</v>
      </c>
      <c r="E94" s="202" t="s">
        <v>653</v>
      </c>
      <c r="F94" s="23" t="s">
        <v>1035</v>
      </c>
      <c r="G94" s="23"/>
      <c r="H94" s="23" t="s">
        <v>844</v>
      </c>
      <c r="I94" s="23"/>
      <c r="J94" s="37"/>
      <c r="K94" s="115"/>
      <c r="L94" s="116"/>
      <c r="M94" s="46"/>
      <c r="N94" s="26"/>
      <c r="O94" s="26"/>
      <c r="P94" s="208"/>
      <c r="Q94" s="117"/>
      <c r="R94" s="26"/>
      <c r="S94" s="26"/>
      <c r="T94" s="116"/>
      <c r="U94" s="46"/>
      <c r="V94" s="26"/>
      <c r="W94" s="26"/>
      <c r="X94" s="117"/>
      <c r="Y94" s="118"/>
      <c r="Z94" s="26"/>
      <c r="AA94" s="116"/>
      <c r="AB94" s="46"/>
      <c r="AC94" s="26"/>
      <c r="AD94" s="26"/>
      <c r="AE94" s="118"/>
      <c r="AF94" s="116"/>
      <c r="AG94" s="118"/>
      <c r="AH94" s="26"/>
      <c r="AI94" s="26"/>
      <c r="AJ94" s="26"/>
      <c r="AK94" s="117"/>
      <c r="AL94" s="118"/>
      <c r="AM94" s="26"/>
      <c r="AN94" s="26"/>
      <c r="AO94" s="26"/>
      <c r="AP94" s="26"/>
      <c r="AQ94" s="26"/>
      <c r="AR94" s="26"/>
      <c r="AS94" s="26"/>
      <c r="AT94" s="26"/>
      <c r="AU94" s="26"/>
      <c r="AV94" s="26"/>
      <c r="AW94" s="116"/>
      <c r="AX94" s="46"/>
      <c r="AY94" s="26"/>
      <c r="AZ94" s="117"/>
      <c r="BA94" s="118"/>
      <c r="BB94" s="117"/>
      <c r="BC94" s="26"/>
      <c r="BD94" s="116"/>
      <c r="BE94" s="52"/>
    </row>
    <row r="95" spans="1:57" ht="25" customHeight="1">
      <c r="A95" s="36">
        <v>6</v>
      </c>
      <c r="B95" s="23" t="s">
        <v>212</v>
      </c>
      <c r="C95" s="233" t="s">
        <v>1085</v>
      </c>
      <c r="D95" s="24" t="s">
        <v>213</v>
      </c>
      <c r="E95" s="202" t="s">
        <v>654</v>
      </c>
      <c r="F95" s="23" t="s">
        <v>1035</v>
      </c>
      <c r="G95" s="23"/>
      <c r="H95" s="23" t="s">
        <v>844</v>
      </c>
      <c r="I95" s="23"/>
      <c r="J95" s="37"/>
      <c r="K95" s="115"/>
      <c r="L95" s="116"/>
      <c r="M95" s="46"/>
      <c r="N95" s="26"/>
      <c r="O95" s="26"/>
      <c r="P95" s="208"/>
      <c r="Q95" s="117"/>
      <c r="R95" s="26"/>
      <c r="S95" s="26"/>
      <c r="T95" s="116"/>
      <c r="U95" s="46"/>
      <c r="V95" s="26"/>
      <c r="W95" s="26"/>
      <c r="X95" s="117"/>
      <c r="Y95" s="118"/>
      <c r="Z95" s="26"/>
      <c r="AA95" s="116"/>
      <c r="AB95" s="46"/>
      <c r="AC95" s="26"/>
      <c r="AD95" s="26"/>
      <c r="AE95" s="118"/>
      <c r="AF95" s="116"/>
      <c r="AG95" s="118"/>
      <c r="AH95" s="26"/>
      <c r="AI95" s="26"/>
      <c r="AJ95" s="26"/>
      <c r="AK95" s="117"/>
      <c r="AL95" s="118"/>
      <c r="AM95" s="26"/>
      <c r="AN95" s="26"/>
      <c r="AO95" s="26"/>
      <c r="AP95" s="26"/>
      <c r="AQ95" s="26"/>
      <c r="AR95" s="26"/>
      <c r="AS95" s="26"/>
      <c r="AT95" s="26"/>
      <c r="AU95" s="26"/>
      <c r="AV95" s="26"/>
      <c r="AW95" s="116"/>
      <c r="AX95" s="46"/>
      <c r="AY95" s="26"/>
      <c r="AZ95" s="117"/>
      <c r="BA95" s="118"/>
      <c r="BB95" s="117"/>
      <c r="BC95" s="26"/>
      <c r="BD95" s="116"/>
      <c r="BE95" s="52"/>
    </row>
    <row r="96" spans="1:57" ht="25" customHeight="1">
      <c r="A96" s="36">
        <v>7</v>
      </c>
      <c r="B96" s="23" t="s">
        <v>214</v>
      </c>
      <c r="C96" s="232">
        <v>7.1</v>
      </c>
      <c r="D96" s="24" t="s">
        <v>215</v>
      </c>
      <c r="E96" s="222" t="s">
        <v>655</v>
      </c>
      <c r="F96" s="23" t="s">
        <v>30</v>
      </c>
      <c r="G96" s="23"/>
      <c r="H96" s="23" t="s">
        <v>844</v>
      </c>
      <c r="I96" s="23"/>
      <c r="J96" s="37"/>
      <c r="K96" s="115"/>
      <c r="L96" s="116"/>
      <c r="M96" s="46"/>
      <c r="N96" s="26"/>
      <c r="O96" s="26"/>
      <c r="P96" s="208"/>
      <c r="Q96" s="117"/>
      <c r="R96" s="26"/>
      <c r="S96" s="26"/>
      <c r="T96" s="116"/>
      <c r="U96" s="46"/>
      <c r="V96" s="26"/>
      <c r="W96" s="26"/>
      <c r="X96" s="117"/>
      <c r="Y96" s="118"/>
      <c r="Z96" s="26"/>
      <c r="AA96" s="116"/>
      <c r="AB96" s="46"/>
      <c r="AC96" s="26"/>
      <c r="AD96" s="26"/>
      <c r="AE96" s="118"/>
      <c r="AF96" s="116"/>
      <c r="AG96" s="118"/>
      <c r="AH96" s="26"/>
      <c r="AI96" s="26"/>
      <c r="AJ96" s="26"/>
      <c r="AK96" s="117"/>
      <c r="AL96" s="118"/>
      <c r="AM96" s="26"/>
      <c r="AN96" s="26"/>
      <c r="AO96" s="26"/>
      <c r="AP96" s="26"/>
      <c r="AQ96" s="26"/>
      <c r="AR96" s="26"/>
      <c r="AS96" s="26"/>
      <c r="AT96" s="26"/>
      <c r="AU96" s="26"/>
      <c r="AV96" s="26"/>
      <c r="AW96" s="116"/>
      <c r="AX96" s="46"/>
      <c r="AY96" s="26"/>
      <c r="AZ96" s="117"/>
      <c r="BA96" s="118"/>
      <c r="BB96" s="117"/>
      <c r="BC96" s="26"/>
      <c r="BD96" s="116"/>
      <c r="BE96" s="52"/>
    </row>
    <row r="97" spans="1:57" ht="25" customHeight="1">
      <c r="A97" s="36">
        <v>7</v>
      </c>
      <c r="B97" s="23"/>
      <c r="C97" s="232">
        <v>7.1</v>
      </c>
      <c r="D97" s="24" t="s">
        <v>216</v>
      </c>
      <c r="E97" s="202" t="s">
        <v>656</v>
      </c>
      <c r="F97" s="23" t="s">
        <v>92</v>
      </c>
      <c r="G97" s="23"/>
      <c r="H97" s="23" t="s">
        <v>844</v>
      </c>
      <c r="I97" s="23"/>
      <c r="J97" s="37"/>
      <c r="K97" s="115"/>
      <c r="L97" s="116"/>
      <c r="M97" s="46"/>
      <c r="N97" s="26"/>
      <c r="O97" s="26"/>
      <c r="P97" s="208"/>
      <c r="Q97" s="117"/>
      <c r="R97" s="26"/>
      <c r="S97" s="26"/>
      <c r="T97" s="116"/>
      <c r="U97" s="46"/>
      <c r="V97" s="26"/>
      <c r="W97" s="26"/>
      <c r="X97" s="117"/>
      <c r="Y97" s="118"/>
      <c r="Z97" s="26"/>
      <c r="AA97" s="116"/>
      <c r="AB97" s="46"/>
      <c r="AC97" s="26"/>
      <c r="AD97" s="26"/>
      <c r="AE97" s="118"/>
      <c r="AF97" s="116"/>
      <c r="AG97" s="118"/>
      <c r="AH97" s="26"/>
      <c r="AI97" s="26"/>
      <c r="AJ97" s="26"/>
      <c r="AK97" s="117"/>
      <c r="AL97" s="118"/>
      <c r="AM97" s="26"/>
      <c r="AN97" s="26"/>
      <c r="AO97" s="26"/>
      <c r="AP97" s="26"/>
      <c r="AQ97" s="26"/>
      <c r="AR97" s="26"/>
      <c r="AS97" s="26"/>
      <c r="AT97" s="26"/>
      <c r="AU97" s="26"/>
      <c r="AV97" s="26"/>
      <c r="AW97" s="116"/>
      <c r="AX97" s="46"/>
      <c r="AY97" s="26"/>
      <c r="AZ97" s="117"/>
      <c r="BA97" s="118"/>
      <c r="BB97" s="117"/>
      <c r="BC97" s="26"/>
      <c r="BD97" s="116"/>
      <c r="BE97" s="52"/>
    </row>
    <row r="98" spans="1:57" ht="25" customHeight="1">
      <c r="A98" s="36">
        <v>7</v>
      </c>
      <c r="B98" s="23" t="s">
        <v>217</v>
      </c>
      <c r="C98" s="232">
        <v>7.2</v>
      </c>
      <c r="D98" s="24" t="s">
        <v>218</v>
      </c>
      <c r="E98" s="202" t="s">
        <v>657</v>
      </c>
      <c r="F98" s="23" t="s">
        <v>1036</v>
      </c>
      <c r="G98" s="23"/>
      <c r="H98" s="23" t="s">
        <v>844</v>
      </c>
      <c r="I98" s="23"/>
      <c r="J98" s="37"/>
      <c r="K98" s="115"/>
      <c r="L98" s="116"/>
      <c r="M98" s="46"/>
      <c r="N98" s="26"/>
      <c r="O98" s="26"/>
      <c r="P98" s="208"/>
      <c r="Q98" s="117"/>
      <c r="R98" s="26"/>
      <c r="S98" s="26"/>
      <c r="T98" s="116"/>
      <c r="U98" s="46"/>
      <c r="V98" s="26"/>
      <c r="W98" s="26"/>
      <c r="X98" s="117"/>
      <c r="Y98" s="118"/>
      <c r="Z98" s="26"/>
      <c r="AA98" s="116"/>
      <c r="AB98" s="46"/>
      <c r="AC98" s="26"/>
      <c r="AD98" s="26"/>
      <c r="AE98" s="118"/>
      <c r="AF98" s="116"/>
      <c r="AG98" s="118"/>
      <c r="AH98" s="26"/>
      <c r="AI98" s="26"/>
      <c r="AJ98" s="26"/>
      <c r="AK98" s="117"/>
      <c r="AL98" s="118"/>
      <c r="AM98" s="26"/>
      <c r="AN98" s="26"/>
      <c r="AO98" s="26"/>
      <c r="AP98" s="26"/>
      <c r="AQ98" s="26"/>
      <c r="AR98" s="26"/>
      <c r="AS98" s="26"/>
      <c r="AT98" s="26"/>
      <c r="AU98" s="26"/>
      <c r="AV98" s="26"/>
      <c r="AW98" s="116"/>
      <c r="AX98" s="46"/>
      <c r="AY98" s="26"/>
      <c r="AZ98" s="117"/>
      <c r="BA98" s="118"/>
      <c r="BB98" s="117"/>
      <c r="BC98" s="26"/>
      <c r="BD98" s="116"/>
      <c r="BE98" s="52"/>
    </row>
    <row r="99" spans="1:57" ht="25" customHeight="1">
      <c r="A99" s="36">
        <v>7</v>
      </c>
      <c r="B99" s="23" t="s">
        <v>219</v>
      </c>
      <c r="C99" s="232">
        <v>7.3</v>
      </c>
      <c r="D99" s="24" t="s">
        <v>220</v>
      </c>
      <c r="E99" s="202" t="s">
        <v>658</v>
      </c>
      <c r="F99" s="23" t="s">
        <v>1037</v>
      </c>
      <c r="G99" s="23"/>
      <c r="H99" s="23" t="s">
        <v>844</v>
      </c>
      <c r="I99" s="23"/>
      <c r="J99" s="37"/>
      <c r="K99" s="115"/>
      <c r="L99" s="116"/>
      <c r="M99" s="46"/>
      <c r="N99" s="26"/>
      <c r="O99" s="26"/>
      <c r="P99" s="208"/>
      <c r="Q99" s="117"/>
      <c r="R99" s="26"/>
      <c r="S99" s="26"/>
      <c r="T99" s="116"/>
      <c r="U99" s="46"/>
      <c r="V99" s="26"/>
      <c r="W99" s="26"/>
      <c r="X99" s="117"/>
      <c r="Y99" s="118"/>
      <c r="Z99" s="26"/>
      <c r="AA99" s="116"/>
      <c r="AB99" s="46"/>
      <c r="AC99" s="26"/>
      <c r="AD99" s="26"/>
      <c r="AE99" s="118"/>
      <c r="AF99" s="116"/>
      <c r="AG99" s="118"/>
      <c r="AH99" s="26"/>
      <c r="AI99" s="26"/>
      <c r="AJ99" s="26"/>
      <c r="AK99" s="117"/>
      <c r="AL99" s="118"/>
      <c r="AM99" s="26"/>
      <c r="AN99" s="26"/>
      <c r="AO99" s="26"/>
      <c r="AP99" s="26"/>
      <c r="AQ99" s="26"/>
      <c r="AR99" s="26"/>
      <c r="AS99" s="26"/>
      <c r="AT99" s="26"/>
      <c r="AU99" s="26"/>
      <c r="AV99" s="26"/>
      <c r="AW99" s="116"/>
      <c r="AX99" s="46"/>
      <c r="AY99" s="26"/>
      <c r="AZ99" s="117"/>
      <c r="BA99" s="118"/>
      <c r="BB99" s="117"/>
      <c r="BC99" s="26"/>
      <c r="BD99" s="116"/>
      <c r="BE99" s="52"/>
    </row>
    <row r="100" spans="1:57" ht="25" customHeight="1">
      <c r="A100" s="36">
        <v>7</v>
      </c>
      <c r="B100" s="23" t="s">
        <v>221</v>
      </c>
      <c r="C100" s="233" t="s">
        <v>1086</v>
      </c>
      <c r="D100" s="24" t="s">
        <v>222</v>
      </c>
      <c r="E100" s="202" t="s">
        <v>659</v>
      </c>
      <c r="F100" s="23" t="s">
        <v>765</v>
      </c>
      <c r="G100" s="23"/>
      <c r="H100" s="23" t="s">
        <v>844</v>
      </c>
      <c r="I100" s="23"/>
      <c r="J100" s="37"/>
      <c r="K100" s="115"/>
      <c r="L100" s="116"/>
      <c r="M100" s="46"/>
      <c r="N100" s="26"/>
      <c r="O100" s="26"/>
      <c r="P100" s="208"/>
      <c r="Q100" s="117"/>
      <c r="R100" s="26"/>
      <c r="S100" s="26"/>
      <c r="T100" s="116"/>
      <c r="U100" s="46"/>
      <c r="V100" s="26"/>
      <c r="W100" s="26"/>
      <c r="X100" s="117"/>
      <c r="Y100" s="118"/>
      <c r="Z100" s="26"/>
      <c r="AA100" s="116"/>
      <c r="AB100" s="46"/>
      <c r="AC100" s="26"/>
      <c r="AD100" s="26"/>
      <c r="AE100" s="118"/>
      <c r="AF100" s="116"/>
      <c r="AG100" s="118"/>
      <c r="AH100" s="26"/>
      <c r="AI100" s="26"/>
      <c r="AJ100" s="26"/>
      <c r="AK100" s="117"/>
      <c r="AL100" s="118"/>
      <c r="AM100" s="26"/>
      <c r="AN100" s="26"/>
      <c r="AO100" s="26"/>
      <c r="AP100" s="26"/>
      <c r="AQ100" s="26"/>
      <c r="AR100" s="26"/>
      <c r="AS100" s="26"/>
      <c r="AT100" s="26"/>
      <c r="AU100" s="26"/>
      <c r="AV100" s="26"/>
      <c r="AW100" s="116"/>
      <c r="AX100" s="46"/>
      <c r="AY100" s="26"/>
      <c r="AZ100" s="117"/>
      <c r="BA100" s="118"/>
      <c r="BB100" s="117"/>
      <c r="BC100" s="26"/>
      <c r="BD100" s="116"/>
      <c r="BE100" s="52"/>
    </row>
    <row r="101" spans="1:57" ht="25" customHeight="1">
      <c r="A101" s="36">
        <v>7</v>
      </c>
      <c r="B101" s="23" t="s">
        <v>223</v>
      </c>
      <c r="C101" s="233" t="s">
        <v>1087</v>
      </c>
      <c r="D101" s="24" t="s">
        <v>224</v>
      </c>
      <c r="E101" s="202" t="s">
        <v>992</v>
      </c>
      <c r="F101" s="23" t="s">
        <v>766</v>
      </c>
      <c r="G101" s="23"/>
      <c r="H101" s="23" t="s">
        <v>844</v>
      </c>
      <c r="I101" s="23"/>
      <c r="J101" s="37"/>
      <c r="K101" s="115"/>
      <c r="L101" s="116"/>
      <c r="M101" s="46"/>
      <c r="N101" s="26"/>
      <c r="O101" s="26"/>
      <c r="P101" s="208"/>
      <c r="Q101" s="117"/>
      <c r="R101" s="26"/>
      <c r="S101" s="26"/>
      <c r="T101" s="116"/>
      <c r="U101" s="46"/>
      <c r="V101" s="26"/>
      <c r="W101" s="26"/>
      <c r="X101" s="117"/>
      <c r="Y101" s="118"/>
      <c r="Z101" s="26"/>
      <c r="AA101" s="116"/>
      <c r="AB101" s="46"/>
      <c r="AC101" s="26"/>
      <c r="AD101" s="26"/>
      <c r="AE101" s="118"/>
      <c r="AF101" s="116"/>
      <c r="AG101" s="118"/>
      <c r="AH101" s="26"/>
      <c r="AI101" s="26"/>
      <c r="AJ101" s="26"/>
      <c r="AK101" s="117"/>
      <c r="AL101" s="118"/>
      <c r="AM101" s="26"/>
      <c r="AN101" s="26"/>
      <c r="AO101" s="26"/>
      <c r="AP101" s="26"/>
      <c r="AQ101" s="26"/>
      <c r="AR101" s="26"/>
      <c r="AS101" s="26"/>
      <c r="AT101" s="26"/>
      <c r="AU101" s="26"/>
      <c r="AV101" s="26"/>
      <c r="AW101" s="116"/>
      <c r="AX101" s="46"/>
      <c r="AY101" s="26"/>
      <c r="AZ101" s="117"/>
      <c r="BA101" s="118"/>
      <c r="BB101" s="117"/>
      <c r="BC101" s="26"/>
      <c r="BD101" s="116"/>
      <c r="BE101" s="52"/>
    </row>
    <row r="102" spans="1:57" ht="25" customHeight="1">
      <c r="A102" s="36">
        <v>8</v>
      </c>
      <c r="B102" s="23" t="s">
        <v>225</v>
      </c>
      <c r="C102" s="232">
        <v>8.1</v>
      </c>
      <c r="D102" s="24" t="s">
        <v>226</v>
      </c>
      <c r="E102" s="222" t="s">
        <v>660</v>
      </c>
      <c r="F102" s="23" t="s">
        <v>520</v>
      </c>
      <c r="G102" s="23"/>
      <c r="H102" s="23" t="s">
        <v>844</v>
      </c>
      <c r="I102" s="23"/>
      <c r="J102" s="37"/>
      <c r="K102" s="115"/>
      <c r="L102" s="116"/>
      <c r="M102" s="46"/>
      <c r="N102" s="26"/>
      <c r="O102" s="26"/>
      <c r="P102" s="208"/>
      <c r="Q102" s="117"/>
      <c r="R102" s="26"/>
      <c r="S102" s="26"/>
      <c r="T102" s="116"/>
      <c r="U102" s="46"/>
      <c r="V102" s="26"/>
      <c r="W102" s="26"/>
      <c r="X102" s="117"/>
      <c r="Y102" s="118"/>
      <c r="Z102" s="26"/>
      <c r="AA102" s="116"/>
      <c r="AB102" s="46"/>
      <c r="AC102" s="26"/>
      <c r="AD102" s="26"/>
      <c r="AE102" s="118"/>
      <c r="AF102" s="116"/>
      <c r="AG102" s="118"/>
      <c r="AH102" s="26"/>
      <c r="AI102" s="26"/>
      <c r="AJ102" s="26"/>
      <c r="AK102" s="117"/>
      <c r="AL102" s="118"/>
      <c r="AM102" s="26"/>
      <c r="AN102" s="26"/>
      <c r="AO102" s="26"/>
      <c r="AP102" s="26"/>
      <c r="AQ102" s="26"/>
      <c r="AR102" s="26"/>
      <c r="AS102" s="26"/>
      <c r="AT102" s="26"/>
      <c r="AU102" s="26"/>
      <c r="AV102" s="26"/>
      <c r="AW102" s="116"/>
      <c r="AX102" s="46"/>
      <c r="AY102" s="26"/>
      <c r="AZ102" s="117"/>
      <c r="BA102" s="118"/>
      <c r="BB102" s="117"/>
      <c r="BC102" s="26"/>
      <c r="BD102" s="116"/>
      <c r="BE102" s="52"/>
    </row>
    <row r="103" spans="1:57" ht="25" customHeight="1">
      <c r="A103" s="36">
        <v>8</v>
      </c>
      <c r="B103" s="23" t="s">
        <v>227</v>
      </c>
      <c r="C103" s="232">
        <v>8.1999999999999993</v>
      </c>
      <c r="D103" s="24" t="s">
        <v>228</v>
      </c>
      <c r="E103" s="222" t="s">
        <v>661</v>
      </c>
      <c r="F103" s="23" t="s">
        <v>40</v>
      </c>
      <c r="G103" s="23"/>
      <c r="H103" s="23" t="s">
        <v>844</v>
      </c>
      <c r="I103" s="23"/>
      <c r="J103" s="37"/>
      <c r="K103" s="115"/>
      <c r="L103" s="116"/>
      <c r="M103" s="46"/>
      <c r="N103" s="26"/>
      <c r="O103" s="26"/>
      <c r="P103" s="208"/>
      <c r="Q103" s="117"/>
      <c r="R103" s="26"/>
      <c r="S103" s="26"/>
      <c r="T103" s="116"/>
      <c r="U103" s="46"/>
      <c r="V103" s="26"/>
      <c r="W103" s="26"/>
      <c r="X103" s="117"/>
      <c r="Y103" s="118"/>
      <c r="Z103" s="26"/>
      <c r="AA103" s="116"/>
      <c r="AB103" s="46"/>
      <c r="AC103" s="26"/>
      <c r="AD103" s="26"/>
      <c r="AE103" s="118"/>
      <c r="AF103" s="116"/>
      <c r="AG103" s="118"/>
      <c r="AH103" s="26"/>
      <c r="AI103" s="26"/>
      <c r="AJ103" s="26"/>
      <c r="AK103" s="117"/>
      <c r="AL103" s="118"/>
      <c r="AM103" s="26"/>
      <c r="AN103" s="26"/>
      <c r="AO103" s="26"/>
      <c r="AP103" s="26"/>
      <c r="AQ103" s="26"/>
      <c r="AR103" s="26"/>
      <c r="AS103" s="26"/>
      <c r="AT103" s="26"/>
      <c r="AU103" s="26"/>
      <c r="AV103" s="26"/>
      <c r="AW103" s="116"/>
      <c r="AX103" s="46"/>
      <c r="AY103" s="26"/>
      <c r="AZ103" s="117"/>
      <c r="BA103" s="118"/>
      <c r="BB103" s="117"/>
      <c r="BC103" s="26"/>
      <c r="BD103" s="116"/>
      <c r="BE103" s="52"/>
    </row>
    <row r="104" spans="1:57" ht="25" customHeight="1">
      <c r="A104" s="36">
        <v>8</v>
      </c>
      <c r="B104" s="23" t="s">
        <v>229</v>
      </c>
      <c r="C104" s="232">
        <v>8.3000000000000007</v>
      </c>
      <c r="D104" s="24" t="s">
        <v>230</v>
      </c>
      <c r="E104" s="202" t="s">
        <v>662</v>
      </c>
      <c r="F104" s="23" t="s">
        <v>40</v>
      </c>
      <c r="G104" s="23"/>
      <c r="H104" s="23" t="s">
        <v>844</v>
      </c>
      <c r="I104" s="23"/>
      <c r="J104" s="37"/>
      <c r="K104" s="115"/>
      <c r="L104" s="116"/>
      <c r="M104" s="46"/>
      <c r="N104" s="26"/>
      <c r="O104" s="26"/>
      <c r="P104" s="208"/>
      <c r="Q104" s="117"/>
      <c r="R104" s="26"/>
      <c r="S104" s="26"/>
      <c r="T104" s="116"/>
      <c r="U104" s="46"/>
      <c r="V104" s="26"/>
      <c r="W104" s="26"/>
      <c r="X104" s="117"/>
      <c r="Y104" s="118"/>
      <c r="Z104" s="26"/>
      <c r="AA104" s="116"/>
      <c r="AB104" s="46"/>
      <c r="AC104" s="26"/>
      <c r="AD104" s="26"/>
      <c r="AE104" s="118"/>
      <c r="AF104" s="116"/>
      <c r="AG104" s="118"/>
      <c r="AH104" s="26"/>
      <c r="AI104" s="26"/>
      <c r="AJ104" s="26"/>
      <c r="AK104" s="117"/>
      <c r="AL104" s="118"/>
      <c r="AM104" s="26"/>
      <c r="AN104" s="26"/>
      <c r="AO104" s="26"/>
      <c r="AP104" s="26"/>
      <c r="AQ104" s="26"/>
      <c r="AR104" s="26"/>
      <c r="AS104" s="26"/>
      <c r="AT104" s="26"/>
      <c r="AU104" s="26"/>
      <c r="AV104" s="26"/>
      <c r="AW104" s="116"/>
      <c r="AX104" s="46"/>
      <c r="AY104" s="26"/>
      <c r="AZ104" s="117"/>
      <c r="BA104" s="118"/>
      <c r="BB104" s="117"/>
      <c r="BC104" s="26"/>
      <c r="BD104" s="116"/>
      <c r="BE104" s="52"/>
    </row>
    <row r="105" spans="1:57" ht="25" customHeight="1">
      <c r="A105" s="36">
        <v>8</v>
      </c>
      <c r="B105" s="23" t="s">
        <v>231</v>
      </c>
      <c r="C105" s="232">
        <v>8.4</v>
      </c>
      <c r="D105" s="24" t="s">
        <v>232</v>
      </c>
      <c r="E105" s="202" t="s">
        <v>233</v>
      </c>
      <c r="F105" s="23" t="s">
        <v>201</v>
      </c>
      <c r="G105" s="23"/>
      <c r="H105" s="23" t="s">
        <v>844</v>
      </c>
      <c r="I105" s="23"/>
      <c r="J105" s="37"/>
      <c r="K105" s="115"/>
      <c r="L105" s="116"/>
      <c r="M105" s="46"/>
      <c r="N105" s="26"/>
      <c r="O105" s="26"/>
      <c r="P105" s="208"/>
      <c r="Q105" s="117"/>
      <c r="R105" s="26"/>
      <c r="S105" s="26"/>
      <c r="T105" s="116"/>
      <c r="U105" s="46"/>
      <c r="V105" s="26"/>
      <c r="W105" s="26"/>
      <c r="X105" s="117"/>
      <c r="Y105" s="118"/>
      <c r="Z105" s="26"/>
      <c r="AA105" s="116"/>
      <c r="AB105" s="46"/>
      <c r="AC105" s="26"/>
      <c r="AD105" s="26"/>
      <c r="AE105" s="118"/>
      <c r="AF105" s="116"/>
      <c r="AG105" s="118"/>
      <c r="AH105" s="26"/>
      <c r="AI105" s="26"/>
      <c r="AJ105" s="26"/>
      <c r="AK105" s="117"/>
      <c r="AL105" s="118"/>
      <c r="AM105" s="26"/>
      <c r="AN105" s="26"/>
      <c r="AO105" s="26"/>
      <c r="AP105" s="26"/>
      <c r="AQ105" s="26"/>
      <c r="AR105" s="26"/>
      <c r="AS105" s="26"/>
      <c r="AT105" s="26"/>
      <c r="AU105" s="26"/>
      <c r="AV105" s="26"/>
      <c r="AW105" s="116"/>
      <c r="AX105" s="46"/>
      <c r="AY105" s="26"/>
      <c r="AZ105" s="117"/>
      <c r="BA105" s="118"/>
      <c r="BB105" s="117"/>
      <c r="BC105" s="26"/>
      <c r="BD105" s="116"/>
      <c r="BE105" s="52"/>
    </row>
    <row r="106" spans="1:57" ht="25" customHeight="1">
      <c r="A106" s="36">
        <v>8</v>
      </c>
      <c r="B106" s="23"/>
      <c r="C106" s="232">
        <v>8.4</v>
      </c>
      <c r="D106" s="24" t="s">
        <v>234</v>
      </c>
      <c r="E106" s="202" t="s">
        <v>663</v>
      </c>
      <c r="F106" s="23" t="s">
        <v>201</v>
      </c>
      <c r="G106" s="23"/>
      <c r="H106" s="23" t="s">
        <v>844</v>
      </c>
      <c r="I106" s="23"/>
      <c r="J106" s="37"/>
      <c r="K106" s="115"/>
      <c r="L106" s="116"/>
      <c r="M106" s="46"/>
      <c r="N106" s="26"/>
      <c r="O106" s="26"/>
      <c r="P106" s="208"/>
      <c r="Q106" s="117"/>
      <c r="R106" s="26"/>
      <c r="S106" s="26"/>
      <c r="T106" s="116"/>
      <c r="U106" s="46"/>
      <c r="V106" s="26"/>
      <c r="W106" s="26"/>
      <c r="X106" s="117"/>
      <c r="Y106" s="118"/>
      <c r="Z106" s="26"/>
      <c r="AA106" s="116"/>
      <c r="AB106" s="46"/>
      <c r="AC106" s="26"/>
      <c r="AD106" s="26"/>
      <c r="AE106" s="118"/>
      <c r="AF106" s="116"/>
      <c r="AG106" s="118"/>
      <c r="AH106" s="26"/>
      <c r="AI106" s="26"/>
      <c r="AJ106" s="26"/>
      <c r="AK106" s="117"/>
      <c r="AL106" s="118"/>
      <c r="AM106" s="26"/>
      <c r="AN106" s="26"/>
      <c r="AO106" s="26"/>
      <c r="AP106" s="26"/>
      <c r="AQ106" s="26"/>
      <c r="AR106" s="26"/>
      <c r="AS106" s="26"/>
      <c r="AT106" s="26"/>
      <c r="AU106" s="26"/>
      <c r="AV106" s="26"/>
      <c r="AW106" s="116"/>
      <c r="AX106" s="46"/>
      <c r="AY106" s="26"/>
      <c r="AZ106" s="117"/>
      <c r="BA106" s="118"/>
      <c r="BB106" s="117"/>
      <c r="BC106" s="26"/>
      <c r="BD106" s="116"/>
      <c r="BE106" s="52"/>
    </row>
    <row r="107" spans="1:57" ht="25" customHeight="1">
      <c r="A107" s="36">
        <v>8</v>
      </c>
      <c r="B107" s="23" t="s">
        <v>235</v>
      </c>
      <c r="C107" s="232">
        <v>8.5</v>
      </c>
      <c r="D107" s="24" t="s">
        <v>236</v>
      </c>
      <c r="E107" s="202" t="s">
        <v>664</v>
      </c>
      <c r="F107" s="23" t="s">
        <v>40</v>
      </c>
      <c r="G107" s="23"/>
      <c r="H107" s="23" t="s">
        <v>844</v>
      </c>
      <c r="I107" s="23"/>
      <c r="J107" s="37"/>
      <c r="K107" s="115"/>
      <c r="L107" s="116"/>
      <c r="M107" s="46"/>
      <c r="N107" s="26"/>
      <c r="O107" s="26"/>
      <c r="P107" s="208"/>
      <c r="Q107" s="117"/>
      <c r="R107" s="26"/>
      <c r="S107" s="26"/>
      <c r="T107" s="116"/>
      <c r="U107" s="46"/>
      <c r="V107" s="26"/>
      <c r="W107" s="26"/>
      <c r="X107" s="117"/>
      <c r="Y107" s="118"/>
      <c r="Z107" s="26"/>
      <c r="AA107" s="116"/>
      <c r="AB107" s="46"/>
      <c r="AC107" s="26"/>
      <c r="AD107" s="26"/>
      <c r="AE107" s="118"/>
      <c r="AF107" s="116"/>
      <c r="AG107" s="118"/>
      <c r="AH107" s="26"/>
      <c r="AI107" s="26"/>
      <c r="AJ107" s="26"/>
      <c r="AK107" s="117"/>
      <c r="AL107" s="118"/>
      <c r="AM107" s="26"/>
      <c r="AN107" s="26"/>
      <c r="AO107" s="26"/>
      <c r="AP107" s="26"/>
      <c r="AQ107" s="26"/>
      <c r="AR107" s="26"/>
      <c r="AS107" s="26"/>
      <c r="AT107" s="26"/>
      <c r="AU107" s="26"/>
      <c r="AV107" s="26"/>
      <c r="AW107" s="116"/>
      <c r="AX107" s="46"/>
      <c r="AY107" s="26"/>
      <c r="AZ107" s="117"/>
      <c r="BA107" s="118"/>
      <c r="BB107" s="117"/>
      <c r="BC107" s="26"/>
      <c r="BD107" s="116"/>
      <c r="BE107" s="52"/>
    </row>
    <row r="108" spans="1:57" ht="25" customHeight="1">
      <c r="A108" s="36">
        <v>8</v>
      </c>
      <c r="B108" s="23"/>
      <c r="C108" s="232">
        <v>8.5</v>
      </c>
      <c r="D108" s="24" t="s">
        <v>237</v>
      </c>
      <c r="E108" s="202" t="s">
        <v>665</v>
      </c>
      <c r="F108" s="23" t="s">
        <v>40</v>
      </c>
      <c r="G108" s="23"/>
      <c r="H108" s="23" t="s">
        <v>844</v>
      </c>
      <c r="I108" s="23"/>
      <c r="J108" s="37"/>
      <c r="K108" s="115"/>
      <c r="L108" s="116"/>
      <c r="M108" s="46"/>
      <c r="N108" s="26"/>
      <c r="O108" s="26"/>
      <c r="P108" s="208"/>
      <c r="Q108" s="117"/>
      <c r="R108" s="26"/>
      <c r="S108" s="26"/>
      <c r="T108" s="116"/>
      <c r="U108" s="46"/>
      <c r="V108" s="26"/>
      <c r="W108" s="26"/>
      <c r="X108" s="117"/>
      <c r="Y108" s="118"/>
      <c r="Z108" s="26"/>
      <c r="AA108" s="116"/>
      <c r="AB108" s="46"/>
      <c r="AC108" s="26"/>
      <c r="AD108" s="26"/>
      <c r="AE108" s="118"/>
      <c r="AF108" s="116"/>
      <c r="AG108" s="118"/>
      <c r="AH108" s="26"/>
      <c r="AI108" s="26"/>
      <c r="AJ108" s="26"/>
      <c r="AK108" s="117"/>
      <c r="AL108" s="118"/>
      <c r="AM108" s="26"/>
      <c r="AN108" s="26"/>
      <c r="AO108" s="26"/>
      <c r="AP108" s="26"/>
      <c r="AQ108" s="26"/>
      <c r="AR108" s="26"/>
      <c r="AS108" s="26"/>
      <c r="AT108" s="26"/>
      <c r="AU108" s="26"/>
      <c r="AV108" s="26"/>
      <c r="AW108" s="116"/>
      <c r="AX108" s="46"/>
      <c r="AY108" s="26"/>
      <c r="AZ108" s="117"/>
      <c r="BA108" s="118"/>
      <c r="BB108" s="117"/>
      <c r="BC108" s="26"/>
      <c r="BD108" s="116"/>
      <c r="BE108" s="52"/>
    </row>
    <row r="109" spans="1:57" ht="25" customHeight="1">
      <c r="A109" s="36">
        <v>8</v>
      </c>
      <c r="B109" s="23" t="s">
        <v>238</v>
      </c>
      <c r="C109" s="232">
        <v>8.6</v>
      </c>
      <c r="D109" s="24" t="s">
        <v>239</v>
      </c>
      <c r="E109" s="202" t="s">
        <v>666</v>
      </c>
      <c r="F109" s="23" t="s">
        <v>40</v>
      </c>
      <c r="G109" s="23"/>
      <c r="H109" s="23" t="s">
        <v>844</v>
      </c>
      <c r="I109" s="23"/>
      <c r="J109" s="37"/>
      <c r="K109" s="115"/>
      <c r="L109" s="116"/>
      <c r="M109" s="46"/>
      <c r="N109" s="26"/>
      <c r="O109" s="26"/>
      <c r="P109" s="208"/>
      <c r="Q109" s="117"/>
      <c r="R109" s="26"/>
      <c r="S109" s="26"/>
      <c r="T109" s="116"/>
      <c r="U109" s="46"/>
      <c r="V109" s="26"/>
      <c r="W109" s="26"/>
      <c r="X109" s="117"/>
      <c r="Y109" s="118"/>
      <c r="Z109" s="26"/>
      <c r="AA109" s="116"/>
      <c r="AB109" s="46"/>
      <c r="AC109" s="26"/>
      <c r="AD109" s="26"/>
      <c r="AE109" s="118"/>
      <c r="AF109" s="116"/>
      <c r="AG109" s="118"/>
      <c r="AH109" s="26"/>
      <c r="AI109" s="26"/>
      <c r="AJ109" s="26"/>
      <c r="AK109" s="117"/>
      <c r="AL109" s="118"/>
      <c r="AM109" s="26"/>
      <c r="AN109" s="26"/>
      <c r="AO109" s="26"/>
      <c r="AP109" s="26"/>
      <c r="AQ109" s="26"/>
      <c r="AR109" s="26"/>
      <c r="AS109" s="26"/>
      <c r="AT109" s="26"/>
      <c r="AU109" s="26"/>
      <c r="AV109" s="26"/>
      <c r="AW109" s="116"/>
      <c r="AX109" s="46"/>
      <c r="AY109" s="26"/>
      <c r="AZ109" s="117"/>
      <c r="BA109" s="118"/>
      <c r="BB109" s="117"/>
      <c r="BC109" s="26"/>
      <c r="BD109" s="116"/>
      <c r="BE109" s="52"/>
    </row>
    <row r="110" spans="1:57" ht="25" customHeight="1">
      <c r="A110" s="36">
        <v>8</v>
      </c>
      <c r="B110" s="23" t="s">
        <v>240</v>
      </c>
      <c r="C110" s="232">
        <v>8.6999999999999993</v>
      </c>
      <c r="D110" s="24" t="s">
        <v>241</v>
      </c>
      <c r="E110" s="202" t="s">
        <v>667</v>
      </c>
      <c r="F110" s="23" t="s">
        <v>1038</v>
      </c>
      <c r="G110" s="23"/>
      <c r="H110" s="23" t="s">
        <v>844</v>
      </c>
      <c r="I110" s="23"/>
      <c r="J110" s="37"/>
      <c r="K110" s="115"/>
      <c r="L110" s="116"/>
      <c r="M110" s="46"/>
      <c r="N110" s="26"/>
      <c r="O110" s="26"/>
      <c r="P110" s="208"/>
      <c r="Q110" s="117"/>
      <c r="R110" s="26"/>
      <c r="S110" s="26"/>
      <c r="T110" s="116"/>
      <c r="U110" s="46"/>
      <c r="V110" s="26"/>
      <c r="W110" s="26"/>
      <c r="X110" s="117"/>
      <c r="Y110" s="118"/>
      <c r="Z110" s="26"/>
      <c r="AA110" s="116"/>
      <c r="AB110" s="46"/>
      <c r="AC110" s="26"/>
      <c r="AD110" s="26"/>
      <c r="AE110" s="118"/>
      <c r="AF110" s="116"/>
      <c r="AG110" s="118"/>
      <c r="AH110" s="26"/>
      <c r="AI110" s="26"/>
      <c r="AJ110" s="26"/>
      <c r="AK110" s="117"/>
      <c r="AL110" s="118"/>
      <c r="AM110" s="26"/>
      <c r="AN110" s="26"/>
      <c r="AO110" s="26"/>
      <c r="AP110" s="26"/>
      <c r="AQ110" s="26"/>
      <c r="AR110" s="26"/>
      <c r="AS110" s="26"/>
      <c r="AT110" s="26"/>
      <c r="AU110" s="26"/>
      <c r="AV110" s="26"/>
      <c r="AW110" s="116"/>
      <c r="AX110" s="46"/>
      <c r="AY110" s="26"/>
      <c r="AZ110" s="117"/>
      <c r="BA110" s="118"/>
      <c r="BB110" s="117"/>
      <c r="BC110" s="26"/>
      <c r="BD110" s="116"/>
      <c r="BE110" s="52"/>
    </row>
    <row r="111" spans="1:57" ht="25" customHeight="1">
      <c r="A111" s="36">
        <v>8</v>
      </c>
      <c r="B111" s="23" t="s">
        <v>242</v>
      </c>
      <c r="C111" s="232">
        <v>8.8000000000000007</v>
      </c>
      <c r="D111" s="24" t="s">
        <v>243</v>
      </c>
      <c r="E111" s="202" t="s">
        <v>668</v>
      </c>
      <c r="F111" s="23" t="s">
        <v>40</v>
      </c>
      <c r="G111" s="23"/>
      <c r="H111" s="23" t="s">
        <v>844</v>
      </c>
      <c r="I111" s="23"/>
      <c r="J111" s="37"/>
      <c r="K111" s="115"/>
      <c r="L111" s="116"/>
      <c r="M111" s="46"/>
      <c r="N111" s="26"/>
      <c r="O111" s="26"/>
      <c r="P111" s="208"/>
      <c r="Q111" s="117"/>
      <c r="R111" s="26"/>
      <c r="S111" s="26"/>
      <c r="T111" s="116"/>
      <c r="U111" s="46"/>
      <c r="V111" s="26"/>
      <c r="W111" s="26"/>
      <c r="X111" s="117"/>
      <c r="Y111" s="118"/>
      <c r="Z111" s="26"/>
      <c r="AA111" s="116"/>
      <c r="AB111" s="46"/>
      <c r="AC111" s="26"/>
      <c r="AD111" s="26"/>
      <c r="AE111" s="118"/>
      <c r="AF111" s="116"/>
      <c r="AG111" s="118"/>
      <c r="AH111" s="26"/>
      <c r="AI111" s="26"/>
      <c r="AJ111" s="26"/>
      <c r="AK111" s="117"/>
      <c r="AL111" s="118"/>
      <c r="AM111" s="26"/>
      <c r="AN111" s="26"/>
      <c r="AO111" s="26"/>
      <c r="AP111" s="26"/>
      <c r="AQ111" s="26"/>
      <c r="AR111" s="26"/>
      <c r="AS111" s="26"/>
      <c r="AT111" s="26"/>
      <c r="AU111" s="26"/>
      <c r="AV111" s="26"/>
      <c r="AW111" s="116"/>
      <c r="AX111" s="46"/>
      <c r="AY111" s="26"/>
      <c r="AZ111" s="117"/>
      <c r="BA111" s="118"/>
      <c r="BB111" s="117"/>
      <c r="BC111" s="26"/>
      <c r="BD111" s="116"/>
      <c r="BE111" s="52"/>
    </row>
    <row r="112" spans="1:57" ht="25" customHeight="1">
      <c r="A112" s="36">
        <v>8</v>
      </c>
      <c r="B112" s="23"/>
      <c r="C112" s="232">
        <v>8.8000000000000007</v>
      </c>
      <c r="D112" s="24" t="s">
        <v>244</v>
      </c>
      <c r="E112" s="202" t="s">
        <v>669</v>
      </c>
      <c r="F112" s="23" t="s">
        <v>40</v>
      </c>
      <c r="G112" s="23"/>
      <c r="H112" s="23" t="s">
        <v>844</v>
      </c>
      <c r="I112" s="23"/>
      <c r="J112" s="37"/>
      <c r="K112" s="115"/>
      <c r="L112" s="116"/>
      <c r="M112" s="46"/>
      <c r="N112" s="26"/>
      <c r="O112" s="26"/>
      <c r="P112" s="208"/>
      <c r="Q112" s="117"/>
      <c r="R112" s="26"/>
      <c r="S112" s="26"/>
      <c r="T112" s="116"/>
      <c r="U112" s="46"/>
      <c r="V112" s="26"/>
      <c r="W112" s="26"/>
      <c r="X112" s="117"/>
      <c r="Y112" s="118"/>
      <c r="Z112" s="26"/>
      <c r="AA112" s="116"/>
      <c r="AB112" s="46"/>
      <c r="AC112" s="26"/>
      <c r="AD112" s="26"/>
      <c r="AE112" s="118"/>
      <c r="AF112" s="116"/>
      <c r="AG112" s="118"/>
      <c r="AH112" s="26"/>
      <c r="AI112" s="26"/>
      <c r="AJ112" s="26"/>
      <c r="AK112" s="117"/>
      <c r="AL112" s="118"/>
      <c r="AM112" s="26"/>
      <c r="AN112" s="26"/>
      <c r="AO112" s="26"/>
      <c r="AP112" s="26"/>
      <c r="AQ112" s="26"/>
      <c r="AR112" s="26"/>
      <c r="AS112" s="26"/>
      <c r="AT112" s="26"/>
      <c r="AU112" s="26"/>
      <c r="AV112" s="26"/>
      <c r="AW112" s="116"/>
      <c r="AX112" s="46"/>
      <c r="AY112" s="26"/>
      <c r="AZ112" s="117"/>
      <c r="BA112" s="118"/>
      <c r="BB112" s="117"/>
      <c r="BC112" s="26"/>
      <c r="BD112" s="116"/>
      <c r="BE112" s="52"/>
    </row>
    <row r="113" spans="1:57" ht="25" customHeight="1">
      <c r="A113" s="36">
        <v>8</v>
      </c>
      <c r="B113" s="23" t="s">
        <v>245</v>
      </c>
      <c r="C113" s="232">
        <v>8.9</v>
      </c>
      <c r="D113" s="24" t="s">
        <v>246</v>
      </c>
      <c r="E113" s="202" t="s">
        <v>670</v>
      </c>
      <c r="F113" s="23" t="s">
        <v>247</v>
      </c>
      <c r="G113" s="23"/>
      <c r="H113" s="23" t="s">
        <v>844</v>
      </c>
      <c r="I113" s="23"/>
      <c r="J113" s="37"/>
      <c r="K113" s="115"/>
      <c r="L113" s="116"/>
      <c r="M113" s="46"/>
      <c r="N113" s="26"/>
      <c r="O113" s="26"/>
      <c r="P113" s="208"/>
      <c r="Q113" s="117"/>
      <c r="R113" s="26"/>
      <c r="S113" s="26"/>
      <c r="T113" s="116"/>
      <c r="U113" s="46"/>
      <c r="V113" s="26"/>
      <c r="W113" s="26"/>
      <c r="X113" s="117"/>
      <c r="Y113" s="118"/>
      <c r="Z113" s="26"/>
      <c r="AA113" s="116"/>
      <c r="AB113" s="46"/>
      <c r="AC113" s="26"/>
      <c r="AD113" s="26"/>
      <c r="AE113" s="118"/>
      <c r="AF113" s="116"/>
      <c r="AG113" s="118"/>
      <c r="AH113" s="26"/>
      <c r="AI113" s="26"/>
      <c r="AJ113" s="26"/>
      <c r="AK113" s="117"/>
      <c r="AL113" s="118"/>
      <c r="AM113" s="26"/>
      <c r="AN113" s="26"/>
      <c r="AO113" s="26"/>
      <c r="AP113" s="26"/>
      <c r="AQ113" s="26"/>
      <c r="AR113" s="26"/>
      <c r="AS113" s="26"/>
      <c r="AT113" s="26"/>
      <c r="AU113" s="26"/>
      <c r="AV113" s="26"/>
      <c r="AW113" s="116"/>
      <c r="AX113" s="46"/>
      <c r="AY113" s="26"/>
      <c r="AZ113" s="117"/>
      <c r="BA113" s="118"/>
      <c r="BB113" s="117"/>
      <c r="BC113" s="26"/>
      <c r="BD113" s="116"/>
      <c r="BE113" s="52"/>
    </row>
    <row r="114" spans="1:57" ht="25" customHeight="1">
      <c r="A114" s="36">
        <v>8</v>
      </c>
      <c r="B114" s="23" t="s">
        <v>248</v>
      </c>
      <c r="C114" s="232">
        <v>8.1</v>
      </c>
      <c r="D114" s="24" t="s">
        <v>249</v>
      </c>
      <c r="E114" s="202" t="s">
        <v>1001</v>
      </c>
      <c r="F114" s="23" t="s">
        <v>250</v>
      </c>
      <c r="G114" s="23"/>
      <c r="H114" s="23" t="s">
        <v>844</v>
      </c>
      <c r="I114" s="23"/>
      <c r="J114" s="37"/>
      <c r="K114" s="115"/>
      <c r="L114" s="116"/>
      <c r="M114" s="46"/>
      <c r="N114" s="26"/>
      <c r="O114" s="26"/>
      <c r="P114" s="208"/>
      <c r="Q114" s="117"/>
      <c r="R114" s="26"/>
      <c r="S114" s="26"/>
      <c r="T114" s="116"/>
      <c r="U114" s="46"/>
      <c r="V114" s="26"/>
      <c r="W114" s="26"/>
      <c r="X114" s="117"/>
      <c r="Y114" s="118"/>
      <c r="Z114" s="26"/>
      <c r="AA114" s="116"/>
      <c r="AB114" s="46"/>
      <c r="AC114" s="26"/>
      <c r="AD114" s="26"/>
      <c r="AE114" s="118"/>
      <c r="AF114" s="116"/>
      <c r="AG114" s="118"/>
      <c r="AH114" s="26"/>
      <c r="AI114" s="26"/>
      <c r="AJ114" s="26"/>
      <c r="AK114" s="117"/>
      <c r="AL114" s="118"/>
      <c r="AM114" s="26"/>
      <c r="AN114" s="26"/>
      <c r="AO114" s="26"/>
      <c r="AP114" s="26"/>
      <c r="AQ114" s="26"/>
      <c r="AR114" s="26"/>
      <c r="AS114" s="26"/>
      <c r="AT114" s="26"/>
      <c r="AU114" s="26"/>
      <c r="AV114" s="26"/>
      <c r="AW114" s="116"/>
      <c r="AX114" s="46"/>
      <c r="AY114" s="26"/>
      <c r="AZ114" s="117"/>
      <c r="BA114" s="118"/>
      <c r="BB114" s="117"/>
      <c r="BC114" s="26"/>
      <c r="BD114" s="116"/>
      <c r="BE114" s="52"/>
    </row>
    <row r="115" spans="1:57" ht="25" customHeight="1">
      <c r="A115" s="36">
        <v>8</v>
      </c>
      <c r="B115" s="23"/>
      <c r="C115" s="232">
        <v>8.1</v>
      </c>
      <c r="D115" s="24" t="s">
        <v>251</v>
      </c>
      <c r="E115" s="202" t="s">
        <v>671</v>
      </c>
      <c r="F115" s="23" t="s">
        <v>30</v>
      </c>
      <c r="G115" s="23"/>
      <c r="H115" s="23" t="s">
        <v>844</v>
      </c>
      <c r="I115" s="23"/>
      <c r="J115" s="37"/>
      <c r="K115" s="115"/>
      <c r="L115" s="116"/>
      <c r="M115" s="46"/>
      <c r="N115" s="26"/>
      <c r="O115" s="26"/>
      <c r="P115" s="208"/>
      <c r="Q115" s="117"/>
      <c r="R115" s="26"/>
      <c r="S115" s="26"/>
      <c r="T115" s="116"/>
      <c r="U115" s="46"/>
      <c r="V115" s="26"/>
      <c r="W115" s="26"/>
      <c r="X115" s="117"/>
      <c r="Y115" s="118"/>
      <c r="Z115" s="26"/>
      <c r="AA115" s="116"/>
      <c r="AB115" s="46"/>
      <c r="AC115" s="26"/>
      <c r="AD115" s="26"/>
      <c r="AE115" s="118"/>
      <c r="AF115" s="116"/>
      <c r="AG115" s="118"/>
      <c r="AH115" s="26"/>
      <c r="AI115" s="26"/>
      <c r="AJ115" s="26"/>
      <c r="AK115" s="117"/>
      <c r="AL115" s="118"/>
      <c r="AM115" s="26"/>
      <c r="AN115" s="26"/>
      <c r="AO115" s="26"/>
      <c r="AP115" s="26"/>
      <c r="AQ115" s="26"/>
      <c r="AR115" s="26"/>
      <c r="AS115" s="26"/>
      <c r="AT115" s="26"/>
      <c r="AU115" s="26"/>
      <c r="AV115" s="26"/>
      <c r="AW115" s="116"/>
      <c r="AX115" s="46"/>
      <c r="AY115" s="26"/>
      <c r="AZ115" s="117"/>
      <c r="BA115" s="118"/>
      <c r="BB115" s="117"/>
      <c r="BC115" s="26"/>
      <c r="BD115" s="116"/>
      <c r="BE115" s="52"/>
    </row>
    <row r="116" spans="1:57" ht="25" customHeight="1">
      <c r="A116" s="36">
        <v>8</v>
      </c>
      <c r="B116" s="23" t="s">
        <v>252</v>
      </c>
      <c r="C116" s="233" t="s">
        <v>1088</v>
      </c>
      <c r="D116" s="24" t="s">
        <v>253</v>
      </c>
      <c r="E116" s="202" t="s">
        <v>672</v>
      </c>
      <c r="F116" s="23" t="s">
        <v>82</v>
      </c>
      <c r="G116" s="23"/>
      <c r="H116" s="23" t="s">
        <v>844</v>
      </c>
      <c r="I116" s="23"/>
      <c r="J116" s="37"/>
      <c r="K116" s="115"/>
      <c r="L116" s="116"/>
      <c r="M116" s="46"/>
      <c r="N116" s="26"/>
      <c r="O116" s="26"/>
      <c r="P116" s="208"/>
      <c r="Q116" s="117"/>
      <c r="R116" s="26"/>
      <c r="S116" s="26"/>
      <c r="T116" s="116"/>
      <c r="U116" s="46"/>
      <c r="V116" s="26"/>
      <c r="W116" s="26"/>
      <c r="X116" s="117"/>
      <c r="Y116" s="118"/>
      <c r="Z116" s="26"/>
      <c r="AA116" s="116"/>
      <c r="AB116" s="46"/>
      <c r="AC116" s="26"/>
      <c r="AD116" s="26"/>
      <c r="AE116" s="118"/>
      <c r="AF116" s="116"/>
      <c r="AG116" s="118"/>
      <c r="AH116" s="26"/>
      <c r="AI116" s="26"/>
      <c r="AJ116" s="26"/>
      <c r="AK116" s="117"/>
      <c r="AL116" s="118"/>
      <c r="AM116" s="26"/>
      <c r="AN116" s="26"/>
      <c r="AO116" s="26"/>
      <c r="AP116" s="26"/>
      <c r="AQ116" s="26"/>
      <c r="AR116" s="26"/>
      <c r="AS116" s="26"/>
      <c r="AT116" s="26"/>
      <c r="AU116" s="26"/>
      <c r="AV116" s="26"/>
      <c r="AW116" s="116"/>
      <c r="AX116" s="46"/>
      <c r="AY116" s="26"/>
      <c r="AZ116" s="117"/>
      <c r="BA116" s="118"/>
      <c r="BB116" s="117"/>
      <c r="BC116" s="26"/>
      <c r="BD116" s="116"/>
      <c r="BE116" s="52"/>
    </row>
    <row r="117" spans="1:57" ht="25" customHeight="1">
      <c r="A117" s="36">
        <v>8</v>
      </c>
      <c r="B117" s="23" t="s">
        <v>254</v>
      </c>
      <c r="C117" s="233" t="s">
        <v>1089</v>
      </c>
      <c r="D117" s="24" t="s">
        <v>255</v>
      </c>
      <c r="E117" s="202" t="s">
        <v>673</v>
      </c>
      <c r="F117" s="23" t="s">
        <v>40</v>
      </c>
      <c r="G117" s="23"/>
      <c r="H117" s="23" t="s">
        <v>844</v>
      </c>
      <c r="I117" s="23"/>
      <c r="J117" s="37"/>
      <c r="K117" s="115"/>
      <c r="L117" s="116"/>
      <c r="M117" s="46"/>
      <c r="N117" s="26"/>
      <c r="O117" s="26"/>
      <c r="P117" s="208"/>
      <c r="Q117" s="117"/>
      <c r="R117" s="26"/>
      <c r="S117" s="26"/>
      <c r="T117" s="116"/>
      <c r="U117" s="46"/>
      <c r="V117" s="26"/>
      <c r="W117" s="26"/>
      <c r="X117" s="117"/>
      <c r="Y117" s="118"/>
      <c r="Z117" s="26"/>
      <c r="AA117" s="116"/>
      <c r="AB117" s="46"/>
      <c r="AC117" s="26"/>
      <c r="AD117" s="26"/>
      <c r="AE117" s="118"/>
      <c r="AF117" s="116"/>
      <c r="AG117" s="118"/>
      <c r="AH117" s="26"/>
      <c r="AI117" s="26"/>
      <c r="AJ117" s="26"/>
      <c r="AK117" s="117"/>
      <c r="AL117" s="118"/>
      <c r="AM117" s="26"/>
      <c r="AN117" s="26"/>
      <c r="AO117" s="26"/>
      <c r="AP117" s="26"/>
      <c r="AQ117" s="26"/>
      <c r="AR117" s="26"/>
      <c r="AS117" s="26"/>
      <c r="AT117" s="26"/>
      <c r="AU117" s="26"/>
      <c r="AV117" s="26"/>
      <c r="AW117" s="116"/>
      <c r="AX117" s="46"/>
      <c r="AY117" s="26"/>
      <c r="AZ117" s="117"/>
      <c r="BA117" s="118"/>
      <c r="BB117" s="117"/>
      <c r="BC117" s="26"/>
      <c r="BD117" s="116"/>
      <c r="BE117" s="52"/>
    </row>
    <row r="118" spans="1:57" ht="25" customHeight="1">
      <c r="A118" s="36">
        <v>9</v>
      </c>
      <c r="B118" s="23" t="s">
        <v>256</v>
      </c>
      <c r="C118" s="232">
        <v>9.1</v>
      </c>
      <c r="D118" s="24" t="s">
        <v>257</v>
      </c>
      <c r="E118" s="202" t="s">
        <v>258</v>
      </c>
      <c r="F118" s="23" t="s">
        <v>30</v>
      </c>
      <c r="G118" s="23"/>
      <c r="H118" s="23" t="s">
        <v>844</v>
      </c>
      <c r="I118" s="23"/>
      <c r="J118" s="37"/>
      <c r="K118" s="115"/>
      <c r="L118" s="116"/>
      <c r="M118" s="46"/>
      <c r="N118" s="26"/>
      <c r="O118" s="26"/>
      <c r="P118" s="208"/>
      <c r="Q118" s="117"/>
      <c r="R118" s="26"/>
      <c r="S118" s="26"/>
      <c r="T118" s="116"/>
      <c r="U118" s="46"/>
      <c r="V118" s="26"/>
      <c r="W118" s="26"/>
      <c r="X118" s="117"/>
      <c r="Y118" s="118"/>
      <c r="Z118" s="26"/>
      <c r="AA118" s="116"/>
      <c r="AB118" s="46"/>
      <c r="AC118" s="26"/>
      <c r="AD118" s="26"/>
      <c r="AE118" s="118"/>
      <c r="AF118" s="116"/>
      <c r="AG118" s="118"/>
      <c r="AH118" s="26"/>
      <c r="AI118" s="26"/>
      <c r="AJ118" s="26"/>
      <c r="AK118" s="117"/>
      <c r="AL118" s="118"/>
      <c r="AM118" s="26"/>
      <c r="AN118" s="26"/>
      <c r="AO118" s="26"/>
      <c r="AP118" s="26"/>
      <c r="AQ118" s="26"/>
      <c r="AR118" s="26"/>
      <c r="AS118" s="26"/>
      <c r="AT118" s="26"/>
      <c r="AU118" s="26"/>
      <c r="AV118" s="26"/>
      <c r="AW118" s="116"/>
      <c r="AX118" s="46"/>
      <c r="AY118" s="26"/>
      <c r="AZ118" s="117"/>
      <c r="BA118" s="118"/>
      <c r="BB118" s="117"/>
      <c r="BC118" s="26"/>
      <c r="BD118" s="116"/>
      <c r="BE118" s="52"/>
    </row>
    <row r="119" spans="1:57" ht="25" customHeight="1">
      <c r="A119" s="36">
        <v>9</v>
      </c>
      <c r="B119" s="23"/>
      <c r="C119" s="232">
        <v>9.1</v>
      </c>
      <c r="D119" s="24" t="s">
        <v>259</v>
      </c>
      <c r="E119" s="202" t="s">
        <v>674</v>
      </c>
      <c r="F119" s="23" t="s">
        <v>1039</v>
      </c>
      <c r="G119" s="23"/>
      <c r="H119" s="23" t="s">
        <v>844</v>
      </c>
      <c r="I119" s="23"/>
      <c r="J119" s="37"/>
      <c r="K119" s="115"/>
      <c r="L119" s="116"/>
      <c r="M119" s="46"/>
      <c r="N119" s="26"/>
      <c r="O119" s="26"/>
      <c r="P119" s="208"/>
      <c r="Q119" s="117"/>
      <c r="R119" s="26"/>
      <c r="S119" s="26"/>
      <c r="T119" s="116"/>
      <c r="U119" s="46"/>
      <c r="V119" s="26"/>
      <c r="W119" s="26"/>
      <c r="X119" s="117"/>
      <c r="Y119" s="118"/>
      <c r="Z119" s="26"/>
      <c r="AA119" s="116"/>
      <c r="AB119" s="46"/>
      <c r="AC119" s="26"/>
      <c r="AD119" s="26"/>
      <c r="AE119" s="118"/>
      <c r="AF119" s="116"/>
      <c r="AG119" s="118"/>
      <c r="AH119" s="26"/>
      <c r="AI119" s="26"/>
      <c r="AJ119" s="26"/>
      <c r="AK119" s="117"/>
      <c r="AL119" s="118"/>
      <c r="AM119" s="26"/>
      <c r="AN119" s="26"/>
      <c r="AO119" s="26"/>
      <c r="AP119" s="26"/>
      <c r="AQ119" s="26"/>
      <c r="AR119" s="26"/>
      <c r="AS119" s="26"/>
      <c r="AT119" s="26"/>
      <c r="AU119" s="26"/>
      <c r="AV119" s="26"/>
      <c r="AW119" s="116"/>
      <c r="AX119" s="46"/>
      <c r="AY119" s="26"/>
      <c r="AZ119" s="117"/>
      <c r="BA119" s="118"/>
      <c r="BB119" s="117"/>
      <c r="BC119" s="26"/>
      <c r="BD119" s="116"/>
      <c r="BE119" s="52"/>
    </row>
    <row r="120" spans="1:57" ht="25" customHeight="1">
      <c r="A120" s="36">
        <v>9</v>
      </c>
      <c r="B120" s="23" t="s">
        <v>260</v>
      </c>
      <c r="C120" s="232">
        <v>9.1999999999999993</v>
      </c>
      <c r="D120" s="24" t="s">
        <v>261</v>
      </c>
      <c r="E120" s="202" t="s">
        <v>675</v>
      </c>
      <c r="F120" s="23" t="s">
        <v>263</v>
      </c>
      <c r="G120" s="23"/>
      <c r="H120" s="23" t="s">
        <v>844</v>
      </c>
      <c r="I120" s="23"/>
      <c r="J120" s="37"/>
      <c r="K120" s="115"/>
      <c r="L120" s="116"/>
      <c r="M120" s="46"/>
      <c r="N120" s="26"/>
      <c r="O120" s="26"/>
      <c r="P120" s="208"/>
      <c r="Q120" s="117"/>
      <c r="R120" s="26"/>
      <c r="S120" s="26"/>
      <c r="T120" s="116"/>
      <c r="U120" s="46"/>
      <c r="V120" s="26"/>
      <c r="W120" s="26"/>
      <c r="X120" s="117"/>
      <c r="Y120" s="118"/>
      <c r="Z120" s="26"/>
      <c r="AA120" s="116"/>
      <c r="AB120" s="46"/>
      <c r="AC120" s="26"/>
      <c r="AD120" s="26"/>
      <c r="AE120" s="118"/>
      <c r="AF120" s="116"/>
      <c r="AG120" s="118"/>
      <c r="AH120" s="26"/>
      <c r="AI120" s="26"/>
      <c r="AJ120" s="26"/>
      <c r="AK120" s="117"/>
      <c r="AL120" s="118"/>
      <c r="AM120" s="26"/>
      <c r="AN120" s="26"/>
      <c r="AO120" s="26"/>
      <c r="AP120" s="26"/>
      <c r="AQ120" s="26"/>
      <c r="AR120" s="26"/>
      <c r="AS120" s="26"/>
      <c r="AT120" s="26"/>
      <c r="AU120" s="26"/>
      <c r="AV120" s="26"/>
      <c r="AW120" s="116"/>
      <c r="AX120" s="46"/>
      <c r="AY120" s="26"/>
      <c r="AZ120" s="117"/>
      <c r="BA120" s="118"/>
      <c r="BB120" s="117"/>
      <c r="BC120" s="26"/>
      <c r="BD120" s="116"/>
      <c r="BE120" s="52"/>
    </row>
    <row r="121" spans="1:57" ht="25" customHeight="1">
      <c r="A121" s="36">
        <v>9</v>
      </c>
      <c r="B121" s="23"/>
      <c r="C121" s="232">
        <v>9.1999999999999993</v>
      </c>
      <c r="D121" s="24" t="s">
        <v>262</v>
      </c>
      <c r="E121" s="202" t="s">
        <v>676</v>
      </c>
      <c r="F121" s="23" t="s">
        <v>263</v>
      </c>
      <c r="G121" s="23"/>
      <c r="H121" s="23" t="s">
        <v>844</v>
      </c>
      <c r="I121" s="23"/>
      <c r="J121" s="37"/>
      <c r="K121" s="115"/>
      <c r="L121" s="116"/>
      <c r="M121" s="46"/>
      <c r="N121" s="26"/>
      <c r="O121" s="26"/>
      <c r="P121" s="208"/>
      <c r="Q121" s="117"/>
      <c r="R121" s="26"/>
      <c r="S121" s="26"/>
      <c r="T121" s="116"/>
      <c r="U121" s="46"/>
      <c r="V121" s="26"/>
      <c r="W121" s="26"/>
      <c r="X121" s="117"/>
      <c r="Y121" s="118"/>
      <c r="Z121" s="26"/>
      <c r="AA121" s="116"/>
      <c r="AB121" s="46"/>
      <c r="AC121" s="26"/>
      <c r="AD121" s="26"/>
      <c r="AE121" s="118"/>
      <c r="AF121" s="116"/>
      <c r="AG121" s="118"/>
      <c r="AH121" s="26"/>
      <c r="AI121" s="26"/>
      <c r="AJ121" s="26"/>
      <c r="AK121" s="117"/>
      <c r="AL121" s="118"/>
      <c r="AM121" s="26"/>
      <c r="AN121" s="26"/>
      <c r="AO121" s="26"/>
      <c r="AP121" s="26"/>
      <c r="AQ121" s="26"/>
      <c r="AR121" s="26"/>
      <c r="AS121" s="26"/>
      <c r="AT121" s="26"/>
      <c r="AU121" s="26"/>
      <c r="AV121" s="26"/>
      <c r="AW121" s="116"/>
      <c r="AX121" s="46"/>
      <c r="AY121" s="26"/>
      <c r="AZ121" s="117"/>
      <c r="BA121" s="118"/>
      <c r="BB121" s="117"/>
      <c r="BC121" s="26"/>
      <c r="BD121" s="116"/>
      <c r="BE121" s="52"/>
    </row>
    <row r="122" spans="1:57" ht="25" customHeight="1">
      <c r="A122" s="36">
        <v>9</v>
      </c>
      <c r="B122" s="23" t="s">
        <v>264</v>
      </c>
      <c r="C122" s="232">
        <v>9.3000000000000007</v>
      </c>
      <c r="D122" s="24" t="s">
        <v>265</v>
      </c>
      <c r="E122" s="202" t="s">
        <v>677</v>
      </c>
      <c r="F122" s="23" t="s">
        <v>263</v>
      </c>
      <c r="G122" s="23"/>
      <c r="H122" s="23" t="s">
        <v>844</v>
      </c>
      <c r="I122" s="23"/>
      <c r="J122" s="37"/>
      <c r="K122" s="115"/>
      <c r="L122" s="116"/>
      <c r="M122" s="46"/>
      <c r="N122" s="26"/>
      <c r="O122" s="26"/>
      <c r="P122" s="208"/>
      <c r="Q122" s="117"/>
      <c r="R122" s="26"/>
      <c r="S122" s="26"/>
      <c r="T122" s="116"/>
      <c r="U122" s="46"/>
      <c r="V122" s="26"/>
      <c r="W122" s="26"/>
      <c r="X122" s="117"/>
      <c r="Y122" s="118"/>
      <c r="Z122" s="26"/>
      <c r="AA122" s="116"/>
      <c r="AB122" s="46"/>
      <c r="AC122" s="26"/>
      <c r="AD122" s="26"/>
      <c r="AE122" s="118"/>
      <c r="AF122" s="116"/>
      <c r="AG122" s="118"/>
      <c r="AH122" s="26"/>
      <c r="AI122" s="26"/>
      <c r="AJ122" s="26"/>
      <c r="AK122" s="117"/>
      <c r="AL122" s="118"/>
      <c r="AM122" s="26"/>
      <c r="AN122" s="26"/>
      <c r="AO122" s="26"/>
      <c r="AP122" s="26"/>
      <c r="AQ122" s="26"/>
      <c r="AR122" s="26"/>
      <c r="AS122" s="26"/>
      <c r="AT122" s="26"/>
      <c r="AU122" s="26"/>
      <c r="AV122" s="26"/>
      <c r="AW122" s="116"/>
      <c r="AX122" s="46"/>
      <c r="AY122" s="26"/>
      <c r="AZ122" s="117"/>
      <c r="BA122" s="118"/>
      <c r="BB122" s="117"/>
      <c r="BC122" s="26"/>
      <c r="BD122" s="116"/>
      <c r="BE122" s="52"/>
    </row>
    <row r="123" spans="1:57" ht="25" customHeight="1">
      <c r="A123" s="36">
        <v>9</v>
      </c>
      <c r="B123" s="23"/>
      <c r="C123" s="232">
        <v>9.3000000000000007</v>
      </c>
      <c r="D123" s="24" t="s">
        <v>266</v>
      </c>
      <c r="E123" s="202" t="s">
        <v>678</v>
      </c>
      <c r="F123" s="23" t="s">
        <v>1040</v>
      </c>
      <c r="G123" s="23"/>
      <c r="H123" s="23" t="s">
        <v>844</v>
      </c>
      <c r="I123" s="23"/>
      <c r="J123" s="37"/>
      <c r="K123" s="115"/>
      <c r="L123" s="116"/>
      <c r="M123" s="46"/>
      <c r="N123" s="26"/>
      <c r="O123" s="26"/>
      <c r="P123" s="208"/>
      <c r="Q123" s="117"/>
      <c r="R123" s="26"/>
      <c r="S123" s="26"/>
      <c r="T123" s="116"/>
      <c r="U123" s="46"/>
      <c r="V123" s="26"/>
      <c r="W123" s="26"/>
      <c r="X123" s="117"/>
      <c r="Y123" s="118"/>
      <c r="Z123" s="26"/>
      <c r="AA123" s="116"/>
      <c r="AB123" s="46"/>
      <c r="AC123" s="26"/>
      <c r="AD123" s="26"/>
      <c r="AE123" s="118"/>
      <c r="AF123" s="116"/>
      <c r="AG123" s="118"/>
      <c r="AH123" s="26"/>
      <c r="AI123" s="26"/>
      <c r="AJ123" s="26"/>
      <c r="AK123" s="117"/>
      <c r="AL123" s="118"/>
      <c r="AM123" s="26"/>
      <c r="AN123" s="26"/>
      <c r="AO123" s="26"/>
      <c r="AP123" s="26"/>
      <c r="AQ123" s="26"/>
      <c r="AR123" s="26"/>
      <c r="AS123" s="26"/>
      <c r="AT123" s="26"/>
      <c r="AU123" s="26"/>
      <c r="AV123" s="26"/>
      <c r="AW123" s="116"/>
      <c r="AX123" s="46"/>
      <c r="AY123" s="26"/>
      <c r="AZ123" s="117"/>
      <c r="BA123" s="118"/>
      <c r="BB123" s="117"/>
      <c r="BC123" s="26"/>
      <c r="BD123" s="116"/>
      <c r="BE123" s="52"/>
    </row>
    <row r="124" spans="1:57" ht="25" customHeight="1">
      <c r="A124" s="36">
        <v>9</v>
      </c>
      <c r="B124" s="23" t="s">
        <v>267</v>
      </c>
      <c r="C124" s="232">
        <v>9.4</v>
      </c>
      <c r="D124" s="24" t="s">
        <v>268</v>
      </c>
      <c r="E124" s="202" t="s">
        <v>1002</v>
      </c>
      <c r="F124" s="23" t="s">
        <v>269</v>
      </c>
      <c r="G124" s="23"/>
      <c r="H124" s="23" t="s">
        <v>844</v>
      </c>
      <c r="I124" s="23"/>
      <c r="J124" s="37"/>
      <c r="K124" s="115"/>
      <c r="L124" s="116"/>
      <c r="M124" s="46"/>
      <c r="N124" s="26"/>
      <c r="O124" s="26"/>
      <c r="P124" s="208"/>
      <c r="Q124" s="117"/>
      <c r="R124" s="26"/>
      <c r="S124" s="26"/>
      <c r="T124" s="116"/>
      <c r="U124" s="46"/>
      <c r="V124" s="26"/>
      <c r="W124" s="26"/>
      <c r="X124" s="117"/>
      <c r="Y124" s="118"/>
      <c r="Z124" s="26"/>
      <c r="AA124" s="116"/>
      <c r="AB124" s="46"/>
      <c r="AC124" s="26"/>
      <c r="AD124" s="26"/>
      <c r="AE124" s="118"/>
      <c r="AF124" s="116"/>
      <c r="AG124" s="118"/>
      <c r="AH124" s="26"/>
      <c r="AI124" s="26"/>
      <c r="AJ124" s="26"/>
      <c r="AK124" s="117"/>
      <c r="AL124" s="118"/>
      <c r="AM124" s="26"/>
      <c r="AN124" s="26"/>
      <c r="AO124" s="26"/>
      <c r="AP124" s="26"/>
      <c r="AQ124" s="26"/>
      <c r="AR124" s="26"/>
      <c r="AS124" s="26"/>
      <c r="AT124" s="26"/>
      <c r="AU124" s="26"/>
      <c r="AV124" s="26"/>
      <c r="AW124" s="116"/>
      <c r="AX124" s="46"/>
      <c r="AY124" s="26"/>
      <c r="AZ124" s="117"/>
      <c r="BA124" s="118"/>
      <c r="BB124" s="117"/>
      <c r="BC124" s="26"/>
      <c r="BD124" s="116"/>
      <c r="BE124" s="52"/>
    </row>
    <row r="125" spans="1:57" ht="25" customHeight="1">
      <c r="A125" s="36">
        <v>9</v>
      </c>
      <c r="B125" s="23" t="s">
        <v>270</v>
      </c>
      <c r="C125" s="232">
        <v>9.5</v>
      </c>
      <c r="D125" s="24" t="s">
        <v>271</v>
      </c>
      <c r="E125" s="202" t="s">
        <v>272</v>
      </c>
      <c r="F125" s="23" t="s">
        <v>149</v>
      </c>
      <c r="G125" s="23"/>
      <c r="H125" s="23" t="s">
        <v>844</v>
      </c>
      <c r="I125" s="23"/>
      <c r="J125" s="37"/>
      <c r="K125" s="115"/>
      <c r="L125" s="116"/>
      <c r="M125" s="46"/>
      <c r="N125" s="26"/>
      <c r="O125" s="26"/>
      <c r="P125" s="208"/>
      <c r="Q125" s="117"/>
      <c r="R125" s="26"/>
      <c r="S125" s="26"/>
      <c r="T125" s="116"/>
      <c r="U125" s="46"/>
      <c r="V125" s="26"/>
      <c r="W125" s="26"/>
      <c r="X125" s="117"/>
      <c r="Y125" s="118"/>
      <c r="Z125" s="26"/>
      <c r="AA125" s="116"/>
      <c r="AB125" s="46"/>
      <c r="AC125" s="26"/>
      <c r="AD125" s="26"/>
      <c r="AE125" s="118"/>
      <c r="AF125" s="116"/>
      <c r="AG125" s="118"/>
      <c r="AH125" s="26"/>
      <c r="AI125" s="26"/>
      <c r="AJ125" s="26"/>
      <c r="AK125" s="117"/>
      <c r="AL125" s="118"/>
      <c r="AM125" s="26"/>
      <c r="AN125" s="26"/>
      <c r="AO125" s="26"/>
      <c r="AP125" s="26"/>
      <c r="AQ125" s="26"/>
      <c r="AR125" s="26"/>
      <c r="AS125" s="26"/>
      <c r="AT125" s="26"/>
      <c r="AU125" s="26"/>
      <c r="AV125" s="26"/>
      <c r="AW125" s="116"/>
      <c r="AX125" s="46"/>
      <c r="AY125" s="26"/>
      <c r="AZ125" s="117"/>
      <c r="BA125" s="118"/>
      <c r="BB125" s="117"/>
      <c r="BC125" s="26"/>
      <c r="BD125" s="116"/>
      <c r="BE125" s="52"/>
    </row>
    <row r="126" spans="1:57" ht="25" customHeight="1">
      <c r="A126" s="36">
        <v>9</v>
      </c>
      <c r="B126" s="23"/>
      <c r="C126" s="232">
        <v>9.5</v>
      </c>
      <c r="D126" s="24" t="s">
        <v>273</v>
      </c>
      <c r="E126" s="202" t="s">
        <v>274</v>
      </c>
      <c r="F126" s="23" t="s">
        <v>149</v>
      </c>
      <c r="G126" s="23"/>
      <c r="H126" s="23" t="s">
        <v>844</v>
      </c>
      <c r="I126" s="23"/>
      <c r="J126" s="37"/>
      <c r="K126" s="115"/>
      <c r="L126" s="116"/>
      <c r="M126" s="46"/>
      <c r="N126" s="26"/>
      <c r="O126" s="26"/>
      <c r="P126" s="208"/>
      <c r="Q126" s="117"/>
      <c r="R126" s="26"/>
      <c r="S126" s="26"/>
      <c r="T126" s="116"/>
      <c r="U126" s="46"/>
      <c r="V126" s="26"/>
      <c r="W126" s="26"/>
      <c r="X126" s="117"/>
      <c r="Y126" s="118"/>
      <c r="Z126" s="26"/>
      <c r="AA126" s="116"/>
      <c r="AB126" s="46"/>
      <c r="AC126" s="26"/>
      <c r="AD126" s="26"/>
      <c r="AE126" s="118"/>
      <c r="AF126" s="116"/>
      <c r="AG126" s="118"/>
      <c r="AH126" s="26"/>
      <c r="AI126" s="26"/>
      <c r="AJ126" s="26"/>
      <c r="AK126" s="117"/>
      <c r="AL126" s="118"/>
      <c r="AM126" s="26"/>
      <c r="AN126" s="26"/>
      <c r="AO126" s="26"/>
      <c r="AP126" s="26"/>
      <c r="AQ126" s="26"/>
      <c r="AR126" s="26"/>
      <c r="AS126" s="26"/>
      <c r="AT126" s="26"/>
      <c r="AU126" s="26"/>
      <c r="AV126" s="26"/>
      <c r="AW126" s="116"/>
      <c r="AX126" s="46"/>
      <c r="AY126" s="26"/>
      <c r="AZ126" s="117"/>
      <c r="BA126" s="118"/>
      <c r="BB126" s="117"/>
      <c r="BC126" s="26"/>
      <c r="BD126" s="116"/>
      <c r="BE126" s="52"/>
    </row>
    <row r="127" spans="1:57" ht="25" customHeight="1">
      <c r="A127" s="36">
        <v>9</v>
      </c>
      <c r="B127" s="23" t="s">
        <v>275</v>
      </c>
      <c r="C127" s="233" t="s">
        <v>1090</v>
      </c>
      <c r="D127" s="24" t="s">
        <v>276</v>
      </c>
      <c r="E127" s="202" t="s">
        <v>277</v>
      </c>
      <c r="F127" s="23" t="s">
        <v>82</v>
      </c>
      <c r="G127" s="23"/>
      <c r="H127" s="23" t="s">
        <v>844</v>
      </c>
      <c r="I127" s="23"/>
      <c r="J127" s="37"/>
      <c r="K127" s="115"/>
      <c r="L127" s="116"/>
      <c r="M127" s="46"/>
      <c r="N127" s="26"/>
      <c r="O127" s="26"/>
      <c r="P127" s="208"/>
      <c r="Q127" s="117"/>
      <c r="R127" s="26"/>
      <c r="S127" s="26"/>
      <c r="T127" s="116"/>
      <c r="U127" s="46"/>
      <c r="V127" s="26"/>
      <c r="W127" s="26"/>
      <c r="X127" s="117"/>
      <c r="Y127" s="118"/>
      <c r="Z127" s="26"/>
      <c r="AA127" s="116"/>
      <c r="AB127" s="46"/>
      <c r="AC127" s="26"/>
      <c r="AD127" s="26"/>
      <c r="AE127" s="118"/>
      <c r="AF127" s="116"/>
      <c r="AG127" s="118"/>
      <c r="AH127" s="26"/>
      <c r="AI127" s="26"/>
      <c r="AJ127" s="26"/>
      <c r="AK127" s="117"/>
      <c r="AL127" s="118"/>
      <c r="AM127" s="26"/>
      <c r="AN127" s="26"/>
      <c r="AO127" s="26"/>
      <c r="AP127" s="26"/>
      <c r="AQ127" s="26"/>
      <c r="AR127" s="26"/>
      <c r="AS127" s="26"/>
      <c r="AT127" s="26"/>
      <c r="AU127" s="26"/>
      <c r="AV127" s="26"/>
      <c r="AW127" s="116"/>
      <c r="AX127" s="46"/>
      <c r="AY127" s="26"/>
      <c r="AZ127" s="117"/>
      <c r="BA127" s="118"/>
      <c r="BB127" s="117"/>
      <c r="BC127" s="26"/>
      <c r="BD127" s="116"/>
      <c r="BE127" s="52"/>
    </row>
    <row r="128" spans="1:57" ht="25" customHeight="1">
      <c r="A128" s="36">
        <v>9</v>
      </c>
      <c r="B128" s="23" t="s">
        <v>278</v>
      </c>
      <c r="C128" s="233" t="s">
        <v>1091</v>
      </c>
      <c r="D128" s="24" t="s">
        <v>279</v>
      </c>
      <c r="E128" s="202" t="s">
        <v>679</v>
      </c>
      <c r="F128" s="23" t="s">
        <v>263</v>
      </c>
      <c r="G128" s="23"/>
      <c r="H128" s="23" t="s">
        <v>844</v>
      </c>
      <c r="I128" s="23"/>
      <c r="J128" s="37"/>
      <c r="K128" s="115"/>
      <c r="L128" s="116"/>
      <c r="M128" s="46"/>
      <c r="N128" s="26"/>
      <c r="O128" s="26"/>
      <c r="P128" s="208"/>
      <c r="Q128" s="117"/>
      <c r="R128" s="26"/>
      <c r="S128" s="26"/>
      <c r="T128" s="116"/>
      <c r="U128" s="46"/>
      <c r="V128" s="26"/>
      <c r="W128" s="26"/>
      <c r="X128" s="117"/>
      <c r="Y128" s="118"/>
      <c r="Z128" s="26"/>
      <c r="AA128" s="116"/>
      <c r="AB128" s="46"/>
      <c r="AC128" s="26"/>
      <c r="AD128" s="26"/>
      <c r="AE128" s="118"/>
      <c r="AF128" s="116"/>
      <c r="AG128" s="118"/>
      <c r="AH128" s="26"/>
      <c r="AI128" s="26"/>
      <c r="AJ128" s="26"/>
      <c r="AK128" s="117"/>
      <c r="AL128" s="118"/>
      <c r="AM128" s="26"/>
      <c r="AN128" s="26"/>
      <c r="AO128" s="26"/>
      <c r="AP128" s="26"/>
      <c r="AQ128" s="26"/>
      <c r="AR128" s="26"/>
      <c r="AS128" s="26"/>
      <c r="AT128" s="26"/>
      <c r="AU128" s="26"/>
      <c r="AV128" s="26"/>
      <c r="AW128" s="116"/>
      <c r="AX128" s="46"/>
      <c r="AY128" s="26"/>
      <c r="AZ128" s="117"/>
      <c r="BA128" s="118"/>
      <c r="BB128" s="117"/>
      <c r="BC128" s="26"/>
      <c r="BD128" s="116"/>
      <c r="BE128" s="52"/>
    </row>
    <row r="129" spans="1:57" ht="25" customHeight="1">
      <c r="A129" s="36">
        <v>9</v>
      </c>
      <c r="B129" s="23" t="s">
        <v>280</v>
      </c>
      <c r="C129" s="233" t="s">
        <v>1092</v>
      </c>
      <c r="D129" s="24" t="s">
        <v>281</v>
      </c>
      <c r="E129" s="202" t="s">
        <v>680</v>
      </c>
      <c r="F129" s="23" t="s">
        <v>191</v>
      </c>
      <c r="G129" s="23"/>
      <c r="H129" s="23" t="s">
        <v>844</v>
      </c>
      <c r="I129" s="23"/>
      <c r="J129" s="37"/>
      <c r="K129" s="115"/>
      <c r="L129" s="116"/>
      <c r="M129" s="46"/>
      <c r="N129" s="26"/>
      <c r="O129" s="26"/>
      <c r="P129" s="208"/>
      <c r="Q129" s="117"/>
      <c r="R129" s="26"/>
      <c r="S129" s="26"/>
      <c r="T129" s="116"/>
      <c r="U129" s="46"/>
      <c r="V129" s="26"/>
      <c r="W129" s="26"/>
      <c r="X129" s="117"/>
      <c r="Y129" s="118"/>
      <c r="Z129" s="26"/>
      <c r="AA129" s="116"/>
      <c r="AB129" s="46"/>
      <c r="AC129" s="26"/>
      <c r="AD129" s="26"/>
      <c r="AE129" s="118"/>
      <c r="AF129" s="116"/>
      <c r="AG129" s="118"/>
      <c r="AH129" s="26"/>
      <c r="AI129" s="26"/>
      <c r="AJ129" s="26"/>
      <c r="AK129" s="117"/>
      <c r="AL129" s="118"/>
      <c r="AM129" s="26"/>
      <c r="AN129" s="26"/>
      <c r="AO129" s="26"/>
      <c r="AP129" s="26"/>
      <c r="AQ129" s="26"/>
      <c r="AR129" s="26"/>
      <c r="AS129" s="26"/>
      <c r="AT129" s="26"/>
      <c r="AU129" s="26"/>
      <c r="AV129" s="26"/>
      <c r="AW129" s="116"/>
      <c r="AX129" s="46"/>
      <c r="AY129" s="26"/>
      <c r="AZ129" s="117"/>
      <c r="BA129" s="118"/>
      <c r="BB129" s="117"/>
      <c r="BC129" s="26"/>
      <c r="BD129" s="116"/>
      <c r="BE129" s="52"/>
    </row>
    <row r="130" spans="1:57" ht="25" customHeight="1">
      <c r="A130" s="36">
        <v>10</v>
      </c>
      <c r="B130" s="23" t="s">
        <v>282</v>
      </c>
      <c r="C130" s="232">
        <v>10.1</v>
      </c>
      <c r="D130" s="24" t="s">
        <v>283</v>
      </c>
      <c r="E130" s="202" t="s">
        <v>681</v>
      </c>
      <c r="F130" s="23" t="s">
        <v>30</v>
      </c>
      <c r="G130" s="23"/>
      <c r="H130" s="23" t="s">
        <v>844</v>
      </c>
      <c r="I130" s="23"/>
      <c r="J130" s="37"/>
      <c r="K130" s="115"/>
      <c r="L130" s="116"/>
      <c r="M130" s="46"/>
      <c r="N130" s="26"/>
      <c r="O130" s="26"/>
      <c r="P130" s="208"/>
      <c r="Q130" s="117"/>
      <c r="R130" s="26"/>
      <c r="S130" s="26"/>
      <c r="T130" s="116"/>
      <c r="U130" s="46"/>
      <c r="V130" s="26"/>
      <c r="W130" s="26"/>
      <c r="X130" s="117"/>
      <c r="Y130" s="118"/>
      <c r="Z130" s="26"/>
      <c r="AA130" s="116"/>
      <c r="AB130" s="46"/>
      <c r="AC130" s="26"/>
      <c r="AD130" s="26"/>
      <c r="AE130" s="118"/>
      <c r="AF130" s="116"/>
      <c r="AG130" s="118"/>
      <c r="AH130" s="26"/>
      <c r="AI130" s="26"/>
      <c r="AJ130" s="26"/>
      <c r="AK130" s="117"/>
      <c r="AL130" s="118"/>
      <c r="AM130" s="26"/>
      <c r="AN130" s="26"/>
      <c r="AO130" s="26"/>
      <c r="AP130" s="26"/>
      <c r="AQ130" s="26"/>
      <c r="AR130" s="26"/>
      <c r="AS130" s="26"/>
      <c r="AT130" s="26"/>
      <c r="AU130" s="26"/>
      <c r="AV130" s="26"/>
      <c r="AW130" s="116"/>
      <c r="AX130" s="46"/>
      <c r="AY130" s="26"/>
      <c r="AZ130" s="117"/>
      <c r="BA130" s="118"/>
      <c r="BB130" s="117"/>
      <c r="BC130" s="26"/>
      <c r="BD130" s="116"/>
      <c r="BE130" s="52"/>
    </row>
    <row r="131" spans="1:57" ht="25" customHeight="1">
      <c r="A131" s="36">
        <v>10</v>
      </c>
      <c r="B131" s="23" t="s">
        <v>284</v>
      </c>
      <c r="C131" s="232">
        <v>10.199999999999999</v>
      </c>
      <c r="D131" s="24" t="s">
        <v>285</v>
      </c>
      <c r="E131" s="202" t="s">
        <v>682</v>
      </c>
      <c r="F131" s="23" t="s">
        <v>30</v>
      </c>
      <c r="G131" s="23"/>
      <c r="H131" s="23" t="s">
        <v>844</v>
      </c>
      <c r="I131" s="23"/>
      <c r="J131" s="37"/>
      <c r="K131" s="115"/>
      <c r="L131" s="116"/>
      <c r="M131" s="46"/>
      <c r="N131" s="26"/>
      <c r="O131" s="26"/>
      <c r="P131" s="208"/>
      <c r="Q131" s="117"/>
      <c r="R131" s="26"/>
      <c r="S131" s="26"/>
      <c r="T131" s="116"/>
      <c r="U131" s="46"/>
      <c r="V131" s="26"/>
      <c r="W131" s="26"/>
      <c r="X131" s="117"/>
      <c r="Y131" s="118"/>
      <c r="Z131" s="26"/>
      <c r="AA131" s="116"/>
      <c r="AB131" s="46"/>
      <c r="AC131" s="26"/>
      <c r="AD131" s="26"/>
      <c r="AE131" s="118"/>
      <c r="AF131" s="116"/>
      <c r="AG131" s="118"/>
      <c r="AH131" s="26"/>
      <c r="AI131" s="26"/>
      <c r="AJ131" s="26"/>
      <c r="AK131" s="117"/>
      <c r="AL131" s="118"/>
      <c r="AM131" s="26"/>
      <c r="AN131" s="26"/>
      <c r="AO131" s="26"/>
      <c r="AP131" s="26"/>
      <c r="AQ131" s="26"/>
      <c r="AR131" s="26"/>
      <c r="AS131" s="26"/>
      <c r="AT131" s="26"/>
      <c r="AU131" s="26"/>
      <c r="AV131" s="26"/>
      <c r="AW131" s="116"/>
      <c r="AX131" s="46"/>
      <c r="AY131" s="26"/>
      <c r="AZ131" s="117"/>
      <c r="BA131" s="118"/>
      <c r="BB131" s="117"/>
      <c r="BC131" s="26"/>
      <c r="BD131" s="116"/>
      <c r="BE131" s="52"/>
    </row>
    <row r="132" spans="1:57" ht="25" customHeight="1">
      <c r="A132" s="36">
        <v>10</v>
      </c>
      <c r="B132" s="23" t="s">
        <v>286</v>
      </c>
      <c r="C132" s="232">
        <v>10.3</v>
      </c>
      <c r="D132" s="24" t="s">
        <v>287</v>
      </c>
      <c r="E132" s="202" t="s">
        <v>683</v>
      </c>
      <c r="F132" s="23" t="s">
        <v>288</v>
      </c>
      <c r="G132" s="23"/>
      <c r="H132" s="23" t="s">
        <v>844</v>
      </c>
      <c r="I132" s="23"/>
      <c r="J132" s="37"/>
      <c r="K132" s="115"/>
      <c r="L132" s="116"/>
      <c r="M132" s="46"/>
      <c r="N132" s="26"/>
      <c r="O132" s="26"/>
      <c r="P132" s="208"/>
      <c r="Q132" s="117"/>
      <c r="R132" s="26"/>
      <c r="S132" s="26"/>
      <c r="T132" s="116"/>
      <c r="U132" s="46"/>
      <c r="V132" s="26"/>
      <c r="W132" s="26"/>
      <c r="X132" s="117"/>
      <c r="Y132" s="118"/>
      <c r="Z132" s="26"/>
      <c r="AA132" s="116"/>
      <c r="AB132" s="46"/>
      <c r="AC132" s="26"/>
      <c r="AD132" s="26"/>
      <c r="AE132" s="118"/>
      <c r="AF132" s="116"/>
      <c r="AG132" s="118"/>
      <c r="AH132" s="26"/>
      <c r="AI132" s="26"/>
      <c r="AJ132" s="26"/>
      <c r="AK132" s="117"/>
      <c r="AL132" s="118"/>
      <c r="AM132" s="26"/>
      <c r="AN132" s="26"/>
      <c r="AO132" s="26"/>
      <c r="AP132" s="26"/>
      <c r="AQ132" s="26"/>
      <c r="AR132" s="26"/>
      <c r="AS132" s="26"/>
      <c r="AT132" s="26"/>
      <c r="AU132" s="26"/>
      <c r="AV132" s="26"/>
      <c r="AW132" s="116"/>
      <c r="AX132" s="46"/>
      <c r="AY132" s="26"/>
      <c r="AZ132" s="117"/>
      <c r="BA132" s="118"/>
      <c r="BB132" s="117"/>
      <c r="BC132" s="26"/>
      <c r="BD132" s="116"/>
      <c r="BE132" s="52"/>
    </row>
    <row r="133" spans="1:57" ht="25" customHeight="1">
      <c r="A133" s="36">
        <v>10</v>
      </c>
      <c r="B133" s="23" t="s">
        <v>289</v>
      </c>
      <c r="C133" s="232">
        <v>10.4</v>
      </c>
      <c r="D133" s="24" t="s">
        <v>290</v>
      </c>
      <c r="E133" s="202" t="s">
        <v>684</v>
      </c>
      <c r="F133" s="23" t="s">
        <v>40</v>
      </c>
      <c r="G133" s="23"/>
      <c r="H133" s="23" t="s">
        <v>844</v>
      </c>
      <c r="I133" s="23"/>
      <c r="J133" s="37"/>
      <c r="K133" s="115"/>
      <c r="L133" s="116"/>
      <c r="M133" s="46"/>
      <c r="N133" s="26"/>
      <c r="O133" s="26"/>
      <c r="P133" s="208"/>
      <c r="Q133" s="117"/>
      <c r="R133" s="26"/>
      <c r="S133" s="26"/>
      <c r="T133" s="116"/>
      <c r="U133" s="46"/>
      <c r="V133" s="26"/>
      <c r="W133" s="26"/>
      <c r="X133" s="117"/>
      <c r="Y133" s="118"/>
      <c r="Z133" s="26"/>
      <c r="AA133" s="116"/>
      <c r="AB133" s="46"/>
      <c r="AC133" s="26"/>
      <c r="AD133" s="26"/>
      <c r="AE133" s="118"/>
      <c r="AF133" s="116"/>
      <c r="AG133" s="118"/>
      <c r="AH133" s="26"/>
      <c r="AI133" s="26"/>
      <c r="AJ133" s="26"/>
      <c r="AK133" s="117"/>
      <c r="AL133" s="118"/>
      <c r="AM133" s="26"/>
      <c r="AN133" s="26"/>
      <c r="AO133" s="26"/>
      <c r="AP133" s="26"/>
      <c r="AQ133" s="26"/>
      <c r="AR133" s="26"/>
      <c r="AS133" s="26"/>
      <c r="AT133" s="26"/>
      <c r="AU133" s="26"/>
      <c r="AV133" s="26"/>
      <c r="AW133" s="116"/>
      <c r="AX133" s="46"/>
      <c r="AY133" s="26"/>
      <c r="AZ133" s="117"/>
      <c r="BA133" s="118"/>
      <c r="BB133" s="117"/>
      <c r="BC133" s="26"/>
      <c r="BD133" s="116"/>
      <c r="BE133" s="52"/>
    </row>
    <row r="134" spans="1:57" ht="25" customHeight="1">
      <c r="A134" s="38">
        <v>10</v>
      </c>
      <c r="C134" s="230">
        <v>10.4</v>
      </c>
      <c r="D134" s="5" t="s">
        <v>690</v>
      </c>
      <c r="E134" s="202" t="s">
        <v>1003</v>
      </c>
      <c r="F134" s="23" t="s">
        <v>30</v>
      </c>
      <c r="G134" s="23"/>
      <c r="H134" s="23" t="s">
        <v>844</v>
      </c>
      <c r="I134" s="23"/>
      <c r="J134" s="37"/>
      <c r="K134" s="115"/>
      <c r="L134" s="116"/>
      <c r="M134" s="46"/>
      <c r="N134" s="26"/>
      <c r="O134" s="26"/>
      <c r="P134" s="208"/>
      <c r="Q134" s="117"/>
      <c r="R134" s="26"/>
      <c r="S134" s="26"/>
      <c r="T134" s="116"/>
      <c r="U134" s="46"/>
      <c r="V134" s="26"/>
      <c r="W134" s="26"/>
      <c r="X134" s="117"/>
      <c r="Y134" s="118"/>
      <c r="Z134" s="26"/>
      <c r="AA134" s="116"/>
      <c r="AB134" s="46"/>
      <c r="AC134" s="26"/>
      <c r="AD134" s="26"/>
      <c r="AE134" s="118"/>
      <c r="AF134" s="116"/>
      <c r="AG134" s="118"/>
      <c r="AH134" s="26"/>
      <c r="AI134" s="26"/>
      <c r="AJ134" s="26"/>
      <c r="AK134" s="117"/>
      <c r="AL134" s="118"/>
      <c r="AM134" s="26"/>
      <c r="AN134" s="26"/>
      <c r="AO134" s="26"/>
      <c r="AP134" s="26"/>
      <c r="AQ134" s="26"/>
      <c r="AR134" s="26"/>
      <c r="AS134" s="26"/>
      <c r="AT134" s="26"/>
      <c r="AU134" s="26"/>
      <c r="AV134" s="26"/>
      <c r="AW134" s="116"/>
      <c r="AX134" s="46"/>
      <c r="AY134" s="26"/>
      <c r="AZ134" s="117"/>
      <c r="BA134" s="118"/>
      <c r="BB134" s="117"/>
      <c r="BC134" s="26"/>
      <c r="BD134" s="116"/>
      <c r="BE134" s="52"/>
    </row>
    <row r="135" spans="1:57" ht="25" customHeight="1">
      <c r="A135" s="36">
        <v>10</v>
      </c>
      <c r="B135" s="23" t="s">
        <v>291</v>
      </c>
      <c r="C135" s="232">
        <v>10.5</v>
      </c>
      <c r="D135" s="24" t="s">
        <v>292</v>
      </c>
      <c r="E135" s="202" t="s">
        <v>293</v>
      </c>
      <c r="F135" s="23" t="s">
        <v>250</v>
      </c>
      <c r="G135" s="23"/>
      <c r="H135" s="23" t="s">
        <v>844</v>
      </c>
      <c r="I135" s="23"/>
      <c r="J135" s="37"/>
      <c r="K135" s="115"/>
      <c r="L135" s="116"/>
      <c r="M135" s="46"/>
      <c r="N135" s="26"/>
      <c r="O135" s="26"/>
      <c r="P135" s="208"/>
      <c r="Q135" s="117"/>
      <c r="R135" s="26"/>
      <c r="S135" s="26"/>
      <c r="T135" s="116"/>
      <c r="U135" s="46"/>
      <c r="V135" s="26"/>
      <c r="W135" s="26"/>
      <c r="X135" s="117"/>
      <c r="Y135" s="118"/>
      <c r="Z135" s="26"/>
      <c r="AA135" s="116"/>
      <c r="AB135" s="46"/>
      <c r="AC135" s="26"/>
      <c r="AD135" s="26"/>
      <c r="AE135" s="118"/>
      <c r="AF135" s="116"/>
      <c r="AG135" s="118"/>
      <c r="AH135" s="26"/>
      <c r="AI135" s="26"/>
      <c r="AJ135" s="26"/>
      <c r="AK135" s="117"/>
      <c r="AL135" s="118"/>
      <c r="AM135" s="26"/>
      <c r="AN135" s="26"/>
      <c r="AO135" s="26"/>
      <c r="AP135" s="26"/>
      <c r="AQ135" s="26"/>
      <c r="AR135" s="26"/>
      <c r="AS135" s="26"/>
      <c r="AT135" s="26"/>
      <c r="AU135" s="26"/>
      <c r="AV135" s="26"/>
      <c r="AW135" s="116"/>
      <c r="AX135" s="46"/>
      <c r="AY135" s="26"/>
      <c r="AZ135" s="117"/>
      <c r="BA135" s="118"/>
      <c r="BB135" s="117"/>
      <c r="BC135" s="26"/>
      <c r="BD135" s="116"/>
      <c r="BE135" s="52"/>
    </row>
    <row r="136" spans="1:57" ht="25" customHeight="1">
      <c r="A136" s="36">
        <v>10</v>
      </c>
      <c r="B136" s="23" t="s">
        <v>294</v>
      </c>
      <c r="C136" s="232">
        <v>10.6</v>
      </c>
      <c r="D136" s="24" t="s">
        <v>295</v>
      </c>
      <c r="E136" s="202" t="s">
        <v>685</v>
      </c>
      <c r="F136" s="23" t="s">
        <v>296</v>
      </c>
      <c r="G136" s="23"/>
      <c r="H136" s="23" t="s">
        <v>844</v>
      </c>
      <c r="I136" s="23"/>
      <c r="J136" s="37"/>
      <c r="K136" s="115"/>
      <c r="L136" s="116"/>
      <c r="M136" s="46"/>
      <c r="N136" s="26"/>
      <c r="O136" s="26"/>
      <c r="P136" s="208"/>
      <c r="Q136" s="117"/>
      <c r="R136" s="26"/>
      <c r="S136" s="26"/>
      <c r="T136" s="116"/>
      <c r="U136" s="46"/>
      <c r="V136" s="26"/>
      <c r="W136" s="26"/>
      <c r="X136" s="117"/>
      <c r="Y136" s="118"/>
      <c r="Z136" s="26"/>
      <c r="AA136" s="116"/>
      <c r="AB136" s="46"/>
      <c r="AC136" s="26"/>
      <c r="AD136" s="26"/>
      <c r="AE136" s="118"/>
      <c r="AF136" s="116"/>
      <c r="AG136" s="118"/>
      <c r="AH136" s="26"/>
      <c r="AI136" s="26"/>
      <c r="AJ136" s="26"/>
      <c r="AK136" s="117"/>
      <c r="AL136" s="118"/>
      <c r="AM136" s="26"/>
      <c r="AN136" s="26"/>
      <c r="AO136" s="26"/>
      <c r="AP136" s="26"/>
      <c r="AQ136" s="26"/>
      <c r="AR136" s="26"/>
      <c r="AS136" s="26"/>
      <c r="AT136" s="26"/>
      <c r="AU136" s="26"/>
      <c r="AV136" s="26"/>
      <c r="AW136" s="116"/>
      <c r="AX136" s="46"/>
      <c r="AY136" s="26"/>
      <c r="AZ136" s="117"/>
      <c r="BA136" s="118"/>
      <c r="BB136" s="117"/>
      <c r="BC136" s="26"/>
      <c r="BD136" s="116"/>
      <c r="BE136" s="52"/>
    </row>
    <row r="137" spans="1:57" ht="25" customHeight="1">
      <c r="A137" s="36">
        <v>10</v>
      </c>
      <c r="B137" s="23" t="s">
        <v>297</v>
      </c>
      <c r="C137" s="232">
        <v>10.7</v>
      </c>
      <c r="D137" s="24" t="s">
        <v>298</v>
      </c>
      <c r="E137" s="202" t="s">
        <v>1004</v>
      </c>
      <c r="F137" s="23" t="s">
        <v>1041</v>
      </c>
      <c r="G137" s="23"/>
      <c r="H137" s="23" t="s">
        <v>844</v>
      </c>
      <c r="I137" s="23"/>
      <c r="J137" s="37"/>
      <c r="K137" s="115"/>
      <c r="L137" s="116"/>
      <c r="M137" s="46"/>
      <c r="N137" s="26"/>
      <c r="O137" s="26"/>
      <c r="P137" s="208"/>
      <c r="Q137" s="117"/>
      <c r="R137" s="26"/>
      <c r="S137" s="26"/>
      <c r="T137" s="116"/>
      <c r="U137" s="46"/>
      <c r="V137" s="26"/>
      <c r="W137" s="26"/>
      <c r="X137" s="117"/>
      <c r="Y137" s="118"/>
      <c r="Z137" s="26"/>
      <c r="AA137" s="116"/>
      <c r="AB137" s="46"/>
      <c r="AC137" s="26"/>
      <c r="AD137" s="26"/>
      <c r="AE137" s="118"/>
      <c r="AF137" s="116"/>
      <c r="AG137" s="118"/>
      <c r="AH137" s="26"/>
      <c r="AI137" s="26"/>
      <c r="AJ137" s="26"/>
      <c r="AK137" s="117"/>
      <c r="AL137" s="118"/>
      <c r="AM137" s="26"/>
      <c r="AN137" s="26"/>
      <c r="AO137" s="26"/>
      <c r="AP137" s="26"/>
      <c r="AQ137" s="26"/>
      <c r="AR137" s="26"/>
      <c r="AS137" s="26"/>
      <c r="AT137" s="26"/>
      <c r="AU137" s="26"/>
      <c r="AV137" s="26"/>
      <c r="AW137" s="116"/>
      <c r="AX137" s="46"/>
      <c r="AY137" s="26"/>
      <c r="AZ137" s="117"/>
      <c r="BA137" s="118"/>
      <c r="BB137" s="117"/>
      <c r="BC137" s="26"/>
      <c r="BD137" s="116"/>
      <c r="BE137" s="52"/>
    </row>
    <row r="138" spans="1:57" ht="25" customHeight="1">
      <c r="A138" s="36">
        <v>10</v>
      </c>
      <c r="B138" s="23"/>
      <c r="C138" s="232">
        <v>10.7</v>
      </c>
      <c r="D138" s="24" t="s">
        <v>299</v>
      </c>
      <c r="E138" s="202" t="s">
        <v>686</v>
      </c>
      <c r="F138" s="23" t="s">
        <v>1042</v>
      </c>
      <c r="G138" s="23"/>
      <c r="H138" s="23" t="s">
        <v>844</v>
      </c>
      <c r="I138" s="23"/>
      <c r="J138" s="37"/>
      <c r="K138" s="115"/>
      <c r="L138" s="116"/>
      <c r="M138" s="46"/>
      <c r="N138" s="26"/>
      <c r="O138" s="26"/>
      <c r="P138" s="208"/>
      <c r="Q138" s="117"/>
      <c r="R138" s="26"/>
      <c r="S138" s="26"/>
      <c r="T138" s="116"/>
      <c r="U138" s="46"/>
      <c r="V138" s="26"/>
      <c r="W138" s="26"/>
      <c r="X138" s="117"/>
      <c r="Y138" s="118"/>
      <c r="Z138" s="26"/>
      <c r="AA138" s="116"/>
      <c r="AB138" s="46"/>
      <c r="AC138" s="26"/>
      <c r="AD138" s="26"/>
      <c r="AE138" s="118"/>
      <c r="AF138" s="116"/>
      <c r="AG138" s="118"/>
      <c r="AH138" s="26"/>
      <c r="AI138" s="26"/>
      <c r="AJ138" s="26"/>
      <c r="AK138" s="117"/>
      <c r="AL138" s="118"/>
      <c r="AM138" s="26"/>
      <c r="AN138" s="26"/>
      <c r="AO138" s="26"/>
      <c r="AP138" s="26"/>
      <c r="AQ138" s="26"/>
      <c r="AR138" s="26"/>
      <c r="AS138" s="26"/>
      <c r="AT138" s="26"/>
      <c r="AU138" s="26"/>
      <c r="AV138" s="26"/>
      <c r="AW138" s="116"/>
      <c r="AX138" s="46"/>
      <c r="AY138" s="26"/>
      <c r="AZ138" s="117"/>
      <c r="BA138" s="118"/>
      <c r="BB138" s="117"/>
      <c r="BC138" s="26"/>
      <c r="BD138" s="116"/>
      <c r="BE138" s="52"/>
    </row>
    <row r="139" spans="1:57" ht="25" customHeight="1">
      <c r="A139" s="38">
        <v>10</v>
      </c>
      <c r="C139" s="230">
        <v>10.7</v>
      </c>
      <c r="D139" s="5" t="s">
        <v>692</v>
      </c>
      <c r="E139" s="202" t="s">
        <v>687</v>
      </c>
      <c r="F139" s="23" t="s">
        <v>767</v>
      </c>
      <c r="G139" s="23"/>
      <c r="H139" s="23" t="s">
        <v>844</v>
      </c>
      <c r="I139" s="23"/>
      <c r="J139" s="37"/>
      <c r="K139" s="115"/>
      <c r="L139" s="116"/>
      <c r="M139" s="46"/>
      <c r="N139" s="26"/>
      <c r="O139" s="26"/>
      <c r="P139" s="208"/>
      <c r="Q139" s="117"/>
      <c r="R139" s="26"/>
      <c r="S139" s="26"/>
      <c r="T139" s="116"/>
      <c r="U139" s="46"/>
      <c r="V139" s="26"/>
      <c r="W139" s="26"/>
      <c r="X139" s="117"/>
      <c r="Y139" s="118"/>
      <c r="Z139" s="26"/>
      <c r="AA139" s="116"/>
      <c r="AB139" s="46"/>
      <c r="AC139" s="26"/>
      <c r="AD139" s="26"/>
      <c r="AE139" s="118"/>
      <c r="AF139" s="116"/>
      <c r="AG139" s="118"/>
      <c r="AH139" s="26"/>
      <c r="AI139" s="26"/>
      <c r="AJ139" s="26"/>
      <c r="AK139" s="117"/>
      <c r="AL139" s="118"/>
      <c r="AM139" s="26"/>
      <c r="AN139" s="26"/>
      <c r="AO139" s="26"/>
      <c r="AP139" s="26"/>
      <c r="AQ139" s="26"/>
      <c r="AR139" s="26"/>
      <c r="AS139" s="26"/>
      <c r="AT139" s="26"/>
      <c r="AU139" s="26"/>
      <c r="AV139" s="26"/>
      <c r="AW139" s="116"/>
      <c r="AX139" s="46"/>
      <c r="AY139" s="26"/>
      <c r="AZ139" s="117"/>
      <c r="BA139" s="118"/>
      <c r="BB139" s="117"/>
      <c r="BC139" s="26"/>
      <c r="BD139" s="116"/>
      <c r="BE139" s="52"/>
    </row>
    <row r="140" spans="1:57" ht="25" customHeight="1">
      <c r="A140" s="38">
        <v>10</v>
      </c>
      <c r="C140" s="230">
        <v>10.7</v>
      </c>
      <c r="D140" s="5" t="s">
        <v>691</v>
      </c>
      <c r="E140" s="202" t="s">
        <v>688</v>
      </c>
      <c r="F140" s="23" t="s">
        <v>768</v>
      </c>
      <c r="G140" s="23"/>
      <c r="H140" s="23" t="s">
        <v>844</v>
      </c>
      <c r="I140" s="23"/>
      <c r="J140" s="37"/>
      <c r="K140" s="115"/>
      <c r="L140" s="116"/>
      <c r="M140" s="46"/>
      <c r="N140" s="26"/>
      <c r="O140" s="26"/>
      <c r="P140" s="208"/>
      <c r="Q140" s="117"/>
      <c r="R140" s="26"/>
      <c r="S140" s="26"/>
      <c r="T140" s="116"/>
      <c r="U140" s="46"/>
      <c r="V140" s="26"/>
      <c r="W140" s="26"/>
      <c r="X140" s="117"/>
      <c r="Y140" s="118"/>
      <c r="Z140" s="26"/>
      <c r="AA140" s="116"/>
      <c r="AB140" s="46"/>
      <c r="AC140" s="26"/>
      <c r="AD140" s="26"/>
      <c r="AE140" s="118"/>
      <c r="AF140" s="116"/>
      <c r="AG140" s="118"/>
      <c r="AH140" s="26"/>
      <c r="AI140" s="26"/>
      <c r="AJ140" s="26"/>
      <c r="AK140" s="117"/>
      <c r="AL140" s="118"/>
      <c r="AM140" s="26"/>
      <c r="AN140" s="26"/>
      <c r="AO140" s="26"/>
      <c r="AP140" s="26"/>
      <c r="AQ140" s="26"/>
      <c r="AR140" s="26"/>
      <c r="AS140" s="26"/>
      <c r="AT140" s="26"/>
      <c r="AU140" s="26"/>
      <c r="AV140" s="26"/>
      <c r="AW140" s="116"/>
      <c r="AX140" s="46"/>
      <c r="AY140" s="26"/>
      <c r="AZ140" s="117"/>
      <c r="BA140" s="118"/>
      <c r="BB140" s="117"/>
      <c r="BC140" s="26"/>
      <c r="BD140" s="116"/>
      <c r="BE140" s="52"/>
    </row>
    <row r="141" spans="1:57" ht="25" customHeight="1">
      <c r="A141" s="36">
        <v>10</v>
      </c>
      <c r="B141" s="23" t="s">
        <v>300</v>
      </c>
      <c r="C141" s="233" t="s">
        <v>1093</v>
      </c>
      <c r="D141" s="24" t="s">
        <v>301</v>
      </c>
      <c r="E141" s="202" t="s">
        <v>302</v>
      </c>
      <c r="F141" s="23" t="s">
        <v>1043</v>
      </c>
      <c r="G141" s="23"/>
      <c r="H141" s="23" t="s">
        <v>844</v>
      </c>
      <c r="I141" s="23"/>
      <c r="J141" s="37"/>
      <c r="K141" s="115"/>
      <c r="L141" s="116"/>
      <c r="M141" s="46"/>
      <c r="N141" s="26"/>
      <c r="O141" s="26"/>
      <c r="P141" s="208"/>
      <c r="Q141" s="117"/>
      <c r="R141" s="26"/>
      <c r="S141" s="26"/>
      <c r="T141" s="116"/>
      <c r="U141" s="46"/>
      <c r="V141" s="26"/>
      <c r="W141" s="26"/>
      <c r="X141" s="117"/>
      <c r="Y141" s="118"/>
      <c r="Z141" s="26"/>
      <c r="AA141" s="116"/>
      <c r="AB141" s="46"/>
      <c r="AC141" s="26"/>
      <c r="AD141" s="26"/>
      <c r="AE141" s="118"/>
      <c r="AF141" s="116"/>
      <c r="AG141" s="118"/>
      <c r="AH141" s="26"/>
      <c r="AI141" s="26"/>
      <c r="AJ141" s="26"/>
      <c r="AK141" s="117"/>
      <c r="AL141" s="118"/>
      <c r="AM141" s="26"/>
      <c r="AN141" s="26"/>
      <c r="AO141" s="26"/>
      <c r="AP141" s="26"/>
      <c r="AQ141" s="26"/>
      <c r="AR141" s="26"/>
      <c r="AS141" s="26"/>
      <c r="AT141" s="26"/>
      <c r="AU141" s="26"/>
      <c r="AV141" s="26"/>
      <c r="AW141" s="116"/>
      <c r="AX141" s="46"/>
      <c r="AY141" s="26"/>
      <c r="AZ141" s="117"/>
      <c r="BA141" s="118"/>
      <c r="BB141" s="117"/>
      <c r="BC141" s="26"/>
      <c r="BD141" s="116"/>
      <c r="BE141" s="52"/>
    </row>
    <row r="142" spans="1:57" ht="25" customHeight="1">
      <c r="A142" s="36">
        <v>10</v>
      </c>
      <c r="B142" s="23" t="s">
        <v>303</v>
      </c>
      <c r="C142" s="233" t="s">
        <v>1094</v>
      </c>
      <c r="D142" s="24" t="s">
        <v>304</v>
      </c>
      <c r="E142" s="202" t="s">
        <v>689</v>
      </c>
      <c r="F142" s="23" t="s">
        <v>82</v>
      </c>
      <c r="G142" s="23"/>
      <c r="H142" s="23" t="s">
        <v>844</v>
      </c>
      <c r="I142" s="23"/>
      <c r="J142" s="37"/>
      <c r="K142" s="115"/>
      <c r="L142" s="116"/>
      <c r="M142" s="46"/>
      <c r="N142" s="26"/>
      <c r="O142" s="26"/>
      <c r="P142" s="208"/>
      <c r="Q142" s="117"/>
      <c r="R142" s="26"/>
      <c r="S142" s="26"/>
      <c r="T142" s="116"/>
      <c r="U142" s="46"/>
      <c r="V142" s="26"/>
      <c r="W142" s="26"/>
      <c r="X142" s="117"/>
      <c r="Y142" s="118"/>
      <c r="Z142" s="26"/>
      <c r="AA142" s="116"/>
      <c r="AB142" s="46"/>
      <c r="AC142" s="26"/>
      <c r="AD142" s="26"/>
      <c r="AE142" s="118"/>
      <c r="AF142" s="116"/>
      <c r="AG142" s="118"/>
      <c r="AH142" s="26"/>
      <c r="AI142" s="26"/>
      <c r="AJ142" s="26"/>
      <c r="AK142" s="117"/>
      <c r="AL142" s="118"/>
      <c r="AM142" s="26"/>
      <c r="AN142" s="26"/>
      <c r="AO142" s="26"/>
      <c r="AP142" s="26"/>
      <c r="AQ142" s="26"/>
      <c r="AR142" s="26"/>
      <c r="AS142" s="26"/>
      <c r="AT142" s="26"/>
      <c r="AU142" s="26"/>
      <c r="AV142" s="26"/>
      <c r="AW142" s="116"/>
      <c r="AX142" s="46"/>
      <c r="AY142" s="26"/>
      <c r="AZ142" s="117"/>
      <c r="BA142" s="118"/>
      <c r="BB142" s="117"/>
      <c r="BC142" s="26"/>
      <c r="BD142" s="116"/>
      <c r="BE142" s="52"/>
    </row>
    <row r="143" spans="1:57" ht="25" customHeight="1">
      <c r="A143" s="36">
        <v>10</v>
      </c>
      <c r="B143" s="23" t="s">
        <v>305</v>
      </c>
      <c r="C143" s="233" t="s">
        <v>1095</v>
      </c>
      <c r="D143" s="24" t="s">
        <v>306</v>
      </c>
      <c r="E143" s="202" t="s">
        <v>307</v>
      </c>
      <c r="F143" s="23" t="s">
        <v>30</v>
      </c>
      <c r="G143" s="23"/>
      <c r="H143" s="23" t="s">
        <v>844</v>
      </c>
      <c r="I143" s="23"/>
      <c r="J143" s="37"/>
      <c r="K143" s="115"/>
      <c r="L143" s="116"/>
      <c r="M143" s="46"/>
      <c r="N143" s="26"/>
      <c r="O143" s="26"/>
      <c r="P143" s="208"/>
      <c r="Q143" s="117"/>
      <c r="R143" s="26"/>
      <c r="S143" s="26"/>
      <c r="T143" s="116"/>
      <c r="U143" s="46"/>
      <c r="V143" s="26"/>
      <c r="W143" s="26"/>
      <c r="X143" s="117"/>
      <c r="Y143" s="118"/>
      <c r="Z143" s="26"/>
      <c r="AA143" s="116"/>
      <c r="AB143" s="46"/>
      <c r="AC143" s="26"/>
      <c r="AD143" s="26"/>
      <c r="AE143" s="118"/>
      <c r="AF143" s="116"/>
      <c r="AG143" s="118"/>
      <c r="AH143" s="26"/>
      <c r="AI143" s="26"/>
      <c r="AJ143" s="26"/>
      <c r="AK143" s="117"/>
      <c r="AL143" s="118"/>
      <c r="AM143" s="26"/>
      <c r="AN143" s="26"/>
      <c r="AO143" s="26"/>
      <c r="AP143" s="26"/>
      <c r="AQ143" s="26"/>
      <c r="AR143" s="26"/>
      <c r="AS143" s="26"/>
      <c r="AT143" s="26"/>
      <c r="AU143" s="26"/>
      <c r="AV143" s="26"/>
      <c r="AW143" s="116"/>
      <c r="AX143" s="46"/>
      <c r="AY143" s="26"/>
      <c r="AZ143" s="117"/>
      <c r="BA143" s="118"/>
      <c r="BB143" s="117"/>
      <c r="BC143" s="26"/>
      <c r="BD143" s="116"/>
      <c r="BE143" s="52"/>
    </row>
    <row r="144" spans="1:57" ht="25" customHeight="1">
      <c r="A144" s="36">
        <v>11</v>
      </c>
      <c r="B144" s="23" t="s">
        <v>308</v>
      </c>
      <c r="C144" s="232">
        <v>11.1</v>
      </c>
      <c r="D144" s="24" t="s">
        <v>309</v>
      </c>
      <c r="E144" s="202" t="s">
        <v>693</v>
      </c>
      <c r="F144" s="23" t="s">
        <v>44</v>
      </c>
      <c r="G144" s="23"/>
      <c r="H144" s="23" t="s">
        <v>844</v>
      </c>
      <c r="I144" s="23"/>
      <c r="J144" s="37"/>
      <c r="K144" s="115"/>
      <c r="L144" s="116"/>
      <c r="M144" s="46"/>
      <c r="N144" s="26"/>
      <c r="O144" s="26"/>
      <c r="P144" s="208"/>
      <c r="Q144" s="117"/>
      <c r="R144" s="26"/>
      <c r="S144" s="26"/>
      <c r="T144" s="116"/>
      <c r="U144" s="46"/>
      <c r="V144" s="26"/>
      <c r="W144" s="26"/>
      <c r="X144" s="117"/>
      <c r="Y144" s="118"/>
      <c r="Z144" s="26"/>
      <c r="AA144" s="116"/>
      <c r="AB144" s="46"/>
      <c r="AC144" s="26"/>
      <c r="AD144" s="26"/>
      <c r="AE144" s="118"/>
      <c r="AF144" s="116"/>
      <c r="AG144" s="118"/>
      <c r="AH144" s="26"/>
      <c r="AI144" s="26"/>
      <c r="AJ144" s="26"/>
      <c r="AK144" s="117"/>
      <c r="AL144" s="118"/>
      <c r="AM144" s="26"/>
      <c r="AN144" s="26"/>
      <c r="AO144" s="26"/>
      <c r="AP144" s="26"/>
      <c r="AQ144" s="26"/>
      <c r="AR144" s="26"/>
      <c r="AS144" s="26"/>
      <c r="AT144" s="26"/>
      <c r="AU144" s="26"/>
      <c r="AV144" s="26"/>
      <c r="AW144" s="116"/>
      <c r="AX144" s="46"/>
      <c r="AY144" s="26"/>
      <c r="AZ144" s="117"/>
      <c r="BA144" s="118"/>
      <c r="BB144" s="117"/>
      <c r="BC144" s="26"/>
      <c r="BD144" s="116"/>
      <c r="BE144" s="52"/>
    </row>
    <row r="145" spans="1:57" ht="25" customHeight="1">
      <c r="A145" s="36">
        <v>11</v>
      </c>
      <c r="B145" s="23" t="s">
        <v>310</v>
      </c>
      <c r="C145" s="232">
        <v>11.2</v>
      </c>
      <c r="D145" s="24" t="s">
        <v>311</v>
      </c>
      <c r="E145" s="202" t="s">
        <v>694</v>
      </c>
      <c r="F145" s="23" t="s">
        <v>44</v>
      </c>
      <c r="G145" s="23"/>
      <c r="H145" s="23" t="s">
        <v>844</v>
      </c>
      <c r="I145" s="23"/>
      <c r="J145" s="37"/>
      <c r="K145" s="115"/>
      <c r="L145" s="116"/>
      <c r="M145" s="46"/>
      <c r="N145" s="26"/>
      <c r="O145" s="26"/>
      <c r="P145" s="208"/>
      <c r="Q145" s="117"/>
      <c r="R145" s="26"/>
      <c r="S145" s="26"/>
      <c r="T145" s="116"/>
      <c r="U145" s="46"/>
      <c r="V145" s="26"/>
      <c r="W145" s="26"/>
      <c r="X145" s="117"/>
      <c r="Y145" s="118"/>
      <c r="Z145" s="26"/>
      <c r="AA145" s="116"/>
      <c r="AB145" s="46"/>
      <c r="AC145" s="26"/>
      <c r="AD145" s="26"/>
      <c r="AE145" s="118"/>
      <c r="AF145" s="116"/>
      <c r="AG145" s="118"/>
      <c r="AH145" s="26"/>
      <c r="AI145" s="26"/>
      <c r="AJ145" s="26"/>
      <c r="AK145" s="117"/>
      <c r="AL145" s="118"/>
      <c r="AM145" s="26"/>
      <c r="AN145" s="26"/>
      <c r="AO145" s="26"/>
      <c r="AP145" s="26"/>
      <c r="AQ145" s="26"/>
      <c r="AR145" s="26"/>
      <c r="AS145" s="26"/>
      <c r="AT145" s="26"/>
      <c r="AU145" s="26"/>
      <c r="AV145" s="26"/>
      <c r="AW145" s="116"/>
      <c r="AX145" s="46"/>
      <c r="AY145" s="26"/>
      <c r="AZ145" s="117"/>
      <c r="BA145" s="118"/>
      <c r="BB145" s="117"/>
      <c r="BC145" s="26"/>
      <c r="BD145" s="116"/>
      <c r="BE145" s="52"/>
    </row>
    <row r="146" spans="1:57" ht="25" customHeight="1">
      <c r="A146" s="36">
        <v>11</v>
      </c>
      <c r="B146" s="23" t="s">
        <v>312</v>
      </c>
      <c r="C146" s="232">
        <v>11.3</v>
      </c>
      <c r="D146" s="24" t="s">
        <v>313</v>
      </c>
      <c r="E146" s="202" t="s">
        <v>695</v>
      </c>
      <c r="F146" s="23" t="s">
        <v>44</v>
      </c>
      <c r="G146" s="23"/>
      <c r="H146" s="23" t="s">
        <v>844</v>
      </c>
      <c r="I146" s="23"/>
      <c r="J146" s="37"/>
      <c r="K146" s="115"/>
      <c r="L146" s="116"/>
      <c r="M146" s="46"/>
      <c r="N146" s="26"/>
      <c r="O146" s="26"/>
      <c r="P146" s="208"/>
      <c r="Q146" s="117"/>
      <c r="R146" s="26"/>
      <c r="S146" s="26"/>
      <c r="T146" s="116"/>
      <c r="U146" s="46"/>
      <c r="V146" s="26"/>
      <c r="W146" s="26"/>
      <c r="X146" s="117"/>
      <c r="Y146" s="118"/>
      <c r="Z146" s="26"/>
      <c r="AA146" s="116"/>
      <c r="AB146" s="46"/>
      <c r="AC146" s="26"/>
      <c r="AD146" s="26"/>
      <c r="AE146" s="118"/>
      <c r="AF146" s="116"/>
      <c r="AG146" s="118"/>
      <c r="AH146" s="26"/>
      <c r="AI146" s="26"/>
      <c r="AJ146" s="26"/>
      <c r="AK146" s="117"/>
      <c r="AL146" s="118"/>
      <c r="AM146" s="26"/>
      <c r="AN146" s="26"/>
      <c r="AO146" s="26"/>
      <c r="AP146" s="26"/>
      <c r="AQ146" s="26"/>
      <c r="AR146" s="26"/>
      <c r="AS146" s="26"/>
      <c r="AT146" s="26"/>
      <c r="AU146" s="26"/>
      <c r="AV146" s="26"/>
      <c r="AW146" s="116"/>
      <c r="AX146" s="46"/>
      <c r="AY146" s="26"/>
      <c r="AZ146" s="117"/>
      <c r="BA146" s="118"/>
      <c r="BB146" s="117"/>
      <c r="BC146" s="26"/>
      <c r="BD146" s="116"/>
      <c r="BE146" s="52"/>
    </row>
    <row r="147" spans="1:57" ht="25" customHeight="1">
      <c r="A147" s="36">
        <v>11</v>
      </c>
      <c r="B147" s="23"/>
      <c r="C147" s="232">
        <v>11.3</v>
      </c>
      <c r="D147" s="24" t="s">
        <v>314</v>
      </c>
      <c r="E147" s="202" t="s">
        <v>315</v>
      </c>
      <c r="F147" s="23" t="s">
        <v>44</v>
      </c>
      <c r="G147" s="23"/>
      <c r="H147" s="23" t="s">
        <v>844</v>
      </c>
      <c r="I147" s="23"/>
      <c r="J147" s="37"/>
      <c r="K147" s="115"/>
      <c r="L147" s="116"/>
      <c r="M147" s="46"/>
      <c r="N147" s="26"/>
      <c r="O147" s="26"/>
      <c r="P147" s="208"/>
      <c r="Q147" s="117"/>
      <c r="R147" s="26"/>
      <c r="S147" s="26"/>
      <c r="T147" s="116"/>
      <c r="U147" s="46"/>
      <c r="V147" s="26"/>
      <c r="W147" s="26"/>
      <c r="X147" s="117"/>
      <c r="Y147" s="118"/>
      <c r="Z147" s="26"/>
      <c r="AA147" s="116"/>
      <c r="AB147" s="46"/>
      <c r="AC147" s="26"/>
      <c r="AD147" s="26"/>
      <c r="AE147" s="118"/>
      <c r="AF147" s="116"/>
      <c r="AG147" s="118"/>
      <c r="AH147" s="26"/>
      <c r="AI147" s="26"/>
      <c r="AJ147" s="26"/>
      <c r="AK147" s="117"/>
      <c r="AL147" s="118"/>
      <c r="AM147" s="26"/>
      <c r="AN147" s="26"/>
      <c r="AO147" s="26"/>
      <c r="AP147" s="26"/>
      <c r="AQ147" s="26"/>
      <c r="AR147" s="26"/>
      <c r="AS147" s="26"/>
      <c r="AT147" s="26"/>
      <c r="AU147" s="26"/>
      <c r="AV147" s="26"/>
      <c r="AW147" s="116"/>
      <c r="AX147" s="46"/>
      <c r="AY147" s="26"/>
      <c r="AZ147" s="117"/>
      <c r="BA147" s="118"/>
      <c r="BB147" s="117"/>
      <c r="BC147" s="26"/>
      <c r="BD147" s="116"/>
      <c r="BE147" s="52"/>
    </row>
    <row r="148" spans="1:57" ht="25" customHeight="1">
      <c r="A148" s="36">
        <v>11</v>
      </c>
      <c r="B148" s="23" t="s">
        <v>316</v>
      </c>
      <c r="C148" s="232">
        <v>11.4</v>
      </c>
      <c r="D148" s="24" t="s">
        <v>317</v>
      </c>
      <c r="E148" s="202" t="s">
        <v>696</v>
      </c>
      <c r="F148" s="23" t="s">
        <v>149</v>
      </c>
      <c r="G148" s="23"/>
      <c r="H148" s="23" t="s">
        <v>844</v>
      </c>
      <c r="I148" s="23"/>
      <c r="J148" s="37"/>
      <c r="K148" s="115"/>
      <c r="L148" s="116"/>
      <c r="M148" s="46"/>
      <c r="N148" s="26"/>
      <c r="O148" s="26"/>
      <c r="P148" s="208"/>
      <c r="Q148" s="117"/>
      <c r="R148" s="26"/>
      <c r="S148" s="26"/>
      <c r="T148" s="116"/>
      <c r="U148" s="46"/>
      <c r="V148" s="26"/>
      <c r="W148" s="26"/>
      <c r="X148" s="117"/>
      <c r="Y148" s="118"/>
      <c r="Z148" s="26"/>
      <c r="AA148" s="116"/>
      <c r="AB148" s="46"/>
      <c r="AC148" s="26"/>
      <c r="AD148" s="26"/>
      <c r="AE148" s="118"/>
      <c r="AF148" s="116"/>
      <c r="AG148" s="118"/>
      <c r="AH148" s="26"/>
      <c r="AI148" s="26"/>
      <c r="AJ148" s="26"/>
      <c r="AK148" s="117"/>
      <c r="AL148" s="118"/>
      <c r="AM148" s="26"/>
      <c r="AN148" s="26"/>
      <c r="AO148" s="26"/>
      <c r="AP148" s="26"/>
      <c r="AQ148" s="26"/>
      <c r="AR148" s="26"/>
      <c r="AS148" s="26"/>
      <c r="AT148" s="26"/>
      <c r="AU148" s="26"/>
      <c r="AV148" s="26"/>
      <c r="AW148" s="116"/>
      <c r="AX148" s="46"/>
      <c r="AY148" s="26"/>
      <c r="AZ148" s="117"/>
      <c r="BA148" s="118"/>
      <c r="BB148" s="117"/>
      <c r="BC148" s="26"/>
      <c r="BD148" s="116"/>
      <c r="BE148" s="52"/>
    </row>
    <row r="149" spans="1:57" ht="25" customHeight="1">
      <c r="A149" s="36">
        <v>11</v>
      </c>
      <c r="B149" s="23" t="s">
        <v>318</v>
      </c>
      <c r="C149" s="232">
        <v>11.5</v>
      </c>
      <c r="D149" s="24" t="s">
        <v>319</v>
      </c>
      <c r="E149" s="202" t="s">
        <v>697</v>
      </c>
      <c r="F149" s="23" t="s">
        <v>761</v>
      </c>
      <c r="G149" s="23" t="s">
        <v>802</v>
      </c>
      <c r="H149" s="23" t="s">
        <v>844</v>
      </c>
      <c r="I149" s="23"/>
      <c r="J149" s="37"/>
      <c r="K149" s="115"/>
      <c r="L149" s="116"/>
      <c r="M149" s="46"/>
      <c r="N149" s="26"/>
      <c r="O149" s="26"/>
      <c r="P149" s="208"/>
      <c r="Q149" s="117"/>
      <c r="R149" s="26"/>
      <c r="S149" s="26"/>
      <c r="T149" s="116"/>
      <c r="U149" s="46"/>
      <c r="V149" s="26"/>
      <c r="W149" s="26"/>
      <c r="X149" s="117"/>
      <c r="Y149" s="118"/>
      <c r="Z149" s="26"/>
      <c r="AA149" s="116"/>
      <c r="AB149" s="46"/>
      <c r="AC149" s="26"/>
      <c r="AD149" s="26"/>
      <c r="AE149" s="118"/>
      <c r="AF149" s="116"/>
      <c r="AG149" s="118"/>
      <c r="AH149" s="26"/>
      <c r="AI149" s="26"/>
      <c r="AJ149" s="26"/>
      <c r="AK149" s="117"/>
      <c r="AL149" s="118"/>
      <c r="AM149" s="26"/>
      <c r="AN149" s="26"/>
      <c r="AO149" s="26"/>
      <c r="AP149" s="26"/>
      <c r="AQ149" s="26"/>
      <c r="AR149" s="26"/>
      <c r="AS149" s="26"/>
      <c r="AT149" s="26"/>
      <c r="AU149" s="26"/>
      <c r="AV149" s="26"/>
      <c r="AW149" s="116"/>
      <c r="AX149" s="46"/>
      <c r="AY149" s="26"/>
      <c r="AZ149" s="117"/>
      <c r="BA149" s="118"/>
      <c r="BB149" s="117"/>
      <c r="BC149" s="26"/>
      <c r="BD149" s="116"/>
      <c r="BE149" s="52"/>
    </row>
    <row r="150" spans="1:57" ht="25" customHeight="1">
      <c r="A150" s="36">
        <v>11</v>
      </c>
      <c r="B150" s="23"/>
      <c r="C150" s="232">
        <v>11.5</v>
      </c>
      <c r="D150" s="24" t="s">
        <v>320</v>
      </c>
      <c r="E150" s="202" t="s">
        <v>698</v>
      </c>
      <c r="F150" s="23" t="s">
        <v>761</v>
      </c>
      <c r="G150" s="23" t="s">
        <v>803</v>
      </c>
      <c r="H150" s="23" t="s">
        <v>844</v>
      </c>
      <c r="I150" s="23"/>
      <c r="J150" s="37"/>
      <c r="K150" s="115"/>
      <c r="L150" s="116"/>
      <c r="M150" s="46"/>
      <c r="N150" s="26"/>
      <c r="O150" s="26"/>
      <c r="P150" s="208"/>
      <c r="Q150" s="117"/>
      <c r="R150" s="26"/>
      <c r="S150" s="26"/>
      <c r="T150" s="116"/>
      <c r="U150" s="46"/>
      <c r="V150" s="26"/>
      <c r="W150" s="26"/>
      <c r="X150" s="117"/>
      <c r="Y150" s="118"/>
      <c r="Z150" s="26"/>
      <c r="AA150" s="116"/>
      <c r="AB150" s="46"/>
      <c r="AC150" s="26"/>
      <c r="AD150" s="26"/>
      <c r="AE150" s="118"/>
      <c r="AF150" s="116"/>
      <c r="AG150" s="118"/>
      <c r="AH150" s="26"/>
      <c r="AI150" s="26"/>
      <c r="AJ150" s="26"/>
      <c r="AK150" s="117"/>
      <c r="AL150" s="118"/>
      <c r="AM150" s="26"/>
      <c r="AN150" s="26"/>
      <c r="AO150" s="26"/>
      <c r="AP150" s="26"/>
      <c r="AQ150" s="26"/>
      <c r="AR150" s="26"/>
      <c r="AS150" s="26"/>
      <c r="AT150" s="26"/>
      <c r="AU150" s="26"/>
      <c r="AV150" s="26"/>
      <c r="AW150" s="116"/>
      <c r="AX150" s="46"/>
      <c r="AY150" s="26"/>
      <c r="AZ150" s="117"/>
      <c r="BA150" s="118"/>
      <c r="BB150" s="117"/>
      <c r="BC150" s="26"/>
      <c r="BD150" s="116"/>
      <c r="BE150" s="52"/>
    </row>
    <row r="151" spans="1:57" ht="25" customHeight="1">
      <c r="A151" s="38">
        <v>11</v>
      </c>
      <c r="C151" s="230">
        <v>11.5</v>
      </c>
      <c r="D151" s="5" t="s">
        <v>704</v>
      </c>
      <c r="E151" s="202" t="s">
        <v>1005</v>
      </c>
      <c r="F151" s="23" t="s">
        <v>761</v>
      </c>
      <c r="G151" s="23"/>
      <c r="H151" s="23" t="s">
        <v>844</v>
      </c>
      <c r="I151" s="23"/>
      <c r="J151" s="37"/>
      <c r="K151" s="115"/>
      <c r="L151" s="116"/>
      <c r="M151" s="46"/>
      <c r="N151" s="26"/>
      <c r="O151" s="26"/>
      <c r="P151" s="208"/>
      <c r="Q151" s="117"/>
      <c r="R151" s="26"/>
      <c r="S151" s="26"/>
      <c r="T151" s="116"/>
      <c r="U151" s="46"/>
      <c r="V151" s="26"/>
      <c r="W151" s="26"/>
      <c r="X151" s="117"/>
      <c r="Y151" s="118"/>
      <c r="Z151" s="26"/>
      <c r="AA151" s="116"/>
      <c r="AB151" s="46"/>
      <c r="AC151" s="26"/>
      <c r="AD151" s="26"/>
      <c r="AE151" s="118"/>
      <c r="AF151" s="116"/>
      <c r="AG151" s="118"/>
      <c r="AH151" s="26"/>
      <c r="AI151" s="26"/>
      <c r="AJ151" s="26"/>
      <c r="AK151" s="117"/>
      <c r="AL151" s="118"/>
      <c r="AM151" s="26"/>
      <c r="AN151" s="26"/>
      <c r="AO151" s="26"/>
      <c r="AP151" s="26"/>
      <c r="AQ151" s="26"/>
      <c r="AR151" s="26"/>
      <c r="AS151" s="26"/>
      <c r="AT151" s="26"/>
      <c r="AU151" s="26"/>
      <c r="AV151" s="26"/>
      <c r="AW151" s="116"/>
      <c r="AX151" s="46"/>
      <c r="AY151" s="26"/>
      <c r="AZ151" s="117"/>
      <c r="BA151" s="118"/>
      <c r="BB151" s="117"/>
      <c r="BC151" s="26"/>
      <c r="BD151" s="116"/>
      <c r="BE151" s="52"/>
    </row>
    <row r="152" spans="1:57" ht="25" customHeight="1">
      <c r="A152" s="36">
        <v>11</v>
      </c>
      <c r="B152" s="23" t="s">
        <v>321</v>
      </c>
      <c r="C152" s="232">
        <v>11.6</v>
      </c>
      <c r="D152" s="24" t="s">
        <v>322</v>
      </c>
      <c r="E152" s="202" t="s">
        <v>699</v>
      </c>
      <c r="F152" s="23" t="s">
        <v>1044</v>
      </c>
      <c r="G152" s="23"/>
      <c r="H152" s="23" t="s">
        <v>844</v>
      </c>
      <c r="I152" s="23"/>
      <c r="J152" s="37"/>
      <c r="K152" s="115"/>
      <c r="L152" s="116"/>
      <c r="M152" s="46"/>
      <c r="N152" s="26"/>
      <c r="O152" s="26"/>
      <c r="P152" s="208"/>
      <c r="Q152" s="117"/>
      <c r="R152" s="26"/>
      <c r="S152" s="26"/>
      <c r="T152" s="116"/>
      <c r="U152" s="46"/>
      <c r="V152" s="26"/>
      <c r="W152" s="26"/>
      <c r="X152" s="117"/>
      <c r="Y152" s="118"/>
      <c r="Z152" s="26"/>
      <c r="AA152" s="116"/>
      <c r="AB152" s="46"/>
      <c r="AC152" s="26"/>
      <c r="AD152" s="26"/>
      <c r="AE152" s="118"/>
      <c r="AF152" s="116"/>
      <c r="AG152" s="118"/>
      <c r="AH152" s="26"/>
      <c r="AI152" s="26"/>
      <c r="AJ152" s="26"/>
      <c r="AK152" s="117"/>
      <c r="AL152" s="118"/>
      <c r="AM152" s="26"/>
      <c r="AN152" s="26"/>
      <c r="AO152" s="26"/>
      <c r="AP152" s="26"/>
      <c r="AQ152" s="26"/>
      <c r="AR152" s="26"/>
      <c r="AS152" s="26"/>
      <c r="AT152" s="26"/>
      <c r="AU152" s="26"/>
      <c r="AV152" s="26"/>
      <c r="AW152" s="116"/>
      <c r="AX152" s="46"/>
      <c r="AY152" s="26"/>
      <c r="AZ152" s="117"/>
      <c r="BA152" s="118"/>
      <c r="BB152" s="117"/>
      <c r="BC152" s="26"/>
      <c r="BD152" s="116"/>
      <c r="BE152" s="52"/>
    </row>
    <row r="153" spans="1:57" ht="25" customHeight="1">
      <c r="A153" s="36">
        <v>11</v>
      </c>
      <c r="B153" s="23"/>
      <c r="C153" s="232">
        <v>11.6</v>
      </c>
      <c r="D153" s="24" t="s">
        <v>323</v>
      </c>
      <c r="E153" s="202" t="s">
        <v>700</v>
      </c>
      <c r="F153" s="23" t="s">
        <v>92</v>
      </c>
      <c r="G153" s="23"/>
      <c r="H153" s="23" t="s">
        <v>844</v>
      </c>
      <c r="I153" s="23"/>
      <c r="J153" s="37"/>
      <c r="K153" s="115"/>
      <c r="L153" s="116"/>
      <c r="M153" s="46"/>
      <c r="N153" s="26"/>
      <c r="O153" s="26"/>
      <c r="P153" s="208"/>
      <c r="Q153" s="117"/>
      <c r="R153" s="26"/>
      <c r="S153" s="26"/>
      <c r="T153" s="116"/>
      <c r="U153" s="46"/>
      <c r="V153" s="26"/>
      <c r="W153" s="26"/>
      <c r="X153" s="117"/>
      <c r="Y153" s="118"/>
      <c r="Z153" s="26"/>
      <c r="AA153" s="116"/>
      <c r="AB153" s="46"/>
      <c r="AC153" s="26"/>
      <c r="AD153" s="26"/>
      <c r="AE153" s="118"/>
      <c r="AF153" s="116"/>
      <c r="AG153" s="118"/>
      <c r="AH153" s="26"/>
      <c r="AI153" s="26"/>
      <c r="AJ153" s="26"/>
      <c r="AK153" s="117"/>
      <c r="AL153" s="118"/>
      <c r="AM153" s="26"/>
      <c r="AN153" s="26"/>
      <c r="AO153" s="26"/>
      <c r="AP153" s="26"/>
      <c r="AQ153" s="26"/>
      <c r="AR153" s="26"/>
      <c r="AS153" s="26"/>
      <c r="AT153" s="26"/>
      <c r="AU153" s="26"/>
      <c r="AV153" s="26"/>
      <c r="AW153" s="116"/>
      <c r="AX153" s="46"/>
      <c r="AY153" s="26"/>
      <c r="AZ153" s="117"/>
      <c r="BA153" s="118"/>
      <c r="BB153" s="117"/>
      <c r="BC153" s="26"/>
      <c r="BD153" s="116"/>
      <c r="BE153" s="52"/>
    </row>
    <row r="154" spans="1:57" ht="25" customHeight="1">
      <c r="A154" s="36">
        <v>11</v>
      </c>
      <c r="B154" s="23" t="s">
        <v>324</v>
      </c>
      <c r="C154" s="232">
        <v>11.7</v>
      </c>
      <c r="D154" s="24" t="s">
        <v>325</v>
      </c>
      <c r="E154" s="202" t="s">
        <v>701</v>
      </c>
      <c r="F154" s="23" t="s">
        <v>44</v>
      </c>
      <c r="G154" s="23"/>
      <c r="H154" s="23" t="s">
        <v>844</v>
      </c>
      <c r="I154" s="23"/>
      <c r="J154" s="37"/>
      <c r="K154" s="115"/>
      <c r="L154" s="116"/>
      <c r="M154" s="46"/>
      <c r="N154" s="26"/>
      <c r="O154" s="26"/>
      <c r="P154" s="208"/>
      <c r="Q154" s="117"/>
      <c r="R154" s="26"/>
      <c r="S154" s="26"/>
      <c r="T154" s="116"/>
      <c r="U154" s="46"/>
      <c r="V154" s="26"/>
      <c r="W154" s="26"/>
      <c r="X154" s="117"/>
      <c r="Y154" s="118"/>
      <c r="Z154" s="26"/>
      <c r="AA154" s="116"/>
      <c r="AB154" s="46"/>
      <c r="AC154" s="26"/>
      <c r="AD154" s="26"/>
      <c r="AE154" s="118"/>
      <c r="AF154" s="116"/>
      <c r="AG154" s="118"/>
      <c r="AH154" s="26"/>
      <c r="AI154" s="26"/>
      <c r="AJ154" s="26"/>
      <c r="AK154" s="117"/>
      <c r="AL154" s="118"/>
      <c r="AM154" s="26"/>
      <c r="AN154" s="26"/>
      <c r="AO154" s="26"/>
      <c r="AP154" s="26"/>
      <c r="AQ154" s="26"/>
      <c r="AR154" s="26"/>
      <c r="AS154" s="26"/>
      <c r="AT154" s="26"/>
      <c r="AU154" s="26"/>
      <c r="AV154" s="26"/>
      <c r="AW154" s="116"/>
      <c r="AX154" s="46"/>
      <c r="AY154" s="26"/>
      <c r="AZ154" s="117"/>
      <c r="BA154" s="118"/>
      <c r="BB154" s="117"/>
      <c r="BC154" s="26"/>
      <c r="BD154" s="116"/>
      <c r="BE154" s="52"/>
    </row>
    <row r="155" spans="1:57" ht="25" customHeight="1">
      <c r="A155" s="36">
        <v>11</v>
      </c>
      <c r="B155" s="23"/>
      <c r="C155" s="232">
        <v>11.7</v>
      </c>
      <c r="D155" s="24" t="s">
        <v>326</v>
      </c>
      <c r="E155" s="202" t="s">
        <v>1018</v>
      </c>
      <c r="F155" s="23" t="s">
        <v>327</v>
      </c>
      <c r="G155" s="23"/>
      <c r="H155" s="23" t="s">
        <v>844</v>
      </c>
      <c r="I155" s="23"/>
      <c r="J155" s="37"/>
      <c r="K155" s="115"/>
      <c r="L155" s="116"/>
      <c r="M155" s="46"/>
      <c r="N155" s="26"/>
      <c r="O155" s="26"/>
      <c r="P155" s="208"/>
      <c r="Q155" s="117"/>
      <c r="R155" s="26"/>
      <c r="S155" s="26"/>
      <c r="T155" s="116"/>
      <c r="U155" s="46"/>
      <c r="V155" s="26"/>
      <c r="W155" s="26"/>
      <c r="X155" s="117"/>
      <c r="Y155" s="118"/>
      <c r="Z155" s="26"/>
      <c r="AA155" s="116"/>
      <c r="AB155" s="46"/>
      <c r="AC155" s="26"/>
      <c r="AD155" s="26"/>
      <c r="AE155" s="118"/>
      <c r="AF155" s="116"/>
      <c r="AG155" s="118"/>
      <c r="AH155" s="26"/>
      <c r="AI155" s="26"/>
      <c r="AJ155" s="26"/>
      <c r="AK155" s="117"/>
      <c r="AL155" s="118"/>
      <c r="AM155" s="26"/>
      <c r="AN155" s="26"/>
      <c r="AO155" s="26"/>
      <c r="AP155" s="26"/>
      <c r="AQ155" s="26"/>
      <c r="AR155" s="26"/>
      <c r="AS155" s="26"/>
      <c r="AT155" s="26"/>
      <c r="AU155" s="26"/>
      <c r="AV155" s="26"/>
      <c r="AW155" s="116"/>
      <c r="AX155" s="46"/>
      <c r="AY155" s="26"/>
      <c r="AZ155" s="117"/>
      <c r="BA155" s="118"/>
      <c r="BB155" s="117"/>
      <c r="BC155" s="26"/>
      <c r="BD155" s="116"/>
      <c r="BE155" s="52"/>
    </row>
    <row r="156" spans="1:57" ht="25" customHeight="1">
      <c r="A156" s="36">
        <v>11</v>
      </c>
      <c r="B156" s="23" t="s">
        <v>328</v>
      </c>
      <c r="C156" s="233" t="s">
        <v>1096</v>
      </c>
      <c r="D156" s="24" t="s">
        <v>329</v>
      </c>
      <c r="E156" s="202" t="s">
        <v>1006</v>
      </c>
      <c r="F156" s="23" t="s">
        <v>44</v>
      </c>
      <c r="G156" s="23"/>
      <c r="H156" s="23" t="s">
        <v>844</v>
      </c>
      <c r="I156" s="23"/>
      <c r="J156" s="37"/>
      <c r="K156" s="115"/>
      <c r="L156" s="116"/>
      <c r="M156" s="46"/>
      <c r="N156" s="26"/>
      <c r="O156" s="26"/>
      <c r="P156" s="208"/>
      <c r="Q156" s="117"/>
      <c r="R156" s="26"/>
      <c r="S156" s="26"/>
      <c r="T156" s="116"/>
      <c r="U156" s="46"/>
      <c r="V156" s="26"/>
      <c r="W156" s="26"/>
      <c r="X156" s="117"/>
      <c r="Y156" s="118"/>
      <c r="Z156" s="26"/>
      <c r="AA156" s="116"/>
      <c r="AB156" s="46"/>
      <c r="AC156" s="26"/>
      <c r="AD156" s="26"/>
      <c r="AE156" s="118"/>
      <c r="AF156" s="116"/>
      <c r="AG156" s="118"/>
      <c r="AH156" s="26"/>
      <c r="AI156" s="26"/>
      <c r="AJ156" s="26"/>
      <c r="AK156" s="117"/>
      <c r="AL156" s="118"/>
      <c r="AM156" s="26"/>
      <c r="AN156" s="26"/>
      <c r="AO156" s="26"/>
      <c r="AP156" s="26"/>
      <c r="AQ156" s="26"/>
      <c r="AR156" s="26"/>
      <c r="AS156" s="26"/>
      <c r="AT156" s="26"/>
      <c r="AU156" s="26"/>
      <c r="AV156" s="26"/>
      <c r="AW156" s="116"/>
      <c r="AX156" s="46"/>
      <c r="AY156" s="26"/>
      <c r="AZ156" s="117"/>
      <c r="BA156" s="118"/>
      <c r="BB156" s="117"/>
      <c r="BC156" s="26"/>
      <c r="BD156" s="116"/>
      <c r="BE156" s="52"/>
    </row>
    <row r="157" spans="1:57" ht="25" customHeight="1">
      <c r="A157" s="36">
        <v>11</v>
      </c>
      <c r="B157" s="23" t="s">
        <v>330</v>
      </c>
      <c r="C157" s="233" t="s">
        <v>1097</v>
      </c>
      <c r="D157" s="24" t="s">
        <v>331</v>
      </c>
      <c r="E157" s="202" t="s">
        <v>702</v>
      </c>
      <c r="F157" s="23" t="s">
        <v>761</v>
      </c>
      <c r="G157" s="23" t="s">
        <v>804</v>
      </c>
      <c r="H157" s="23" t="s">
        <v>844</v>
      </c>
      <c r="I157" s="23"/>
      <c r="J157" s="37"/>
      <c r="K157" s="115"/>
      <c r="L157" s="116"/>
      <c r="M157" s="46"/>
      <c r="N157" s="26"/>
      <c r="O157" s="26"/>
      <c r="P157" s="208"/>
      <c r="Q157" s="117"/>
      <c r="R157" s="26"/>
      <c r="S157" s="26"/>
      <c r="T157" s="116"/>
      <c r="U157" s="46"/>
      <c r="V157" s="26"/>
      <c r="W157" s="26"/>
      <c r="X157" s="117"/>
      <c r="Y157" s="118"/>
      <c r="Z157" s="26"/>
      <c r="AA157" s="116"/>
      <c r="AB157" s="46"/>
      <c r="AC157" s="26"/>
      <c r="AD157" s="26"/>
      <c r="AE157" s="118"/>
      <c r="AF157" s="116"/>
      <c r="AG157" s="118"/>
      <c r="AH157" s="26"/>
      <c r="AI157" s="26"/>
      <c r="AJ157" s="26"/>
      <c r="AK157" s="117"/>
      <c r="AL157" s="118"/>
      <c r="AM157" s="26"/>
      <c r="AN157" s="26"/>
      <c r="AO157" s="26"/>
      <c r="AP157" s="26"/>
      <c r="AQ157" s="26"/>
      <c r="AR157" s="26"/>
      <c r="AS157" s="26"/>
      <c r="AT157" s="26"/>
      <c r="AU157" s="26"/>
      <c r="AV157" s="26"/>
      <c r="AW157" s="116"/>
      <c r="AX157" s="46"/>
      <c r="AY157" s="26"/>
      <c r="AZ157" s="117"/>
      <c r="BA157" s="118"/>
      <c r="BB157" s="117"/>
      <c r="BC157" s="26"/>
      <c r="BD157" s="116"/>
      <c r="BE157" s="52"/>
    </row>
    <row r="158" spans="1:57" ht="25" customHeight="1">
      <c r="A158" s="36">
        <v>11</v>
      </c>
      <c r="B158" s="23"/>
      <c r="C158" s="233" t="s">
        <v>1097</v>
      </c>
      <c r="D158" s="24" t="s">
        <v>332</v>
      </c>
      <c r="E158" s="202" t="s">
        <v>703</v>
      </c>
      <c r="F158" s="23" t="s">
        <v>761</v>
      </c>
      <c r="G158" s="23" t="s">
        <v>805</v>
      </c>
      <c r="H158" s="23" t="s">
        <v>844</v>
      </c>
      <c r="I158" s="23"/>
      <c r="J158" s="37"/>
      <c r="K158" s="115"/>
      <c r="L158" s="116"/>
      <c r="M158" s="46"/>
      <c r="N158" s="26"/>
      <c r="O158" s="26"/>
      <c r="P158" s="208"/>
      <c r="Q158" s="117"/>
      <c r="R158" s="26"/>
      <c r="S158" s="26"/>
      <c r="T158" s="116"/>
      <c r="U158" s="46"/>
      <c r="V158" s="26"/>
      <c r="W158" s="26"/>
      <c r="X158" s="117"/>
      <c r="Y158" s="118"/>
      <c r="Z158" s="26"/>
      <c r="AA158" s="116"/>
      <c r="AB158" s="46"/>
      <c r="AC158" s="26"/>
      <c r="AD158" s="26"/>
      <c r="AE158" s="118"/>
      <c r="AF158" s="116"/>
      <c r="AG158" s="118"/>
      <c r="AH158" s="26"/>
      <c r="AI158" s="26"/>
      <c r="AJ158" s="26"/>
      <c r="AK158" s="117"/>
      <c r="AL158" s="118"/>
      <c r="AM158" s="26"/>
      <c r="AN158" s="26"/>
      <c r="AO158" s="26"/>
      <c r="AP158" s="26"/>
      <c r="AQ158" s="26"/>
      <c r="AR158" s="26"/>
      <c r="AS158" s="26"/>
      <c r="AT158" s="26"/>
      <c r="AU158" s="26"/>
      <c r="AV158" s="26"/>
      <c r="AW158" s="116"/>
      <c r="AX158" s="46"/>
      <c r="AY158" s="26"/>
      <c r="AZ158" s="117"/>
      <c r="BA158" s="118"/>
      <c r="BB158" s="117"/>
      <c r="BC158" s="26"/>
      <c r="BD158" s="116"/>
      <c r="BE158" s="52"/>
    </row>
    <row r="159" spans="1:57" ht="25" customHeight="1">
      <c r="A159" s="36">
        <v>11</v>
      </c>
      <c r="B159" s="23" t="s">
        <v>333</v>
      </c>
      <c r="C159" s="233" t="s">
        <v>1098</v>
      </c>
      <c r="D159" s="24" t="s">
        <v>334</v>
      </c>
      <c r="E159" s="203" t="s">
        <v>705</v>
      </c>
      <c r="F159" s="23"/>
      <c r="G159" s="23" t="s">
        <v>793</v>
      </c>
      <c r="H159" s="23" t="s">
        <v>844</v>
      </c>
      <c r="I159" s="23"/>
      <c r="J159" s="37"/>
      <c r="K159" s="115"/>
      <c r="L159" s="116"/>
      <c r="M159" s="46"/>
      <c r="N159" s="26"/>
      <c r="O159" s="26"/>
      <c r="P159" s="208"/>
      <c r="Q159" s="117"/>
      <c r="R159" s="26"/>
      <c r="S159" s="26"/>
      <c r="T159" s="116"/>
      <c r="U159" s="46"/>
      <c r="V159" s="26"/>
      <c r="W159" s="26"/>
      <c r="X159" s="117"/>
      <c r="Y159" s="118"/>
      <c r="Z159" s="26"/>
      <c r="AA159" s="116"/>
      <c r="AB159" s="46"/>
      <c r="AC159" s="26"/>
      <c r="AD159" s="26"/>
      <c r="AE159" s="118"/>
      <c r="AF159" s="116"/>
      <c r="AG159" s="118"/>
      <c r="AH159" s="26"/>
      <c r="AI159" s="26"/>
      <c r="AJ159" s="26"/>
      <c r="AK159" s="117"/>
      <c r="AL159" s="118"/>
      <c r="AM159" s="26"/>
      <c r="AN159" s="26"/>
      <c r="AO159" s="26"/>
      <c r="AP159" s="26"/>
      <c r="AQ159" s="26"/>
      <c r="AR159" s="26"/>
      <c r="AS159" s="26"/>
      <c r="AT159" s="26"/>
      <c r="AU159" s="26"/>
      <c r="AV159" s="26"/>
      <c r="AW159" s="116"/>
      <c r="AX159" s="46"/>
      <c r="AY159" s="26"/>
      <c r="AZ159" s="117"/>
      <c r="BA159" s="118"/>
      <c r="BB159" s="117"/>
      <c r="BC159" s="26"/>
      <c r="BD159" s="116"/>
      <c r="BE159" s="52"/>
    </row>
    <row r="160" spans="1:57" ht="25" customHeight="1">
      <c r="A160" s="36">
        <v>12</v>
      </c>
      <c r="B160" s="23" t="s">
        <v>335</v>
      </c>
      <c r="C160" s="232">
        <v>12.1</v>
      </c>
      <c r="D160" s="24" t="s">
        <v>336</v>
      </c>
      <c r="E160" s="202" t="s">
        <v>706</v>
      </c>
      <c r="F160" s="23" t="s">
        <v>201</v>
      </c>
      <c r="G160" s="23"/>
      <c r="H160" s="23" t="s">
        <v>844</v>
      </c>
      <c r="I160" s="23"/>
      <c r="J160" s="37"/>
      <c r="K160" s="115"/>
      <c r="L160" s="116"/>
      <c r="M160" s="46"/>
      <c r="N160" s="26"/>
      <c r="O160" s="26"/>
      <c r="P160" s="208"/>
      <c r="Q160" s="117"/>
      <c r="R160" s="26"/>
      <c r="S160" s="26"/>
      <c r="T160" s="116"/>
      <c r="U160" s="46"/>
      <c r="V160" s="26"/>
      <c r="W160" s="26"/>
      <c r="X160" s="117"/>
      <c r="Y160" s="118"/>
      <c r="Z160" s="26"/>
      <c r="AA160" s="116"/>
      <c r="AB160" s="46"/>
      <c r="AC160" s="26"/>
      <c r="AD160" s="26"/>
      <c r="AE160" s="118"/>
      <c r="AF160" s="116"/>
      <c r="AG160" s="118"/>
      <c r="AH160" s="26"/>
      <c r="AI160" s="26"/>
      <c r="AJ160" s="26"/>
      <c r="AK160" s="117"/>
      <c r="AL160" s="118"/>
      <c r="AM160" s="26"/>
      <c r="AN160" s="26"/>
      <c r="AO160" s="26"/>
      <c r="AP160" s="26"/>
      <c r="AQ160" s="26"/>
      <c r="AR160" s="26"/>
      <c r="AS160" s="26"/>
      <c r="AT160" s="26"/>
      <c r="AU160" s="26"/>
      <c r="AV160" s="26"/>
      <c r="AW160" s="116"/>
      <c r="AX160" s="46"/>
      <c r="AY160" s="26"/>
      <c r="AZ160" s="117"/>
      <c r="BA160" s="118"/>
      <c r="BB160" s="117"/>
      <c r="BC160" s="26"/>
      <c r="BD160" s="116"/>
      <c r="BE160" s="52"/>
    </row>
    <row r="161" spans="1:57" ht="25" customHeight="1">
      <c r="A161" s="36">
        <v>12</v>
      </c>
      <c r="B161" s="23" t="s">
        <v>337</v>
      </c>
      <c r="C161" s="232">
        <v>12.2</v>
      </c>
      <c r="D161" s="24" t="s">
        <v>338</v>
      </c>
      <c r="E161" s="202" t="s">
        <v>707</v>
      </c>
      <c r="F161" s="23" t="s">
        <v>201</v>
      </c>
      <c r="G161" s="23" t="s">
        <v>795</v>
      </c>
      <c r="H161" s="23" t="s">
        <v>844</v>
      </c>
      <c r="I161" s="23"/>
      <c r="J161" s="37"/>
      <c r="K161" s="115"/>
      <c r="L161" s="116"/>
      <c r="M161" s="46"/>
      <c r="N161" s="26"/>
      <c r="O161" s="26"/>
      <c r="P161" s="208"/>
      <c r="Q161" s="117"/>
      <c r="R161" s="26"/>
      <c r="S161" s="26"/>
      <c r="T161" s="116"/>
      <c r="U161" s="46"/>
      <c r="V161" s="26"/>
      <c r="W161" s="26"/>
      <c r="X161" s="117"/>
      <c r="Y161" s="118"/>
      <c r="Z161" s="26"/>
      <c r="AA161" s="116"/>
      <c r="AB161" s="46"/>
      <c r="AC161" s="26"/>
      <c r="AD161" s="26"/>
      <c r="AE161" s="118"/>
      <c r="AF161" s="116"/>
      <c r="AG161" s="118"/>
      <c r="AH161" s="26"/>
      <c r="AI161" s="26"/>
      <c r="AJ161" s="26"/>
      <c r="AK161" s="117"/>
      <c r="AL161" s="118"/>
      <c r="AM161" s="26"/>
      <c r="AN161" s="26"/>
      <c r="AO161" s="26"/>
      <c r="AP161" s="26"/>
      <c r="AQ161" s="26"/>
      <c r="AR161" s="26"/>
      <c r="AS161" s="26"/>
      <c r="AT161" s="26"/>
      <c r="AU161" s="26"/>
      <c r="AV161" s="26"/>
      <c r="AW161" s="116"/>
      <c r="AX161" s="46"/>
      <c r="AY161" s="26"/>
      <c r="AZ161" s="117"/>
      <c r="BA161" s="118"/>
      <c r="BB161" s="117"/>
      <c r="BC161" s="26"/>
      <c r="BD161" s="116"/>
      <c r="BE161" s="52"/>
    </row>
    <row r="162" spans="1:57" ht="25" customHeight="1">
      <c r="A162" s="36">
        <v>12</v>
      </c>
      <c r="B162" s="23"/>
      <c r="C162" s="232">
        <v>12.2</v>
      </c>
      <c r="D162" s="24" t="s">
        <v>339</v>
      </c>
      <c r="E162" s="202" t="s">
        <v>708</v>
      </c>
      <c r="F162" s="23" t="s">
        <v>201</v>
      </c>
      <c r="G162" s="23" t="s">
        <v>796</v>
      </c>
      <c r="H162" s="23" t="s">
        <v>844</v>
      </c>
      <c r="I162" s="23"/>
      <c r="J162" s="37"/>
      <c r="K162" s="115"/>
      <c r="L162" s="116"/>
      <c r="M162" s="46"/>
      <c r="N162" s="26"/>
      <c r="O162" s="26"/>
      <c r="P162" s="208"/>
      <c r="Q162" s="117"/>
      <c r="R162" s="26"/>
      <c r="S162" s="26"/>
      <c r="T162" s="116"/>
      <c r="U162" s="46"/>
      <c r="V162" s="26"/>
      <c r="W162" s="26"/>
      <c r="X162" s="117"/>
      <c r="Y162" s="118"/>
      <c r="Z162" s="26"/>
      <c r="AA162" s="116"/>
      <c r="AB162" s="46"/>
      <c r="AC162" s="26"/>
      <c r="AD162" s="26"/>
      <c r="AE162" s="118"/>
      <c r="AF162" s="116"/>
      <c r="AG162" s="118"/>
      <c r="AH162" s="26"/>
      <c r="AI162" s="26"/>
      <c r="AJ162" s="26"/>
      <c r="AK162" s="117"/>
      <c r="AL162" s="118"/>
      <c r="AM162" s="26"/>
      <c r="AN162" s="26"/>
      <c r="AO162" s="26"/>
      <c r="AP162" s="26"/>
      <c r="AQ162" s="26"/>
      <c r="AR162" s="26"/>
      <c r="AS162" s="26"/>
      <c r="AT162" s="26"/>
      <c r="AU162" s="26"/>
      <c r="AV162" s="26"/>
      <c r="AW162" s="116"/>
      <c r="AX162" s="46"/>
      <c r="AY162" s="26"/>
      <c r="AZ162" s="117"/>
      <c r="BA162" s="118"/>
      <c r="BB162" s="117"/>
      <c r="BC162" s="26"/>
      <c r="BD162" s="116"/>
      <c r="BE162" s="52"/>
    </row>
    <row r="163" spans="1:57" ht="25" customHeight="1">
      <c r="A163" s="36">
        <v>12</v>
      </c>
      <c r="B163" s="23" t="s">
        <v>340</v>
      </c>
      <c r="C163" s="232">
        <v>12.3</v>
      </c>
      <c r="D163" s="24" t="s">
        <v>341</v>
      </c>
      <c r="E163" s="202" t="s">
        <v>1007</v>
      </c>
      <c r="F163" s="23" t="s">
        <v>769</v>
      </c>
      <c r="G163" s="23"/>
      <c r="H163" s="23" t="s">
        <v>844</v>
      </c>
      <c r="I163" s="23"/>
      <c r="J163" s="37"/>
      <c r="K163" s="115"/>
      <c r="L163" s="116"/>
      <c r="M163" s="46"/>
      <c r="N163" s="26"/>
      <c r="O163" s="26"/>
      <c r="P163" s="208"/>
      <c r="Q163" s="117"/>
      <c r="R163" s="26"/>
      <c r="S163" s="26"/>
      <c r="T163" s="116"/>
      <c r="U163" s="46"/>
      <c r="V163" s="26"/>
      <c r="W163" s="26"/>
      <c r="X163" s="117"/>
      <c r="Y163" s="118"/>
      <c r="Z163" s="26"/>
      <c r="AA163" s="116"/>
      <c r="AB163" s="46"/>
      <c r="AC163" s="26"/>
      <c r="AD163" s="26"/>
      <c r="AE163" s="118"/>
      <c r="AF163" s="116"/>
      <c r="AG163" s="118"/>
      <c r="AH163" s="26"/>
      <c r="AI163" s="26"/>
      <c r="AJ163" s="26"/>
      <c r="AK163" s="117"/>
      <c r="AL163" s="118"/>
      <c r="AM163" s="26"/>
      <c r="AN163" s="26"/>
      <c r="AO163" s="26"/>
      <c r="AP163" s="26"/>
      <c r="AQ163" s="26"/>
      <c r="AR163" s="26"/>
      <c r="AS163" s="26"/>
      <c r="AT163" s="26"/>
      <c r="AU163" s="26"/>
      <c r="AV163" s="26"/>
      <c r="AW163" s="116"/>
      <c r="AX163" s="46"/>
      <c r="AY163" s="26"/>
      <c r="AZ163" s="117"/>
      <c r="BA163" s="118"/>
      <c r="BB163" s="117"/>
      <c r="BC163" s="26"/>
      <c r="BD163" s="116"/>
      <c r="BE163" s="52"/>
    </row>
    <row r="164" spans="1:57" ht="25" customHeight="1">
      <c r="A164" s="36">
        <v>12</v>
      </c>
      <c r="B164" s="23" t="s">
        <v>342</v>
      </c>
      <c r="C164" s="232">
        <v>12.4</v>
      </c>
      <c r="D164" s="24" t="s">
        <v>343</v>
      </c>
      <c r="E164" s="202" t="s">
        <v>344</v>
      </c>
      <c r="F164" s="23" t="s">
        <v>201</v>
      </c>
      <c r="G164" s="23"/>
      <c r="H164" s="23" t="s">
        <v>844</v>
      </c>
      <c r="I164" s="23"/>
      <c r="J164" s="37"/>
      <c r="K164" s="115"/>
      <c r="L164" s="116"/>
      <c r="M164" s="46"/>
      <c r="N164" s="26"/>
      <c r="O164" s="26"/>
      <c r="P164" s="208"/>
      <c r="Q164" s="117"/>
      <c r="R164" s="26"/>
      <c r="S164" s="26"/>
      <c r="T164" s="116"/>
      <c r="U164" s="46"/>
      <c r="V164" s="26"/>
      <c r="W164" s="26"/>
      <c r="X164" s="117"/>
      <c r="Y164" s="118"/>
      <c r="Z164" s="26"/>
      <c r="AA164" s="116"/>
      <c r="AB164" s="46"/>
      <c r="AC164" s="26"/>
      <c r="AD164" s="26"/>
      <c r="AE164" s="118"/>
      <c r="AF164" s="116"/>
      <c r="AG164" s="118"/>
      <c r="AH164" s="26"/>
      <c r="AI164" s="26"/>
      <c r="AJ164" s="26"/>
      <c r="AK164" s="117"/>
      <c r="AL164" s="118"/>
      <c r="AM164" s="26"/>
      <c r="AN164" s="26"/>
      <c r="AO164" s="26"/>
      <c r="AP164" s="26"/>
      <c r="AQ164" s="26"/>
      <c r="AR164" s="26"/>
      <c r="AS164" s="26"/>
      <c r="AT164" s="26"/>
      <c r="AU164" s="26"/>
      <c r="AV164" s="26"/>
      <c r="AW164" s="116"/>
      <c r="AX164" s="46"/>
      <c r="AY164" s="26"/>
      <c r="AZ164" s="117"/>
      <c r="BA164" s="118"/>
      <c r="BB164" s="117"/>
      <c r="BC164" s="26"/>
      <c r="BD164" s="116"/>
      <c r="BE164" s="52"/>
    </row>
    <row r="165" spans="1:57" ht="25" customHeight="1">
      <c r="A165" s="36">
        <v>12</v>
      </c>
      <c r="B165" s="23"/>
      <c r="C165" s="232">
        <v>12.4</v>
      </c>
      <c r="D165" s="24" t="s">
        <v>345</v>
      </c>
      <c r="E165" s="202" t="s">
        <v>1008</v>
      </c>
      <c r="F165" s="23" t="s">
        <v>770</v>
      </c>
      <c r="G165" s="23"/>
      <c r="H165" s="23" t="s">
        <v>844</v>
      </c>
      <c r="I165" s="23"/>
      <c r="J165" s="37"/>
      <c r="K165" s="115"/>
      <c r="L165" s="116"/>
      <c r="M165" s="46"/>
      <c r="N165" s="26"/>
      <c r="O165" s="26"/>
      <c r="P165" s="208"/>
      <c r="Q165" s="117"/>
      <c r="R165" s="26"/>
      <c r="S165" s="26"/>
      <c r="T165" s="116"/>
      <c r="U165" s="46"/>
      <c r="V165" s="26"/>
      <c r="W165" s="26"/>
      <c r="X165" s="117"/>
      <c r="Y165" s="118"/>
      <c r="Z165" s="26"/>
      <c r="AA165" s="116"/>
      <c r="AB165" s="46"/>
      <c r="AC165" s="26"/>
      <c r="AD165" s="26"/>
      <c r="AE165" s="118"/>
      <c r="AF165" s="116"/>
      <c r="AG165" s="118"/>
      <c r="AH165" s="26"/>
      <c r="AI165" s="26"/>
      <c r="AJ165" s="26"/>
      <c r="AK165" s="117"/>
      <c r="AL165" s="118"/>
      <c r="AM165" s="26"/>
      <c r="AN165" s="26"/>
      <c r="AO165" s="26"/>
      <c r="AP165" s="26"/>
      <c r="AQ165" s="26"/>
      <c r="AR165" s="26"/>
      <c r="AS165" s="26"/>
      <c r="AT165" s="26"/>
      <c r="AU165" s="26"/>
      <c r="AV165" s="26"/>
      <c r="AW165" s="116"/>
      <c r="AX165" s="46"/>
      <c r="AY165" s="26"/>
      <c r="AZ165" s="117"/>
      <c r="BA165" s="118"/>
      <c r="BB165" s="117"/>
      <c r="BC165" s="26"/>
      <c r="BD165" s="116"/>
      <c r="BE165" s="52"/>
    </row>
    <row r="166" spans="1:57" ht="25" customHeight="1">
      <c r="A166" s="36">
        <v>12</v>
      </c>
      <c r="B166" s="23" t="s">
        <v>346</v>
      </c>
      <c r="C166" s="232">
        <v>12.5</v>
      </c>
      <c r="D166" s="24" t="s">
        <v>347</v>
      </c>
      <c r="E166" s="202" t="s">
        <v>348</v>
      </c>
      <c r="F166" s="23" t="s">
        <v>770</v>
      </c>
      <c r="G166" s="23"/>
      <c r="H166" s="23" t="s">
        <v>844</v>
      </c>
      <c r="I166" s="23"/>
      <c r="J166" s="37"/>
      <c r="K166" s="115"/>
      <c r="L166" s="116"/>
      <c r="M166" s="46"/>
      <c r="N166" s="26"/>
      <c r="O166" s="26"/>
      <c r="P166" s="208"/>
      <c r="Q166" s="117"/>
      <c r="R166" s="26"/>
      <c r="S166" s="26"/>
      <c r="T166" s="116"/>
      <c r="U166" s="46"/>
      <c r="V166" s="26"/>
      <c r="W166" s="26"/>
      <c r="X166" s="117"/>
      <c r="Y166" s="118"/>
      <c r="Z166" s="26"/>
      <c r="AA166" s="116"/>
      <c r="AB166" s="46"/>
      <c r="AC166" s="26"/>
      <c r="AD166" s="26"/>
      <c r="AE166" s="118"/>
      <c r="AF166" s="116"/>
      <c r="AG166" s="118"/>
      <c r="AH166" s="26"/>
      <c r="AI166" s="26"/>
      <c r="AJ166" s="26"/>
      <c r="AK166" s="117"/>
      <c r="AL166" s="118"/>
      <c r="AM166" s="26"/>
      <c r="AN166" s="26"/>
      <c r="AO166" s="26"/>
      <c r="AP166" s="26"/>
      <c r="AQ166" s="26"/>
      <c r="AR166" s="26"/>
      <c r="AS166" s="26"/>
      <c r="AT166" s="26"/>
      <c r="AU166" s="26"/>
      <c r="AV166" s="26"/>
      <c r="AW166" s="116"/>
      <c r="AX166" s="46"/>
      <c r="AY166" s="26"/>
      <c r="AZ166" s="117"/>
      <c r="BA166" s="118"/>
      <c r="BB166" s="117"/>
      <c r="BC166" s="26"/>
      <c r="BD166" s="116"/>
      <c r="BE166" s="52"/>
    </row>
    <row r="167" spans="1:57" ht="25" customHeight="1">
      <c r="A167" s="36">
        <v>12</v>
      </c>
      <c r="B167" s="23" t="s">
        <v>349</v>
      </c>
      <c r="C167" s="232">
        <v>12.6</v>
      </c>
      <c r="D167" s="24" t="s">
        <v>350</v>
      </c>
      <c r="E167" s="202" t="s">
        <v>351</v>
      </c>
      <c r="F167" s="23" t="s">
        <v>1045</v>
      </c>
      <c r="G167" s="23"/>
      <c r="H167" s="23" t="s">
        <v>844</v>
      </c>
      <c r="I167" s="23"/>
      <c r="J167" s="37"/>
      <c r="K167" s="115"/>
      <c r="L167" s="116"/>
      <c r="M167" s="46"/>
      <c r="N167" s="26"/>
      <c r="O167" s="26"/>
      <c r="P167" s="208"/>
      <c r="Q167" s="117"/>
      <c r="R167" s="26"/>
      <c r="S167" s="26"/>
      <c r="T167" s="116"/>
      <c r="U167" s="46"/>
      <c r="V167" s="26"/>
      <c r="W167" s="26"/>
      <c r="X167" s="117"/>
      <c r="Y167" s="118"/>
      <c r="Z167" s="26"/>
      <c r="AA167" s="116"/>
      <c r="AB167" s="46"/>
      <c r="AC167" s="26"/>
      <c r="AD167" s="26"/>
      <c r="AE167" s="118"/>
      <c r="AF167" s="116"/>
      <c r="AG167" s="118"/>
      <c r="AH167" s="26"/>
      <c r="AI167" s="26"/>
      <c r="AJ167" s="26"/>
      <c r="AK167" s="117"/>
      <c r="AL167" s="118"/>
      <c r="AM167" s="26"/>
      <c r="AN167" s="26"/>
      <c r="AO167" s="26"/>
      <c r="AP167" s="26"/>
      <c r="AQ167" s="26"/>
      <c r="AR167" s="26"/>
      <c r="AS167" s="26"/>
      <c r="AT167" s="26"/>
      <c r="AU167" s="26"/>
      <c r="AV167" s="26"/>
      <c r="AW167" s="116"/>
      <c r="AX167" s="46"/>
      <c r="AY167" s="26"/>
      <c r="AZ167" s="117"/>
      <c r="BA167" s="118"/>
      <c r="BB167" s="117"/>
      <c r="BC167" s="26"/>
      <c r="BD167" s="116"/>
      <c r="BE167" s="52"/>
    </row>
    <row r="168" spans="1:57" ht="25" customHeight="1">
      <c r="A168" s="36">
        <v>12</v>
      </c>
      <c r="B168" s="23" t="s">
        <v>352</v>
      </c>
      <c r="C168" s="232">
        <v>12.7</v>
      </c>
      <c r="D168" s="24" t="s">
        <v>353</v>
      </c>
      <c r="E168" s="202" t="s">
        <v>709</v>
      </c>
      <c r="F168" s="23" t="s">
        <v>201</v>
      </c>
      <c r="G168" s="23"/>
      <c r="H168" s="23" t="s">
        <v>844</v>
      </c>
      <c r="I168" s="23"/>
      <c r="J168" s="37"/>
      <c r="K168" s="115"/>
      <c r="L168" s="116"/>
      <c r="M168" s="46"/>
      <c r="N168" s="26"/>
      <c r="O168" s="26"/>
      <c r="P168" s="208"/>
      <c r="Q168" s="117"/>
      <c r="R168" s="26"/>
      <c r="S168" s="26"/>
      <c r="T168" s="116"/>
      <c r="U168" s="46"/>
      <c r="V168" s="26"/>
      <c r="W168" s="26"/>
      <c r="X168" s="117"/>
      <c r="Y168" s="118"/>
      <c r="Z168" s="26"/>
      <c r="AA168" s="116"/>
      <c r="AB168" s="46"/>
      <c r="AC168" s="26"/>
      <c r="AD168" s="26"/>
      <c r="AE168" s="118"/>
      <c r="AF168" s="116"/>
      <c r="AG168" s="118"/>
      <c r="AH168" s="26"/>
      <c r="AI168" s="26"/>
      <c r="AJ168" s="26"/>
      <c r="AK168" s="117"/>
      <c r="AL168" s="118"/>
      <c r="AM168" s="26"/>
      <c r="AN168" s="26"/>
      <c r="AO168" s="26"/>
      <c r="AP168" s="26"/>
      <c r="AQ168" s="26"/>
      <c r="AR168" s="26"/>
      <c r="AS168" s="26"/>
      <c r="AT168" s="26"/>
      <c r="AU168" s="26"/>
      <c r="AV168" s="26"/>
      <c r="AW168" s="116"/>
      <c r="AX168" s="46"/>
      <c r="AY168" s="26"/>
      <c r="AZ168" s="117"/>
      <c r="BA168" s="118"/>
      <c r="BB168" s="117"/>
      <c r="BC168" s="26"/>
      <c r="BD168" s="116"/>
      <c r="BE168" s="52"/>
    </row>
    <row r="169" spans="1:57" ht="25" customHeight="1">
      <c r="A169" s="36">
        <v>12</v>
      </c>
      <c r="B169" s="23" t="s">
        <v>354</v>
      </c>
      <c r="C169" s="232">
        <v>12.8</v>
      </c>
      <c r="D169" s="24" t="s">
        <v>355</v>
      </c>
      <c r="E169" s="202" t="s">
        <v>1009</v>
      </c>
      <c r="F169" s="23" t="s">
        <v>149</v>
      </c>
      <c r="G169" s="23" t="s">
        <v>806</v>
      </c>
      <c r="H169" s="23" t="s">
        <v>844</v>
      </c>
      <c r="I169" s="23"/>
      <c r="J169" s="37"/>
      <c r="K169" s="115"/>
      <c r="L169" s="116"/>
      <c r="M169" s="46"/>
      <c r="N169" s="26"/>
      <c r="O169" s="26"/>
      <c r="P169" s="208"/>
      <c r="Q169" s="117"/>
      <c r="R169" s="26"/>
      <c r="S169" s="26"/>
      <c r="T169" s="116"/>
      <c r="U169" s="46"/>
      <c r="V169" s="26"/>
      <c r="W169" s="26"/>
      <c r="X169" s="117"/>
      <c r="Y169" s="118"/>
      <c r="Z169" s="26"/>
      <c r="AA169" s="116"/>
      <c r="AB169" s="46"/>
      <c r="AC169" s="26"/>
      <c r="AD169" s="26"/>
      <c r="AE169" s="118"/>
      <c r="AF169" s="116"/>
      <c r="AG169" s="118"/>
      <c r="AH169" s="26"/>
      <c r="AI169" s="26"/>
      <c r="AJ169" s="26"/>
      <c r="AK169" s="117"/>
      <c r="AL169" s="118"/>
      <c r="AM169" s="26"/>
      <c r="AN169" s="26"/>
      <c r="AO169" s="26"/>
      <c r="AP169" s="26"/>
      <c r="AQ169" s="26"/>
      <c r="AR169" s="26"/>
      <c r="AS169" s="26"/>
      <c r="AT169" s="26"/>
      <c r="AU169" s="26"/>
      <c r="AV169" s="26"/>
      <c r="AW169" s="116"/>
      <c r="AX169" s="46"/>
      <c r="AY169" s="26"/>
      <c r="AZ169" s="117"/>
      <c r="BA169" s="118"/>
      <c r="BB169" s="117"/>
      <c r="BC169" s="26"/>
      <c r="BD169" s="116"/>
      <c r="BE169" s="52"/>
    </row>
    <row r="170" spans="1:57" ht="25" customHeight="1">
      <c r="A170" s="36">
        <v>12</v>
      </c>
      <c r="B170" s="23" t="s">
        <v>357</v>
      </c>
      <c r="C170" s="233" t="s">
        <v>1099</v>
      </c>
      <c r="D170" s="24" t="s">
        <v>358</v>
      </c>
      <c r="E170" s="202" t="s">
        <v>991</v>
      </c>
      <c r="F170" s="23" t="s">
        <v>766</v>
      </c>
      <c r="G170" s="23" t="s">
        <v>794</v>
      </c>
      <c r="H170" s="23" t="s">
        <v>844</v>
      </c>
      <c r="I170" s="23"/>
      <c r="J170" s="37"/>
      <c r="K170" s="115"/>
      <c r="L170" s="116"/>
      <c r="M170" s="46"/>
      <c r="N170" s="26"/>
      <c r="O170" s="26"/>
      <c r="P170" s="208"/>
      <c r="Q170" s="117"/>
      <c r="R170" s="26"/>
      <c r="S170" s="26"/>
      <c r="T170" s="116"/>
      <c r="U170" s="46"/>
      <c r="V170" s="26"/>
      <c r="W170" s="26"/>
      <c r="X170" s="117"/>
      <c r="Y170" s="118"/>
      <c r="Z170" s="26"/>
      <c r="AA170" s="116"/>
      <c r="AB170" s="46"/>
      <c r="AC170" s="26"/>
      <c r="AD170" s="26"/>
      <c r="AE170" s="118"/>
      <c r="AF170" s="116"/>
      <c r="AG170" s="118"/>
      <c r="AH170" s="26"/>
      <c r="AI170" s="26"/>
      <c r="AJ170" s="26"/>
      <c r="AK170" s="117"/>
      <c r="AL170" s="118"/>
      <c r="AM170" s="26"/>
      <c r="AN170" s="26"/>
      <c r="AO170" s="26"/>
      <c r="AP170" s="26"/>
      <c r="AQ170" s="26"/>
      <c r="AR170" s="26"/>
      <c r="AS170" s="26"/>
      <c r="AT170" s="26"/>
      <c r="AU170" s="26"/>
      <c r="AV170" s="26"/>
      <c r="AW170" s="116"/>
      <c r="AX170" s="46"/>
      <c r="AY170" s="26"/>
      <c r="AZ170" s="117"/>
      <c r="BA170" s="118"/>
      <c r="BB170" s="117"/>
      <c r="BC170" s="26"/>
      <c r="BD170" s="116"/>
      <c r="BE170" s="52"/>
    </row>
    <row r="171" spans="1:57" ht="25" customHeight="1">
      <c r="A171" s="36">
        <v>12</v>
      </c>
      <c r="B171" s="23" t="s">
        <v>359</v>
      </c>
      <c r="C171" s="233" t="s">
        <v>1100</v>
      </c>
      <c r="D171" s="24" t="s">
        <v>360</v>
      </c>
      <c r="E171" s="202" t="s">
        <v>710</v>
      </c>
      <c r="F171" s="23" t="s">
        <v>247</v>
      </c>
      <c r="G171" s="23"/>
      <c r="H171" s="23" t="s">
        <v>844</v>
      </c>
      <c r="I171" s="23"/>
      <c r="J171" s="37"/>
      <c r="K171" s="115"/>
      <c r="L171" s="116"/>
      <c r="M171" s="46"/>
      <c r="N171" s="26"/>
      <c r="O171" s="26"/>
      <c r="P171" s="208"/>
      <c r="Q171" s="117"/>
      <c r="R171" s="26"/>
      <c r="S171" s="26"/>
      <c r="T171" s="116"/>
      <c r="U171" s="46"/>
      <c r="V171" s="26"/>
      <c r="W171" s="26"/>
      <c r="X171" s="117"/>
      <c r="Y171" s="118"/>
      <c r="Z171" s="26"/>
      <c r="AA171" s="116"/>
      <c r="AB171" s="46"/>
      <c r="AC171" s="26"/>
      <c r="AD171" s="26"/>
      <c r="AE171" s="118"/>
      <c r="AF171" s="116"/>
      <c r="AG171" s="118"/>
      <c r="AH171" s="26"/>
      <c r="AI171" s="26"/>
      <c r="AJ171" s="26"/>
      <c r="AK171" s="117"/>
      <c r="AL171" s="118"/>
      <c r="AM171" s="26"/>
      <c r="AN171" s="26"/>
      <c r="AO171" s="26"/>
      <c r="AP171" s="26"/>
      <c r="AQ171" s="26"/>
      <c r="AR171" s="26"/>
      <c r="AS171" s="26"/>
      <c r="AT171" s="26"/>
      <c r="AU171" s="26"/>
      <c r="AV171" s="26"/>
      <c r="AW171" s="116"/>
      <c r="AX171" s="46"/>
      <c r="AY171" s="26"/>
      <c r="AZ171" s="117"/>
      <c r="BA171" s="118"/>
      <c r="BB171" s="117"/>
      <c r="BC171" s="26"/>
      <c r="BD171" s="116"/>
      <c r="BE171" s="52"/>
    </row>
    <row r="172" spans="1:57" ht="25" customHeight="1">
      <c r="A172" s="36">
        <v>12</v>
      </c>
      <c r="B172" s="23" t="s">
        <v>361</v>
      </c>
      <c r="C172" s="233" t="s">
        <v>1101</v>
      </c>
      <c r="D172" s="24" t="s">
        <v>362</v>
      </c>
      <c r="E172" s="202" t="s">
        <v>711</v>
      </c>
      <c r="F172" s="23" t="s">
        <v>201</v>
      </c>
      <c r="G172" s="23"/>
      <c r="H172" s="23" t="s">
        <v>844</v>
      </c>
      <c r="I172" s="23"/>
      <c r="J172" s="37"/>
      <c r="K172" s="115"/>
      <c r="L172" s="116"/>
      <c r="M172" s="46"/>
      <c r="N172" s="26"/>
      <c r="O172" s="26"/>
      <c r="P172" s="208"/>
      <c r="Q172" s="117"/>
      <c r="R172" s="26"/>
      <c r="S172" s="26"/>
      <c r="T172" s="116"/>
      <c r="U172" s="46"/>
      <c r="V172" s="26"/>
      <c r="W172" s="26"/>
      <c r="X172" s="117"/>
      <c r="Y172" s="118"/>
      <c r="Z172" s="26"/>
      <c r="AA172" s="116"/>
      <c r="AB172" s="46"/>
      <c r="AC172" s="26"/>
      <c r="AD172" s="26"/>
      <c r="AE172" s="118"/>
      <c r="AF172" s="116"/>
      <c r="AG172" s="118"/>
      <c r="AH172" s="26"/>
      <c r="AI172" s="26"/>
      <c r="AJ172" s="26"/>
      <c r="AK172" s="117"/>
      <c r="AL172" s="118"/>
      <c r="AM172" s="26"/>
      <c r="AN172" s="26"/>
      <c r="AO172" s="26"/>
      <c r="AP172" s="26"/>
      <c r="AQ172" s="26"/>
      <c r="AR172" s="26"/>
      <c r="AS172" s="26"/>
      <c r="AT172" s="26"/>
      <c r="AU172" s="26"/>
      <c r="AV172" s="26"/>
      <c r="AW172" s="116"/>
      <c r="AX172" s="46"/>
      <c r="AY172" s="26"/>
      <c r="AZ172" s="117"/>
      <c r="BA172" s="118"/>
      <c r="BB172" s="117"/>
      <c r="BC172" s="26"/>
      <c r="BD172" s="116"/>
      <c r="BE172" s="52"/>
    </row>
    <row r="173" spans="1:57" ht="25" customHeight="1">
      <c r="A173" s="36">
        <v>13</v>
      </c>
      <c r="B173" s="23" t="s">
        <v>363</v>
      </c>
      <c r="C173" s="232">
        <v>13.1</v>
      </c>
      <c r="D173" s="24" t="s">
        <v>364</v>
      </c>
      <c r="E173" s="202" t="s">
        <v>712</v>
      </c>
      <c r="F173" s="23" t="s">
        <v>761</v>
      </c>
      <c r="G173" s="23" t="s">
        <v>802</v>
      </c>
      <c r="H173" s="23" t="s">
        <v>844</v>
      </c>
      <c r="I173" s="23"/>
      <c r="J173" s="37"/>
      <c r="K173" s="115"/>
      <c r="L173" s="116"/>
      <c r="M173" s="46"/>
      <c r="N173" s="26"/>
      <c r="O173" s="26"/>
      <c r="P173" s="208"/>
      <c r="Q173" s="117"/>
      <c r="R173" s="26"/>
      <c r="S173" s="26"/>
      <c r="T173" s="116"/>
      <c r="U173" s="46"/>
      <c r="V173" s="26"/>
      <c r="W173" s="26"/>
      <c r="X173" s="117"/>
      <c r="Y173" s="118"/>
      <c r="Z173" s="26"/>
      <c r="AA173" s="116"/>
      <c r="AB173" s="46"/>
      <c r="AC173" s="26"/>
      <c r="AD173" s="26"/>
      <c r="AE173" s="118"/>
      <c r="AF173" s="116"/>
      <c r="AG173" s="118"/>
      <c r="AH173" s="26"/>
      <c r="AI173" s="26"/>
      <c r="AJ173" s="26"/>
      <c r="AK173" s="117"/>
      <c r="AL173" s="118"/>
      <c r="AM173" s="26"/>
      <c r="AN173" s="26"/>
      <c r="AO173" s="26"/>
      <c r="AP173" s="26"/>
      <c r="AQ173" s="26"/>
      <c r="AR173" s="26"/>
      <c r="AS173" s="26"/>
      <c r="AT173" s="26"/>
      <c r="AU173" s="26"/>
      <c r="AV173" s="26"/>
      <c r="AW173" s="116"/>
      <c r="AX173" s="46"/>
      <c r="AY173" s="26"/>
      <c r="AZ173" s="117"/>
      <c r="BA173" s="118"/>
      <c r="BB173" s="117"/>
      <c r="BC173" s="26"/>
      <c r="BD173" s="116"/>
      <c r="BE173" s="52"/>
    </row>
    <row r="174" spans="1:57" ht="25" customHeight="1">
      <c r="A174" s="36">
        <v>13</v>
      </c>
      <c r="B174" s="23"/>
      <c r="C174" s="232">
        <v>13.1</v>
      </c>
      <c r="D174" s="24" t="s">
        <v>365</v>
      </c>
      <c r="E174" s="202" t="s">
        <v>713</v>
      </c>
      <c r="F174" s="23" t="s">
        <v>761</v>
      </c>
      <c r="G174" s="23" t="s">
        <v>804</v>
      </c>
      <c r="H174" s="23" t="s">
        <v>844</v>
      </c>
      <c r="I174" s="23"/>
      <c r="J174" s="37"/>
      <c r="K174" s="115"/>
      <c r="L174" s="116"/>
      <c r="M174" s="46"/>
      <c r="N174" s="26"/>
      <c r="O174" s="26"/>
      <c r="P174" s="208"/>
      <c r="Q174" s="117"/>
      <c r="R174" s="26"/>
      <c r="S174" s="26"/>
      <c r="T174" s="116"/>
      <c r="U174" s="46"/>
      <c r="V174" s="26"/>
      <c r="W174" s="26"/>
      <c r="X174" s="117"/>
      <c r="Y174" s="118"/>
      <c r="Z174" s="26"/>
      <c r="AA174" s="116"/>
      <c r="AB174" s="46"/>
      <c r="AC174" s="26"/>
      <c r="AD174" s="26"/>
      <c r="AE174" s="118"/>
      <c r="AF174" s="116"/>
      <c r="AG174" s="118"/>
      <c r="AH174" s="26"/>
      <c r="AI174" s="26"/>
      <c r="AJ174" s="26"/>
      <c r="AK174" s="117"/>
      <c r="AL174" s="118"/>
      <c r="AM174" s="26"/>
      <c r="AN174" s="26"/>
      <c r="AO174" s="26"/>
      <c r="AP174" s="26"/>
      <c r="AQ174" s="26"/>
      <c r="AR174" s="26"/>
      <c r="AS174" s="26"/>
      <c r="AT174" s="26"/>
      <c r="AU174" s="26"/>
      <c r="AV174" s="26"/>
      <c r="AW174" s="116"/>
      <c r="AX174" s="46"/>
      <c r="AY174" s="26"/>
      <c r="AZ174" s="117"/>
      <c r="BA174" s="118"/>
      <c r="BB174" s="117"/>
      <c r="BC174" s="26"/>
      <c r="BD174" s="116"/>
      <c r="BE174" s="52"/>
    </row>
    <row r="175" spans="1:57" ht="25" customHeight="1">
      <c r="A175" s="38">
        <v>13</v>
      </c>
      <c r="C175" s="230">
        <v>13.1</v>
      </c>
      <c r="D175" s="5" t="s">
        <v>719</v>
      </c>
      <c r="E175" s="202" t="s">
        <v>714</v>
      </c>
      <c r="F175" s="23" t="s">
        <v>761</v>
      </c>
      <c r="G175" s="23" t="s">
        <v>805</v>
      </c>
      <c r="H175" s="23" t="s">
        <v>844</v>
      </c>
      <c r="I175" s="23"/>
      <c r="J175" s="37"/>
      <c r="K175" s="115"/>
      <c r="L175" s="116"/>
      <c r="M175" s="46"/>
      <c r="N175" s="26"/>
      <c r="O175" s="26"/>
      <c r="P175" s="208"/>
      <c r="Q175" s="117"/>
      <c r="R175" s="26"/>
      <c r="S175" s="26"/>
      <c r="T175" s="116"/>
      <c r="U175" s="46"/>
      <c r="V175" s="26"/>
      <c r="W175" s="26"/>
      <c r="X175" s="117"/>
      <c r="Y175" s="118"/>
      <c r="Z175" s="26"/>
      <c r="AA175" s="116"/>
      <c r="AB175" s="46"/>
      <c r="AC175" s="26"/>
      <c r="AD175" s="26"/>
      <c r="AE175" s="118"/>
      <c r="AF175" s="116"/>
      <c r="AG175" s="118"/>
      <c r="AH175" s="26"/>
      <c r="AI175" s="26"/>
      <c r="AJ175" s="26"/>
      <c r="AK175" s="117"/>
      <c r="AL175" s="118"/>
      <c r="AM175" s="26"/>
      <c r="AN175" s="26"/>
      <c r="AO175" s="26"/>
      <c r="AP175" s="26"/>
      <c r="AQ175" s="26"/>
      <c r="AR175" s="26"/>
      <c r="AS175" s="26"/>
      <c r="AT175" s="26"/>
      <c r="AU175" s="26"/>
      <c r="AV175" s="26"/>
      <c r="AW175" s="116"/>
      <c r="AX175" s="46"/>
      <c r="AY175" s="26"/>
      <c r="AZ175" s="117"/>
      <c r="BA175" s="118"/>
      <c r="BB175" s="117"/>
      <c r="BC175" s="26"/>
      <c r="BD175" s="116"/>
      <c r="BE175" s="52"/>
    </row>
    <row r="176" spans="1:57" ht="25" customHeight="1">
      <c r="A176" s="36">
        <v>13</v>
      </c>
      <c r="B176" s="23" t="s">
        <v>366</v>
      </c>
      <c r="C176" s="232">
        <v>13.2</v>
      </c>
      <c r="D176" s="24" t="s">
        <v>367</v>
      </c>
      <c r="E176" s="202" t="s">
        <v>715</v>
      </c>
      <c r="F176" s="23" t="s">
        <v>368</v>
      </c>
      <c r="G176" s="23"/>
      <c r="H176" s="23" t="s">
        <v>844</v>
      </c>
      <c r="I176" s="23"/>
      <c r="J176" s="37"/>
      <c r="K176" s="115"/>
      <c r="L176" s="116"/>
      <c r="M176" s="46"/>
      <c r="N176" s="26"/>
      <c r="O176" s="26"/>
      <c r="P176" s="208"/>
      <c r="Q176" s="117"/>
      <c r="R176" s="26"/>
      <c r="S176" s="26"/>
      <c r="T176" s="116"/>
      <c r="U176" s="46"/>
      <c r="V176" s="26"/>
      <c r="W176" s="26"/>
      <c r="X176" s="117"/>
      <c r="Y176" s="118"/>
      <c r="Z176" s="26"/>
      <c r="AA176" s="116"/>
      <c r="AB176" s="46"/>
      <c r="AC176" s="26"/>
      <c r="AD176" s="26"/>
      <c r="AE176" s="118"/>
      <c r="AF176" s="116"/>
      <c r="AG176" s="118"/>
      <c r="AH176" s="26"/>
      <c r="AI176" s="26"/>
      <c r="AJ176" s="26"/>
      <c r="AK176" s="117"/>
      <c r="AL176" s="118"/>
      <c r="AM176" s="26"/>
      <c r="AN176" s="26"/>
      <c r="AO176" s="26"/>
      <c r="AP176" s="26"/>
      <c r="AQ176" s="26"/>
      <c r="AR176" s="26"/>
      <c r="AS176" s="26"/>
      <c r="AT176" s="26"/>
      <c r="AU176" s="26"/>
      <c r="AV176" s="26"/>
      <c r="AW176" s="116"/>
      <c r="AX176" s="46"/>
      <c r="AY176" s="26"/>
      <c r="AZ176" s="117"/>
      <c r="BA176" s="118"/>
      <c r="BB176" s="117"/>
      <c r="BC176" s="26"/>
      <c r="BD176" s="116"/>
      <c r="BE176" s="52"/>
    </row>
    <row r="177" spans="1:57" ht="25" customHeight="1">
      <c r="A177" s="38">
        <v>13</v>
      </c>
      <c r="C177" s="230">
        <v>13.2</v>
      </c>
      <c r="D177" s="5" t="s">
        <v>720</v>
      </c>
      <c r="E177" s="202" t="s">
        <v>716</v>
      </c>
      <c r="F177" s="23" t="s">
        <v>368</v>
      </c>
      <c r="G177" s="23"/>
      <c r="H177" s="23" t="s">
        <v>844</v>
      </c>
      <c r="I177" s="23"/>
      <c r="J177" s="37"/>
      <c r="K177" s="115"/>
      <c r="L177" s="116"/>
      <c r="M177" s="46"/>
      <c r="N177" s="26"/>
      <c r="O177" s="26"/>
      <c r="P177" s="208"/>
      <c r="Q177" s="117"/>
      <c r="R177" s="26"/>
      <c r="S177" s="26"/>
      <c r="T177" s="116"/>
      <c r="U177" s="46"/>
      <c r="V177" s="26"/>
      <c r="W177" s="26"/>
      <c r="X177" s="117"/>
      <c r="Y177" s="118"/>
      <c r="Z177" s="26"/>
      <c r="AA177" s="116"/>
      <c r="AB177" s="46"/>
      <c r="AC177" s="26"/>
      <c r="AD177" s="26"/>
      <c r="AE177" s="118"/>
      <c r="AF177" s="116"/>
      <c r="AG177" s="118"/>
      <c r="AH177" s="26"/>
      <c r="AI177" s="26"/>
      <c r="AJ177" s="26"/>
      <c r="AK177" s="117"/>
      <c r="AL177" s="118"/>
      <c r="AM177" s="26"/>
      <c r="AN177" s="26"/>
      <c r="AO177" s="26"/>
      <c r="AP177" s="26"/>
      <c r="AQ177" s="26"/>
      <c r="AR177" s="26"/>
      <c r="AS177" s="26"/>
      <c r="AT177" s="26"/>
      <c r="AU177" s="26"/>
      <c r="AV177" s="26"/>
      <c r="AW177" s="116"/>
      <c r="AX177" s="46"/>
      <c r="AY177" s="26"/>
      <c r="AZ177" s="117"/>
      <c r="BA177" s="118"/>
      <c r="BB177" s="117"/>
      <c r="BC177" s="26"/>
      <c r="BD177" s="116"/>
      <c r="BE177" s="52"/>
    </row>
    <row r="178" spans="1:57" ht="25" customHeight="1">
      <c r="A178" s="36">
        <v>13</v>
      </c>
      <c r="B178" s="23" t="s">
        <v>369</v>
      </c>
      <c r="C178" s="232">
        <v>13.3</v>
      </c>
      <c r="D178" s="24" t="s">
        <v>370</v>
      </c>
      <c r="E178" s="202" t="s">
        <v>1010</v>
      </c>
      <c r="F178" s="23" t="s">
        <v>149</v>
      </c>
      <c r="G178" s="23" t="s">
        <v>806</v>
      </c>
      <c r="H178" s="23" t="s">
        <v>844</v>
      </c>
      <c r="I178" s="23"/>
      <c r="J178" s="37"/>
      <c r="K178" s="115"/>
      <c r="L178" s="116"/>
      <c r="M178" s="46"/>
      <c r="N178" s="26"/>
      <c r="O178" s="26"/>
      <c r="P178" s="208"/>
      <c r="Q178" s="117"/>
      <c r="R178" s="26"/>
      <c r="S178" s="26"/>
      <c r="T178" s="116"/>
      <c r="U178" s="46"/>
      <c r="V178" s="26"/>
      <c r="W178" s="26"/>
      <c r="X178" s="117"/>
      <c r="Y178" s="118"/>
      <c r="Z178" s="26"/>
      <c r="AA178" s="116"/>
      <c r="AB178" s="46"/>
      <c r="AC178" s="26"/>
      <c r="AD178" s="26"/>
      <c r="AE178" s="118"/>
      <c r="AF178" s="116"/>
      <c r="AG178" s="118"/>
      <c r="AH178" s="26"/>
      <c r="AI178" s="26"/>
      <c r="AJ178" s="26"/>
      <c r="AK178" s="117"/>
      <c r="AL178" s="118"/>
      <c r="AM178" s="26"/>
      <c r="AN178" s="26"/>
      <c r="AO178" s="26"/>
      <c r="AP178" s="26"/>
      <c r="AQ178" s="26"/>
      <c r="AR178" s="26"/>
      <c r="AS178" s="26"/>
      <c r="AT178" s="26"/>
      <c r="AU178" s="26"/>
      <c r="AV178" s="26"/>
      <c r="AW178" s="116"/>
      <c r="AX178" s="46"/>
      <c r="AY178" s="26"/>
      <c r="AZ178" s="117"/>
      <c r="BA178" s="118"/>
      <c r="BB178" s="117"/>
      <c r="BC178" s="26"/>
      <c r="BD178" s="116"/>
      <c r="BE178" s="52"/>
    </row>
    <row r="179" spans="1:57" ht="25" customHeight="1">
      <c r="A179" s="36">
        <v>13</v>
      </c>
      <c r="B179" s="23" t="s">
        <v>371</v>
      </c>
      <c r="C179" s="233" t="s">
        <v>1102</v>
      </c>
      <c r="D179" s="24" t="s">
        <v>372</v>
      </c>
      <c r="E179" s="202" t="s">
        <v>717</v>
      </c>
      <c r="F179" s="23" t="s">
        <v>368</v>
      </c>
      <c r="G179" s="23"/>
      <c r="H179" s="23" t="s">
        <v>844</v>
      </c>
      <c r="I179" s="23"/>
      <c r="J179" s="37"/>
      <c r="K179" s="115"/>
      <c r="L179" s="116"/>
      <c r="M179" s="46"/>
      <c r="N179" s="26"/>
      <c r="O179" s="26"/>
      <c r="P179" s="208"/>
      <c r="Q179" s="117"/>
      <c r="R179" s="26"/>
      <c r="S179" s="26"/>
      <c r="T179" s="116"/>
      <c r="U179" s="46"/>
      <c r="V179" s="26"/>
      <c r="W179" s="26"/>
      <c r="X179" s="117"/>
      <c r="Y179" s="118"/>
      <c r="Z179" s="26"/>
      <c r="AA179" s="116"/>
      <c r="AB179" s="46"/>
      <c r="AC179" s="26"/>
      <c r="AD179" s="26"/>
      <c r="AE179" s="118"/>
      <c r="AF179" s="116"/>
      <c r="AG179" s="118"/>
      <c r="AH179" s="26"/>
      <c r="AI179" s="26"/>
      <c r="AJ179" s="26"/>
      <c r="AK179" s="117"/>
      <c r="AL179" s="118"/>
      <c r="AM179" s="26"/>
      <c r="AN179" s="26"/>
      <c r="AO179" s="26"/>
      <c r="AP179" s="26"/>
      <c r="AQ179" s="26"/>
      <c r="AR179" s="26"/>
      <c r="AS179" s="26"/>
      <c r="AT179" s="26"/>
      <c r="AU179" s="26"/>
      <c r="AV179" s="26"/>
      <c r="AW179" s="116"/>
      <c r="AX179" s="46"/>
      <c r="AY179" s="26"/>
      <c r="AZ179" s="117"/>
      <c r="BA179" s="118"/>
      <c r="BB179" s="117"/>
      <c r="BC179" s="26"/>
      <c r="BD179" s="116"/>
      <c r="BE179" s="52"/>
    </row>
    <row r="180" spans="1:57" ht="25" customHeight="1">
      <c r="A180" s="36">
        <v>13</v>
      </c>
      <c r="B180" s="23" t="s">
        <v>373</v>
      </c>
      <c r="C180" s="233" t="s">
        <v>1103</v>
      </c>
      <c r="D180" s="24" t="s">
        <v>374</v>
      </c>
      <c r="E180" s="202" t="s">
        <v>718</v>
      </c>
      <c r="F180" s="23" t="s">
        <v>368</v>
      </c>
      <c r="G180" s="23" t="s">
        <v>799</v>
      </c>
      <c r="H180" s="23" t="s">
        <v>844</v>
      </c>
      <c r="I180" s="23"/>
      <c r="J180" s="37"/>
      <c r="K180" s="115"/>
      <c r="L180" s="116"/>
      <c r="M180" s="46"/>
      <c r="N180" s="26"/>
      <c r="O180" s="26"/>
      <c r="P180" s="208"/>
      <c r="Q180" s="117"/>
      <c r="R180" s="26"/>
      <c r="S180" s="26"/>
      <c r="T180" s="116"/>
      <c r="U180" s="46"/>
      <c r="V180" s="26"/>
      <c r="W180" s="26"/>
      <c r="X180" s="117"/>
      <c r="Y180" s="118"/>
      <c r="Z180" s="26"/>
      <c r="AA180" s="116"/>
      <c r="AB180" s="46"/>
      <c r="AC180" s="26"/>
      <c r="AD180" s="26"/>
      <c r="AE180" s="118"/>
      <c r="AF180" s="116"/>
      <c r="AG180" s="118"/>
      <c r="AH180" s="26"/>
      <c r="AI180" s="26"/>
      <c r="AJ180" s="26"/>
      <c r="AK180" s="117"/>
      <c r="AL180" s="118"/>
      <c r="AM180" s="26"/>
      <c r="AN180" s="26"/>
      <c r="AO180" s="26"/>
      <c r="AP180" s="26"/>
      <c r="AQ180" s="26"/>
      <c r="AR180" s="26"/>
      <c r="AS180" s="26"/>
      <c r="AT180" s="26"/>
      <c r="AU180" s="26"/>
      <c r="AV180" s="26"/>
      <c r="AW180" s="116"/>
      <c r="AX180" s="46"/>
      <c r="AY180" s="26"/>
      <c r="AZ180" s="117"/>
      <c r="BA180" s="118"/>
      <c r="BB180" s="117"/>
      <c r="BC180" s="26"/>
      <c r="BD180" s="116"/>
      <c r="BE180" s="52"/>
    </row>
    <row r="181" spans="1:57" ht="25" customHeight="1">
      <c r="A181" s="36">
        <v>14</v>
      </c>
      <c r="B181" s="23" t="s">
        <v>375</v>
      </c>
      <c r="C181" s="232">
        <v>14.1</v>
      </c>
      <c r="D181" s="24" t="s">
        <v>376</v>
      </c>
      <c r="E181" s="202" t="s">
        <v>1011</v>
      </c>
      <c r="F181" s="23" t="s">
        <v>201</v>
      </c>
      <c r="G181" s="23"/>
      <c r="H181" s="23" t="s">
        <v>844</v>
      </c>
      <c r="I181" s="23"/>
      <c r="J181" s="37"/>
      <c r="K181" s="115"/>
      <c r="L181" s="116"/>
      <c r="M181" s="46"/>
      <c r="N181" s="26"/>
      <c r="O181" s="26"/>
      <c r="P181" s="208"/>
      <c r="Q181" s="117"/>
      <c r="R181" s="26"/>
      <c r="S181" s="26"/>
      <c r="T181" s="116"/>
      <c r="U181" s="46"/>
      <c r="V181" s="26"/>
      <c r="W181" s="26"/>
      <c r="X181" s="117"/>
      <c r="Y181" s="118"/>
      <c r="Z181" s="26"/>
      <c r="AA181" s="116"/>
      <c r="AB181" s="46"/>
      <c r="AC181" s="26"/>
      <c r="AD181" s="26"/>
      <c r="AE181" s="118"/>
      <c r="AF181" s="116"/>
      <c r="AG181" s="118"/>
      <c r="AH181" s="26"/>
      <c r="AI181" s="26"/>
      <c r="AJ181" s="26"/>
      <c r="AK181" s="117"/>
      <c r="AL181" s="118"/>
      <c r="AM181" s="26"/>
      <c r="AN181" s="26"/>
      <c r="AO181" s="26"/>
      <c r="AP181" s="26"/>
      <c r="AQ181" s="26"/>
      <c r="AR181" s="26"/>
      <c r="AS181" s="26"/>
      <c r="AT181" s="26"/>
      <c r="AU181" s="26"/>
      <c r="AV181" s="26"/>
      <c r="AW181" s="116"/>
      <c r="AX181" s="46"/>
      <c r="AY181" s="26"/>
      <c r="AZ181" s="117"/>
      <c r="BA181" s="118"/>
      <c r="BB181" s="117"/>
      <c r="BC181" s="26"/>
      <c r="BD181" s="116"/>
      <c r="BE181" s="52"/>
    </row>
    <row r="182" spans="1:57" ht="25" customHeight="1">
      <c r="A182" s="36">
        <v>14</v>
      </c>
      <c r="B182" s="23" t="s">
        <v>377</v>
      </c>
      <c r="C182" s="232">
        <v>14.2</v>
      </c>
      <c r="D182" s="24" t="s">
        <v>378</v>
      </c>
      <c r="E182" s="202" t="s">
        <v>721</v>
      </c>
      <c r="F182" s="23" t="s">
        <v>201</v>
      </c>
      <c r="G182" s="23"/>
      <c r="H182" s="23" t="s">
        <v>844</v>
      </c>
      <c r="I182" s="23"/>
      <c r="J182" s="37"/>
      <c r="K182" s="115"/>
      <c r="L182" s="116"/>
      <c r="M182" s="46"/>
      <c r="N182" s="26"/>
      <c r="O182" s="26"/>
      <c r="P182" s="208"/>
      <c r="Q182" s="117"/>
      <c r="R182" s="26"/>
      <c r="S182" s="26"/>
      <c r="T182" s="116"/>
      <c r="U182" s="46"/>
      <c r="V182" s="26"/>
      <c r="W182" s="26"/>
      <c r="X182" s="117"/>
      <c r="Y182" s="118"/>
      <c r="Z182" s="26"/>
      <c r="AA182" s="116"/>
      <c r="AB182" s="46"/>
      <c r="AC182" s="26"/>
      <c r="AD182" s="26"/>
      <c r="AE182" s="118"/>
      <c r="AF182" s="116"/>
      <c r="AG182" s="118"/>
      <c r="AH182" s="26"/>
      <c r="AI182" s="26"/>
      <c r="AJ182" s="26"/>
      <c r="AK182" s="117"/>
      <c r="AL182" s="118"/>
      <c r="AM182" s="26"/>
      <c r="AN182" s="26"/>
      <c r="AO182" s="26"/>
      <c r="AP182" s="26"/>
      <c r="AQ182" s="26"/>
      <c r="AR182" s="26"/>
      <c r="AS182" s="26"/>
      <c r="AT182" s="26"/>
      <c r="AU182" s="26"/>
      <c r="AV182" s="26"/>
      <c r="AW182" s="116"/>
      <c r="AX182" s="46"/>
      <c r="AY182" s="26"/>
      <c r="AZ182" s="117"/>
      <c r="BA182" s="118"/>
      <c r="BB182" s="117"/>
      <c r="BC182" s="26"/>
      <c r="BD182" s="116"/>
      <c r="BE182" s="52"/>
    </row>
    <row r="183" spans="1:57" ht="25" customHeight="1">
      <c r="A183" s="36">
        <v>14</v>
      </c>
      <c r="B183" s="23" t="s">
        <v>379</v>
      </c>
      <c r="C183" s="232">
        <v>14.3</v>
      </c>
      <c r="D183" s="24" t="s">
        <v>380</v>
      </c>
      <c r="E183" s="202" t="s">
        <v>722</v>
      </c>
      <c r="F183" s="23" t="s">
        <v>771</v>
      </c>
      <c r="G183" s="23"/>
      <c r="H183" s="23" t="s">
        <v>844</v>
      </c>
      <c r="I183" s="23"/>
      <c r="J183" s="37"/>
      <c r="K183" s="115"/>
      <c r="L183" s="116"/>
      <c r="M183" s="46"/>
      <c r="N183" s="26"/>
      <c r="O183" s="26"/>
      <c r="P183" s="208"/>
      <c r="Q183" s="117"/>
      <c r="R183" s="26"/>
      <c r="S183" s="26"/>
      <c r="T183" s="116"/>
      <c r="U183" s="46"/>
      <c r="V183" s="26"/>
      <c r="W183" s="26"/>
      <c r="X183" s="117"/>
      <c r="Y183" s="118"/>
      <c r="Z183" s="26"/>
      <c r="AA183" s="116"/>
      <c r="AB183" s="46"/>
      <c r="AC183" s="26"/>
      <c r="AD183" s="26"/>
      <c r="AE183" s="118"/>
      <c r="AF183" s="116"/>
      <c r="AG183" s="118"/>
      <c r="AH183" s="26"/>
      <c r="AI183" s="26"/>
      <c r="AJ183" s="26"/>
      <c r="AK183" s="117"/>
      <c r="AL183" s="118"/>
      <c r="AM183" s="26"/>
      <c r="AN183" s="26"/>
      <c r="AO183" s="26"/>
      <c r="AP183" s="26"/>
      <c r="AQ183" s="26"/>
      <c r="AR183" s="26"/>
      <c r="AS183" s="26"/>
      <c r="AT183" s="26"/>
      <c r="AU183" s="26"/>
      <c r="AV183" s="26"/>
      <c r="AW183" s="116"/>
      <c r="AX183" s="46"/>
      <c r="AY183" s="26"/>
      <c r="AZ183" s="117"/>
      <c r="BA183" s="118"/>
      <c r="BB183" s="117"/>
      <c r="BC183" s="26"/>
      <c r="BD183" s="116"/>
      <c r="BE183" s="52"/>
    </row>
    <row r="184" spans="1:57" ht="25" customHeight="1">
      <c r="A184" s="36">
        <v>14</v>
      </c>
      <c r="B184" s="23" t="s">
        <v>381</v>
      </c>
      <c r="C184" s="232">
        <v>14.4</v>
      </c>
      <c r="D184" s="24" t="s">
        <v>382</v>
      </c>
      <c r="E184" s="202" t="s">
        <v>723</v>
      </c>
      <c r="F184" s="23" t="s">
        <v>59</v>
      </c>
      <c r="G184" s="23"/>
      <c r="H184" s="23" t="s">
        <v>844</v>
      </c>
      <c r="I184" s="23"/>
      <c r="J184" s="37"/>
      <c r="K184" s="115"/>
      <c r="L184" s="116"/>
      <c r="M184" s="46"/>
      <c r="N184" s="26"/>
      <c r="O184" s="26"/>
      <c r="P184" s="208"/>
      <c r="Q184" s="117"/>
      <c r="R184" s="26"/>
      <c r="S184" s="26"/>
      <c r="T184" s="116"/>
      <c r="U184" s="46"/>
      <c r="V184" s="26"/>
      <c r="W184" s="26"/>
      <c r="X184" s="117"/>
      <c r="Y184" s="118"/>
      <c r="Z184" s="26"/>
      <c r="AA184" s="116"/>
      <c r="AB184" s="46"/>
      <c r="AC184" s="26"/>
      <c r="AD184" s="26"/>
      <c r="AE184" s="118"/>
      <c r="AF184" s="116"/>
      <c r="AG184" s="118"/>
      <c r="AH184" s="26"/>
      <c r="AI184" s="26"/>
      <c r="AJ184" s="26"/>
      <c r="AK184" s="117"/>
      <c r="AL184" s="118"/>
      <c r="AM184" s="26"/>
      <c r="AN184" s="26"/>
      <c r="AO184" s="26"/>
      <c r="AP184" s="26"/>
      <c r="AQ184" s="26"/>
      <c r="AR184" s="26"/>
      <c r="AS184" s="26"/>
      <c r="AT184" s="26"/>
      <c r="AU184" s="26"/>
      <c r="AV184" s="26"/>
      <c r="AW184" s="116"/>
      <c r="AX184" s="46"/>
      <c r="AY184" s="26"/>
      <c r="AZ184" s="117"/>
      <c r="BA184" s="118"/>
      <c r="BB184" s="117"/>
      <c r="BC184" s="26"/>
      <c r="BD184" s="116"/>
      <c r="BE184" s="52"/>
    </row>
    <row r="185" spans="1:57" ht="25" customHeight="1">
      <c r="A185" s="36">
        <v>14</v>
      </c>
      <c r="B185" s="23" t="s">
        <v>383</v>
      </c>
      <c r="C185" s="232">
        <v>14.5</v>
      </c>
      <c r="D185" s="24" t="s">
        <v>384</v>
      </c>
      <c r="E185" s="202" t="s">
        <v>724</v>
      </c>
      <c r="F185" s="23" t="s">
        <v>1046</v>
      </c>
      <c r="G185" s="23"/>
      <c r="H185" s="23" t="s">
        <v>844</v>
      </c>
      <c r="I185" s="23"/>
      <c r="J185" s="37"/>
      <c r="K185" s="115"/>
      <c r="L185" s="116"/>
      <c r="M185" s="46"/>
      <c r="N185" s="26"/>
      <c r="O185" s="26"/>
      <c r="P185" s="208"/>
      <c r="Q185" s="117"/>
      <c r="R185" s="26"/>
      <c r="S185" s="26"/>
      <c r="T185" s="116"/>
      <c r="U185" s="46"/>
      <c r="V185" s="26"/>
      <c r="W185" s="26"/>
      <c r="X185" s="117"/>
      <c r="Y185" s="118"/>
      <c r="Z185" s="26"/>
      <c r="AA185" s="116"/>
      <c r="AB185" s="46"/>
      <c r="AC185" s="26"/>
      <c r="AD185" s="26"/>
      <c r="AE185" s="118"/>
      <c r="AF185" s="116"/>
      <c r="AG185" s="118"/>
      <c r="AH185" s="26"/>
      <c r="AI185" s="26"/>
      <c r="AJ185" s="26"/>
      <c r="AK185" s="117"/>
      <c r="AL185" s="118"/>
      <c r="AM185" s="26"/>
      <c r="AN185" s="26"/>
      <c r="AO185" s="26"/>
      <c r="AP185" s="26"/>
      <c r="AQ185" s="26"/>
      <c r="AR185" s="26"/>
      <c r="AS185" s="26"/>
      <c r="AT185" s="26"/>
      <c r="AU185" s="26"/>
      <c r="AV185" s="26"/>
      <c r="AW185" s="116"/>
      <c r="AX185" s="46"/>
      <c r="AY185" s="26"/>
      <c r="AZ185" s="117"/>
      <c r="BA185" s="118"/>
      <c r="BB185" s="117"/>
      <c r="BC185" s="26"/>
      <c r="BD185" s="116"/>
      <c r="BE185" s="52"/>
    </row>
    <row r="186" spans="1:57" ht="25" customHeight="1">
      <c r="A186" s="36">
        <v>14</v>
      </c>
      <c r="B186" s="23" t="s">
        <v>385</v>
      </c>
      <c r="C186" s="232">
        <v>14.6</v>
      </c>
      <c r="D186" s="24" t="s">
        <v>386</v>
      </c>
      <c r="E186" s="202" t="s">
        <v>725</v>
      </c>
      <c r="F186" s="23" t="s">
        <v>59</v>
      </c>
      <c r="G186" s="23"/>
      <c r="H186" s="23" t="s">
        <v>844</v>
      </c>
      <c r="I186" s="23"/>
      <c r="J186" s="37"/>
      <c r="K186" s="115"/>
      <c r="L186" s="116"/>
      <c r="M186" s="46"/>
      <c r="N186" s="26"/>
      <c r="O186" s="26"/>
      <c r="P186" s="208"/>
      <c r="Q186" s="117"/>
      <c r="R186" s="26"/>
      <c r="S186" s="26"/>
      <c r="T186" s="116"/>
      <c r="U186" s="46"/>
      <c r="V186" s="26"/>
      <c r="W186" s="26"/>
      <c r="X186" s="117"/>
      <c r="Y186" s="118"/>
      <c r="Z186" s="26"/>
      <c r="AA186" s="116"/>
      <c r="AB186" s="46"/>
      <c r="AC186" s="26"/>
      <c r="AD186" s="26"/>
      <c r="AE186" s="118"/>
      <c r="AF186" s="116"/>
      <c r="AG186" s="118"/>
      <c r="AH186" s="26"/>
      <c r="AI186" s="26"/>
      <c r="AJ186" s="26"/>
      <c r="AK186" s="117"/>
      <c r="AL186" s="118"/>
      <c r="AM186" s="26"/>
      <c r="AN186" s="26"/>
      <c r="AO186" s="26"/>
      <c r="AP186" s="26"/>
      <c r="AQ186" s="26"/>
      <c r="AR186" s="26"/>
      <c r="AS186" s="26"/>
      <c r="AT186" s="26"/>
      <c r="AU186" s="26"/>
      <c r="AV186" s="26"/>
      <c r="AW186" s="116"/>
      <c r="AX186" s="46"/>
      <c r="AY186" s="26"/>
      <c r="AZ186" s="117"/>
      <c r="BA186" s="118"/>
      <c r="BB186" s="117"/>
      <c r="BC186" s="26"/>
      <c r="BD186" s="116"/>
      <c r="BE186" s="52"/>
    </row>
    <row r="187" spans="1:57" ht="25" customHeight="1">
      <c r="A187" s="36">
        <v>14</v>
      </c>
      <c r="B187" s="23" t="s">
        <v>387</v>
      </c>
      <c r="C187" s="232">
        <v>14.7</v>
      </c>
      <c r="D187" s="24" t="s">
        <v>388</v>
      </c>
      <c r="E187" s="202" t="s">
        <v>726</v>
      </c>
      <c r="F187" s="23" t="s">
        <v>1047</v>
      </c>
      <c r="G187" s="23"/>
      <c r="H187" s="23" t="s">
        <v>844</v>
      </c>
      <c r="I187" s="23"/>
      <c r="J187" s="37"/>
      <c r="K187" s="115"/>
      <c r="L187" s="116"/>
      <c r="M187" s="46"/>
      <c r="N187" s="26"/>
      <c r="O187" s="26"/>
      <c r="P187" s="208"/>
      <c r="Q187" s="117"/>
      <c r="R187" s="26"/>
      <c r="S187" s="26"/>
      <c r="T187" s="116"/>
      <c r="U187" s="46"/>
      <c r="V187" s="26"/>
      <c r="W187" s="26"/>
      <c r="X187" s="117"/>
      <c r="Y187" s="118"/>
      <c r="Z187" s="26"/>
      <c r="AA187" s="116"/>
      <c r="AB187" s="46"/>
      <c r="AC187" s="26"/>
      <c r="AD187" s="26"/>
      <c r="AE187" s="118"/>
      <c r="AF187" s="116"/>
      <c r="AG187" s="118"/>
      <c r="AH187" s="26"/>
      <c r="AI187" s="26"/>
      <c r="AJ187" s="26"/>
      <c r="AK187" s="117"/>
      <c r="AL187" s="118"/>
      <c r="AM187" s="26"/>
      <c r="AN187" s="26"/>
      <c r="AO187" s="26"/>
      <c r="AP187" s="26"/>
      <c r="AQ187" s="26"/>
      <c r="AR187" s="26"/>
      <c r="AS187" s="26"/>
      <c r="AT187" s="26"/>
      <c r="AU187" s="26"/>
      <c r="AV187" s="26"/>
      <c r="AW187" s="116"/>
      <c r="AX187" s="46"/>
      <c r="AY187" s="26"/>
      <c r="AZ187" s="117"/>
      <c r="BA187" s="118"/>
      <c r="BB187" s="117"/>
      <c r="BC187" s="26"/>
      <c r="BD187" s="116"/>
      <c r="BE187" s="52"/>
    </row>
    <row r="188" spans="1:57" ht="25" customHeight="1">
      <c r="A188" s="36">
        <v>14</v>
      </c>
      <c r="B188" s="23" t="s">
        <v>389</v>
      </c>
      <c r="C188" s="233" t="s">
        <v>1104</v>
      </c>
      <c r="D188" s="24" t="s">
        <v>390</v>
      </c>
      <c r="E188" s="202" t="s">
        <v>727</v>
      </c>
      <c r="F188" s="23" t="s">
        <v>391</v>
      </c>
      <c r="G188" s="23"/>
      <c r="H188" s="23" t="s">
        <v>844</v>
      </c>
      <c r="I188" s="23"/>
      <c r="J188" s="37"/>
      <c r="K188" s="115"/>
      <c r="L188" s="116"/>
      <c r="M188" s="46"/>
      <c r="N188" s="26"/>
      <c r="O188" s="26"/>
      <c r="P188" s="208"/>
      <c r="Q188" s="117"/>
      <c r="R188" s="26"/>
      <c r="S188" s="26"/>
      <c r="T188" s="116"/>
      <c r="U188" s="46"/>
      <c r="V188" s="26"/>
      <c r="W188" s="26"/>
      <c r="X188" s="117"/>
      <c r="Y188" s="118"/>
      <c r="Z188" s="26"/>
      <c r="AA188" s="116"/>
      <c r="AB188" s="46"/>
      <c r="AC188" s="26"/>
      <c r="AD188" s="26"/>
      <c r="AE188" s="118"/>
      <c r="AF188" s="116"/>
      <c r="AG188" s="118"/>
      <c r="AH188" s="26"/>
      <c r="AI188" s="26"/>
      <c r="AJ188" s="26"/>
      <c r="AK188" s="117"/>
      <c r="AL188" s="118"/>
      <c r="AM188" s="26"/>
      <c r="AN188" s="26"/>
      <c r="AO188" s="26"/>
      <c r="AP188" s="26"/>
      <c r="AQ188" s="26"/>
      <c r="AR188" s="26"/>
      <c r="AS188" s="26"/>
      <c r="AT188" s="26"/>
      <c r="AU188" s="26"/>
      <c r="AV188" s="26"/>
      <c r="AW188" s="116"/>
      <c r="AX188" s="46"/>
      <c r="AY188" s="26"/>
      <c r="AZ188" s="117"/>
      <c r="BA188" s="118"/>
      <c r="BB188" s="117"/>
      <c r="BC188" s="26"/>
      <c r="BD188" s="116"/>
      <c r="BE188" s="52"/>
    </row>
    <row r="189" spans="1:57" ht="25" customHeight="1">
      <c r="A189" s="36">
        <v>14</v>
      </c>
      <c r="B189" s="23" t="s">
        <v>392</v>
      </c>
      <c r="C189" s="233" t="s">
        <v>1105</v>
      </c>
      <c r="D189" s="24" t="s">
        <v>393</v>
      </c>
      <c r="E189" s="202" t="s">
        <v>728</v>
      </c>
      <c r="F189" s="23" t="s">
        <v>59</v>
      </c>
      <c r="G189" s="23"/>
      <c r="H189" s="23" t="s">
        <v>844</v>
      </c>
      <c r="I189" s="23"/>
      <c r="J189" s="37"/>
      <c r="K189" s="115"/>
      <c r="L189" s="116"/>
      <c r="M189" s="46"/>
      <c r="N189" s="26"/>
      <c r="O189" s="26"/>
      <c r="P189" s="208"/>
      <c r="Q189" s="117"/>
      <c r="R189" s="26"/>
      <c r="S189" s="26"/>
      <c r="T189" s="116"/>
      <c r="U189" s="46"/>
      <c r="V189" s="26"/>
      <c r="W189" s="26"/>
      <c r="X189" s="117"/>
      <c r="Y189" s="118"/>
      <c r="Z189" s="26"/>
      <c r="AA189" s="116"/>
      <c r="AB189" s="46"/>
      <c r="AC189" s="26"/>
      <c r="AD189" s="26"/>
      <c r="AE189" s="118"/>
      <c r="AF189" s="116"/>
      <c r="AG189" s="118"/>
      <c r="AH189" s="26"/>
      <c r="AI189" s="26"/>
      <c r="AJ189" s="26"/>
      <c r="AK189" s="117"/>
      <c r="AL189" s="118"/>
      <c r="AM189" s="26"/>
      <c r="AN189" s="26"/>
      <c r="AO189" s="26"/>
      <c r="AP189" s="26"/>
      <c r="AQ189" s="26"/>
      <c r="AR189" s="26"/>
      <c r="AS189" s="26"/>
      <c r="AT189" s="26"/>
      <c r="AU189" s="26"/>
      <c r="AV189" s="26"/>
      <c r="AW189" s="116"/>
      <c r="AX189" s="46"/>
      <c r="AY189" s="26"/>
      <c r="AZ189" s="117"/>
      <c r="BA189" s="118"/>
      <c r="BB189" s="117"/>
      <c r="BC189" s="26"/>
      <c r="BD189" s="116"/>
      <c r="BE189" s="52"/>
    </row>
    <row r="190" spans="1:57" ht="25" customHeight="1">
      <c r="A190" s="36">
        <v>14</v>
      </c>
      <c r="B190" s="23" t="s">
        <v>394</v>
      </c>
      <c r="C190" s="233" t="s">
        <v>1106</v>
      </c>
      <c r="D190" s="24" t="s">
        <v>395</v>
      </c>
      <c r="E190" s="202" t="s">
        <v>729</v>
      </c>
      <c r="F190" s="23" t="s">
        <v>772</v>
      </c>
      <c r="G190" s="23"/>
      <c r="H190" s="23" t="s">
        <v>844</v>
      </c>
      <c r="I190" s="23"/>
      <c r="J190" s="37"/>
      <c r="K190" s="115"/>
      <c r="L190" s="116"/>
      <c r="M190" s="46"/>
      <c r="N190" s="26"/>
      <c r="O190" s="26"/>
      <c r="P190" s="208"/>
      <c r="Q190" s="117"/>
      <c r="R190" s="26"/>
      <c r="S190" s="26"/>
      <c r="T190" s="116"/>
      <c r="U190" s="46"/>
      <c r="V190" s="26"/>
      <c r="W190" s="26"/>
      <c r="X190" s="117"/>
      <c r="Y190" s="118"/>
      <c r="Z190" s="26"/>
      <c r="AA190" s="116"/>
      <c r="AB190" s="46"/>
      <c r="AC190" s="26"/>
      <c r="AD190" s="26"/>
      <c r="AE190" s="118"/>
      <c r="AF190" s="116"/>
      <c r="AG190" s="118"/>
      <c r="AH190" s="26"/>
      <c r="AI190" s="26"/>
      <c r="AJ190" s="26"/>
      <c r="AK190" s="117"/>
      <c r="AL190" s="118"/>
      <c r="AM190" s="26"/>
      <c r="AN190" s="26"/>
      <c r="AO190" s="26"/>
      <c r="AP190" s="26"/>
      <c r="AQ190" s="26"/>
      <c r="AR190" s="26"/>
      <c r="AS190" s="26"/>
      <c r="AT190" s="26"/>
      <c r="AU190" s="26"/>
      <c r="AV190" s="26"/>
      <c r="AW190" s="116"/>
      <c r="AX190" s="46"/>
      <c r="AY190" s="26"/>
      <c r="AZ190" s="117"/>
      <c r="BA190" s="118"/>
      <c r="BB190" s="117"/>
      <c r="BC190" s="26"/>
      <c r="BD190" s="116"/>
      <c r="BE190" s="52"/>
    </row>
    <row r="191" spans="1:57" ht="25" customHeight="1">
      <c r="A191" s="36">
        <v>15</v>
      </c>
      <c r="B191" s="23" t="s">
        <v>396</v>
      </c>
      <c r="C191" s="232">
        <v>15.1</v>
      </c>
      <c r="D191" s="24" t="s">
        <v>397</v>
      </c>
      <c r="E191" s="202" t="s">
        <v>730</v>
      </c>
      <c r="F191" s="23" t="s">
        <v>59</v>
      </c>
      <c r="G191" s="23"/>
      <c r="H191" s="23" t="s">
        <v>844</v>
      </c>
      <c r="I191" s="23"/>
      <c r="J191" s="37"/>
      <c r="K191" s="115"/>
      <c r="L191" s="116"/>
      <c r="M191" s="46"/>
      <c r="N191" s="26"/>
      <c r="O191" s="26"/>
      <c r="P191" s="208"/>
      <c r="Q191" s="117"/>
      <c r="R191" s="26"/>
      <c r="S191" s="26"/>
      <c r="T191" s="116"/>
      <c r="U191" s="46"/>
      <c r="V191" s="26"/>
      <c r="W191" s="26"/>
      <c r="X191" s="117"/>
      <c r="Y191" s="118"/>
      <c r="Z191" s="26"/>
      <c r="AA191" s="116"/>
      <c r="AB191" s="46"/>
      <c r="AC191" s="26"/>
      <c r="AD191" s="26"/>
      <c r="AE191" s="118"/>
      <c r="AF191" s="116"/>
      <c r="AG191" s="118"/>
      <c r="AH191" s="26"/>
      <c r="AI191" s="26"/>
      <c r="AJ191" s="26"/>
      <c r="AK191" s="117"/>
      <c r="AL191" s="118"/>
      <c r="AM191" s="26"/>
      <c r="AN191" s="26"/>
      <c r="AO191" s="26"/>
      <c r="AP191" s="26"/>
      <c r="AQ191" s="26"/>
      <c r="AR191" s="26"/>
      <c r="AS191" s="26"/>
      <c r="AT191" s="26"/>
      <c r="AU191" s="26"/>
      <c r="AV191" s="26"/>
      <c r="AW191" s="116"/>
      <c r="AX191" s="46"/>
      <c r="AY191" s="26"/>
      <c r="AZ191" s="117"/>
      <c r="BA191" s="118"/>
      <c r="BB191" s="117"/>
      <c r="BC191" s="26"/>
      <c r="BD191" s="116"/>
      <c r="BE191" s="52"/>
    </row>
    <row r="192" spans="1:57" ht="25" customHeight="1">
      <c r="A192" s="36">
        <v>15</v>
      </c>
      <c r="B192" s="23"/>
      <c r="C192" s="232">
        <v>15.1</v>
      </c>
      <c r="D192" s="24" t="s">
        <v>398</v>
      </c>
      <c r="E192" s="202" t="s">
        <v>731</v>
      </c>
      <c r="F192" s="23" t="s">
        <v>1048</v>
      </c>
      <c r="G192" s="23"/>
      <c r="H192" s="23" t="s">
        <v>844</v>
      </c>
      <c r="I192" s="23"/>
      <c r="J192" s="37"/>
      <c r="K192" s="115"/>
      <c r="L192" s="116"/>
      <c r="M192" s="46"/>
      <c r="N192" s="26"/>
      <c r="O192" s="26"/>
      <c r="P192" s="208"/>
      <c r="Q192" s="117"/>
      <c r="R192" s="26"/>
      <c r="S192" s="26"/>
      <c r="T192" s="116"/>
      <c r="U192" s="46"/>
      <c r="V192" s="26"/>
      <c r="W192" s="26"/>
      <c r="X192" s="117"/>
      <c r="Y192" s="118"/>
      <c r="Z192" s="26"/>
      <c r="AA192" s="116"/>
      <c r="AB192" s="46"/>
      <c r="AC192" s="26"/>
      <c r="AD192" s="26"/>
      <c r="AE192" s="118"/>
      <c r="AF192" s="116"/>
      <c r="AG192" s="118"/>
      <c r="AH192" s="26"/>
      <c r="AI192" s="26"/>
      <c r="AJ192" s="26"/>
      <c r="AK192" s="117"/>
      <c r="AL192" s="118"/>
      <c r="AM192" s="26"/>
      <c r="AN192" s="26"/>
      <c r="AO192" s="26"/>
      <c r="AP192" s="26"/>
      <c r="AQ192" s="26"/>
      <c r="AR192" s="26"/>
      <c r="AS192" s="26"/>
      <c r="AT192" s="26"/>
      <c r="AU192" s="26"/>
      <c r="AV192" s="26"/>
      <c r="AW192" s="116"/>
      <c r="AX192" s="46"/>
      <c r="AY192" s="26"/>
      <c r="AZ192" s="117"/>
      <c r="BA192" s="118"/>
      <c r="BB192" s="117"/>
      <c r="BC192" s="26"/>
      <c r="BD192" s="116"/>
      <c r="BE192" s="52"/>
    </row>
    <row r="193" spans="1:57" ht="25" customHeight="1">
      <c r="A193" s="36">
        <v>15</v>
      </c>
      <c r="B193" s="23" t="s">
        <v>399</v>
      </c>
      <c r="C193" s="232">
        <v>15.2</v>
      </c>
      <c r="D193" s="24" t="s">
        <v>400</v>
      </c>
      <c r="E193" s="202" t="s">
        <v>732</v>
      </c>
      <c r="F193" s="23" t="s">
        <v>59</v>
      </c>
      <c r="G193" s="23"/>
      <c r="H193" s="23" t="s">
        <v>844</v>
      </c>
      <c r="I193" s="23"/>
      <c r="J193" s="37"/>
      <c r="K193" s="115"/>
      <c r="L193" s="116"/>
      <c r="M193" s="46"/>
      <c r="N193" s="26"/>
      <c r="O193" s="26"/>
      <c r="P193" s="208"/>
      <c r="Q193" s="117"/>
      <c r="R193" s="26"/>
      <c r="S193" s="26"/>
      <c r="T193" s="116"/>
      <c r="U193" s="46"/>
      <c r="V193" s="26"/>
      <c r="W193" s="26"/>
      <c r="X193" s="117"/>
      <c r="Y193" s="118"/>
      <c r="Z193" s="26"/>
      <c r="AA193" s="116"/>
      <c r="AB193" s="46"/>
      <c r="AC193" s="26"/>
      <c r="AD193" s="26"/>
      <c r="AE193" s="118"/>
      <c r="AF193" s="116"/>
      <c r="AG193" s="118"/>
      <c r="AH193" s="26"/>
      <c r="AI193" s="26"/>
      <c r="AJ193" s="26"/>
      <c r="AK193" s="117"/>
      <c r="AL193" s="118"/>
      <c r="AM193" s="26"/>
      <c r="AN193" s="26"/>
      <c r="AO193" s="26"/>
      <c r="AP193" s="26"/>
      <c r="AQ193" s="26"/>
      <c r="AR193" s="26"/>
      <c r="AS193" s="26"/>
      <c r="AT193" s="26"/>
      <c r="AU193" s="26"/>
      <c r="AV193" s="26"/>
      <c r="AW193" s="116"/>
      <c r="AX193" s="46"/>
      <c r="AY193" s="26"/>
      <c r="AZ193" s="117"/>
      <c r="BA193" s="118"/>
      <c r="BB193" s="117"/>
      <c r="BC193" s="26"/>
      <c r="BD193" s="116"/>
      <c r="BE193" s="52"/>
    </row>
    <row r="194" spans="1:57" ht="25" customHeight="1">
      <c r="A194" s="36">
        <v>15</v>
      </c>
      <c r="B194" s="23" t="s">
        <v>401</v>
      </c>
      <c r="C194" s="232">
        <v>15.3</v>
      </c>
      <c r="D194" s="24" t="s">
        <v>402</v>
      </c>
      <c r="E194" s="202" t="s">
        <v>733</v>
      </c>
      <c r="F194" s="23" t="s">
        <v>403</v>
      </c>
      <c r="G194" s="23"/>
      <c r="H194" s="23" t="s">
        <v>844</v>
      </c>
      <c r="I194" s="23"/>
      <c r="J194" s="37"/>
      <c r="K194" s="115"/>
      <c r="L194" s="116"/>
      <c r="M194" s="46"/>
      <c r="N194" s="26"/>
      <c r="O194" s="26"/>
      <c r="P194" s="208"/>
      <c r="Q194" s="117"/>
      <c r="R194" s="26"/>
      <c r="S194" s="26"/>
      <c r="T194" s="116"/>
      <c r="U194" s="46"/>
      <c r="V194" s="26"/>
      <c r="W194" s="26"/>
      <c r="X194" s="117"/>
      <c r="Y194" s="118"/>
      <c r="Z194" s="26"/>
      <c r="AA194" s="116"/>
      <c r="AB194" s="46"/>
      <c r="AC194" s="26"/>
      <c r="AD194" s="26"/>
      <c r="AE194" s="118"/>
      <c r="AF194" s="116"/>
      <c r="AG194" s="118"/>
      <c r="AH194" s="26"/>
      <c r="AI194" s="26"/>
      <c r="AJ194" s="26"/>
      <c r="AK194" s="117"/>
      <c r="AL194" s="118"/>
      <c r="AM194" s="26"/>
      <c r="AN194" s="26"/>
      <c r="AO194" s="26"/>
      <c r="AP194" s="26"/>
      <c r="AQ194" s="26"/>
      <c r="AR194" s="26"/>
      <c r="AS194" s="26"/>
      <c r="AT194" s="26"/>
      <c r="AU194" s="26"/>
      <c r="AV194" s="26"/>
      <c r="AW194" s="116"/>
      <c r="AX194" s="46"/>
      <c r="AY194" s="26"/>
      <c r="AZ194" s="117"/>
      <c r="BA194" s="118"/>
      <c r="BB194" s="117"/>
      <c r="BC194" s="26"/>
      <c r="BD194" s="116"/>
      <c r="BE194" s="52"/>
    </row>
    <row r="195" spans="1:57" ht="25" customHeight="1">
      <c r="A195" s="36">
        <v>15</v>
      </c>
      <c r="B195" s="23" t="s">
        <v>404</v>
      </c>
      <c r="C195" s="232">
        <v>15.4</v>
      </c>
      <c r="D195" s="24" t="s">
        <v>405</v>
      </c>
      <c r="E195" s="202" t="s">
        <v>734</v>
      </c>
      <c r="F195" s="23" t="s">
        <v>1048</v>
      </c>
      <c r="G195" s="23"/>
      <c r="H195" s="23" t="s">
        <v>844</v>
      </c>
      <c r="I195" s="23"/>
      <c r="J195" s="37"/>
      <c r="K195" s="115"/>
      <c r="L195" s="116"/>
      <c r="M195" s="46"/>
      <c r="N195" s="26"/>
      <c r="O195" s="26"/>
      <c r="P195" s="208"/>
      <c r="Q195" s="117"/>
      <c r="R195" s="26"/>
      <c r="S195" s="26"/>
      <c r="T195" s="116"/>
      <c r="U195" s="46"/>
      <c r="V195" s="26"/>
      <c r="W195" s="26"/>
      <c r="X195" s="117"/>
      <c r="Y195" s="118"/>
      <c r="Z195" s="26"/>
      <c r="AA195" s="116"/>
      <c r="AB195" s="46"/>
      <c r="AC195" s="26"/>
      <c r="AD195" s="26"/>
      <c r="AE195" s="118"/>
      <c r="AF195" s="116"/>
      <c r="AG195" s="118"/>
      <c r="AH195" s="26"/>
      <c r="AI195" s="26"/>
      <c r="AJ195" s="26"/>
      <c r="AK195" s="117"/>
      <c r="AL195" s="118"/>
      <c r="AM195" s="26"/>
      <c r="AN195" s="26"/>
      <c r="AO195" s="26"/>
      <c r="AP195" s="26"/>
      <c r="AQ195" s="26"/>
      <c r="AR195" s="26"/>
      <c r="AS195" s="26"/>
      <c r="AT195" s="26"/>
      <c r="AU195" s="26"/>
      <c r="AV195" s="26"/>
      <c r="AW195" s="116"/>
      <c r="AX195" s="46"/>
      <c r="AY195" s="26"/>
      <c r="AZ195" s="117"/>
      <c r="BA195" s="118"/>
      <c r="BB195" s="117"/>
      <c r="BC195" s="26"/>
      <c r="BD195" s="116"/>
      <c r="BE195" s="52"/>
    </row>
    <row r="196" spans="1:57" ht="25" customHeight="1">
      <c r="A196" s="36">
        <v>15</v>
      </c>
      <c r="B196" s="23"/>
      <c r="C196" s="232">
        <v>15.4</v>
      </c>
      <c r="D196" s="24" t="s">
        <v>406</v>
      </c>
      <c r="E196" s="202" t="s">
        <v>1012</v>
      </c>
      <c r="F196" s="23" t="s">
        <v>59</v>
      </c>
      <c r="G196" s="23"/>
      <c r="H196" s="23" t="s">
        <v>844</v>
      </c>
      <c r="I196" s="23"/>
      <c r="J196" s="37"/>
      <c r="K196" s="115"/>
      <c r="L196" s="116"/>
      <c r="M196" s="46"/>
      <c r="N196" s="26"/>
      <c r="O196" s="26"/>
      <c r="P196" s="208"/>
      <c r="Q196" s="117"/>
      <c r="R196" s="26"/>
      <c r="S196" s="26"/>
      <c r="T196" s="116"/>
      <c r="U196" s="46"/>
      <c r="V196" s="26"/>
      <c r="W196" s="26"/>
      <c r="X196" s="117"/>
      <c r="Y196" s="118"/>
      <c r="Z196" s="26"/>
      <c r="AA196" s="116"/>
      <c r="AB196" s="46"/>
      <c r="AC196" s="26"/>
      <c r="AD196" s="26"/>
      <c r="AE196" s="118"/>
      <c r="AF196" s="116"/>
      <c r="AG196" s="118"/>
      <c r="AH196" s="26"/>
      <c r="AI196" s="26"/>
      <c r="AJ196" s="26"/>
      <c r="AK196" s="117"/>
      <c r="AL196" s="118"/>
      <c r="AM196" s="26"/>
      <c r="AN196" s="26"/>
      <c r="AO196" s="26"/>
      <c r="AP196" s="26"/>
      <c r="AQ196" s="26"/>
      <c r="AR196" s="26"/>
      <c r="AS196" s="26"/>
      <c r="AT196" s="26"/>
      <c r="AU196" s="26"/>
      <c r="AV196" s="26"/>
      <c r="AW196" s="116"/>
      <c r="AX196" s="46"/>
      <c r="AY196" s="26"/>
      <c r="AZ196" s="117"/>
      <c r="BA196" s="118"/>
      <c r="BB196" s="117"/>
      <c r="BC196" s="26"/>
      <c r="BD196" s="116"/>
      <c r="BE196" s="52"/>
    </row>
    <row r="197" spans="1:57" ht="25" customHeight="1">
      <c r="A197" s="36">
        <v>15</v>
      </c>
      <c r="B197" s="23" t="s">
        <v>407</v>
      </c>
      <c r="C197" s="232">
        <v>15.5</v>
      </c>
      <c r="D197" s="24" t="s">
        <v>408</v>
      </c>
      <c r="E197" s="202" t="s">
        <v>735</v>
      </c>
      <c r="F197" s="23" t="s">
        <v>409</v>
      </c>
      <c r="G197" s="23"/>
      <c r="H197" s="23" t="s">
        <v>844</v>
      </c>
      <c r="I197" s="23"/>
      <c r="J197" s="37"/>
      <c r="K197" s="115"/>
      <c r="L197" s="116"/>
      <c r="M197" s="46"/>
      <c r="N197" s="26"/>
      <c r="O197" s="26"/>
      <c r="P197" s="208"/>
      <c r="Q197" s="117"/>
      <c r="R197" s="26"/>
      <c r="S197" s="26"/>
      <c r="T197" s="116"/>
      <c r="U197" s="46"/>
      <c r="V197" s="26"/>
      <c r="W197" s="26"/>
      <c r="X197" s="117"/>
      <c r="Y197" s="118"/>
      <c r="Z197" s="26"/>
      <c r="AA197" s="116"/>
      <c r="AB197" s="46"/>
      <c r="AC197" s="26"/>
      <c r="AD197" s="26"/>
      <c r="AE197" s="118"/>
      <c r="AF197" s="116"/>
      <c r="AG197" s="118"/>
      <c r="AH197" s="26"/>
      <c r="AI197" s="26"/>
      <c r="AJ197" s="26"/>
      <c r="AK197" s="117"/>
      <c r="AL197" s="118"/>
      <c r="AM197" s="26"/>
      <c r="AN197" s="26"/>
      <c r="AO197" s="26"/>
      <c r="AP197" s="26"/>
      <c r="AQ197" s="26"/>
      <c r="AR197" s="26"/>
      <c r="AS197" s="26"/>
      <c r="AT197" s="26"/>
      <c r="AU197" s="26"/>
      <c r="AV197" s="26"/>
      <c r="AW197" s="116"/>
      <c r="AX197" s="46"/>
      <c r="AY197" s="26"/>
      <c r="AZ197" s="117"/>
      <c r="BA197" s="118"/>
      <c r="BB197" s="117"/>
      <c r="BC197" s="26"/>
      <c r="BD197" s="116"/>
      <c r="BE197" s="52"/>
    </row>
    <row r="198" spans="1:57" ht="25" customHeight="1">
      <c r="A198" s="36">
        <v>15</v>
      </c>
      <c r="B198" s="23" t="s">
        <v>410</v>
      </c>
      <c r="C198" s="232">
        <v>15.6</v>
      </c>
      <c r="D198" s="24" t="s">
        <v>411</v>
      </c>
      <c r="E198" s="202" t="s">
        <v>412</v>
      </c>
      <c r="F198" s="23" t="s">
        <v>413</v>
      </c>
      <c r="G198" s="23"/>
      <c r="H198" s="23" t="s">
        <v>844</v>
      </c>
      <c r="I198" s="23"/>
      <c r="J198" s="37"/>
      <c r="K198" s="115"/>
      <c r="L198" s="116"/>
      <c r="M198" s="46"/>
      <c r="N198" s="26"/>
      <c r="O198" s="26"/>
      <c r="P198" s="208"/>
      <c r="Q198" s="117"/>
      <c r="R198" s="26"/>
      <c r="S198" s="26"/>
      <c r="T198" s="116"/>
      <c r="U198" s="46"/>
      <c r="V198" s="26"/>
      <c r="W198" s="26"/>
      <c r="X198" s="117"/>
      <c r="Y198" s="118"/>
      <c r="Z198" s="26"/>
      <c r="AA198" s="116"/>
      <c r="AB198" s="46"/>
      <c r="AC198" s="26"/>
      <c r="AD198" s="26"/>
      <c r="AE198" s="118"/>
      <c r="AF198" s="116"/>
      <c r="AG198" s="118"/>
      <c r="AH198" s="26"/>
      <c r="AI198" s="26"/>
      <c r="AJ198" s="26"/>
      <c r="AK198" s="117"/>
      <c r="AL198" s="118"/>
      <c r="AM198" s="26"/>
      <c r="AN198" s="26"/>
      <c r="AO198" s="26"/>
      <c r="AP198" s="26"/>
      <c r="AQ198" s="26"/>
      <c r="AR198" s="26"/>
      <c r="AS198" s="26"/>
      <c r="AT198" s="26"/>
      <c r="AU198" s="26"/>
      <c r="AV198" s="26"/>
      <c r="AW198" s="116"/>
      <c r="AX198" s="46"/>
      <c r="AY198" s="26"/>
      <c r="AZ198" s="117"/>
      <c r="BA198" s="118"/>
      <c r="BB198" s="117"/>
      <c r="BC198" s="26"/>
      <c r="BD198" s="116"/>
      <c r="BE198" s="52"/>
    </row>
    <row r="199" spans="1:57" ht="25" customHeight="1">
      <c r="A199" s="36">
        <v>15</v>
      </c>
      <c r="B199" s="23" t="s">
        <v>414</v>
      </c>
      <c r="C199" s="232">
        <v>15.7</v>
      </c>
      <c r="D199" s="24" t="s">
        <v>415</v>
      </c>
      <c r="E199" s="202" t="s">
        <v>736</v>
      </c>
      <c r="F199" s="23" t="s">
        <v>1049</v>
      </c>
      <c r="G199" s="23"/>
      <c r="H199" s="23" t="s">
        <v>844</v>
      </c>
      <c r="I199" s="23"/>
      <c r="J199" s="37"/>
      <c r="K199" s="115"/>
      <c r="L199" s="116"/>
      <c r="M199" s="46"/>
      <c r="N199" s="26"/>
      <c r="O199" s="26"/>
      <c r="P199" s="208"/>
      <c r="Q199" s="117"/>
      <c r="R199" s="26"/>
      <c r="S199" s="26"/>
      <c r="T199" s="116"/>
      <c r="U199" s="46"/>
      <c r="V199" s="26"/>
      <c r="W199" s="26"/>
      <c r="X199" s="117"/>
      <c r="Y199" s="118"/>
      <c r="Z199" s="26"/>
      <c r="AA199" s="116"/>
      <c r="AB199" s="46"/>
      <c r="AC199" s="26"/>
      <c r="AD199" s="26"/>
      <c r="AE199" s="118"/>
      <c r="AF199" s="116"/>
      <c r="AG199" s="118"/>
      <c r="AH199" s="26"/>
      <c r="AI199" s="26"/>
      <c r="AJ199" s="26"/>
      <c r="AK199" s="117"/>
      <c r="AL199" s="118"/>
      <c r="AM199" s="26"/>
      <c r="AN199" s="26"/>
      <c r="AO199" s="26"/>
      <c r="AP199" s="26"/>
      <c r="AQ199" s="26"/>
      <c r="AR199" s="26"/>
      <c r="AS199" s="26"/>
      <c r="AT199" s="26"/>
      <c r="AU199" s="26"/>
      <c r="AV199" s="26"/>
      <c r="AW199" s="116"/>
      <c r="AX199" s="46"/>
      <c r="AY199" s="26"/>
      <c r="AZ199" s="117"/>
      <c r="BA199" s="118"/>
      <c r="BB199" s="117"/>
      <c r="BC199" s="26"/>
      <c r="BD199" s="116"/>
      <c r="BE199" s="52"/>
    </row>
    <row r="200" spans="1:57" ht="25" customHeight="1">
      <c r="A200" s="36">
        <v>15</v>
      </c>
      <c r="B200" s="23" t="s">
        <v>416</v>
      </c>
      <c r="C200" s="232">
        <v>15.8</v>
      </c>
      <c r="D200" s="24" t="s">
        <v>417</v>
      </c>
      <c r="E200" s="202" t="s">
        <v>418</v>
      </c>
      <c r="F200" s="23" t="s">
        <v>409</v>
      </c>
      <c r="G200" s="23"/>
      <c r="H200" s="23" t="s">
        <v>844</v>
      </c>
      <c r="I200" s="23"/>
      <c r="J200" s="37"/>
      <c r="K200" s="115"/>
      <c r="L200" s="116"/>
      <c r="M200" s="46"/>
      <c r="N200" s="26"/>
      <c r="O200" s="26"/>
      <c r="P200" s="208"/>
      <c r="Q200" s="117"/>
      <c r="R200" s="26"/>
      <c r="S200" s="26"/>
      <c r="T200" s="116"/>
      <c r="U200" s="46"/>
      <c r="V200" s="26"/>
      <c r="W200" s="26"/>
      <c r="X200" s="117"/>
      <c r="Y200" s="118"/>
      <c r="Z200" s="26"/>
      <c r="AA200" s="116"/>
      <c r="AB200" s="46"/>
      <c r="AC200" s="26"/>
      <c r="AD200" s="26"/>
      <c r="AE200" s="118"/>
      <c r="AF200" s="116"/>
      <c r="AG200" s="118"/>
      <c r="AH200" s="26"/>
      <c r="AI200" s="26"/>
      <c r="AJ200" s="26"/>
      <c r="AK200" s="117"/>
      <c r="AL200" s="118"/>
      <c r="AM200" s="26"/>
      <c r="AN200" s="26"/>
      <c r="AO200" s="26"/>
      <c r="AP200" s="26"/>
      <c r="AQ200" s="26"/>
      <c r="AR200" s="26"/>
      <c r="AS200" s="26"/>
      <c r="AT200" s="26"/>
      <c r="AU200" s="26"/>
      <c r="AV200" s="26"/>
      <c r="AW200" s="116"/>
      <c r="AX200" s="46"/>
      <c r="AY200" s="26"/>
      <c r="AZ200" s="117"/>
      <c r="BA200" s="118"/>
      <c r="BB200" s="117"/>
      <c r="BC200" s="26"/>
      <c r="BD200" s="116"/>
      <c r="BE200" s="52"/>
    </row>
    <row r="201" spans="1:57" ht="25" customHeight="1">
      <c r="A201" s="36">
        <v>15</v>
      </c>
      <c r="B201" s="23" t="s">
        <v>419</v>
      </c>
      <c r="C201" s="232">
        <v>15.9</v>
      </c>
      <c r="D201" s="24" t="s">
        <v>420</v>
      </c>
      <c r="E201" s="202" t="s">
        <v>1013</v>
      </c>
      <c r="F201" s="23" t="s">
        <v>1050</v>
      </c>
      <c r="G201" s="23"/>
      <c r="H201" s="23" t="s">
        <v>844</v>
      </c>
      <c r="I201" s="23"/>
      <c r="J201" s="37"/>
      <c r="K201" s="115"/>
      <c r="L201" s="116"/>
      <c r="M201" s="46"/>
      <c r="N201" s="26"/>
      <c r="O201" s="26"/>
      <c r="P201" s="208"/>
      <c r="Q201" s="117"/>
      <c r="R201" s="26"/>
      <c r="S201" s="26"/>
      <c r="T201" s="116"/>
      <c r="U201" s="46"/>
      <c r="V201" s="26"/>
      <c r="W201" s="26"/>
      <c r="X201" s="117"/>
      <c r="Y201" s="118"/>
      <c r="Z201" s="26"/>
      <c r="AA201" s="116"/>
      <c r="AB201" s="46"/>
      <c r="AC201" s="26"/>
      <c r="AD201" s="26"/>
      <c r="AE201" s="118"/>
      <c r="AF201" s="116"/>
      <c r="AG201" s="118"/>
      <c r="AH201" s="26"/>
      <c r="AI201" s="26"/>
      <c r="AJ201" s="26"/>
      <c r="AK201" s="117"/>
      <c r="AL201" s="118"/>
      <c r="AM201" s="26"/>
      <c r="AN201" s="26"/>
      <c r="AO201" s="26"/>
      <c r="AP201" s="26"/>
      <c r="AQ201" s="26"/>
      <c r="AR201" s="26"/>
      <c r="AS201" s="26"/>
      <c r="AT201" s="26"/>
      <c r="AU201" s="26"/>
      <c r="AV201" s="26"/>
      <c r="AW201" s="116"/>
      <c r="AX201" s="46"/>
      <c r="AY201" s="26"/>
      <c r="AZ201" s="117"/>
      <c r="BA201" s="118"/>
      <c r="BB201" s="117"/>
      <c r="BC201" s="26"/>
      <c r="BD201" s="116"/>
      <c r="BE201" s="52"/>
    </row>
    <row r="202" spans="1:57" ht="25" customHeight="1">
      <c r="A202" s="36">
        <v>15</v>
      </c>
      <c r="B202" s="23" t="s">
        <v>421</v>
      </c>
      <c r="C202" s="233" t="s">
        <v>1107</v>
      </c>
      <c r="D202" s="24" t="s">
        <v>422</v>
      </c>
      <c r="E202" s="202" t="s">
        <v>1014</v>
      </c>
      <c r="F202" s="23" t="s">
        <v>1051</v>
      </c>
      <c r="G202" s="23"/>
      <c r="H202" s="23" t="s">
        <v>844</v>
      </c>
      <c r="I202" s="23"/>
      <c r="J202" s="37"/>
      <c r="K202" s="115"/>
      <c r="L202" s="116"/>
      <c r="M202" s="46"/>
      <c r="N202" s="26"/>
      <c r="O202" s="26"/>
      <c r="P202" s="208"/>
      <c r="Q202" s="117"/>
      <c r="R202" s="26"/>
      <c r="S202" s="26"/>
      <c r="T202" s="116"/>
      <c r="U202" s="46"/>
      <c r="V202" s="26"/>
      <c r="W202" s="26"/>
      <c r="X202" s="117"/>
      <c r="Y202" s="118"/>
      <c r="Z202" s="26"/>
      <c r="AA202" s="116"/>
      <c r="AB202" s="46"/>
      <c r="AC202" s="26"/>
      <c r="AD202" s="26"/>
      <c r="AE202" s="118"/>
      <c r="AF202" s="116"/>
      <c r="AG202" s="118"/>
      <c r="AH202" s="26"/>
      <c r="AI202" s="26"/>
      <c r="AJ202" s="26"/>
      <c r="AK202" s="117"/>
      <c r="AL202" s="118"/>
      <c r="AM202" s="26"/>
      <c r="AN202" s="26"/>
      <c r="AO202" s="26"/>
      <c r="AP202" s="26"/>
      <c r="AQ202" s="26"/>
      <c r="AR202" s="26"/>
      <c r="AS202" s="26"/>
      <c r="AT202" s="26"/>
      <c r="AU202" s="26"/>
      <c r="AV202" s="26"/>
      <c r="AW202" s="116"/>
      <c r="AX202" s="46"/>
      <c r="AY202" s="26"/>
      <c r="AZ202" s="117"/>
      <c r="BA202" s="118"/>
      <c r="BB202" s="117"/>
      <c r="BC202" s="26"/>
      <c r="BD202" s="116"/>
      <c r="BE202" s="52"/>
    </row>
    <row r="203" spans="1:57" ht="25" customHeight="1">
      <c r="A203" s="36">
        <v>15</v>
      </c>
      <c r="B203" s="23" t="s">
        <v>423</v>
      </c>
      <c r="C203" s="233" t="s">
        <v>1108</v>
      </c>
      <c r="D203" s="24" t="s">
        <v>424</v>
      </c>
      <c r="E203" s="202" t="s">
        <v>1015</v>
      </c>
      <c r="F203" s="23" t="s">
        <v>1051</v>
      </c>
      <c r="G203" s="23" t="s">
        <v>801</v>
      </c>
      <c r="H203" s="23" t="s">
        <v>844</v>
      </c>
      <c r="I203" s="23"/>
      <c r="J203" s="37"/>
      <c r="K203" s="115"/>
      <c r="L203" s="116"/>
      <c r="M203" s="46"/>
      <c r="N203" s="26"/>
      <c r="O203" s="26"/>
      <c r="P203" s="208"/>
      <c r="Q203" s="117"/>
      <c r="R203" s="26"/>
      <c r="S203" s="26"/>
      <c r="T203" s="116"/>
      <c r="U203" s="46"/>
      <c r="V203" s="26"/>
      <c r="W203" s="26"/>
      <c r="X203" s="117"/>
      <c r="Y203" s="118"/>
      <c r="Z203" s="26"/>
      <c r="AA203" s="116"/>
      <c r="AB203" s="46"/>
      <c r="AC203" s="26"/>
      <c r="AD203" s="26"/>
      <c r="AE203" s="118"/>
      <c r="AF203" s="116"/>
      <c r="AG203" s="118"/>
      <c r="AH203" s="26"/>
      <c r="AI203" s="26"/>
      <c r="AJ203" s="26"/>
      <c r="AK203" s="117"/>
      <c r="AL203" s="118"/>
      <c r="AM203" s="26"/>
      <c r="AN203" s="26"/>
      <c r="AO203" s="26"/>
      <c r="AP203" s="26"/>
      <c r="AQ203" s="26"/>
      <c r="AR203" s="26"/>
      <c r="AS203" s="26"/>
      <c r="AT203" s="26"/>
      <c r="AU203" s="26"/>
      <c r="AV203" s="26"/>
      <c r="AW203" s="116"/>
      <c r="AX203" s="46"/>
      <c r="AY203" s="26"/>
      <c r="AZ203" s="117"/>
      <c r="BA203" s="118"/>
      <c r="BB203" s="117"/>
      <c r="BC203" s="26"/>
      <c r="BD203" s="116"/>
      <c r="BE203" s="52"/>
    </row>
    <row r="204" spans="1:57" ht="25" customHeight="1">
      <c r="A204" s="36">
        <v>15</v>
      </c>
      <c r="B204" s="23" t="s">
        <v>425</v>
      </c>
      <c r="C204" s="233" t="s">
        <v>1109</v>
      </c>
      <c r="D204" s="24" t="s">
        <v>426</v>
      </c>
      <c r="E204" s="202" t="s">
        <v>737</v>
      </c>
      <c r="F204" s="23" t="s">
        <v>773</v>
      </c>
      <c r="G204" s="23" t="s">
        <v>800</v>
      </c>
      <c r="H204" s="23" t="s">
        <v>844</v>
      </c>
      <c r="I204" s="23"/>
      <c r="J204" s="37"/>
      <c r="K204" s="115"/>
      <c r="L204" s="116"/>
      <c r="M204" s="46"/>
      <c r="N204" s="26"/>
      <c r="O204" s="26"/>
      <c r="P204" s="208"/>
      <c r="Q204" s="117"/>
      <c r="R204" s="26"/>
      <c r="S204" s="26"/>
      <c r="T204" s="116"/>
      <c r="U204" s="46"/>
      <c r="V204" s="26"/>
      <c r="W204" s="26"/>
      <c r="X204" s="117"/>
      <c r="Y204" s="118"/>
      <c r="Z204" s="26"/>
      <c r="AA204" s="116"/>
      <c r="AB204" s="46"/>
      <c r="AC204" s="26"/>
      <c r="AD204" s="26"/>
      <c r="AE204" s="118"/>
      <c r="AF204" s="116"/>
      <c r="AG204" s="118"/>
      <c r="AH204" s="26"/>
      <c r="AI204" s="26"/>
      <c r="AJ204" s="26"/>
      <c r="AK204" s="117"/>
      <c r="AL204" s="118"/>
      <c r="AM204" s="26"/>
      <c r="AN204" s="26"/>
      <c r="AO204" s="26"/>
      <c r="AP204" s="26"/>
      <c r="AQ204" s="26"/>
      <c r="AR204" s="26"/>
      <c r="AS204" s="26"/>
      <c r="AT204" s="26"/>
      <c r="AU204" s="26"/>
      <c r="AV204" s="26"/>
      <c r="AW204" s="116"/>
      <c r="AX204" s="46"/>
      <c r="AY204" s="26"/>
      <c r="AZ204" s="117"/>
      <c r="BA204" s="118"/>
      <c r="BB204" s="117"/>
      <c r="BC204" s="26"/>
      <c r="BD204" s="116"/>
      <c r="BE204" s="52"/>
    </row>
    <row r="205" spans="1:57" ht="25" customHeight="1">
      <c r="A205" s="36">
        <v>16</v>
      </c>
      <c r="B205" s="23" t="s">
        <v>427</v>
      </c>
      <c r="C205" s="232">
        <v>16.100000000000001</v>
      </c>
      <c r="D205" s="24" t="s">
        <v>428</v>
      </c>
      <c r="E205" s="202" t="s">
        <v>738</v>
      </c>
      <c r="F205" s="23" t="s">
        <v>774</v>
      </c>
      <c r="G205" s="23"/>
      <c r="H205" s="23" t="s">
        <v>844</v>
      </c>
      <c r="I205" s="23"/>
      <c r="J205" s="37"/>
      <c r="K205" s="115"/>
      <c r="L205" s="116"/>
      <c r="M205" s="46"/>
      <c r="N205" s="26"/>
      <c r="O205" s="26"/>
      <c r="P205" s="208"/>
      <c r="Q205" s="117"/>
      <c r="R205" s="26"/>
      <c r="S205" s="26"/>
      <c r="T205" s="116"/>
      <c r="U205" s="46"/>
      <c r="V205" s="26"/>
      <c r="W205" s="26"/>
      <c r="X205" s="117"/>
      <c r="Y205" s="118"/>
      <c r="Z205" s="26"/>
      <c r="AA205" s="116"/>
      <c r="AB205" s="46"/>
      <c r="AC205" s="26"/>
      <c r="AD205" s="26"/>
      <c r="AE205" s="118"/>
      <c r="AF205" s="116"/>
      <c r="AG205" s="118"/>
      <c r="AH205" s="26"/>
      <c r="AI205" s="26"/>
      <c r="AJ205" s="26"/>
      <c r="AK205" s="117"/>
      <c r="AL205" s="118"/>
      <c r="AM205" s="26"/>
      <c r="AN205" s="26"/>
      <c r="AO205" s="26"/>
      <c r="AP205" s="26"/>
      <c r="AQ205" s="26"/>
      <c r="AR205" s="26"/>
      <c r="AS205" s="26"/>
      <c r="AT205" s="26"/>
      <c r="AU205" s="26"/>
      <c r="AV205" s="26"/>
      <c r="AW205" s="116"/>
      <c r="AX205" s="46"/>
      <c r="AY205" s="26"/>
      <c r="AZ205" s="117"/>
      <c r="BA205" s="118"/>
      <c r="BB205" s="117"/>
      <c r="BC205" s="26"/>
      <c r="BD205" s="116"/>
      <c r="BE205" s="52"/>
    </row>
    <row r="206" spans="1:57" ht="25" customHeight="1">
      <c r="A206" s="36">
        <v>16</v>
      </c>
      <c r="B206" s="23"/>
      <c r="C206" s="232">
        <v>16.100000000000001</v>
      </c>
      <c r="D206" s="24" t="s">
        <v>429</v>
      </c>
      <c r="E206" s="202" t="s">
        <v>739</v>
      </c>
      <c r="F206" s="23" t="s">
        <v>288</v>
      </c>
      <c r="G206" s="23"/>
      <c r="H206" s="23" t="s">
        <v>844</v>
      </c>
      <c r="I206" s="23"/>
      <c r="J206" s="37"/>
      <c r="K206" s="115"/>
      <c r="L206" s="116"/>
      <c r="M206" s="46"/>
      <c r="N206" s="26"/>
      <c r="O206" s="26"/>
      <c r="P206" s="208"/>
      <c r="Q206" s="117"/>
      <c r="R206" s="26"/>
      <c r="S206" s="26"/>
      <c r="T206" s="116"/>
      <c r="U206" s="46"/>
      <c r="V206" s="26"/>
      <c r="W206" s="26"/>
      <c r="X206" s="117"/>
      <c r="Y206" s="118"/>
      <c r="Z206" s="26"/>
      <c r="AA206" s="116"/>
      <c r="AB206" s="46"/>
      <c r="AC206" s="26"/>
      <c r="AD206" s="26"/>
      <c r="AE206" s="118"/>
      <c r="AF206" s="116"/>
      <c r="AG206" s="118"/>
      <c r="AH206" s="26"/>
      <c r="AI206" s="26"/>
      <c r="AJ206" s="26"/>
      <c r="AK206" s="117"/>
      <c r="AL206" s="118"/>
      <c r="AM206" s="26"/>
      <c r="AN206" s="26"/>
      <c r="AO206" s="26"/>
      <c r="AP206" s="26"/>
      <c r="AQ206" s="26"/>
      <c r="AR206" s="26"/>
      <c r="AS206" s="26"/>
      <c r="AT206" s="26"/>
      <c r="AU206" s="26"/>
      <c r="AV206" s="26"/>
      <c r="AW206" s="116"/>
      <c r="AX206" s="46"/>
      <c r="AY206" s="26"/>
      <c r="AZ206" s="117"/>
      <c r="BA206" s="118"/>
      <c r="BB206" s="117"/>
      <c r="BC206" s="26"/>
      <c r="BD206" s="116"/>
      <c r="BE206" s="52"/>
    </row>
    <row r="207" spans="1:57" ht="25" customHeight="1">
      <c r="A207" s="36">
        <v>16</v>
      </c>
      <c r="B207" s="23"/>
      <c r="C207" s="232">
        <v>16.100000000000001</v>
      </c>
      <c r="D207" s="24" t="s">
        <v>430</v>
      </c>
      <c r="E207" s="202" t="s">
        <v>1019</v>
      </c>
      <c r="F207" s="23" t="s">
        <v>327</v>
      </c>
      <c r="G207" s="23"/>
      <c r="H207" s="23" t="s">
        <v>844</v>
      </c>
      <c r="I207" s="23"/>
      <c r="J207" s="37"/>
      <c r="K207" s="115"/>
      <c r="L207" s="116"/>
      <c r="M207" s="46"/>
      <c r="N207" s="26"/>
      <c r="O207" s="26"/>
      <c r="P207" s="208"/>
      <c r="Q207" s="117"/>
      <c r="R207" s="26"/>
      <c r="S207" s="26"/>
      <c r="T207" s="116"/>
      <c r="U207" s="46"/>
      <c r="V207" s="26"/>
      <c r="W207" s="26"/>
      <c r="X207" s="117"/>
      <c r="Y207" s="118"/>
      <c r="Z207" s="26"/>
      <c r="AA207" s="116"/>
      <c r="AB207" s="46"/>
      <c r="AC207" s="26"/>
      <c r="AD207" s="26"/>
      <c r="AE207" s="118"/>
      <c r="AF207" s="116"/>
      <c r="AG207" s="118"/>
      <c r="AH207" s="26"/>
      <c r="AI207" s="26"/>
      <c r="AJ207" s="26"/>
      <c r="AK207" s="117"/>
      <c r="AL207" s="118"/>
      <c r="AM207" s="26"/>
      <c r="AN207" s="26"/>
      <c r="AO207" s="26"/>
      <c r="AP207" s="26"/>
      <c r="AQ207" s="26"/>
      <c r="AR207" s="26"/>
      <c r="AS207" s="26"/>
      <c r="AT207" s="26"/>
      <c r="AU207" s="26"/>
      <c r="AV207" s="26"/>
      <c r="AW207" s="116"/>
      <c r="AX207" s="46"/>
      <c r="AY207" s="26"/>
      <c r="AZ207" s="117"/>
      <c r="BA207" s="118"/>
      <c r="BB207" s="117"/>
      <c r="BC207" s="26"/>
      <c r="BD207" s="116"/>
      <c r="BE207" s="52"/>
    </row>
    <row r="208" spans="1:57" ht="25" customHeight="1">
      <c r="A208" s="36">
        <v>16</v>
      </c>
      <c r="B208" s="23"/>
      <c r="C208" s="232">
        <v>16.100000000000001</v>
      </c>
      <c r="D208" s="24" t="s">
        <v>431</v>
      </c>
      <c r="E208" s="202" t="s">
        <v>740</v>
      </c>
      <c r="F208" s="23" t="s">
        <v>327</v>
      </c>
      <c r="G208" s="23"/>
      <c r="H208" s="23" t="s">
        <v>844</v>
      </c>
      <c r="I208" s="23"/>
      <c r="J208" s="37"/>
      <c r="K208" s="115"/>
      <c r="L208" s="116"/>
      <c r="M208" s="46"/>
      <c r="N208" s="26"/>
      <c r="O208" s="26"/>
      <c r="P208" s="208"/>
      <c r="Q208" s="117"/>
      <c r="R208" s="26"/>
      <c r="S208" s="26"/>
      <c r="T208" s="116"/>
      <c r="U208" s="46"/>
      <c r="V208" s="26"/>
      <c r="W208" s="26"/>
      <c r="X208" s="117"/>
      <c r="Y208" s="118"/>
      <c r="Z208" s="26"/>
      <c r="AA208" s="116"/>
      <c r="AB208" s="46"/>
      <c r="AC208" s="26"/>
      <c r="AD208" s="26"/>
      <c r="AE208" s="118"/>
      <c r="AF208" s="116"/>
      <c r="AG208" s="118"/>
      <c r="AH208" s="26"/>
      <c r="AI208" s="26"/>
      <c r="AJ208" s="26"/>
      <c r="AK208" s="117"/>
      <c r="AL208" s="118"/>
      <c r="AM208" s="26"/>
      <c r="AN208" s="26"/>
      <c r="AO208" s="26"/>
      <c r="AP208" s="26"/>
      <c r="AQ208" s="26"/>
      <c r="AR208" s="26"/>
      <c r="AS208" s="26"/>
      <c r="AT208" s="26"/>
      <c r="AU208" s="26"/>
      <c r="AV208" s="26"/>
      <c r="AW208" s="116"/>
      <c r="AX208" s="46"/>
      <c r="AY208" s="26"/>
      <c r="AZ208" s="117"/>
      <c r="BA208" s="118"/>
      <c r="BB208" s="117"/>
      <c r="BC208" s="26"/>
      <c r="BD208" s="116"/>
      <c r="BE208" s="52"/>
    </row>
    <row r="209" spans="1:57" ht="25" customHeight="1">
      <c r="A209" s="36">
        <v>16</v>
      </c>
      <c r="B209" s="23" t="s">
        <v>432</v>
      </c>
      <c r="C209" s="232">
        <v>16.2</v>
      </c>
      <c r="D209" s="24" t="s">
        <v>433</v>
      </c>
      <c r="E209" s="202" t="s">
        <v>741</v>
      </c>
      <c r="F209" s="23" t="s">
        <v>64</v>
      </c>
      <c r="G209" s="23"/>
      <c r="H209" s="23" t="s">
        <v>844</v>
      </c>
      <c r="I209" s="23"/>
      <c r="J209" s="37"/>
      <c r="K209" s="115"/>
      <c r="L209" s="116"/>
      <c r="M209" s="46"/>
      <c r="N209" s="26"/>
      <c r="O209" s="26"/>
      <c r="P209" s="208"/>
      <c r="Q209" s="117"/>
      <c r="R209" s="26"/>
      <c r="S209" s="26"/>
      <c r="T209" s="116"/>
      <c r="U209" s="46"/>
      <c r="V209" s="26"/>
      <c r="W209" s="26"/>
      <c r="X209" s="117"/>
      <c r="Y209" s="118"/>
      <c r="Z209" s="26"/>
      <c r="AA209" s="116"/>
      <c r="AB209" s="46"/>
      <c r="AC209" s="26"/>
      <c r="AD209" s="26"/>
      <c r="AE209" s="118"/>
      <c r="AF209" s="116"/>
      <c r="AG209" s="118"/>
      <c r="AH209" s="26"/>
      <c r="AI209" s="26"/>
      <c r="AJ209" s="26"/>
      <c r="AK209" s="117"/>
      <c r="AL209" s="118"/>
      <c r="AM209" s="26"/>
      <c r="AN209" s="26"/>
      <c r="AO209" s="26"/>
      <c r="AP209" s="26"/>
      <c r="AQ209" s="26"/>
      <c r="AR209" s="26"/>
      <c r="AS209" s="26"/>
      <c r="AT209" s="26"/>
      <c r="AU209" s="26"/>
      <c r="AV209" s="26"/>
      <c r="AW209" s="116"/>
      <c r="AX209" s="46"/>
      <c r="AY209" s="26"/>
      <c r="AZ209" s="117"/>
      <c r="BA209" s="118"/>
      <c r="BB209" s="117"/>
      <c r="BC209" s="26"/>
      <c r="BD209" s="116"/>
      <c r="BE209" s="52"/>
    </row>
    <row r="210" spans="1:57" ht="25" customHeight="1">
      <c r="A210" s="36">
        <v>16</v>
      </c>
      <c r="B210" s="23"/>
      <c r="C210" s="232">
        <v>16.2</v>
      </c>
      <c r="D210" s="24" t="s">
        <v>434</v>
      </c>
      <c r="E210" s="202" t="s">
        <v>742</v>
      </c>
      <c r="F210" s="23" t="s">
        <v>327</v>
      </c>
      <c r="G210" s="23"/>
      <c r="H210" s="23" t="s">
        <v>844</v>
      </c>
      <c r="I210" s="23"/>
      <c r="J210" s="37"/>
      <c r="K210" s="115"/>
      <c r="L210" s="116"/>
      <c r="M210" s="46"/>
      <c r="N210" s="26"/>
      <c r="O210" s="26"/>
      <c r="P210" s="208"/>
      <c r="Q210" s="117"/>
      <c r="R210" s="26"/>
      <c r="S210" s="26"/>
      <c r="T210" s="116"/>
      <c r="U210" s="46"/>
      <c r="V210" s="26"/>
      <c r="W210" s="26"/>
      <c r="X210" s="117"/>
      <c r="Y210" s="118"/>
      <c r="Z210" s="26"/>
      <c r="AA210" s="116"/>
      <c r="AB210" s="46"/>
      <c r="AC210" s="26"/>
      <c r="AD210" s="26"/>
      <c r="AE210" s="118"/>
      <c r="AF210" s="116"/>
      <c r="AG210" s="118"/>
      <c r="AH210" s="26"/>
      <c r="AI210" s="26"/>
      <c r="AJ210" s="26"/>
      <c r="AK210" s="117"/>
      <c r="AL210" s="118"/>
      <c r="AM210" s="26"/>
      <c r="AN210" s="26"/>
      <c r="AO210" s="26"/>
      <c r="AP210" s="26"/>
      <c r="AQ210" s="26"/>
      <c r="AR210" s="26"/>
      <c r="AS210" s="26"/>
      <c r="AT210" s="26"/>
      <c r="AU210" s="26"/>
      <c r="AV210" s="26"/>
      <c r="AW210" s="116"/>
      <c r="AX210" s="46"/>
      <c r="AY210" s="26"/>
      <c r="AZ210" s="117"/>
      <c r="BA210" s="118"/>
      <c r="BB210" s="117"/>
      <c r="BC210" s="26"/>
      <c r="BD210" s="116"/>
      <c r="BE210" s="52"/>
    </row>
    <row r="211" spans="1:57" ht="25" customHeight="1">
      <c r="A211" s="36">
        <v>16</v>
      </c>
      <c r="B211" s="23"/>
      <c r="C211" s="232">
        <v>16.2</v>
      </c>
      <c r="D211" s="24" t="s">
        <v>435</v>
      </c>
      <c r="E211" s="202" t="s">
        <v>743</v>
      </c>
      <c r="F211" s="23" t="s">
        <v>64</v>
      </c>
      <c r="G211" s="23"/>
      <c r="H211" s="23" t="s">
        <v>844</v>
      </c>
      <c r="I211" s="23"/>
      <c r="J211" s="37"/>
      <c r="K211" s="115"/>
      <c r="L211" s="116"/>
      <c r="M211" s="46"/>
      <c r="N211" s="26"/>
      <c r="O211" s="26"/>
      <c r="P211" s="208"/>
      <c r="Q211" s="117"/>
      <c r="R211" s="26"/>
      <c r="S211" s="26"/>
      <c r="T211" s="116"/>
      <c r="U211" s="46"/>
      <c r="V211" s="26"/>
      <c r="W211" s="26"/>
      <c r="X211" s="117"/>
      <c r="Y211" s="118"/>
      <c r="Z211" s="26"/>
      <c r="AA211" s="116"/>
      <c r="AB211" s="46"/>
      <c r="AC211" s="26"/>
      <c r="AD211" s="26"/>
      <c r="AE211" s="118"/>
      <c r="AF211" s="116"/>
      <c r="AG211" s="118"/>
      <c r="AH211" s="26"/>
      <c r="AI211" s="26"/>
      <c r="AJ211" s="26"/>
      <c r="AK211" s="117"/>
      <c r="AL211" s="118"/>
      <c r="AM211" s="26"/>
      <c r="AN211" s="26"/>
      <c r="AO211" s="26"/>
      <c r="AP211" s="26"/>
      <c r="AQ211" s="26"/>
      <c r="AR211" s="26"/>
      <c r="AS211" s="26"/>
      <c r="AT211" s="26"/>
      <c r="AU211" s="26"/>
      <c r="AV211" s="26"/>
      <c r="AW211" s="116"/>
      <c r="AX211" s="46"/>
      <c r="AY211" s="26"/>
      <c r="AZ211" s="117"/>
      <c r="BA211" s="118"/>
      <c r="BB211" s="117"/>
      <c r="BC211" s="26"/>
      <c r="BD211" s="116"/>
      <c r="BE211" s="52"/>
    </row>
    <row r="212" spans="1:57" ht="25" customHeight="1">
      <c r="A212" s="36">
        <v>16</v>
      </c>
      <c r="B212" s="23" t="s">
        <v>436</v>
      </c>
      <c r="C212" s="232">
        <v>16.3</v>
      </c>
      <c r="D212" s="24" t="s">
        <v>437</v>
      </c>
      <c r="E212" s="202" t="s">
        <v>1020</v>
      </c>
      <c r="F212" s="23" t="s">
        <v>327</v>
      </c>
      <c r="G212" s="23"/>
      <c r="H212" s="23" t="s">
        <v>844</v>
      </c>
      <c r="I212" s="23"/>
      <c r="J212" s="37"/>
      <c r="K212" s="115"/>
      <c r="L212" s="116"/>
      <c r="M212" s="46"/>
      <c r="N212" s="26"/>
      <c r="O212" s="26"/>
      <c r="P212" s="208"/>
      <c r="Q212" s="117"/>
      <c r="R212" s="26"/>
      <c r="S212" s="26"/>
      <c r="T212" s="116"/>
      <c r="U212" s="46"/>
      <c r="V212" s="26"/>
      <c r="W212" s="26"/>
      <c r="X212" s="117"/>
      <c r="Y212" s="118"/>
      <c r="Z212" s="26"/>
      <c r="AA212" s="116"/>
      <c r="AB212" s="46"/>
      <c r="AC212" s="26"/>
      <c r="AD212" s="26"/>
      <c r="AE212" s="118"/>
      <c r="AF212" s="116"/>
      <c r="AG212" s="118"/>
      <c r="AH212" s="26"/>
      <c r="AI212" s="26"/>
      <c r="AJ212" s="26"/>
      <c r="AK212" s="117"/>
      <c r="AL212" s="118"/>
      <c r="AM212" s="26"/>
      <c r="AN212" s="26"/>
      <c r="AO212" s="26"/>
      <c r="AP212" s="26"/>
      <c r="AQ212" s="26"/>
      <c r="AR212" s="26"/>
      <c r="AS212" s="26"/>
      <c r="AT212" s="26"/>
      <c r="AU212" s="26"/>
      <c r="AV212" s="26"/>
      <c r="AW212" s="116"/>
      <c r="AX212" s="46"/>
      <c r="AY212" s="26"/>
      <c r="AZ212" s="117"/>
      <c r="BA212" s="118"/>
      <c r="BB212" s="117"/>
      <c r="BC212" s="26"/>
      <c r="BD212" s="116"/>
      <c r="BE212" s="52"/>
    </row>
    <row r="213" spans="1:57" ht="25" customHeight="1">
      <c r="A213" s="36">
        <v>16</v>
      </c>
      <c r="B213" s="23"/>
      <c r="C213" s="232">
        <v>16.3</v>
      </c>
      <c r="D213" s="24" t="s">
        <v>438</v>
      </c>
      <c r="E213" s="202" t="s">
        <v>744</v>
      </c>
      <c r="F213" s="23" t="s">
        <v>327</v>
      </c>
      <c r="G213" s="23"/>
      <c r="H213" s="23" t="s">
        <v>844</v>
      </c>
      <c r="I213" s="23"/>
      <c r="J213" s="37"/>
      <c r="K213" s="115"/>
      <c r="L213" s="116"/>
      <c r="M213" s="46"/>
      <c r="N213" s="26"/>
      <c r="O213" s="26"/>
      <c r="P213" s="208"/>
      <c r="Q213" s="117"/>
      <c r="R213" s="26"/>
      <c r="S213" s="26"/>
      <c r="T213" s="116"/>
      <c r="U213" s="46"/>
      <c r="V213" s="26"/>
      <c r="W213" s="26"/>
      <c r="X213" s="117"/>
      <c r="Y213" s="118"/>
      <c r="Z213" s="26"/>
      <c r="AA213" s="116"/>
      <c r="AB213" s="46"/>
      <c r="AC213" s="26"/>
      <c r="AD213" s="26"/>
      <c r="AE213" s="118"/>
      <c r="AF213" s="116"/>
      <c r="AG213" s="118"/>
      <c r="AH213" s="26"/>
      <c r="AI213" s="26"/>
      <c r="AJ213" s="26"/>
      <c r="AK213" s="117"/>
      <c r="AL213" s="118"/>
      <c r="AM213" s="26"/>
      <c r="AN213" s="26"/>
      <c r="AO213" s="26"/>
      <c r="AP213" s="26"/>
      <c r="AQ213" s="26"/>
      <c r="AR213" s="26"/>
      <c r="AS213" s="26"/>
      <c r="AT213" s="26"/>
      <c r="AU213" s="26"/>
      <c r="AV213" s="26"/>
      <c r="AW213" s="116"/>
      <c r="AX213" s="46"/>
      <c r="AY213" s="26"/>
      <c r="AZ213" s="117"/>
      <c r="BA213" s="118"/>
      <c r="BB213" s="117"/>
      <c r="BC213" s="26"/>
      <c r="BD213" s="116"/>
      <c r="BE213" s="52"/>
    </row>
    <row r="214" spans="1:57" ht="25" customHeight="1">
      <c r="A214" s="38">
        <v>16</v>
      </c>
      <c r="C214" s="230">
        <v>16.3</v>
      </c>
      <c r="D214" s="5" t="s">
        <v>753</v>
      </c>
      <c r="E214" s="202" t="s">
        <v>745</v>
      </c>
      <c r="F214" s="23" t="s">
        <v>1052</v>
      </c>
      <c r="G214" s="23"/>
      <c r="H214" s="23" t="s">
        <v>844</v>
      </c>
      <c r="I214" s="23"/>
      <c r="J214" s="37"/>
      <c r="K214" s="115"/>
      <c r="L214" s="116"/>
      <c r="M214" s="46"/>
      <c r="N214" s="26"/>
      <c r="O214" s="26"/>
      <c r="P214" s="208"/>
      <c r="Q214" s="117"/>
      <c r="R214" s="26"/>
      <c r="S214" s="26"/>
      <c r="T214" s="116"/>
      <c r="U214" s="46"/>
      <c r="V214" s="26"/>
      <c r="W214" s="26"/>
      <c r="X214" s="117"/>
      <c r="Y214" s="118"/>
      <c r="Z214" s="26"/>
      <c r="AA214" s="116"/>
      <c r="AB214" s="46"/>
      <c r="AC214" s="26"/>
      <c r="AD214" s="26"/>
      <c r="AE214" s="118"/>
      <c r="AF214" s="116"/>
      <c r="AG214" s="118"/>
      <c r="AH214" s="26"/>
      <c r="AI214" s="26"/>
      <c r="AJ214" s="26"/>
      <c r="AK214" s="117"/>
      <c r="AL214" s="118"/>
      <c r="AM214" s="26"/>
      <c r="AN214" s="26"/>
      <c r="AO214" s="26"/>
      <c r="AP214" s="26"/>
      <c r="AQ214" s="26"/>
      <c r="AR214" s="26"/>
      <c r="AS214" s="26"/>
      <c r="AT214" s="26"/>
      <c r="AU214" s="26"/>
      <c r="AV214" s="26"/>
      <c r="AW214" s="116"/>
      <c r="AX214" s="46"/>
      <c r="AY214" s="26"/>
      <c r="AZ214" s="117"/>
      <c r="BA214" s="118"/>
      <c r="BB214" s="117"/>
      <c r="BC214" s="26"/>
      <c r="BD214" s="116"/>
      <c r="BE214" s="52"/>
    </row>
    <row r="215" spans="1:57" ht="25" customHeight="1">
      <c r="A215" s="36">
        <v>16</v>
      </c>
      <c r="B215" s="23" t="s">
        <v>439</v>
      </c>
      <c r="C215" s="232">
        <v>16.399999999999999</v>
      </c>
      <c r="D215" s="24" t="s">
        <v>440</v>
      </c>
      <c r="E215" s="202" t="s">
        <v>441</v>
      </c>
      <c r="F215" s="23" t="s">
        <v>1053</v>
      </c>
      <c r="G215" s="23"/>
      <c r="H215" s="23" t="s">
        <v>844</v>
      </c>
      <c r="I215" s="23"/>
      <c r="J215" s="37"/>
      <c r="K215" s="115"/>
      <c r="L215" s="116"/>
      <c r="M215" s="46"/>
      <c r="N215" s="26"/>
      <c r="O215" s="26"/>
      <c r="P215" s="208"/>
      <c r="Q215" s="117"/>
      <c r="R215" s="26"/>
      <c r="S215" s="26"/>
      <c r="T215" s="116"/>
      <c r="U215" s="46"/>
      <c r="V215" s="26"/>
      <c r="W215" s="26"/>
      <c r="X215" s="117"/>
      <c r="Y215" s="118"/>
      <c r="Z215" s="26"/>
      <c r="AA215" s="116"/>
      <c r="AB215" s="46"/>
      <c r="AC215" s="26"/>
      <c r="AD215" s="26"/>
      <c r="AE215" s="118"/>
      <c r="AF215" s="116"/>
      <c r="AG215" s="118"/>
      <c r="AH215" s="26"/>
      <c r="AI215" s="26"/>
      <c r="AJ215" s="26"/>
      <c r="AK215" s="117"/>
      <c r="AL215" s="118"/>
      <c r="AM215" s="26"/>
      <c r="AN215" s="26"/>
      <c r="AO215" s="26"/>
      <c r="AP215" s="26"/>
      <c r="AQ215" s="26"/>
      <c r="AR215" s="26"/>
      <c r="AS215" s="26"/>
      <c r="AT215" s="26"/>
      <c r="AU215" s="26"/>
      <c r="AV215" s="26"/>
      <c r="AW215" s="116"/>
      <c r="AX215" s="46"/>
      <c r="AY215" s="26"/>
      <c r="AZ215" s="117"/>
      <c r="BA215" s="118"/>
      <c r="BB215" s="117"/>
      <c r="BC215" s="26"/>
      <c r="BD215" s="116"/>
      <c r="BE215" s="52"/>
    </row>
    <row r="216" spans="1:57" ht="25" customHeight="1">
      <c r="A216" s="36">
        <v>16</v>
      </c>
      <c r="B216" s="23"/>
      <c r="C216" s="232">
        <v>16.399999999999999</v>
      </c>
      <c r="D216" s="24" t="s">
        <v>442</v>
      </c>
      <c r="E216" s="202" t="s">
        <v>746</v>
      </c>
      <c r="F216" s="23" t="s">
        <v>1054</v>
      </c>
      <c r="G216" s="23"/>
      <c r="H216" s="23" t="s">
        <v>844</v>
      </c>
      <c r="I216" s="23"/>
      <c r="J216" s="37"/>
      <c r="K216" s="115"/>
      <c r="L216" s="116"/>
      <c r="M216" s="46"/>
      <c r="N216" s="26"/>
      <c r="O216" s="26"/>
      <c r="P216" s="208"/>
      <c r="Q216" s="117"/>
      <c r="R216" s="26"/>
      <c r="S216" s="26"/>
      <c r="T216" s="116"/>
      <c r="U216" s="46"/>
      <c r="V216" s="26"/>
      <c r="W216" s="26"/>
      <c r="X216" s="117"/>
      <c r="Y216" s="118"/>
      <c r="Z216" s="26"/>
      <c r="AA216" s="116"/>
      <c r="AB216" s="46"/>
      <c r="AC216" s="26"/>
      <c r="AD216" s="26"/>
      <c r="AE216" s="118"/>
      <c r="AF216" s="116"/>
      <c r="AG216" s="118"/>
      <c r="AH216" s="26"/>
      <c r="AI216" s="26"/>
      <c r="AJ216" s="26"/>
      <c r="AK216" s="117"/>
      <c r="AL216" s="118"/>
      <c r="AM216" s="26"/>
      <c r="AN216" s="26"/>
      <c r="AO216" s="26"/>
      <c r="AP216" s="26"/>
      <c r="AQ216" s="26"/>
      <c r="AR216" s="26"/>
      <c r="AS216" s="26"/>
      <c r="AT216" s="26"/>
      <c r="AU216" s="26"/>
      <c r="AV216" s="26"/>
      <c r="AW216" s="116"/>
      <c r="AX216" s="46"/>
      <c r="AY216" s="26"/>
      <c r="AZ216" s="117"/>
      <c r="BA216" s="118"/>
      <c r="BB216" s="117"/>
      <c r="BC216" s="26"/>
      <c r="BD216" s="116"/>
      <c r="BE216" s="52"/>
    </row>
    <row r="217" spans="1:57" ht="25" customHeight="1">
      <c r="A217" s="36">
        <v>16</v>
      </c>
      <c r="B217" s="23" t="s">
        <v>443</v>
      </c>
      <c r="C217" s="232">
        <v>16.5</v>
      </c>
      <c r="D217" s="24" t="s">
        <v>444</v>
      </c>
      <c r="E217" s="202" t="s">
        <v>747</v>
      </c>
      <c r="F217" s="23" t="s">
        <v>327</v>
      </c>
      <c r="G217" s="23"/>
      <c r="H217" s="23" t="s">
        <v>844</v>
      </c>
      <c r="I217" s="23"/>
      <c r="J217" s="37"/>
      <c r="K217" s="115"/>
      <c r="L217" s="116"/>
      <c r="M217" s="46"/>
      <c r="N217" s="26"/>
      <c r="O217" s="26"/>
      <c r="P217" s="208"/>
      <c r="Q217" s="117"/>
      <c r="R217" s="26"/>
      <c r="S217" s="26"/>
      <c r="T217" s="116"/>
      <c r="U217" s="46"/>
      <c r="V217" s="26"/>
      <c r="W217" s="26"/>
      <c r="X217" s="117"/>
      <c r="Y217" s="118"/>
      <c r="Z217" s="26"/>
      <c r="AA217" s="116"/>
      <c r="AB217" s="46"/>
      <c r="AC217" s="26"/>
      <c r="AD217" s="26"/>
      <c r="AE217" s="118"/>
      <c r="AF217" s="116"/>
      <c r="AG217" s="118"/>
      <c r="AH217" s="26"/>
      <c r="AI217" s="26"/>
      <c r="AJ217" s="26"/>
      <c r="AK217" s="117"/>
      <c r="AL217" s="118"/>
      <c r="AM217" s="26"/>
      <c r="AN217" s="26"/>
      <c r="AO217" s="26"/>
      <c r="AP217" s="26"/>
      <c r="AQ217" s="26"/>
      <c r="AR217" s="26"/>
      <c r="AS217" s="26"/>
      <c r="AT217" s="26"/>
      <c r="AU217" s="26"/>
      <c r="AV217" s="26"/>
      <c r="AW217" s="116"/>
      <c r="AX217" s="46"/>
      <c r="AY217" s="26"/>
      <c r="AZ217" s="117"/>
      <c r="BA217" s="118"/>
      <c r="BB217" s="117"/>
      <c r="BC217" s="26"/>
      <c r="BD217" s="116"/>
      <c r="BE217" s="52"/>
    </row>
    <row r="218" spans="1:57" ht="25" customHeight="1">
      <c r="A218" s="36">
        <v>16</v>
      </c>
      <c r="B218" s="23"/>
      <c r="C218" s="232">
        <v>16.5</v>
      </c>
      <c r="D218" s="24" t="s">
        <v>445</v>
      </c>
      <c r="E218" s="202" t="s">
        <v>748</v>
      </c>
      <c r="F218" s="23" t="s">
        <v>1055</v>
      </c>
      <c r="G218" s="23"/>
      <c r="H218" s="23" t="s">
        <v>844</v>
      </c>
      <c r="I218" s="23"/>
      <c r="J218" s="37"/>
      <c r="K218" s="115"/>
      <c r="L218" s="116"/>
      <c r="M218" s="46"/>
      <c r="N218" s="26"/>
      <c r="O218" s="26"/>
      <c r="P218" s="208"/>
      <c r="Q218" s="117"/>
      <c r="R218" s="26"/>
      <c r="S218" s="26"/>
      <c r="T218" s="116"/>
      <c r="U218" s="46"/>
      <c r="V218" s="26"/>
      <c r="W218" s="26"/>
      <c r="X218" s="117"/>
      <c r="Y218" s="118"/>
      <c r="Z218" s="26"/>
      <c r="AA218" s="116"/>
      <c r="AB218" s="46"/>
      <c r="AC218" s="26"/>
      <c r="AD218" s="26"/>
      <c r="AE218" s="118"/>
      <c r="AF218" s="116"/>
      <c r="AG218" s="118"/>
      <c r="AH218" s="26"/>
      <c r="AI218" s="26"/>
      <c r="AJ218" s="26"/>
      <c r="AK218" s="117"/>
      <c r="AL218" s="118"/>
      <c r="AM218" s="26"/>
      <c r="AN218" s="26"/>
      <c r="AO218" s="26"/>
      <c r="AP218" s="26"/>
      <c r="AQ218" s="26"/>
      <c r="AR218" s="26"/>
      <c r="AS218" s="26"/>
      <c r="AT218" s="26"/>
      <c r="AU218" s="26"/>
      <c r="AV218" s="26"/>
      <c r="AW218" s="116"/>
      <c r="AX218" s="46"/>
      <c r="AY218" s="26"/>
      <c r="AZ218" s="117"/>
      <c r="BA218" s="118"/>
      <c r="BB218" s="117"/>
      <c r="BC218" s="26"/>
      <c r="BD218" s="116"/>
      <c r="BE218" s="52"/>
    </row>
    <row r="219" spans="1:57" ht="25" customHeight="1">
      <c r="A219" s="36">
        <v>16</v>
      </c>
      <c r="B219" s="23" t="s">
        <v>446</v>
      </c>
      <c r="C219" s="232">
        <v>16.600000000000001</v>
      </c>
      <c r="D219" s="24" t="s">
        <v>447</v>
      </c>
      <c r="E219" s="202" t="s">
        <v>448</v>
      </c>
      <c r="F219" s="23" t="s">
        <v>30</v>
      </c>
      <c r="G219" s="23"/>
      <c r="H219" s="23" t="s">
        <v>844</v>
      </c>
      <c r="I219" s="23"/>
      <c r="J219" s="37"/>
      <c r="K219" s="115"/>
      <c r="L219" s="116"/>
      <c r="M219" s="46"/>
      <c r="N219" s="26"/>
      <c r="O219" s="26"/>
      <c r="P219" s="208"/>
      <c r="Q219" s="117"/>
      <c r="R219" s="26"/>
      <c r="S219" s="26"/>
      <c r="T219" s="116"/>
      <c r="U219" s="46"/>
      <c r="V219" s="26"/>
      <c r="W219" s="26"/>
      <c r="X219" s="117"/>
      <c r="Y219" s="118"/>
      <c r="Z219" s="26"/>
      <c r="AA219" s="116"/>
      <c r="AB219" s="46"/>
      <c r="AC219" s="26"/>
      <c r="AD219" s="26"/>
      <c r="AE219" s="118"/>
      <c r="AF219" s="116"/>
      <c r="AG219" s="118"/>
      <c r="AH219" s="26"/>
      <c r="AI219" s="26"/>
      <c r="AJ219" s="26"/>
      <c r="AK219" s="117"/>
      <c r="AL219" s="118"/>
      <c r="AM219" s="26"/>
      <c r="AN219" s="26"/>
      <c r="AO219" s="26"/>
      <c r="AP219" s="26"/>
      <c r="AQ219" s="26"/>
      <c r="AR219" s="26"/>
      <c r="AS219" s="26"/>
      <c r="AT219" s="26"/>
      <c r="AU219" s="26"/>
      <c r="AV219" s="26"/>
      <c r="AW219" s="116"/>
      <c r="AX219" s="46"/>
      <c r="AY219" s="26"/>
      <c r="AZ219" s="117"/>
      <c r="BA219" s="118"/>
      <c r="BB219" s="117"/>
      <c r="BC219" s="26"/>
      <c r="BD219" s="116"/>
      <c r="BE219" s="52"/>
    </row>
    <row r="220" spans="1:57" ht="25" customHeight="1">
      <c r="A220" s="36">
        <v>16</v>
      </c>
      <c r="B220" s="23"/>
      <c r="C220" s="232">
        <v>16.600000000000001</v>
      </c>
      <c r="D220" s="24" t="s">
        <v>449</v>
      </c>
      <c r="E220" s="202" t="s">
        <v>749</v>
      </c>
      <c r="F220" s="23" t="s">
        <v>450</v>
      </c>
      <c r="G220" s="23"/>
      <c r="H220" s="23" t="s">
        <v>844</v>
      </c>
      <c r="I220" s="23"/>
      <c r="J220" s="37"/>
      <c r="K220" s="115"/>
      <c r="L220" s="116"/>
      <c r="M220" s="46"/>
      <c r="N220" s="26"/>
      <c r="O220" s="26"/>
      <c r="P220" s="208"/>
      <c r="Q220" s="117"/>
      <c r="R220" s="26"/>
      <c r="S220" s="26"/>
      <c r="T220" s="116"/>
      <c r="U220" s="46"/>
      <c r="V220" s="26"/>
      <c r="W220" s="26"/>
      <c r="X220" s="117"/>
      <c r="Y220" s="118"/>
      <c r="Z220" s="26"/>
      <c r="AA220" s="116"/>
      <c r="AB220" s="46"/>
      <c r="AC220" s="26"/>
      <c r="AD220" s="26"/>
      <c r="AE220" s="118"/>
      <c r="AF220" s="116"/>
      <c r="AG220" s="118"/>
      <c r="AH220" s="26"/>
      <c r="AI220" s="26"/>
      <c r="AJ220" s="26"/>
      <c r="AK220" s="117"/>
      <c r="AL220" s="118"/>
      <c r="AM220" s="26"/>
      <c r="AN220" s="26"/>
      <c r="AO220" s="26"/>
      <c r="AP220" s="26"/>
      <c r="AQ220" s="26"/>
      <c r="AR220" s="26"/>
      <c r="AS220" s="26"/>
      <c r="AT220" s="26"/>
      <c r="AU220" s="26"/>
      <c r="AV220" s="26"/>
      <c r="AW220" s="116"/>
      <c r="AX220" s="46"/>
      <c r="AY220" s="26"/>
      <c r="AZ220" s="117"/>
      <c r="BA220" s="118"/>
      <c r="BB220" s="117"/>
      <c r="BC220" s="26"/>
      <c r="BD220" s="116"/>
      <c r="BE220" s="52"/>
    </row>
    <row r="221" spans="1:57" ht="25" customHeight="1">
      <c r="A221" s="36">
        <v>16</v>
      </c>
      <c r="B221" s="23" t="s">
        <v>451</v>
      </c>
      <c r="C221" s="232">
        <v>16.7</v>
      </c>
      <c r="D221" s="24" t="s">
        <v>452</v>
      </c>
      <c r="E221" s="202" t="s">
        <v>1016</v>
      </c>
      <c r="F221" s="23" t="s">
        <v>775</v>
      </c>
      <c r="G221" s="23"/>
      <c r="H221" s="23" t="s">
        <v>844</v>
      </c>
      <c r="I221" s="23"/>
      <c r="J221" s="37"/>
      <c r="K221" s="115"/>
      <c r="L221" s="116"/>
      <c r="M221" s="46"/>
      <c r="N221" s="26"/>
      <c r="O221" s="26"/>
      <c r="P221" s="208"/>
      <c r="Q221" s="117"/>
      <c r="R221" s="26"/>
      <c r="S221" s="26"/>
      <c r="T221" s="116"/>
      <c r="U221" s="46"/>
      <c r="V221" s="26"/>
      <c r="W221" s="26"/>
      <c r="X221" s="117"/>
      <c r="Y221" s="118"/>
      <c r="Z221" s="26"/>
      <c r="AA221" s="116"/>
      <c r="AB221" s="46"/>
      <c r="AC221" s="26"/>
      <c r="AD221" s="26"/>
      <c r="AE221" s="118"/>
      <c r="AF221" s="116"/>
      <c r="AG221" s="118"/>
      <c r="AH221" s="26"/>
      <c r="AI221" s="26"/>
      <c r="AJ221" s="26"/>
      <c r="AK221" s="117"/>
      <c r="AL221" s="118"/>
      <c r="AM221" s="26"/>
      <c r="AN221" s="26"/>
      <c r="AO221" s="26"/>
      <c r="AP221" s="26"/>
      <c r="AQ221" s="26"/>
      <c r="AR221" s="26"/>
      <c r="AS221" s="26"/>
      <c r="AT221" s="26"/>
      <c r="AU221" s="26"/>
      <c r="AV221" s="26"/>
      <c r="AW221" s="116"/>
      <c r="AX221" s="46"/>
      <c r="AY221" s="26"/>
      <c r="AZ221" s="117"/>
      <c r="BA221" s="118"/>
      <c r="BB221" s="117"/>
      <c r="BC221" s="26"/>
      <c r="BD221" s="116"/>
      <c r="BE221" s="52"/>
    </row>
    <row r="222" spans="1:57" ht="25" customHeight="1">
      <c r="A222" s="36">
        <v>16</v>
      </c>
      <c r="B222" s="23"/>
      <c r="C222" s="232">
        <v>16.7</v>
      </c>
      <c r="D222" s="24" t="s">
        <v>453</v>
      </c>
      <c r="E222" s="202" t="s">
        <v>454</v>
      </c>
      <c r="F222" s="23" t="s">
        <v>450</v>
      </c>
      <c r="G222" s="23"/>
      <c r="H222" s="23" t="s">
        <v>844</v>
      </c>
      <c r="I222" s="23"/>
      <c r="J222" s="37"/>
      <c r="K222" s="115"/>
      <c r="L222" s="116"/>
      <c r="M222" s="46"/>
      <c r="N222" s="26"/>
      <c r="O222" s="26"/>
      <c r="P222" s="208"/>
      <c r="Q222" s="117"/>
      <c r="R222" s="26"/>
      <c r="S222" s="26"/>
      <c r="T222" s="116"/>
      <c r="U222" s="46"/>
      <c r="V222" s="26"/>
      <c r="W222" s="26"/>
      <c r="X222" s="117"/>
      <c r="Y222" s="118"/>
      <c r="Z222" s="26"/>
      <c r="AA222" s="116"/>
      <c r="AB222" s="46"/>
      <c r="AC222" s="26"/>
      <c r="AD222" s="26"/>
      <c r="AE222" s="118"/>
      <c r="AF222" s="116"/>
      <c r="AG222" s="118"/>
      <c r="AH222" s="26"/>
      <c r="AI222" s="26"/>
      <c r="AJ222" s="26"/>
      <c r="AK222" s="117"/>
      <c r="AL222" s="118"/>
      <c r="AM222" s="26"/>
      <c r="AN222" s="26"/>
      <c r="AO222" s="26"/>
      <c r="AP222" s="26"/>
      <c r="AQ222" s="26"/>
      <c r="AR222" s="26"/>
      <c r="AS222" s="26"/>
      <c r="AT222" s="26"/>
      <c r="AU222" s="26"/>
      <c r="AV222" s="26"/>
      <c r="AW222" s="116"/>
      <c r="AX222" s="46"/>
      <c r="AY222" s="26"/>
      <c r="AZ222" s="117"/>
      <c r="BA222" s="118"/>
      <c r="BB222" s="117"/>
      <c r="BC222" s="26"/>
      <c r="BD222" s="116"/>
      <c r="BE222" s="52"/>
    </row>
    <row r="223" spans="1:57" ht="25" customHeight="1">
      <c r="A223" s="36">
        <v>16</v>
      </c>
      <c r="B223" s="23" t="s">
        <v>455</v>
      </c>
      <c r="C223" s="232">
        <v>16.8</v>
      </c>
      <c r="D223" s="24" t="s">
        <v>456</v>
      </c>
      <c r="E223" s="202" t="s">
        <v>457</v>
      </c>
      <c r="F223" s="23" t="s">
        <v>296</v>
      </c>
      <c r="G223" s="23" t="s">
        <v>798</v>
      </c>
      <c r="H223" s="23" t="s">
        <v>844</v>
      </c>
      <c r="I223" s="23"/>
      <c r="J223" s="37"/>
      <c r="K223" s="115"/>
      <c r="L223" s="116"/>
      <c r="M223" s="46"/>
      <c r="N223" s="26"/>
      <c r="O223" s="26"/>
      <c r="P223" s="208"/>
      <c r="Q223" s="117"/>
      <c r="R223" s="26"/>
      <c r="S223" s="26"/>
      <c r="T223" s="116"/>
      <c r="U223" s="46"/>
      <c r="V223" s="26"/>
      <c r="W223" s="26"/>
      <c r="X223" s="117"/>
      <c r="Y223" s="118"/>
      <c r="Z223" s="26"/>
      <c r="AA223" s="116"/>
      <c r="AB223" s="46"/>
      <c r="AC223" s="26"/>
      <c r="AD223" s="26"/>
      <c r="AE223" s="118"/>
      <c r="AF223" s="116"/>
      <c r="AG223" s="118"/>
      <c r="AH223" s="26"/>
      <c r="AI223" s="26"/>
      <c r="AJ223" s="26"/>
      <c r="AK223" s="117"/>
      <c r="AL223" s="118"/>
      <c r="AM223" s="26"/>
      <c r="AN223" s="26"/>
      <c r="AO223" s="26"/>
      <c r="AP223" s="26"/>
      <c r="AQ223" s="26"/>
      <c r="AR223" s="26"/>
      <c r="AS223" s="26"/>
      <c r="AT223" s="26"/>
      <c r="AU223" s="26"/>
      <c r="AV223" s="26"/>
      <c r="AW223" s="116"/>
      <c r="AX223" s="46"/>
      <c r="AY223" s="26"/>
      <c r="AZ223" s="117"/>
      <c r="BA223" s="118"/>
      <c r="BB223" s="117"/>
      <c r="BC223" s="26"/>
      <c r="BD223" s="116"/>
      <c r="BE223" s="52"/>
    </row>
    <row r="224" spans="1:57" ht="25" customHeight="1">
      <c r="A224" s="36">
        <v>16</v>
      </c>
      <c r="B224" s="23" t="s">
        <v>458</v>
      </c>
      <c r="C224" s="232">
        <v>16.899999999999999</v>
      </c>
      <c r="D224" s="24" t="s">
        <v>459</v>
      </c>
      <c r="E224" s="202" t="s">
        <v>750</v>
      </c>
      <c r="F224" s="23" t="s">
        <v>1056</v>
      </c>
      <c r="G224" s="23"/>
      <c r="H224" s="23" t="s">
        <v>844</v>
      </c>
      <c r="I224" s="23"/>
      <c r="J224" s="37"/>
      <c r="K224" s="115"/>
      <c r="L224" s="116"/>
      <c r="M224" s="46"/>
      <c r="N224" s="26"/>
      <c r="O224" s="26"/>
      <c r="P224" s="208"/>
      <c r="Q224" s="117"/>
      <c r="R224" s="26"/>
      <c r="S224" s="26"/>
      <c r="T224" s="116"/>
      <c r="U224" s="46"/>
      <c r="V224" s="26"/>
      <c r="W224" s="26"/>
      <c r="X224" s="117"/>
      <c r="Y224" s="118"/>
      <c r="Z224" s="26"/>
      <c r="AA224" s="116"/>
      <c r="AB224" s="46"/>
      <c r="AC224" s="26"/>
      <c r="AD224" s="26"/>
      <c r="AE224" s="118"/>
      <c r="AF224" s="116"/>
      <c r="AG224" s="118"/>
      <c r="AH224" s="26"/>
      <c r="AI224" s="26"/>
      <c r="AJ224" s="26"/>
      <c r="AK224" s="117"/>
      <c r="AL224" s="118"/>
      <c r="AM224" s="26"/>
      <c r="AN224" s="26"/>
      <c r="AO224" s="26"/>
      <c r="AP224" s="26"/>
      <c r="AQ224" s="26"/>
      <c r="AR224" s="26"/>
      <c r="AS224" s="26"/>
      <c r="AT224" s="26"/>
      <c r="AU224" s="26"/>
      <c r="AV224" s="26"/>
      <c r="AW224" s="116"/>
      <c r="AX224" s="46"/>
      <c r="AY224" s="26"/>
      <c r="AZ224" s="117"/>
      <c r="BA224" s="118"/>
      <c r="BB224" s="117"/>
      <c r="BC224" s="26"/>
      <c r="BD224" s="116"/>
      <c r="BE224" s="52"/>
    </row>
    <row r="225" spans="1:57" ht="25" customHeight="1">
      <c r="A225" s="36">
        <v>16</v>
      </c>
      <c r="B225" s="23" t="s">
        <v>460</v>
      </c>
      <c r="C225" s="232">
        <v>16.100000000000001</v>
      </c>
      <c r="D225" s="24" t="s">
        <v>461</v>
      </c>
      <c r="E225" s="202" t="s">
        <v>751</v>
      </c>
      <c r="F225" s="23" t="s">
        <v>288</v>
      </c>
      <c r="G225" s="23"/>
      <c r="H225" s="23" t="s">
        <v>844</v>
      </c>
      <c r="I225" s="23"/>
      <c r="J225" s="37"/>
      <c r="K225" s="115"/>
      <c r="L225" s="116"/>
      <c r="M225" s="46"/>
      <c r="N225" s="26"/>
      <c r="O225" s="26"/>
      <c r="P225" s="208"/>
      <c r="Q225" s="117"/>
      <c r="R225" s="26"/>
      <c r="S225" s="26"/>
      <c r="T225" s="116"/>
      <c r="U225" s="46"/>
      <c r="V225" s="26"/>
      <c r="W225" s="26"/>
      <c r="X225" s="117"/>
      <c r="Y225" s="118"/>
      <c r="Z225" s="26"/>
      <c r="AA225" s="116"/>
      <c r="AB225" s="46"/>
      <c r="AC225" s="26"/>
      <c r="AD225" s="26"/>
      <c r="AE225" s="118"/>
      <c r="AF225" s="116"/>
      <c r="AG225" s="118"/>
      <c r="AH225" s="26"/>
      <c r="AI225" s="26"/>
      <c r="AJ225" s="26"/>
      <c r="AK225" s="117"/>
      <c r="AL225" s="118"/>
      <c r="AM225" s="26"/>
      <c r="AN225" s="26"/>
      <c r="AO225" s="26"/>
      <c r="AP225" s="26"/>
      <c r="AQ225" s="26"/>
      <c r="AR225" s="26"/>
      <c r="AS225" s="26"/>
      <c r="AT225" s="26"/>
      <c r="AU225" s="26"/>
      <c r="AV225" s="26"/>
      <c r="AW225" s="116"/>
      <c r="AX225" s="46"/>
      <c r="AY225" s="26"/>
      <c r="AZ225" s="117"/>
      <c r="BA225" s="118"/>
      <c r="BB225" s="117"/>
      <c r="BC225" s="26"/>
      <c r="BD225" s="116"/>
      <c r="BE225" s="52"/>
    </row>
    <row r="226" spans="1:57" ht="25" customHeight="1">
      <c r="A226" s="36">
        <v>16</v>
      </c>
      <c r="B226" s="23"/>
      <c r="C226" s="232">
        <v>16.100000000000001</v>
      </c>
      <c r="D226" s="24" t="s">
        <v>462</v>
      </c>
      <c r="E226" s="202" t="s">
        <v>463</v>
      </c>
      <c r="F226" s="23" t="s">
        <v>149</v>
      </c>
      <c r="G226" s="23"/>
      <c r="H226" s="23" t="s">
        <v>844</v>
      </c>
      <c r="I226" s="23"/>
      <c r="J226" s="37"/>
      <c r="K226" s="115"/>
      <c r="L226" s="116"/>
      <c r="M226" s="46"/>
      <c r="N226" s="26"/>
      <c r="O226" s="26"/>
      <c r="P226" s="208"/>
      <c r="Q226" s="117"/>
      <c r="R226" s="26"/>
      <c r="S226" s="26"/>
      <c r="T226" s="116"/>
      <c r="U226" s="46"/>
      <c r="V226" s="26"/>
      <c r="W226" s="26"/>
      <c r="X226" s="117"/>
      <c r="Y226" s="118"/>
      <c r="Z226" s="26"/>
      <c r="AA226" s="116"/>
      <c r="AB226" s="46"/>
      <c r="AC226" s="26"/>
      <c r="AD226" s="26"/>
      <c r="AE226" s="118"/>
      <c r="AF226" s="116"/>
      <c r="AG226" s="118"/>
      <c r="AH226" s="26"/>
      <c r="AI226" s="26"/>
      <c r="AJ226" s="26"/>
      <c r="AK226" s="117"/>
      <c r="AL226" s="118"/>
      <c r="AM226" s="26"/>
      <c r="AN226" s="26"/>
      <c r="AO226" s="26"/>
      <c r="AP226" s="26"/>
      <c r="AQ226" s="26"/>
      <c r="AR226" s="26"/>
      <c r="AS226" s="26"/>
      <c r="AT226" s="26"/>
      <c r="AU226" s="26"/>
      <c r="AV226" s="26"/>
      <c r="AW226" s="116"/>
      <c r="AX226" s="46"/>
      <c r="AY226" s="26"/>
      <c r="AZ226" s="117"/>
      <c r="BA226" s="118"/>
      <c r="BB226" s="117"/>
      <c r="BC226" s="26"/>
      <c r="BD226" s="116"/>
      <c r="BE226" s="52"/>
    </row>
    <row r="227" spans="1:57" ht="25" customHeight="1">
      <c r="A227" s="36">
        <v>16</v>
      </c>
      <c r="B227" s="23" t="s">
        <v>464</v>
      </c>
      <c r="C227" s="233" t="s">
        <v>1110</v>
      </c>
      <c r="D227" s="24" t="s">
        <v>465</v>
      </c>
      <c r="E227" s="202" t="s">
        <v>466</v>
      </c>
      <c r="F227" s="23" t="s">
        <v>288</v>
      </c>
      <c r="G227" s="23"/>
      <c r="H227" s="23" t="s">
        <v>844</v>
      </c>
      <c r="I227" s="23"/>
      <c r="J227" s="37"/>
      <c r="K227" s="115"/>
      <c r="L227" s="116"/>
      <c r="M227" s="46"/>
      <c r="N227" s="26"/>
      <c r="O227" s="26"/>
      <c r="P227" s="208"/>
      <c r="Q227" s="117"/>
      <c r="R227" s="26"/>
      <c r="S227" s="26"/>
      <c r="T227" s="116"/>
      <c r="U227" s="46"/>
      <c r="V227" s="26"/>
      <c r="W227" s="26"/>
      <c r="X227" s="117"/>
      <c r="Y227" s="118"/>
      <c r="Z227" s="26"/>
      <c r="AA227" s="116"/>
      <c r="AB227" s="46"/>
      <c r="AC227" s="26"/>
      <c r="AD227" s="26"/>
      <c r="AE227" s="118"/>
      <c r="AF227" s="116"/>
      <c r="AG227" s="118"/>
      <c r="AH227" s="26"/>
      <c r="AI227" s="26"/>
      <c r="AJ227" s="26"/>
      <c r="AK227" s="117"/>
      <c r="AL227" s="118"/>
      <c r="AM227" s="26"/>
      <c r="AN227" s="26"/>
      <c r="AO227" s="26"/>
      <c r="AP227" s="26"/>
      <c r="AQ227" s="26"/>
      <c r="AR227" s="26"/>
      <c r="AS227" s="26"/>
      <c r="AT227" s="26"/>
      <c r="AU227" s="26"/>
      <c r="AV227" s="26"/>
      <c r="AW227" s="116"/>
      <c r="AX227" s="46"/>
      <c r="AY227" s="26"/>
      <c r="AZ227" s="117"/>
      <c r="BA227" s="118"/>
      <c r="BB227" s="117"/>
      <c r="BC227" s="26"/>
      <c r="BD227" s="116"/>
      <c r="BE227" s="52"/>
    </row>
    <row r="228" spans="1:57" ht="25" customHeight="1">
      <c r="A228" s="36">
        <v>16</v>
      </c>
      <c r="B228" s="23" t="s">
        <v>467</v>
      </c>
      <c r="C228" s="233" t="s">
        <v>1111</v>
      </c>
      <c r="D228" s="24" t="s">
        <v>468</v>
      </c>
      <c r="E228" s="202" t="s">
        <v>752</v>
      </c>
      <c r="F228" s="23" t="s">
        <v>288</v>
      </c>
      <c r="G228" s="23" t="s">
        <v>797</v>
      </c>
      <c r="H228" s="23" t="s">
        <v>844</v>
      </c>
      <c r="I228" s="23"/>
      <c r="J228" s="37"/>
      <c r="K228" s="115"/>
      <c r="L228" s="116"/>
      <c r="M228" s="46"/>
      <c r="N228" s="26"/>
      <c r="O228" s="26"/>
      <c r="P228" s="208"/>
      <c r="Q228" s="117"/>
      <c r="R228" s="26"/>
      <c r="S228" s="26"/>
      <c r="T228" s="116"/>
      <c r="U228" s="46"/>
      <c r="V228" s="26"/>
      <c r="W228" s="26"/>
      <c r="X228" s="117"/>
      <c r="Y228" s="118"/>
      <c r="Z228" s="26"/>
      <c r="AA228" s="116"/>
      <c r="AB228" s="46"/>
      <c r="AC228" s="26"/>
      <c r="AD228" s="26"/>
      <c r="AE228" s="118"/>
      <c r="AF228" s="116"/>
      <c r="AG228" s="118"/>
      <c r="AH228" s="26"/>
      <c r="AI228" s="26"/>
      <c r="AJ228" s="26"/>
      <c r="AK228" s="117"/>
      <c r="AL228" s="118"/>
      <c r="AM228" s="26"/>
      <c r="AN228" s="26"/>
      <c r="AO228" s="26"/>
      <c r="AP228" s="26"/>
      <c r="AQ228" s="26"/>
      <c r="AR228" s="26"/>
      <c r="AS228" s="26"/>
      <c r="AT228" s="26"/>
      <c r="AU228" s="26"/>
      <c r="AV228" s="26"/>
      <c r="AW228" s="116"/>
      <c r="AX228" s="46"/>
      <c r="AY228" s="26"/>
      <c r="AZ228" s="117"/>
      <c r="BA228" s="118"/>
      <c r="BB228" s="117"/>
      <c r="BC228" s="26"/>
      <c r="BD228" s="116"/>
      <c r="BE228" s="52"/>
    </row>
    <row r="229" spans="1:57" ht="25" customHeight="1">
      <c r="A229" s="36">
        <v>17</v>
      </c>
      <c r="B229" s="23" t="s">
        <v>469</v>
      </c>
      <c r="C229" s="232">
        <v>17.100000000000001</v>
      </c>
      <c r="D229" s="24" t="s">
        <v>470</v>
      </c>
      <c r="E229" s="202" t="s">
        <v>471</v>
      </c>
      <c r="F229" s="23" t="s">
        <v>250</v>
      </c>
      <c r="G229" s="23"/>
      <c r="H229" s="23" t="s">
        <v>844</v>
      </c>
      <c r="I229" s="23"/>
      <c r="J229" s="37"/>
      <c r="K229" s="115"/>
      <c r="L229" s="116"/>
      <c r="M229" s="46"/>
      <c r="N229" s="26"/>
      <c r="O229" s="26"/>
      <c r="P229" s="208"/>
      <c r="Q229" s="117"/>
      <c r="R229" s="26"/>
      <c r="S229" s="26"/>
      <c r="T229" s="116"/>
      <c r="U229" s="46"/>
      <c r="V229" s="26"/>
      <c r="W229" s="26"/>
      <c r="X229" s="117"/>
      <c r="Y229" s="118"/>
      <c r="Z229" s="26"/>
      <c r="AA229" s="116"/>
      <c r="AB229" s="46"/>
      <c r="AC229" s="26"/>
      <c r="AD229" s="26"/>
      <c r="AE229" s="118"/>
      <c r="AF229" s="116"/>
      <c r="AG229" s="118"/>
      <c r="AH229" s="26"/>
      <c r="AI229" s="26"/>
      <c r="AJ229" s="26"/>
      <c r="AK229" s="117"/>
      <c r="AL229" s="118"/>
      <c r="AM229" s="26"/>
      <c r="AN229" s="26"/>
      <c r="AO229" s="26"/>
      <c r="AP229" s="26"/>
      <c r="AQ229" s="26"/>
      <c r="AR229" s="26"/>
      <c r="AS229" s="26"/>
      <c r="AT229" s="26"/>
      <c r="AU229" s="26"/>
      <c r="AV229" s="26"/>
      <c r="AW229" s="116"/>
      <c r="AX229" s="46"/>
      <c r="AY229" s="26"/>
      <c r="AZ229" s="117"/>
      <c r="BA229" s="118"/>
      <c r="BB229" s="117"/>
      <c r="BC229" s="26"/>
      <c r="BD229" s="116"/>
      <c r="BE229" s="52"/>
    </row>
    <row r="230" spans="1:57" ht="25" customHeight="1">
      <c r="A230" s="36">
        <v>17</v>
      </c>
      <c r="B230" s="23"/>
      <c r="C230" s="232">
        <v>17.100000000000001</v>
      </c>
      <c r="D230" s="24" t="s">
        <v>472</v>
      </c>
      <c r="E230" s="202" t="s">
        <v>473</v>
      </c>
      <c r="F230" s="23" t="s">
        <v>250</v>
      </c>
      <c r="G230" s="23"/>
      <c r="H230" s="23" t="s">
        <v>844</v>
      </c>
      <c r="I230" s="23"/>
      <c r="J230" s="37"/>
      <c r="K230" s="115"/>
      <c r="L230" s="116"/>
      <c r="M230" s="46"/>
      <c r="N230" s="26"/>
      <c r="O230" s="26"/>
      <c r="P230" s="208"/>
      <c r="Q230" s="117"/>
      <c r="R230" s="26"/>
      <c r="S230" s="26"/>
      <c r="T230" s="116"/>
      <c r="U230" s="46"/>
      <c r="V230" s="26"/>
      <c r="W230" s="26"/>
      <c r="X230" s="117"/>
      <c r="Y230" s="118"/>
      <c r="Z230" s="26"/>
      <c r="AA230" s="116"/>
      <c r="AB230" s="46"/>
      <c r="AC230" s="26"/>
      <c r="AD230" s="26"/>
      <c r="AE230" s="118"/>
      <c r="AF230" s="116"/>
      <c r="AG230" s="118"/>
      <c r="AH230" s="26"/>
      <c r="AI230" s="26"/>
      <c r="AJ230" s="26"/>
      <c r="AK230" s="117"/>
      <c r="AL230" s="118"/>
      <c r="AM230" s="26"/>
      <c r="AN230" s="26"/>
      <c r="AO230" s="26"/>
      <c r="AP230" s="26"/>
      <c r="AQ230" s="26"/>
      <c r="AR230" s="26"/>
      <c r="AS230" s="26"/>
      <c r="AT230" s="26"/>
      <c r="AU230" s="26"/>
      <c r="AV230" s="26"/>
      <c r="AW230" s="116"/>
      <c r="AX230" s="46"/>
      <c r="AY230" s="26"/>
      <c r="AZ230" s="117"/>
      <c r="BA230" s="118"/>
      <c r="BB230" s="117"/>
      <c r="BC230" s="26"/>
      <c r="BD230" s="116"/>
      <c r="BE230" s="52"/>
    </row>
    <row r="231" spans="1:57" ht="25" customHeight="1">
      <c r="A231" s="36">
        <v>17</v>
      </c>
      <c r="B231" s="23" t="s">
        <v>474</v>
      </c>
      <c r="C231" s="232">
        <v>17.2</v>
      </c>
      <c r="D231" s="24" t="s">
        <v>475</v>
      </c>
      <c r="E231" s="202" t="s">
        <v>476</v>
      </c>
      <c r="F231" s="23" t="s">
        <v>82</v>
      </c>
      <c r="G231" s="23"/>
      <c r="H231" s="23" t="s">
        <v>844</v>
      </c>
      <c r="I231" s="23"/>
      <c r="J231" s="37"/>
      <c r="K231" s="115"/>
      <c r="L231" s="116"/>
      <c r="M231" s="46"/>
      <c r="N231" s="26"/>
      <c r="O231" s="26"/>
      <c r="P231" s="208"/>
      <c r="Q231" s="117"/>
      <c r="R231" s="26"/>
      <c r="S231" s="26"/>
      <c r="T231" s="116"/>
      <c r="U231" s="46"/>
      <c r="V231" s="26"/>
      <c r="W231" s="26"/>
      <c r="X231" s="117"/>
      <c r="Y231" s="118"/>
      <c r="Z231" s="26"/>
      <c r="AA231" s="116"/>
      <c r="AB231" s="46"/>
      <c r="AC231" s="26"/>
      <c r="AD231" s="26"/>
      <c r="AE231" s="118"/>
      <c r="AF231" s="116"/>
      <c r="AG231" s="118"/>
      <c r="AH231" s="26"/>
      <c r="AI231" s="26"/>
      <c r="AJ231" s="26"/>
      <c r="AK231" s="117"/>
      <c r="AL231" s="118"/>
      <c r="AM231" s="26"/>
      <c r="AN231" s="26"/>
      <c r="AO231" s="26"/>
      <c r="AP231" s="26"/>
      <c r="AQ231" s="26"/>
      <c r="AR231" s="26"/>
      <c r="AS231" s="26"/>
      <c r="AT231" s="26"/>
      <c r="AU231" s="26"/>
      <c r="AV231" s="26"/>
      <c r="AW231" s="116"/>
      <c r="AX231" s="46"/>
      <c r="AY231" s="26"/>
      <c r="AZ231" s="117"/>
      <c r="BA231" s="118"/>
      <c r="BB231" s="117"/>
      <c r="BC231" s="26"/>
      <c r="BD231" s="116"/>
      <c r="BE231" s="52"/>
    </row>
    <row r="232" spans="1:57" ht="25" customHeight="1">
      <c r="A232" s="36">
        <v>17</v>
      </c>
      <c r="B232" s="23" t="s">
        <v>477</v>
      </c>
      <c r="C232" s="232">
        <v>17.3</v>
      </c>
      <c r="D232" s="24" t="s">
        <v>478</v>
      </c>
      <c r="E232" s="202" t="s">
        <v>754</v>
      </c>
      <c r="F232" s="23" t="s">
        <v>1057</v>
      </c>
      <c r="G232" s="23"/>
      <c r="H232" s="23" t="s">
        <v>844</v>
      </c>
      <c r="I232" s="23"/>
      <c r="J232" s="37"/>
      <c r="K232" s="115"/>
      <c r="L232" s="116"/>
      <c r="M232" s="46"/>
      <c r="N232" s="26"/>
      <c r="O232" s="26"/>
      <c r="P232" s="208"/>
      <c r="Q232" s="117"/>
      <c r="R232" s="26"/>
      <c r="S232" s="26"/>
      <c r="T232" s="116"/>
      <c r="U232" s="46"/>
      <c r="V232" s="26"/>
      <c r="W232" s="26"/>
      <c r="X232" s="117"/>
      <c r="Y232" s="118"/>
      <c r="Z232" s="26"/>
      <c r="AA232" s="116"/>
      <c r="AB232" s="46"/>
      <c r="AC232" s="26"/>
      <c r="AD232" s="26"/>
      <c r="AE232" s="118"/>
      <c r="AF232" s="116"/>
      <c r="AG232" s="118"/>
      <c r="AH232" s="26"/>
      <c r="AI232" s="26"/>
      <c r="AJ232" s="26"/>
      <c r="AK232" s="117"/>
      <c r="AL232" s="118"/>
      <c r="AM232" s="26"/>
      <c r="AN232" s="26"/>
      <c r="AO232" s="26"/>
      <c r="AP232" s="26"/>
      <c r="AQ232" s="26"/>
      <c r="AR232" s="26"/>
      <c r="AS232" s="26"/>
      <c r="AT232" s="26"/>
      <c r="AU232" s="26"/>
      <c r="AV232" s="26"/>
      <c r="AW232" s="116"/>
      <c r="AX232" s="46"/>
      <c r="AY232" s="26"/>
      <c r="AZ232" s="117"/>
      <c r="BA232" s="118"/>
      <c r="BB232" s="117"/>
      <c r="BC232" s="26"/>
      <c r="BD232" s="116"/>
      <c r="BE232" s="52"/>
    </row>
    <row r="233" spans="1:57" ht="25" customHeight="1">
      <c r="A233" s="36">
        <v>17</v>
      </c>
      <c r="B233" s="23"/>
      <c r="C233" s="232">
        <v>17.3</v>
      </c>
      <c r="D233" s="24" t="s">
        <v>479</v>
      </c>
      <c r="E233" s="202" t="s">
        <v>480</v>
      </c>
      <c r="F233" s="23" t="s">
        <v>30</v>
      </c>
      <c r="G233" s="23"/>
      <c r="H233" s="23" t="s">
        <v>844</v>
      </c>
      <c r="I233" s="23"/>
      <c r="J233" s="37"/>
      <c r="K233" s="115"/>
      <c r="L233" s="116"/>
      <c r="M233" s="46"/>
      <c r="N233" s="26"/>
      <c r="O233" s="26"/>
      <c r="P233" s="208"/>
      <c r="Q233" s="117"/>
      <c r="R233" s="26"/>
      <c r="S233" s="26"/>
      <c r="T233" s="116"/>
      <c r="U233" s="46"/>
      <c r="V233" s="26"/>
      <c r="W233" s="26"/>
      <c r="X233" s="117"/>
      <c r="Y233" s="118"/>
      <c r="Z233" s="26"/>
      <c r="AA233" s="116"/>
      <c r="AB233" s="46"/>
      <c r="AC233" s="26"/>
      <c r="AD233" s="26"/>
      <c r="AE233" s="118"/>
      <c r="AF233" s="116"/>
      <c r="AG233" s="118"/>
      <c r="AH233" s="26"/>
      <c r="AI233" s="26"/>
      <c r="AJ233" s="26"/>
      <c r="AK233" s="117"/>
      <c r="AL233" s="118"/>
      <c r="AM233" s="26"/>
      <c r="AN233" s="26"/>
      <c r="AO233" s="26"/>
      <c r="AP233" s="26"/>
      <c r="AQ233" s="26"/>
      <c r="AR233" s="26"/>
      <c r="AS233" s="26"/>
      <c r="AT233" s="26"/>
      <c r="AU233" s="26"/>
      <c r="AV233" s="26"/>
      <c r="AW233" s="116"/>
      <c r="AX233" s="46"/>
      <c r="AY233" s="26"/>
      <c r="AZ233" s="117"/>
      <c r="BA233" s="118"/>
      <c r="BB233" s="117"/>
      <c r="BC233" s="26"/>
      <c r="BD233" s="116"/>
      <c r="BE233" s="52"/>
    </row>
    <row r="234" spans="1:57" ht="25" customHeight="1">
      <c r="A234" s="36">
        <v>17</v>
      </c>
      <c r="B234" s="23" t="s">
        <v>481</v>
      </c>
      <c r="C234" s="232">
        <v>17.399999999999999</v>
      </c>
      <c r="D234" s="24" t="s">
        <v>482</v>
      </c>
      <c r="E234" s="202" t="s">
        <v>483</v>
      </c>
      <c r="F234" s="23" t="s">
        <v>30</v>
      </c>
      <c r="G234" s="23"/>
      <c r="H234" s="23" t="s">
        <v>844</v>
      </c>
      <c r="I234" s="23"/>
      <c r="J234" s="37"/>
      <c r="K234" s="115"/>
      <c r="L234" s="116"/>
      <c r="M234" s="46"/>
      <c r="N234" s="26"/>
      <c r="O234" s="26"/>
      <c r="P234" s="208"/>
      <c r="Q234" s="117"/>
      <c r="R234" s="26"/>
      <c r="S234" s="26"/>
      <c r="T234" s="116"/>
      <c r="U234" s="46"/>
      <c r="V234" s="26"/>
      <c r="W234" s="26"/>
      <c r="X234" s="117"/>
      <c r="Y234" s="118"/>
      <c r="Z234" s="26"/>
      <c r="AA234" s="116"/>
      <c r="AB234" s="46"/>
      <c r="AC234" s="26"/>
      <c r="AD234" s="26"/>
      <c r="AE234" s="118"/>
      <c r="AF234" s="116"/>
      <c r="AG234" s="118"/>
      <c r="AH234" s="26"/>
      <c r="AI234" s="26"/>
      <c r="AJ234" s="26"/>
      <c r="AK234" s="117"/>
      <c r="AL234" s="118"/>
      <c r="AM234" s="26"/>
      <c r="AN234" s="26"/>
      <c r="AO234" s="26"/>
      <c r="AP234" s="26"/>
      <c r="AQ234" s="26"/>
      <c r="AR234" s="26"/>
      <c r="AS234" s="26"/>
      <c r="AT234" s="26"/>
      <c r="AU234" s="26"/>
      <c r="AV234" s="26"/>
      <c r="AW234" s="116"/>
      <c r="AX234" s="46"/>
      <c r="AY234" s="26"/>
      <c r="AZ234" s="117"/>
      <c r="BA234" s="118"/>
      <c r="BB234" s="117"/>
      <c r="BC234" s="26"/>
      <c r="BD234" s="116"/>
      <c r="BE234" s="52"/>
    </row>
    <row r="235" spans="1:57" ht="25" customHeight="1">
      <c r="A235" s="36">
        <v>17</v>
      </c>
      <c r="B235" s="23" t="s">
        <v>484</v>
      </c>
      <c r="C235" s="232">
        <v>17.5</v>
      </c>
      <c r="D235" s="24" t="s">
        <v>485</v>
      </c>
      <c r="E235" s="202" t="s">
        <v>755</v>
      </c>
      <c r="F235" s="23" t="s">
        <v>486</v>
      </c>
      <c r="G235" s="23"/>
      <c r="H235" s="23" t="s">
        <v>844</v>
      </c>
      <c r="I235" s="23"/>
      <c r="J235" s="37"/>
      <c r="K235" s="115"/>
      <c r="L235" s="116"/>
      <c r="M235" s="46"/>
      <c r="N235" s="26"/>
      <c r="O235" s="26"/>
      <c r="P235" s="208"/>
      <c r="Q235" s="117"/>
      <c r="R235" s="26"/>
      <c r="S235" s="26"/>
      <c r="T235" s="116"/>
      <c r="U235" s="46"/>
      <c r="V235" s="26"/>
      <c r="W235" s="26"/>
      <c r="X235" s="117"/>
      <c r="Y235" s="118"/>
      <c r="Z235" s="26"/>
      <c r="AA235" s="116"/>
      <c r="AB235" s="46"/>
      <c r="AC235" s="26"/>
      <c r="AD235" s="26"/>
      <c r="AE235" s="118"/>
      <c r="AF235" s="116"/>
      <c r="AG235" s="118"/>
      <c r="AH235" s="26"/>
      <c r="AI235" s="26"/>
      <c r="AJ235" s="26"/>
      <c r="AK235" s="117"/>
      <c r="AL235" s="118"/>
      <c r="AM235" s="26"/>
      <c r="AN235" s="26"/>
      <c r="AO235" s="26"/>
      <c r="AP235" s="26"/>
      <c r="AQ235" s="26"/>
      <c r="AR235" s="26"/>
      <c r="AS235" s="26"/>
      <c r="AT235" s="26"/>
      <c r="AU235" s="26"/>
      <c r="AV235" s="26"/>
      <c r="AW235" s="116"/>
      <c r="AX235" s="46"/>
      <c r="AY235" s="26"/>
      <c r="AZ235" s="117"/>
      <c r="BA235" s="118"/>
      <c r="BB235" s="117"/>
      <c r="BC235" s="26"/>
      <c r="BD235" s="116"/>
      <c r="BE235" s="52"/>
    </row>
    <row r="236" spans="1:57" ht="25" customHeight="1">
      <c r="A236" s="36">
        <v>17</v>
      </c>
      <c r="B236" s="23" t="s">
        <v>487</v>
      </c>
      <c r="C236" s="232">
        <v>17.600000000000001</v>
      </c>
      <c r="D236" s="24" t="s">
        <v>488</v>
      </c>
      <c r="E236" s="202" t="s">
        <v>1021</v>
      </c>
      <c r="F236" s="23" t="s">
        <v>191</v>
      </c>
      <c r="G236" s="23"/>
      <c r="H236" s="23" t="s">
        <v>844</v>
      </c>
      <c r="I236" s="23"/>
      <c r="J236" s="37"/>
      <c r="K236" s="115"/>
      <c r="L236" s="116"/>
      <c r="M236" s="46"/>
      <c r="N236" s="26"/>
      <c r="O236" s="26"/>
      <c r="P236" s="208"/>
      <c r="Q236" s="117"/>
      <c r="R236" s="26"/>
      <c r="S236" s="26"/>
      <c r="T236" s="116"/>
      <c r="U236" s="46"/>
      <c r="V236" s="26"/>
      <c r="W236" s="26"/>
      <c r="X236" s="117"/>
      <c r="Y236" s="118"/>
      <c r="Z236" s="26"/>
      <c r="AA236" s="116"/>
      <c r="AB236" s="46"/>
      <c r="AC236" s="26"/>
      <c r="AD236" s="26"/>
      <c r="AE236" s="118"/>
      <c r="AF236" s="116"/>
      <c r="AG236" s="118"/>
      <c r="AH236" s="26"/>
      <c r="AI236" s="26"/>
      <c r="AJ236" s="26"/>
      <c r="AK236" s="117"/>
      <c r="AL236" s="118"/>
      <c r="AM236" s="26"/>
      <c r="AN236" s="26"/>
      <c r="AO236" s="26"/>
      <c r="AP236" s="26"/>
      <c r="AQ236" s="26"/>
      <c r="AR236" s="26"/>
      <c r="AS236" s="26"/>
      <c r="AT236" s="26"/>
      <c r="AU236" s="26"/>
      <c r="AV236" s="26"/>
      <c r="AW236" s="116"/>
      <c r="AX236" s="46"/>
      <c r="AY236" s="26"/>
      <c r="AZ236" s="117"/>
      <c r="BA236" s="118"/>
      <c r="BB236" s="117"/>
      <c r="BC236" s="26"/>
      <c r="BD236" s="116"/>
      <c r="BE236" s="52"/>
    </row>
    <row r="237" spans="1:57" ht="25" customHeight="1">
      <c r="A237" s="36">
        <v>17</v>
      </c>
      <c r="B237" s="23" t="s">
        <v>489</v>
      </c>
      <c r="C237" s="232">
        <v>17.7</v>
      </c>
      <c r="D237" s="24" t="s">
        <v>490</v>
      </c>
      <c r="E237" s="202" t="s">
        <v>756</v>
      </c>
      <c r="F237" s="23" t="s">
        <v>776</v>
      </c>
      <c r="G237" s="23"/>
      <c r="H237" s="23" t="s">
        <v>844</v>
      </c>
      <c r="I237" s="23"/>
      <c r="J237" s="37"/>
      <c r="K237" s="115"/>
      <c r="L237" s="116"/>
      <c r="M237" s="46"/>
      <c r="N237" s="26"/>
      <c r="O237" s="26"/>
      <c r="P237" s="208"/>
      <c r="Q237" s="117"/>
      <c r="R237" s="26"/>
      <c r="S237" s="26"/>
      <c r="T237" s="116"/>
      <c r="U237" s="46"/>
      <c r="V237" s="26"/>
      <c r="W237" s="26"/>
      <c r="X237" s="117"/>
      <c r="Y237" s="118"/>
      <c r="Z237" s="26"/>
      <c r="AA237" s="116"/>
      <c r="AB237" s="46"/>
      <c r="AC237" s="26"/>
      <c r="AD237" s="26"/>
      <c r="AE237" s="118"/>
      <c r="AF237" s="116"/>
      <c r="AG237" s="118"/>
      <c r="AH237" s="26"/>
      <c r="AI237" s="26"/>
      <c r="AJ237" s="26"/>
      <c r="AK237" s="117"/>
      <c r="AL237" s="118"/>
      <c r="AM237" s="26"/>
      <c r="AN237" s="26"/>
      <c r="AO237" s="26"/>
      <c r="AP237" s="26"/>
      <c r="AQ237" s="26"/>
      <c r="AR237" s="26"/>
      <c r="AS237" s="26"/>
      <c r="AT237" s="26"/>
      <c r="AU237" s="26"/>
      <c r="AV237" s="26"/>
      <c r="AW237" s="116"/>
      <c r="AX237" s="46"/>
      <c r="AY237" s="26"/>
      <c r="AZ237" s="117"/>
      <c r="BA237" s="118"/>
      <c r="BB237" s="117"/>
      <c r="BC237" s="26"/>
      <c r="BD237" s="116"/>
      <c r="BE237" s="52"/>
    </row>
    <row r="238" spans="1:57" ht="25" customHeight="1">
      <c r="A238" s="36">
        <v>17</v>
      </c>
      <c r="B238" s="23" t="s">
        <v>491</v>
      </c>
      <c r="C238" s="232">
        <v>17.8</v>
      </c>
      <c r="D238" s="24" t="s">
        <v>492</v>
      </c>
      <c r="E238" s="202" t="s">
        <v>493</v>
      </c>
      <c r="F238" s="23" t="s">
        <v>191</v>
      </c>
      <c r="G238" s="23"/>
      <c r="H238" s="23" t="s">
        <v>844</v>
      </c>
      <c r="I238" s="23"/>
      <c r="J238" s="37"/>
      <c r="K238" s="115"/>
      <c r="L238" s="116"/>
      <c r="M238" s="46"/>
      <c r="N238" s="26"/>
      <c r="O238" s="26"/>
      <c r="P238" s="208"/>
      <c r="Q238" s="117"/>
      <c r="R238" s="26"/>
      <c r="S238" s="26"/>
      <c r="T238" s="116"/>
      <c r="U238" s="46"/>
      <c r="V238" s="26"/>
      <c r="W238" s="26"/>
      <c r="X238" s="117"/>
      <c r="Y238" s="118"/>
      <c r="Z238" s="26"/>
      <c r="AA238" s="116"/>
      <c r="AB238" s="46"/>
      <c r="AC238" s="26"/>
      <c r="AD238" s="26"/>
      <c r="AE238" s="118"/>
      <c r="AF238" s="116"/>
      <c r="AG238" s="118"/>
      <c r="AH238" s="26"/>
      <c r="AI238" s="26"/>
      <c r="AJ238" s="26"/>
      <c r="AK238" s="117"/>
      <c r="AL238" s="118"/>
      <c r="AM238" s="26"/>
      <c r="AN238" s="26"/>
      <c r="AO238" s="26"/>
      <c r="AP238" s="26"/>
      <c r="AQ238" s="26"/>
      <c r="AR238" s="26"/>
      <c r="AS238" s="26"/>
      <c r="AT238" s="26"/>
      <c r="AU238" s="26"/>
      <c r="AV238" s="26"/>
      <c r="AW238" s="116"/>
      <c r="AX238" s="46"/>
      <c r="AY238" s="26"/>
      <c r="AZ238" s="117"/>
      <c r="BA238" s="118"/>
      <c r="BB238" s="117"/>
      <c r="BC238" s="26"/>
      <c r="BD238" s="116"/>
      <c r="BE238" s="52"/>
    </row>
    <row r="239" spans="1:57" ht="25" customHeight="1">
      <c r="A239" s="36">
        <v>17</v>
      </c>
      <c r="B239" s="23" t="s">
        <v>494</v>
      </c>
      <c r="C239" s="232">
        <v>17.899999999999999</v>
      </c>
      <c r="D239" s="24" t="s">
        <v>495</v>
      </c>
      <c r="E239" s="202" t="s">
        <v>757</v>
      </c>
      <c r="F239" s="23" t="s">
        <v>82</v>
      </c>
      <c r="G239" s="23"/>
      <c r="H239" s="23" t="s">
        <v>844</v>
      </c>
      <c r="I239" s="23"/>
      <c r="J239" s="37"/>
      <c r="K239" s="115"/>
      <c r="L239" s="116"/>
      <c r="M239" s="46"/>
      <c r="N239" s="26"/>
      <c r="O239" s="26"/>
      <c r="P239" s="208"/>
      <c r="Q239" s="117"/>
      <c r="R239" s="26"/>
      <c r="S239" s="26"/>
      <c r="T239" s="116"/>
      <c r="U239" s="46"/>
      <c r="V239" s="26"/>
      <c r="W239" s="26"/>
      <c r="X239" s="117"/>
      <c r="Y239" s="118"/>
      <c r="Z239" s="26"/>
      <c r="AA239" s="116"/>
      <c r="AB239" s="46"/>
      <c r="AC239" s="26"/>
      <c r="AD239" s="26"/>
      <c r="AE239" s="118"/>
      <c r="AF239" s="116"/>
      <c r="AG239" s="118"/>
      <c r="AH239" s="26"/>
      <c r="AI239" s="26"/>
      <c r="AJ239" s="26"/>
      <c r="AK239" s="117"/>
      <c r="AL239" s="118"/>
      <c r="AM239" s="26"/>
      <c r="AN239" s="26"/>
      <c r="AO239" s="26"/>
      <c r="AP239" s="26"/>
      <c r="AQ239" s="26"/>
      <c r="AR239" s="26"/>
      <c r="AS239" s="26"/>
      <c r="AT239" s="26"/>
      <c r="AU239" s="26"/>
      <c r="AV239" s="26"/>
      <c r="AW239" s="116"/>
      <c r="AX239" s="46"/>
      <c r="AY239" s="26"/>
      <c r="AZ239" s="117"/>
      <c r="BA239" s="118"/>
      <c r="BB239" s="117"/>
      <c r="BC239" s="26"/>
      <c r="BD239" s="116"/>
      <c r="BE239" s="52"/>
    </row>
    <row r="240" spans="1:57" ht="25" customHeight="1">
      <c r="A240" s="36">
        <v>17</v>
      </c>
      <c r="B240" s="23" t="s">
        <v>496</v>
      </c>
      <c r="C240" s="232">
        <v>17.100000000000001</v>
      </c>
      <c r="D240" s="24" t="s">
        <v>497</v>
      </c>
      <c r="E240" s="202" t="s">
        <v>498</v>
      </c>
      <c r="F240" s="23" t="s">
        <v>1058</v>
      </c>
      <c r="G240" s="23"/>
      <c r="H240" s="23" t="s">
        <v>844</v>
      </c>
      <c r="I240" s="23"/>
      <c r="J240" s="37"/>
      <c r="K240" s="115"/>
      <c r="L240" s="116"/>
      <c r="M240" s="46"/>
      <c r="N240" s="26"/>
      <c r="O240" s="26"/>
      <c r="P240" s="208"/>
      <c r="Q240" s="117"/>
      <c r="R240" s="26"/>
      <c r="S240" s="26"/>
      <c r="T240" s="116"/>
      <c r="U240" s="46"/>
      <c r="V240" s="26"/>
      <c r="W240" s="26"/>
      <c r="X240" s="117"/>
      <c r="Y240" s="118"/>
      <c r="Z240" s="26"/>
      <c r="AA240" s="116"/>
      <c r="AB240" s="46"/>
      <c r="AC240" s="26"/>
      <c r="AD240" s="26"/>
      <c r="AE240" s="118"/>
      <c r="AF240" s="116"/>
      <c r="AG240" s="118"/>
      <c r="AH240" s="26"/>
      <c r="AI240" s="26"/>
      <c r="AJ240" s="26"/>
      <c r="AK240" s="117"/>
      <c r="AL240" s="118"/>
      <c r="AM240" s="26"/>
      <c r="AN240" s="26"/>
      <c r="AO240" s="26"/>
      <c r="AP240" s="26"/>
      <c r="AQ240" s="26"/>
      <c r="AR240" s="26"/>
      <c r="AS240" s="26"/>
      <c r="AT240" s="26"/>
      <c r="AU240" s="26"/>
      <c r="AV240" s="26"/>
      <c r="AW240" s="116"/>
      <c r="AX240" s="46"/>
      <c r="AY240" s="26"/>
      <c r="AZ240" s="117"/>
      <c r="BA240" s="118"/>
      <c r="BB240" s="117"/>
      <c r="BC240" s="26"/>
      <c r="BD240" s="116"/>
      <c r="BE240" s="52"/>
    </row>
    <row r="241" spans="1:57" ht="25" customHeight="1">
      <c r="A241" s="36">
        <v>17</v>
      </c>
      <c r="B241" s="23" t="s">
        <v>499</v>
      </c>
      <c r="C241" s="232">
        <v>17.11</v>
      </c>
      <c r="D241" s="24" t="s">
        <v>500</v>
      </c>
      <c r="E241" s="202" t="s">
        <v>501</v>
      </c>
      <c r="F241" s="23" t="s">
        <v>1058</v>
      </c>
      <c r="G241" s="23"/>
      <c r="H241" s="23" t="s">
        <v>844</v>
      </c>
      <c r="I241" s="23"/>
      <c r="J241" s="37"/>
      <c r="K241" s="115"/>
      <c r="L241" s="116"/>
      <c r="M241" s="46"/>
      <c r="N241" s="26"/>
      <c r="O241" s="26"/>
      <c r="P241" s="208"/>
      <c r="Q241" s="117"/>
      <c r="R241" s="26"/>
      <c r="S241" s="26"/>
      <c r="T241" s="116"/>
      <c r="U241" s="46"/>
      <c r="V241" s="26"/>
      <c r="W241" s="26"/>
      <c r="X241" s="117"/>
      <c r="Y241" s="118"/>
      <c r="Z241" s="26"/>
      <c r="AA241" s="116"/>
      <c r="AB241" s="46"/>
      <c r="AC241" s="26"/>
      <c r="AD241" s="26"/>
      <c r="AE241" s="118"/>
      <c r="AF241" s="116"/>
      <c r="AG241" s="118"/>
      <c r="AH241" s="26"/>
      <c r="AI241" s="26"/>
      <c r="AJ241" s="26"/>
      <c r="AK241" s="117"/>
      <c r="AL241" s="118"/>
      <c r="AM241" s="26"/>
      <c r="AN241" s="26"/>
      <c r="AO241" s="26"/>
      <c r="AP241" s="26"/>
      <c r="AQ241" s="26"/>
      <c r="AR241" s="26"/>
      <c r="AS241" s="26"/>
      <c r="AT241" s="26"/>
      <c r="AU241" s="26"/>
      <c r="AV241" s="26"/>
      <c r="AW241" s="116"/>
      <c r="AX241" s="46"/>
      <c r="AY241" s="26"/>
      <c r="AZ241" s="117"/>
      <c r="BA241" s="118"/>
      <c r="BB241" s="117"/>
      <c r="BC241" s="26"/>
      <c r="BD241" s="116"/>
      <c r="BE241" s="52"/>
    </row>
    <row r="242" spans="1:57" ht="25" customHeight="1">
      <c r="A242" s="36">
        <v>17</v>
      </c>
      <c r="B242" s="23" t="s">
        <v>502</v>
      </c>
      <c r="C242" s="232">
        <v>17.12</v>
      </c>
      <c r="D242" s="24" t="s">
        <v>503</v>
      </c>
      <c r="E242" s="202" t="s">
        <v>758</v>
      </c>
      <c r="F242" s="23" t="s">
        <v>1058</v>
      </c>
      <c r="G242" s="23"/>
      <c r="H242" s="23" t="s">
        <v>844</v>
      </c>
      <c r="I242" s="23"/>
      <c r="J242" s="37"/>
      <c r="K242" s="115"/>
      <c r="L242" s="116"/>
      <c r="M242" s="46"/>
      <c r="N242" s="26"/>
      <c r="O242" s="26"/>
      <c r="P242" s="208"/>
      <c r="Q242" s="117"/>
      <c r="R242" s="26"/>
      <c r="S242" s="26"/>
      <c r="T242" s="116"/>
      <c r="U242" s="46"/>
      <c r="V242" s="26"/>
      <c r="W242" s="26"/>
      <c r="X242" s="117"/>
      <c r="Y242" s="118"/>
      <c r="Z242" s="26"/>
      <c r="AA242" s="116"/>
      <c r="AB242" s="46"/>
      <c r="AC242" s="26"/>
      <c r="AD242" s="26"/>
      <c r="AE242" s="118"/>
      <c r="AF242" s="116"/>
      <c r="AG242" s="118"/>
      <c r="AH242" s="26"/>
      <c r="AI242" s="26"/>
      <c r="AJ242" s="26"/>
      <c r="AK242" s="117"/>
      <c r="AL242" s="118"/>
      <c r="AM242" s="26"/>
      <c r="AN242" s="26"/>
      <c r="AO242" s="26"/>
      <c r="AP242" s="26"/>
      <c r="AQ242" s="26"/>
      <c r="AR242" s="26"/>
      <c r="AS242" s="26"/>
      <c r="AT242" s="26"/>
      <c r="AU242" s="26"/>
      <c r="AV242" s="26"/>
      <c r="AW242" s="116"/>
      <c r="AX242" s="46"/>
      <c r="AY242" s="26"/>
      <c r="AZ242" s="117"/>
      <c r="BA242" s="118"/>
      <c r="BB242" s="117"/>
      <c r="BC242" s="26"/>
      <c r="BD242" s="116"/>
      <c r="BE242" s="52"/>
    </row>
    <row r="243" spans="1:57" ht="25" customHeight="1">
      <c r="A243" s="36">
        <v>17</v>
      </c>
      <c r="B243" s="23" t="s">
        <v>504</v>
      </c>
      <c r="C243" s="232">
        <v>17.13</v>
      </c>
      <c r="D243" s="24" t="s">
        <v>505</v>
      </c>
      <c r="E243" s="202" t="s">
        <v>506</v>
      </c>
      <c r="F243" s="23" t="s">
        <v>30</v>
      </c>
      <c r="G243" s="23"/>
      <c r="H243" s="23" t="s">
        <v>844</v>
      </c>
      <c r="I243" s="23"/>
      <c r="J243" s="37"/>
      <c r="K243" s="115"/>
      <c r="L243" s="116"/>
      <c r="M243" s="46"/>
      <c r="N243" s="26"/>
      <c r="O243" s="26"/>
      <c r="P243" s="208"/>
      <c r="Q243" s="117"/>
      <c r="R243" s="26"/>
      <c r="S243" s="26"/>
      <c r="T243" s="116"/>
      <c r="U243" s="46"/>
      <c r="V243" s="26"/>
      <c r="W243" s="26"/>
      <c r="X243" s="117"/>
      <c r="Y243" s="118"/>
      <c r="Z243" s="26"/>
      <c r="AA243" s="116"/>
      <c r="AB243" s="46"/>
      <c r="AC243" s="26"/>
      <c r="AD243" s="26"/>
      <c r="AE243" s="118"/>
      <c r="AF243" s="116"/>
      <c r="AG243" s="118"/>
      <c r="AH243" s="26"/>
      <c r="AI243" s="26"/>
      <c r="AJ243" s="26"/>
      <c r="AK243" s="117"/>
      <c r="AL243" s="118"/>
      <c r="AM243" s="26"/>
      <c r="AN243" s="26"/>
      <c r="AO243" s="26"/>
      <c r="AP243" s="26"/>
      <c r="AQ243" s="26"/>
      <c r="AR243" s="26"/>
      <c r="AS243" s="26"/>
      <c r="AT243" s="26"/>
      <c r="AU243" s="26"/>
      <c r="AV243" s="26"/>
      <c r="AW243" s="116"/>
      <c r="AX243" s="46"/>
      <c r="AY243" s="26"/>
      <c r="AZ243" s="117"/>
      <c r="BA243" s="118"/>
      <c r="BB243" s="117"/>
      <c r="BC243" s="26"/>
      <c r="BD243" s="116"/>
      <c r="BE243" s="52"/>
    </row>
    <row r="244" spans="1:57" ht="25" customHeight="1">
      <c r="A244" s="36">
        <v>17</v>
      </c>
      <c r="B244" s="23" t="s">
        <v>507</v>
      </c>
      <c r="C244" s="232">
        <v>17.14</v>
      </c>
      <c r="D244" s="24" t="s">
        <v>508</v>
      </c>
      <c r="E244" s="202" t="s">
        <v>509</v>
      </c>
      <c r="F244" s="23" t="s">
        <v>201</v>
      </c>
      <c r="G244" s="23"/>
      <c r="H244" s="23" t="s">
        <v>844</v>
      </c>
      <c r="I244" s="23"/>
      <c r="J244" s="37"/>
      <c r="K244" s="115"/>
      <c r="L244" s="116"/>
      <c r="M244" s="46"/>
      <c r="N244" s="26"/>
      <c r="O244" s="26"/>
      <c r="P244" s="208"/>
      <c r="Q244" s="117"/>
      <c r="R244" s="26"/>
      <c r="S244" s="26"/>
      <c r="T244" s="116"/>
      <c r="U244" s="46"/>
      <c r="V244" s="26"/>
      <c r="W244" s="26"/>
      <c r="X244" s="117"/>
      <c r="Y244" s="118"/>
      <c r="Z244" s="26"/>
      <c r="AA244" s="116"/>
      <c r="AB244" s="46"/>
      <c r="AC244" s="26"/>
      <c r="AD244" s="26"/>
      <c r="AE244" s="118"/>
      <c r="AF244" s="116"/>
      <c r="AG244" s="118"/>
      <c r="AH244" s="26"/>
      <c r="AI244" s="26"/>
      <c r="AJ244" s="26"/>
      <c r="AK244" s="117"/>
      <c r="AL244" s="118"/>
      <c r="AM244" s="26"/>
      <c r="AN244" s="26"/>
      <c r="AO244" s="26"/>
      <c r="AP244" s="26"/>
      <c r="AQ244" s="26"/>
      <c r="AR244" s="26"/>
      <c r="AS244" s="26"/>
      <c r="AT244" s="26"/>
      <c r="AU244" s="26"/>
      <c r="AV244" s="26"/>
      <c r="AW244" s="116"/>
      <c r="AX244" s="46"/>
      <c r="AY244" s="26"/>
      <c r="AZ244" s="117"/>
      <c r="BA244" s="118"/>
      <c r="BB244" s="117"/>
      <c r="BC244" s="26"/>
      <c r="BD244" s="116"/>
      <c r="BE244" s="52"/>
    </row>
    <row r="245" spans="1:57" ht="25" customHeight="1">
      <c r="A245" s="36">
        <v>17</v>
      </c>
      <c r="B245" s="23" t="s">
        <v>510</v>
      </c>
      <c r="C245" s="232">
        <v>17.149999999999999</v>
      </c>
      <c r="D245" s="24" t="s">
        <v>511</v>
      </c>
      <c r="E245" s="202" t="s">
        <v>512</v>
      </c>
      <c r="F245" s="23" t="s">
        <v>777</v>
      </c>
      <c r="G245" s="23"/>
      <c r="H245" s="23" t="s">
        <v>844</v>
      </c>
      <c r="I245" s="23"/>
      <c r="J245" s="37"/>
      <c r="K245" s="115"/>
      <c r="L245" s="116"/>
      <c r="M245" s="46"/>
      <c r="N245" s="26"/>
      <c r="O245" s="26"/>
      <c r="P245" s="208"/>
      <c r="Q245" s="117"/>
      <c r="R245" s="26"/>
      <c r="S245" s="26"/>
      <c r="T245" s="116"/>
      <c r="U245" s="46"/>
      <c r="V245" s="26"/>
      <c r="W245" s="26"/>
      <c r="X245" s="117"/>
      <c r="Y245" s="118"/>
      <c r="Z245" s="26"/>
      <c r="AA245" s="116"/>
      <c r="AB245" s="46"/>
      <c r="AC245" s="26"/>
      <c r="AD245" s="26"/>
      <c r="AE245" s="118"/>
      <c r="AF245" s="116"/>
      <c r="AG245" s="118"/>
      <c r="AH245" s="26"/>
      <c r="AI245" s="26"/>
      <c r="AJ245" s="26"/>
      <c r="AK245" s="117"/>
      <c r="AL245" s="118"/>
      <c r="AM245" s="26"/>
      <c r="AN245" s="26"/>
      <c r="AO245" s="26"/>
      <c r="AP245" s="26"/>
      <c r="AQ245" s="26"/>
      <c r="AR245" s="26"/>
      <c r="AS245" s="26"/>
      <c r="AT245" s="26"/>
      <c r="AU245" s="26"/>
      <c r="AV245" s="26"/>
      <c r="AW245" s="116"/>
      <c r="AX245" s="46"/>
      <c r="AY245" s="26"/>
      <c r="AZ245" s="117"/>
      <c r="BA245" s="118"/>
      <c r="BB245" s="117"/>
      <c r="BC245" s="26"/>
      <c r="BD245" s="116"/>
      <c r="BE245" s="52"/>
    </row>
    <row r="246" spans="1:57" ht="25" customHeight="1">
      <c r="A246" s="36">
        <v>17</v>
      </c>
      <c r="B246" s="23" t="s">
        <v>513</v>
      </c>
      <c r="C246" s="232">
        <v>17.16</v>
      </c>
      <c r="D246" s="24" t="s">
        <v>514</v>
      </c>
      <c r="E246" s="202" t="s">
        <v>515</v>
      </c>
      <c r="F246" s="23" t="s">
        <v>777</v>
      </c>
      <c r="G246" s="23"/>
      <c r="H246" s="23" t="s">
        <v>844</v>
      </c>
      <c r="I246" s="23"/>
      <c r="J246" s="37"/>
      <c r="K246" s="115"/>
      <c r="L246" s="116"/>
      <c r="M246" s="46"/>
      <c r="N246" s="26"/>
      <c r="O246" s="26"/>
      <c r="P246" s="208"/>
      <c r="Q246" s="117"/>
      <c r="R246" s="26"/>
      <c r="S246" s="26"/>
      <c r="T246" s="116"/>
      <c r="U246" s="46"/>
      <c r="V246" s="26"/>
      <c r="W246" s="26"/>
      <c r="X246" s="117"/>
      <c r="Y246" s="118"/>
      <c r="Z246" s="26"/>
      <c r="AA246" s="116"/>
      <c r="AB246" s="46"/>
      <c r="AC246" s="26"/>
      <c r="AD246" s="26"/>
      <c r="AE246" s="118"/>
      <c r="AF246" s="116"/>
      <c r="AG246" s="118"/>
      <c r="AH246" s="26"/>
      <c r="AI246" s="26"/>
      <c r="AJ246" s="26"/>
      <c r="AK246" s="117"/>
      <c r="AL246" s="118"/>
      <c r="AM246" s="26"/>
      <c r="AN246" s="26"/>
      <c r="AO246" s="26"/>
      <c r="AP246" s="26"/>
      <c r="AQ246" s="26"/>
      <c r="AR246" s="26"/>
      <c r="AS246" s="26"/>
      <c r="AT246" s="26"/>
      <c r="AU246" s="26"/>
      <c r="AV246" s="26"/>
      <c r="AW246" s="116"/>
      <c r="AX246" s="46"/>
      <c r="AY246" s="26"/>
      <c r="AZ246" s="117"/>
      <c r="BA246" s="118"/>
      <c r="BB246" s="117"/>
      <c r="BC246" s="26"/>
      <c r="BD246" s="116"/>
      <c r="BE246" s="52"/>
    </row>
    <row r="247" spans="1:57" ht="25" customHeight="1">
      <c r="A247" s="36">
        <v>17</v>
      </c>
      <c r="B247" s="23" t="s">
        <v>516</v>
      </c>
      <c r="C247" s="232">
        <v>17.170000000000002</v>
      </c>
      <c r="D247" s="24" t="s">
        <v>517</v>
      </c>
      <c r="E247" s="202" t="s">
        <v>759</v>
      </c>
      <c r="F247" s="23" t="s">
        <v>30</v>
      </c>
      <c r="G247" s="23"/>
      <c r="H247" s="23" t="s">
        <v>844</v>
      </c>
      <c r="I247" s="23"/>
      <c r="J247" s="37"/>
      <c r="K247" s="115"/>
      <c r="L247" s="116"/>
      <c r="M247" s="46"/>
      <c r="N247" s="26"/>
      <c r="O247" s="26"/>
      <c r="P247" s="208"/>
      <c r="Q247" s="117"/>
      <c r="R247" s="26"/>
      <c r="S247" s="26"/>
      <c r="T247" s="116"/>
      <c r="U247" s="46"/>
      <c r="V247" s="26"/>
      <c r="W247" s="26"/>
      <c r="X247" s="117"/>
      <c r="Y247" s="118"/>
      <c r="Z247" s="26"/>
      <c r="AA247" s="116"/>
      <c r="AB247" s="46"/>
      <c r="AC247" s="26"/>
      <c r="AD247" s="26"/>
      <c r="AE247" s="118"/>
      <c r="AF247" s="116"/>
      <c r="AG247" s="118"/>
      <c r="AH247" s="26"/>
      <c r="AI247" s="26"/>
      <c r="AJ247" s="26"/>
      <c r="AK247" s="117"/>
      <c r="AL247" s="118"/>
      <c r="AM247" s="26"/>
      <c r="AN247" s="26"/>
      <c r="AO247" s="26"/>
      <c r="AP247" s="26"/>
      <c r="AQ247" s="26"/>
      <c r="AR247" s="26"/>
      <c r="AS247" s="26"/>
      <c r="AT247" s="26"/>
      <c r="AU247" s="26"/>
      <c r="AV247" s="26"/>
      <c r="AW247" s="116"/>
      <c r="AX247" s="46"/>
      <c r="AY247" s="26"/>
      <c r="AZ247" s="117"/>
      <c r="BA247" s="118"/>
      <c r="BB247" s="117"/>
      <c r="BC247" s="26"/>
      <c r="BD247" s="116"/>
      <c r="BE247" s="52"/>
    </row>
    <row r="248" spans="1:57" ht="25" customHeight="1">
      <c r="A248" s="36">
        <v>17</v>
      </c>
      <c r="B248" s="23" t="s">
        <v>518</v>
      </c>
      <c r="C248" s="232">
        <v>17.18</v>
      </c>
      <c r="D248" s="24" t="s">
        <v>519</v>
      </c>
      <c r="E248" s="202" t="s">
        <v>1022</v>
      </c>
      <c r="F248" s="23" t="s">
        <v>1059</v>
      </c>
      <c r="G248" s="23"/>
      <c r="H248" s="23" t="s">
        <v>844</v>
      </c>
      <c r="I248" s="23"/>
      <c r="J248" s="37"/>
      <c r="K248" s="115"/>
      <c r="L248" s="116"/>
      <c r="M248" s="46"/>
      <c r="N248" s="26"/>
      <c r="O248" s="26"/>
      <c r="P248" s="208"/>
      <c r="Q248" s="117"/>
      <c r="R248" s="26"/>
      <c r="S248" s="26"/>
      <c r="T248" s="116"/>
      <c r="U248" s="46"/>
      <c r="V248" s="26"/>
      <c r="W248" s="26"/>
      <c r="X248" s="117"/>
      <c r="Y248" s="118"/>
      <c r="Z248" s="26"/>
      <c r="AA248" s="116"/>
      <c r="AB248" s="46"/>
      <c r="AC248" s="26"/>
      <c r="AD248" s="26"/>
      <c r="AE248" s="118"/>
      <c r="AF248" s="116"/>
      <c r="AG248" s="118"/>
      <c r="AH248" s="26"/>
      <c r="AI248" s="26"/>
      <c r="AJ248" s="26"/>
      <c r="AK248" s="117"/>
      <c r="AL248" s="118"/>
      <c r="AM248" s="26"/>
      <c r="AN248" s="26"/>
      <c r="AO248" s="26"/>
      <c r="AP248" s="26"/>
      <c r="AQ248" s="26"/>
      <c r="AR248" s="26"/>
      <c r="AS248" s="26"/>
      <c r="AT248" s="26"/>
      <c r="AU248" s="26"/>
      <c r="AV248" s="26"/>
      <c r="AW248" s="116"/>
      <c r="AX248" s="46"/>
      <c r="AY248" s="26"/>
      <c r="AZ248" s="117"/>
      <c r="BA248" s="118"/>
      <c r="BB248" s="117"/>
      <c r="BC248" s="26"/>
      <c r="BD248" s="116"/>
      <c r="BE248" s="52"/>
    </row>
    <row r="249" spans="1:57" ht="25" customHeight="1">
      <c r="A249" s="36">
        <v>17</v>
      </c>
      <c r="B249" s="23"/>
      <c r="C249" s="232">
        <v>17.18</v>
      </c>
      <c r="D249" s="24" t="s">
        <v>521</v>
      </c>
      <c r="E249" s="202" t="s">
        <v>522</v>
      </c>
      <c r="F249" s="23" t="s">
        <v>525</v>
      </c>
      <c r="G249" s="23"/>
      <c r="H249" s="23" t="s">
        <v>844</v>
      </c>
      <c r="I249" s="23"/>
      <c r="J249" s="37"/>
      <c r="K249" s="115"/>
      <c r="L249" s="116"/>
      <c r="M249" s="46"/>
      <c r="N249" s="26"/>
      <c r="O249" s="26"/>
      <c r="P249" s="208"/>
      <c r="Q249" s="117"/>
      <c r="R249" s="26"/>
      <c r="S249" s="26"/>
      <c r="T249" s="116"/>
      <c r="U249" s="46"/>
      <c r="V249" s="26"/>
      <c r="W249" s="26"/>
      <c r="X249" s="117"/>
      <c r="Y249" s="118"/>
      <c r="Z249" s="26"/>
      <c r="AA249" s="116"/>
      <c r="AB249" s="46"/>
      <c r="AC249" s="26"/>
      <c r="AD249" s="26"/>
      <c r="AE249" s="118"/>
      <c r="AF249" s="116"/>
      <c r="AG249" s="118"/>
      <c r="AH249" s="26"/>
      <c r="AI249" s="26"/>
      <c r="AJ249" s="26"/>
      <c r="AK249" s="117"/>
      <c r="AL249" s="118"/>
      <c r="AM249" s="26"/>
      <c r="AN249" s="26"/>
      <c r="AO249" s="26"/>
      <c r="AP249" s="26"/>
      <c r="AQ249" s="26"/>
      <c r="AR249" s="26"/>
      <c r="AS249" s="26"/>
      <c r="AT249" s="26"/>
      <c r="AU249" s="26"/>
      <c r="AV249" s="26"/>
      <c r="AW249" s="116"/>
      <c r="AX249" s="46"/>
      <c r="AY249" s="26"/>
      <c r="AZ249" s="117"/>
      <c r="BA249" s="118"/>
      <c r="BB249" s="117"/>
      <c r="BC249" s="26"/>
      <c r="BD249" s="116"/>
      <c r="BE249" s="52"/>
    </row>
    <row r="250" spans="1:57" ht="25" customHeight="1">
      <c r="A250" s="36">
        <v>17</v>
      </c>
      <c r="B250" s="23"/>
      <c r="C250" s="232">
        <v>17.18</v>
      </c>
      <c r="D250" s="24" t="s">
        <v>523</v>
      </c>
      <c r="E250" s="202" t="s">
        <v>524</v>
      </c>
      <c r="F250" s="23" t="s">
        <v>525</v>
      </c>
      <c r="G250" s="23"/>
      <c r="H250" s="23" t="s">
        <v>844</v>
      </c>
      <c r="I250" s="23"/>
      <c r="J250" s="37"/>
      <c r="K250" s="115"/>
      <c r="L250" s="116"/>
      <c r="M250" s="46"/>
      <c r="N250" s="26"/>
      <c r="O250" s="26"/>
      <c r="P250" s="208"/>
      <c r="Q250" s="117"/>
      <c r="R250" s="26"/>
      <c r="S250" s="26"/>
      <c r="T250" s="116"/>
      <c r="U250" s="46"/>
      <c r="V250" s="26"/>
      <c r="W250" s="26"/>
      <c r="X250" s="117"/>
      <c r="Y250" s="118"/>
      <c r="Z250" s="26"/>
      <c r="AA250" s="116"/>
      <c r="AB250" s="46"/>
      <c r="AC250" s="26"/>
      <c r="AD250" s="26"/>
      <c r="AE250" s="118"/>
      <c r="AF250" s="116"/>
      <c r="AG250" s="118"/>
      <c r="AH250" s="26"/>
      <c r="AI250" s="26"/>
      <c r="AJ250" s="26"/>
      <c r="AK250" s="117"/>
      <c r="AL250" s="118"/>
      <c r="AM250" s="26"/>
      <c r="AN250" s="26"/>
      <c r="AO250" s="26"/>
      <c r="AP250" s="26"/>
      <c r="AQ250" s="26"/>
      <c r="AR250" s="26"/>
      <c r="AS250" s="26"/>
      <c r="AT250" s="26"/>
      <c r="AU250" s="26"/>
      <c r="AV250" s="26"/>
      <c r="AW250" s="116"/>
      <c r="AX250" s="46"/>
      <c r="AY250" s="26"/>
      <c r="AZ250" s="117"/>
      <c r="BA250" s="118"/>
      <c r="BB250" s="117"/>
      <c r="BC250" s="26"/>
      <c r="BD250" s="116"/>
      <c r="BE250" s="52"/>
    </row>
    <row r="251" spans="1:57" ht="25" customHeight="1">
      <c r="A251" s="36">
        <v>17</v>
      </c>
      <c r="B251" s="27" t="s">
        <v>526</v>
      </c>
      <c r="C251" s="232">
        <v>17.190000000000001</v>
      </c>
      <c r="D251" s="24" t="s">
        <v>527</v>
      </c>
      <c r="E251" s="202" t="s">
        <v>528</v>
      </c>
      <c r="F251" s="23" t="s">
        <v>525</v>
      </c>
      <c r="G251" s="23"/>
      <c r="H251" s="23" t="s">
        <v>844</v>
      </c>
      <c r="I251" s="23"/>
      <c r="J251" s="37"/>
      <c r="K251" s="115"/>
      <c r="L251" s="116"/>
      <c r="M251" s="46"/>
      <c r="N251" s="26"/>
      <c r="O251" s="26"/>
      <c r="P251" s="208"/>
      <c r="Q251" s="117"/>
      <c r="R251" s="26"/>
      <c r="S251" s="26"/>
      <c r="T251" s="116"/>
      <c r="U251" s="46"/>
      <c r="V251" s="26"/>
      <c r="W251" s="26"/>
      <c r="X251" s="117"/>
      <c r="Y251" s="118"/>
      <c r="Z251" s="26"/>
      <c r="AA251" s="116"/>
      <c r="AB251" s="46"/>
      <c r="AC251" s="26"/>
      <c r="AD251" s="26"/>
      <c r="AE251" s="118"/>
      <c r="AF251" s="116"/>
      <c r="AG251" s="118"/>
      <c r="AH251" s="26"/>
      <c r="AI251" s="26"/>
      <c r="AJ251" s="26"/>
      <c r="AK251" s="117"/>
      <c r="AL251" s="118"/>
      <c r="AM251" s="26"/>
      <c r="AN251" s="26"/>
      <c r="AO251" s="26"/>
      <c r="AP251" s="26"/>
      <c r="AQ251" s="26"/>
      <c r="AR251" s="26"/>
      <c r="AS251" s="26"/>
      <c r="AT251" s="26"/>
      <c r="AU251" s="26"/>
      <c r="AV251" s="26"/>
      <c r="AW251" s="116"/>
      <c r="AX251" s="46"/>
      <c r="AY251" s="26"/>
      <c r="AZ251" s="117"/>
      <c r="BA251" s="118"/>
      <c r="BB251" s="117"/>
      <c r="BC251" s="26"/>
      <c r="BD251" s="116"/>
      <c r="BE251" s="52"/>
    </row>
    <row r="252" spans="1:57" ht="25" customHeight="1" thickBot="1">
      <c r="A252" s="11">
        <v>17</v>
      </c>
      <c r="B252" s="39"/>
      <c r="C252" s="234">
        <v>17.190000000000001</v>
      </c>
      <c r="D252" s="40" t="s">
        <v>529</v>
      </c>
      <c r="E252" s="204" t="s">
        <v>1017</v>
      </c>
      <c r="F252" s="42" t="s">
        <v>520</v>
      </c>
      <c r="G252" s="42"/>
      <c r="H252" s="42" t="s">
        <v>844</v>
      </c>
      <c r="I252" s="42"/>
      <c r="J252" s="43"/>
      <c r="K252" s="120"/>
      <c r="L252" s="121"/>
      <c r="M252" s="47"/>
      <c r="N252" s="122"/>
      <c r="O252" s="122"/>
      <c r="P252" s="122"/>
      <c r="Q252" s="124"/>
      <c r="R252" s="122"/>
      <c r="S252" s="122"/>
      <c r="T252" s="121"/>
      <c r="U252" s="47"/>
      <c r="V252" s="122"/>
      <c r="W252" s="122"/>
      <c r="X252" s="124"/>
      <c r="Y252" s="123"/>
      <c r="Z252" s="122"/>
      <c r="AA252" s="121"/>
      <c r="AB252" s="47"/>
      <c r="AC252" s="122"/>
      <c r="AD252" s="124"/>
      <c r="AE252" s="123"/>
      <c r="AF252" s="121"/>
      <c r="AG252" s="123"/>
      <c r="AH252" s="122"/>
      <c r="AI252" s="122"/>
      <c r="AJ252" s="122"/>
      <c r="AK252" s="124"/>
      <c r="AL252" s="123"/>
      <c r="AM252" s="122"/>
      <c r="AN252" s="122"/>
      <c r="AO252" s="122"/>
      <c r="AP252" s="122"/>
      <c r="AQ252" s="122"/>
      <c r="AR252" s="122"/>
      <c r="AS252" s="122"/>
      <c r="AT252" s="122"/>
      <c r="AU252" s="122"/>
      <c r="AV252" s="122"/>
      <c r="AW252" s="121"/>
      <c r="AX252" s="47"/>
      <c r="AY252" s="122"/>
      <c r="AZ252" s="124"/>
      <c r="BA252" s="123"/>
      <c r="BB252" s="124"/>
      <c r="BC252" s="122"/>
      <c r="BD252" s="121"/>
      <c r="BE252" s="53"/>
    </row>
  </sheetData>
  <autoFilter ref="A3:D252" xr:uid="{00000000-0001-0000-0100-000000000000}"/>
  <mergeCells count="18">
    <mergeCell ref="A1:J1"/>
    <mergeCell ref="K1:L1"/>
    <mergeCell ref="M1:T1"/>
    <mergeCell ref="M2:Q2"/>
    <mergeCell ref="R2:T2"/>
    <mergeCell ref="AB1:AF1"/>
    <mergeCell ref="U1:AA1"/>
    <mergeCell ref="U2:X2"/>
    <mergeCell ref="Y2:AA2"/>
    <mergeCell ref="AE2:AF2"/>
    <mergeCell ref="AB2:AD2"/>
    <mergeCell ref="AX2:AZ2"/>
    <mergeCell ref="AX1:BD1"/>
    <mergeCell ref="BA2:BB2"/>
    <mergeCell ref="BC2:BD2"/>
    <mergeCell ref="AG1:AW1"/>
    <mergeCell ref="AL2:AW2"/>
    <mergeCell ref="AG2:AK2"/>
  </mergeCells>
  <dataValidations count="2">
    <dataValidation allowBlank="1" showInputMessage="1" sqref="BC4:BD252 AF4:AF252" xr:uid="{7F945BAE-60DB-4580-8406-2754296BCF9C}"/>
    <dataValidation type="whole" allowBlank="1" showInputMessage="1" showErrorMessage="1" sqref="AI4:AJ252" xr:uid="{AE3860E8-9FA4-4EFE-B488-F63E017D2619}">
      <formula1>1900</formula1>
      <formula2>2300</formula2>
    </dataValidation>
  </dataValidations>
  <pageMargins left="0" right="0" top="0.39370078740157483" bottom="0.39370078740157483" header="0" footer="0"/>
  <pageSetup scale="58" fitToWidth="0" fitToHeight="0" pageOrder="overThenDown" orientation="landscape" useFirstPageNumber="1" verticalDpi="0" r:id="rId1"/>
  <headerFooter>
    <oddHeader>&amp;C&amp;A</oddHeader>
    <oddFooter>&amp;CPage &amp;P</oddFooter>
  </headerFooter>
  <extLst>
    <ext xmlns:x14="http://schemas.microsoft.com/office/spreadsheetml/2009/9/main" uri="{78C0D931-6437-407d-A8EE-F0AAD7539E65}">
      <x14:conditionalFormattings>
        <x14:conditionalFormatting xmlns:xm="http://schemas.microsoft.com/office/excel/2006/main">
          <x14:cfRule type="expression" priority="1" id="{D0A86923-BB69-4368-B66A-51B138BABE10}">
            <xm:f>$J4='Drop down'!$C$106</xm:f>
            <x14:dxf>
              <fill>
                <patternFill>
                  <bgColor theme="2"/>
                </patternFill>
              </fill>
            </x14:dxf>
          </x14:cfRule>
          <xm:sqref>K4:BD1000</xm:sqref>
        </x14:conditionalFormatting>
        <x14:conditionalFormatting xmlns:xm="http://schemas.microsoft.com/office/excel/2006/main">
          <x14:cfRule type="expression" priority="3" id="{B479F737-7CCE-400C-AD8B-1BCF16BD64FC}">
            <xm:f>$M4='Drop down'!$C$14</xm:f>
            <x14:dxf>
              <fill>
                <patternFill>
                  <bgColor theme="2"/>
                </patternFill>
              </fill>
            </x14:dxf>
          </x14:cfRule>
          <xm:sqref>R4:T1000 V4:V1000 Z4:Z1000 O4:P1000 AG4:AW1000</xm:sqref>
        </x14:conditionalFormatting>
        <x14:conditionalFormatting xmlns:xm="http://schemas.microsoft.com/office/excel/2006/main">
          <x14:cfRule type="expression" priority="4" id="{CC6B28C3-3AB0-4476-B3E8-20504BDB8668}">
            <xm:f>$N4='Drop down'!$C$23</xm:f>
            <x14:dxf>
              <fill>
                <patternFill>
                  <bgColor theme="2"/>
                </patternFill>
              </fill>
            </x14:dxf>
          </x14:cfRule>
          <xm:sqref>O4:O1000</xm:sqref>
        </x14:conditionalFormatting>
        <x14:conditionalFormatting xmlns:xm="http://schemas.microsoft.com/office/excel/2006/main">
          <x14:cfRule type="expression" priority="5" id="{00000000-000E-0000-0100-000002000000}">
            <xm:f>$R4='Drop down'!$C$17</xm:f>
            <x14:dxf>
              <fill>
                <patternFill>
                  <bgColor theme="2"/>
                </patternFill>
              </fill>
            </x14:dxf>
          </x14:cfRule>
          <x14:cfRule type="expression" priority="6" id="{94ADB2A8-1388-4F3B-86B1-35CB478607F7}">
            <xm:f>$R4='Drop down'!$C$18</xm:f>
            <x14:dxf>
              <fill>
                <patternFill>
                  <bgColor theme="2"/>
                </patternFill>
              </fill>
            </x14:dxf>
          </x14:cfRule>
          <xm:sqref>S4:S1000 AX4:BD1000</xm:sqref>
        </x14:conditionalFormatting>
        <x14:conditionalFormatting xmlns:xm="http://schemas.microsoft.com/office/excel/2006/main">
          <x14:cfRule type="expression" priority="12" id="{E7A5C5E0-240F-4D29-A908-99FD2D9366F3}">
            <xm:f>$U4='Drop down'!$C$32</xm:f>
            <x14:dxf>
              <fill>
                <patternFill>
                  <bgColor theme="2"/>
                </patternFill>
              </fill>
            </x14:dxf>
          </x14:cfRule>
          <x14:cfRule type="expression" priority="13" id="{EE096AE0-75A3-42F7-A062-796FF0A20E29}">
            <xm:f>$U4='Drop down'!$C$33</xm:f>
            <x14:dxf>
              <fill>
                <patternFill>
                  <bgColor theme="2"/>
                </patternFill>
              </fill>
            </x14:dxf>
          </x14:cfRule>
          <xm:sqref>V4:V1000</xm:sqref>
        </x14:conditionalFormatting>
        <x14:conditionalFormatting xmlns:xm="http://schemas.microsoft.com/office/excel/2006/main">
          <x14:cfRule type="expression" priority="18" id="{B067EBBF-53AB-428E-BE66-001FEB4E9E4D}">
            <xm:f>$Y4='Drop down'!$C$32</xm:f>
            <x14:dxf>
              <fill>
                <patternFill>
                  <bgColor theme="2"/>
                </patternFill>
              </fill>
            </x14:dxf>
          </x14:cfRule>
          <x14:cfRule type="expression" priority="61" id="{C3CF1569-D9C3-4A1B-BF9A-796C8F349F23}">
            <xm:f>$Y4='Drop down'!$C$33</xm:f>
            <x14:dxf>
              <fill>
                <patternFill>
                  <bgColor theme="2"/>
                </patternFill>
              </fill>
            </x14:dxf>
          </x14:cfRule>
          <xm:sqref>Z4:Z1000</xm:sqref>
        </x14:conditionalFormatting>
      </x14:conditionalFormattings>
    </ext>
    <ext xmlns:x14="http://schemas.microsoft.com/office/spreadsheetml/2009/9/main" uri="{CCE6A557-97BC-4b89-ADB6-D9C93CAAB3DF}">
      <x14:dataValidations xmlns:xm="http://schemas.microsoft.com/office/excel/2006/main" count="20">
        <x14:dataValidation type="list" allowBlank="1" showInputMessage="1" showErrorMessage="1" xr:uid="{00000000-0002-0000-0100-000001000000}">
          <x14:formula1>
            <xm:f>'Drop down'!$C$96:$C$99</xm:f>
          </x14:formula1>
          <xm:sqref>AX4:AX252</xm:sqref>
        </x14:dataValidation>
        <x14:dataValidation type="list" allowBlank="1" showInputMessage="1" xr:uid="{00000000-0002-0000-0100-000008000000}">
          <x14:formula1>
            <xm:f>'Drop down'!$C$54:$C$59</xm:f>
          </x14:formula1>
          <xm:sqref>AG4:AG252</xm:sqref>
        </x14:dataValidation>
        <x14:dataValidation type="list" allowBlank="1" showInputMessage="1" xr:uid="{00000000-0002-0000-0100-000000000000}">
          <x14:formula1>
            <xm:f>'Drop down'!$C$61:$C$72</xm:f>
          </x14:formula1>
          <xm:sqref>AE4:AE252</xm:sqref>
        </x14:dataValidation>
        <x14:dataValidation type="list" allowBlank="1" showInputMessage="1" showErrorMessage="1" xr:uid="{331B853A-72EA-4D94-A4E4-7873FA5C8CEE}">
          <x14:formula1>
            <xm:f>'Drop down'!$C$74:$C$78</xm:f>
          </x14:formula1>
          <xm:sqref>AL4:AL252</xm:sqref>
        </x14:dataValidation>
        <x14:dataValidation type="list" allowBlank="1" showInputMessage="1" showErrorMessage="1" xr:uid="{B301A319-3857-4BD2-914F-9FB5D90CDFA3}">
          <x14:formula1>
            <xm:f>'Drop down'!$C$9:$C$11</xm:f>
          </x14:formula1>
          <xm:sqref>K4:K252</xm:sqref>
        </x14:dataValidation>
        <x14:dataValidation type="list" allowBlank="1" showInputMessage="1" showErrorMessage="1" xr:uid="{315669C7-1144-4B27-B385-B42EDE0112EA}">
          <x14:formula1>
            <xm:f>'Drop down'!$C$41:$C$45</xm:f>
          </x14:formula1>
          <xm:sqref>W4:W252</xm:sqref>
        </x14:dataValidation>
        <x14:dataValidation type="list" allowBlank="1" showInputMessage="1" showErrorMessage="1" xr:uid="{28AFFB4A-BC8F-4C09-898E-FAE5103964E2}">
          <x14:formula1>
            <xm:f>'Drop down'!$C$36:$C$39</xm:f>
          </x14:formula1>
          <xm:sqref>V4:V252 AE4:AF252 Z4:Z252</xm:sqref>
        </x14:dataValidation>
        <x14:dataValidation type="list" allowBlank="1" showInputMessage="1" showErrorMessage="1" xr:uid="{DC1ACD3A-D08E-4A1E-8475-00E63FAF50A6}">
          <x14:formula1>
            <xm:f>'Drop down'!$C$48:$C$52</xm:f>
          </x14:formula1>
          <xm:sqref>AB4:AB252</xm:sqref>
        </x14:dataValidation>
        <x14:dataValidation type="list" allowBlank="1" showInputMessage="1" showErrorMessage="1" xr:uid="{B580D27C-7E76-4451-A41B-6B9501B461B5}">
          <x14:formula1>
            <xm:f>'Drop down'!$C$85:$C$88</xm:f>
          </x14:formula1>
          <xm:sqref>AU4:AU252</xm:sqref>
        </x14:dataValidation>
        <x14:dataValidation type="list" allowBlank="1" showInputMessage="1" showErrorMessage="1" xr:uid="{318F86BA-C87D-435C-BB5F-7379867F6CD5}">
          <x14:formula1>
            <xm:f>'Drop down'!$C$101:$C$104</xm:f>
          </x14:formula1>
          <xm:sqref>AY4:AY252</xm:sqref>
        </x14:dataValidation>
        <x14:dataValidation type="list" allowBlank="1" showInputMessage="1" showErrorMessage="1" xr:uid="{2C293686-D8D1-40C9-B162-14F80F5D0B34}">
          <x14:formula1>
            <xm:f>'Drop down'!$C$136:$C$137</xm:f>
          </x14:formula1>
          <xm:sqref>I4:I252</xm:sqref>
        </x14:dataValidation>
        <x14:dataValidation type="list" allowBlank="1" showInputMessage="1" showErrorMessage="1" xr:uid="{35F4FF79-1E5B-473C-A152-F72767DE77EE}">
          <x14:formula1>
            <xm:f>'Drop down'!$C$3:$C$7</xm:f>
          </x14:formula1>
          <xm:sqref>H4:H252</xm:sqref>
        </x14:dataValidation>
        <x14:dataValidation type="list" allowBlank="1" showInputMessage="1" showErrorMessage="1" xr:uid="{239CF577-1EF4-47A8-814E-EBF7C56693D8}">
          <x14:formula1>
            <xm:f>'Drop down'!$C$119:$C$121</xm:f>
          </x14:formula1>
          <xm:sqref>BA4:BA252</xm:sqref>
        </x14:dataValidation>
        <x14:dataValidation type="list" allowBlank="1" showInputMessage="1" showErrorMessage="1" xr:uid="{00000000-0002-0000-0100-000005000000}">
          <x14:formula1>
            <xm:f>'Drop down'!$C$80:$C$83</xm:f>
          </x14:formula1>
          <xm:sqref>AM4:AS252</xm:sqref>
        </x14:dataValidation>
        <x14:dataValidation type="list" allowBlank="1" showInputMessage="1" showErrorMessage="1" xr:uid="{BA1E4A45-D096-4F99-85F8-35014B080BF5}">
          <x14:formula1>
            <xm:f>'Drop down'!$C$31:$C$34</xm:f>
          </x14:formula1>
          <xm:sqref>Y4:Y252 U4:U252</xm:sqref>
        </x14:dataValidation>
        <x14:dataValidation type="list" allowBlank="1" showInputMessage="1" showErrorMessage="1" xr:uid="{7CF1E7CB-C40B-4C00-96A2-39830AFEB55E}">
          <x14:formula1>
            <xm:f>'Drop down'!$C$106:$C$108</xm:f>
          </x14:formula1>
          <xm:sqref>J4:J252</xm:sqref>
        </x14:dataValidation>
        <x14:dataValidation type="list" allowBlank="1" showInputMessage="1" showErrorMessage="1" xr:uid="{F19861EB-A1AF-4303-A902-024EA28C8D48}">
          <x14:formula1>
            <xm:f>'Drop down'!$C$13:$C$15</xm:f>
          </x14:formula1>
          <xm:sqref>M4:M252</xm:sqref>
        </x14:dataValidation>
        <x14:dataValidation type="list" allowBlank="1" showInputMessage="1" showErrorMessage="1" xr:uid="{4C03C0FB-05FD-469C-80B4-317D369C8881}">
          <x14:formula1>
            <xm:f>'Drop down'!$C$22:$C$24</xm:f>
          </x14:formula1>
          <xm:sqref>N4:N252</xm:sqref>
        </x14:dataValidation>
        <x14:dataValidation type="list" allowBlank="1" showInputMessage="1" showErrorMessage="1" xr:uid="{7040CC18-D264-4AB4-9123-13B21BAF972F}">
          <x14:formula1>
            <xm:f>'Drop down'!$C$27:$C$29</xm:f>
          </x14:formula1>
          <xm:sqref>O4:O14 O16:O252</xm:sqref>
        </x14:dataValidation>
        <x14:dataValidation type="list" allowBlank="1" showInputMessage="1" showErrorMessage="1" xr:uid="{00000000-0002-0000-0100-000004000000}">
          <x14:formula1>
            <xm:f>'Drop down'!$C$17:$C$20</xm:f>
          </x14:formula1>
          <xm:sqref>R4:R252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D137"/>
  <sheetViews>
    <sheetView view="pageBreakPreview" zoomScale="90" zoomScaleNormal="140" zoomScaleSheetLayoutView="90" workbookViewId="0">
      <selection activeCell="B16" sqref="B16"/>
    </sheetView>
  </sheetViews>
  <sheetFormatPr defaultRowHeight="14"/>
  <cols>
    <col min="1" max="1" width="13.33203125" customWidth="1"/>
    <col min="2" max="2" width="77.83203125" customWidth="1"/>
    <col min="3" max="3" width="75.08203125" customWidth="1"/>
  </cols>
  <sheetData>
    <row r="1" spans="1:3" ht="15.5">
      <c r="A1" s="2" t="s">
        <v>530</v>
      </c>
    </row>
    <row r="2" spans="1:3">
      <c r="C2" s="1" t="s">
        <v>585</v>
      </c>
    </row>
    <row r="3" spans="1:3">
      <c r="A3" s="1" t="s">
        <v>584</v>
      </c>
      <c r="C3" s="235" t="s">
        <v>844</v>
      </c>
    </row>
    <row r="4" spans="1:3">
      <c r="C4" s="236" t="s">
        <v>1062</v>
      </c>
    </row>
    <row r="5" spans="1:3">
      <c r="C5" s="236" t="s">
        <v>846</v>
      </c>
    </row>
    <row r="6" spans="1:3">
      <c r="C6" s="236" t="s">
        <v>541</v>
      </c>
    </row>
    <row r="7" spans="1:3">
      <c r="C7" s="237"/>
    </row>
    <row r="8" spans="1:3">
      <c r="A8" s="1" t="s">
        <v>568</v>
      </c>
    </row>
    <row r="9" spans="1:3">
      <c r="A9" s="1"/>
      <c r="C9" s="12" t="s">
        <v>564</v>
      </c>
    </row>
    <row r="10" spans="1:3">
      <c r="A10" s="1"/>
      <c r="C10" s="13" t="s">
        <v>565</v>
      </c>
    </row>
    <row r="11" spans="1:3">
      <c r="A11" s="1"/>
      <c r="C11" s="14"/>
    </row>
    <row r="13" spans="1:3">
      <c r="B13" t="s">
        <v>856</v>
      </c>
      <c r="C13" s="12" t="s">
        <v>542</v>
      </c>
    </row>
    <row r="14" spans="1:3">
      <c r="C14" s="13" t="s">
        <v>543</v>
      </c>
    </row>
    <row r="15" spans="1:3">
      <c r="C15" s="14"/>
    </row>
    <row r="17" spans="1:4">
      <c r="A17" s="1" t="s">
        <v>531</v>
      </c>
      <c r="B17" t="s">
        <v>587</v>
      </c>
      <c r="C17" s="12" t="s">
        <v>787</v>
      </c>
      <c r="D17">
        <v>1</v>
      </c>
    </row>
    <row r="18" spans="1:4">
      <c r="C18" s="13" t="s">
        <v>788</v>
      </c>
      <c r="D18">
        <v>2</v>
      </c>
    </row>
    <row r="19" spans="1:4">
      <c r="C19" s="13" t="s">
        <v>1130</v>
      </c>
      <c r="D19">
        <v>3</v>
      </c>
    </row>
    <row r="20" spans="1:4">
      <c r="C20" s="14"/>
    </row>
    <row r="22" spans="1:4">
      <c r="B22" s="17" t="s">
        <v>1066</v>
      </c>
      <c r="C22" s="12" t="s">
        <v>542</v>
      </c>
    </row>
    <row r="23" spans="1:4">
      <c r="B23" s="17"/>
      <c r="C23" s="13" t="s">
        <v>543</v>
      </c>
    </row>
    <row r="24" spans="1:4">
      <c r="B24" s="17"/>
      <c r="C24" s="14"/>
    </row>
    <row r="25" spans="1:4">
      <c r="B25" s="17"/>
    </row>
    <row r="26" spans="1:4">
      <c r="B26" s="17"/>
    </row>
    <row r="27" spans="1:4">
      <c r="B27" s="17" t="s">
        <v>1068</v>
      </c>
      <c r="C27" s="12" t="s">
        <v>859</v>
      </c>
    </row>
    <row r="28" spans="1:4">
      <c r="B28" s="17"/>
      <c r="C28" s="13" t="s">
        <v>858</v>
      </c>
    </row>
    <row r="29" spans="1:4">
      <c r="C29" s="14"/>
    </row>
    <row r="30" spans="1:4">
      <c r="C30" s="62"/>
    </row>
    <row r="31" spans="1:4">
      <c r="B31" t="s">
        <v>588</v>
      </c>
      <c r="C31" s="12" t="s">
        <v>542</v>
      </c>
    </row>
    <row r="32" spans="1:4">
      <c r="C32" s="13" t="s">
        <v>543</v>
      </c>
    </row>
    <row r="33" spans="1:3">
      <c r="C33" s="13" t="s">
        <v>820</v>
      </c>
    </row>
    <row r="34" spans="1:3">
      <c r="C34" s="14"/>
    </row>
    <row r="35" spans="1:3">
      <c r="C35" s="18"/>
    </row>
    <row r="36" spans="1:3">
      <c r="B36" t="s">
        <v>586</v>
      </c>
      <c r="C36" s="12" t="s">
        <v>542</v>
      </c>
    </row>
    <row r="37" spans="1:3">
      <c r="C37" s="13" t="s">
        <v>975</v>
      </c>
    </row>
    <row r="38" spans="1:3">
      <c r="C38" s="13" t="s">
        <v>543</v>
      </c>
    </row>
    <row r="39" spans="1:3">
      <c r="C39" s="14"/>
    </row>
    <row r="40" spans="1:3">
      <c r="C40" s="18"/>
    </row>
    <row r="41" spans="1:3">
      <c r="B41" t="s">
        <v>575</v>
      </c>
      <c r="C41" s="12" t="s">
        <v>922</v>
      </c>
    </row>
    <row r="42" spans="1:3">
      <c r="C42" s="13" t="s">
        <v>558</v>
      </c>
    </row>
    <row r="43" spans="1:3">
      <c r="C43" s="13" t="s">
        <v>543</v>
      </c>
    </row>
    <row r="44" spans="1:3">
      <c r="C44" s="13" t="s">
        <v>820</v>
      </c>
    </row>
    <row r="45" spans="1:3">
      <c r="C45" s="14"/>
    </row>
    <row r="46" spans="1:3">
      <c r="A46" s="1" t="s">
        <v>532</v>
      </c>
    </row>
    <row r="47" spans="1:3">
      <c r="A47" s="1"/>
    </row>
    <row r="48" spans="1:3">
      <c r="A48" s="1"/>
      <c r="B48" t="s">
        <v>778</v>
      </c>
      <c r="C48" s="12" t="s">
        <v>786</v>
      </c>
    </row>
    <row r="49" spans="1:3">
      <c r="A49" s="1"/>
      <c r="C49" s="13" t="s">
        <v>779</v>
      </c>
    </row>
    <row r="50" spans="1:3">
      <c r="A50" s="1"/>
      <c r="C50" s="13" t="s">
        <v>780</v>
      </c>
    </row>
    <row r="51" spans="1:3">
      <c r="A51" s="1"/>
      <c r="C51" s="13" t="s">
        <v>541</v>
      </c>
    </row>
    <row r="52" spans="1:3">
      <c r="A52" s="1"/>
      <c r="C52" s="14"/>
    </row>
    <row r="54" spans="1:3">
      <c r="B54" t="s">
        <v>589</v>
      </c>
      <c r="C54" s="12" t="s">
        <v>815</v>
      </c>
    </row>
    <row r="55" spans="1:3">
      <c r="C55" s="13" t="s">
        <v>534</v>
      </c>
    </row>
    <row r="56" spans="1:3">
      <c r="C56" s="13" t="s">
        <v>533</v>
      </c>
    </row>
    <row r="57" spans="1:3">
      <c r="C57" s="13" t="s">
        <v>535</v>
      </c>
    </row>
    <row r="58" spans="1:3">
      <c r="C58" s="13"/>
    </row>
    <row r="59" spans="1:3">
      <c r="C59" s="14"/>
    </row>
    <row r="61" spans="1:3">
      <c r="B61" t="s">
        <v>590</v>
      </c>
      <c r="C61" s="12" t="s">
        <v>537</v>
      </c>
    </row>
    <row r="62" spans="1:3">
      <c r="C62" s="13" t="s">
        <v>538</v>
      </c>
    </row>
    <row r="63" spans="1:3">
      <c r="C63" s="15" t="s">
        <v>553</v>
      </c>
    </row>
    <row r="64" spans="1:3">
      <c r="C64" s="13" t="s">
        <v>550</v>
      </c>
    </row>
    <row r="65" spans="2:3">
      <c r="C65" s="13" t="s">
        <v>539</v>
      </c>
    </row>
    <row r="66" spans="2:3">
      <c r="C66" s="13" t="s">
        <v>552</v>
      </c>
    </row>
    <row r="67" spans="2:3">
      <c r="C67" s="13" t="s">
        <v>838</v>
      </c>
    </row>
    <row r="68" spans="2:3">
      <c r="C68" s="13" t="s">
        <v>540</v>
      </c>
    </row>
    <row r="69" spans="2:3">
      <c r="C69" s="13" t="s">
        <v>983</v>
      </c>
    </row>
    <row r="70" spans="2:3">
      <c r="C70" s="13" t="s">
        <v>551</v>
      </c>
    </row>
    <row r="71" spans="2:3">
      <c r="C71" s="13" t="s">
        <v>541</v>
      </c>
    </row>
    <row r="72" spans="2:3">
      <c r="C72" s="14"/>
    </row>
    <row r="73" spans="2:3">
      <c r="C73" s="18"/>
    </row>
    <row r="74" spans="2:3">
      <c r="B74" t="s">
        <v>583</v>
      </c>
      <c r="C74" s="12" t="s">
        <v>557</v>
      </c>
    </row>
    <row r="75" spans="2:3">
      <c r="C75" s="13" t="s">
        <v>558</v>
      </c>
    </row>
    <row r="76" spans="2:3">
      <c r="C76" s="13" t="s">
        <v>543</v>
      </c>
    </row>
    <row r="77" spans="2:3">
      <c r="C77" s="13" t="s">
        <v>968</v>
      </c>
    </row>
    <row r="78" spans="2:3">
      <c r="C78" s="14"/>
    </row>
    <row r="79" spans="2:3">
      <c r="C79" s="18"/>
    </row>
    <row r="80" spans="2:3">
      <c r="B80" t="s">
        <v>591</v>
      </c>
      <c r="C80" s="12" t="s">
        <v>542</v>
      </c>
    </row>
    <row r="81" spans="1:3">
      <c r="C81" s="13" t="s">
        <v>543</v>
      </c>
    </row>
    <row r="82" spans="1:3">
      <c r="C82" s="13"/>
    </row>
    <row r="83" spans="1:3">
      <c r="C83" s="14"/>
    </row>
    <row r="85" spans="1:3">
      <c r="C85" s="12" t="s">
        <v>810</v>
      </c>
    </row>
    <row r="86" spans="1:3">
      <c r="C86" s="13" t="s">
        <v>811</v>
      </c>
    </row>
    <row r="87" spans="1:3">
      <c r="C87" s="13" t="s">
        <v>543</v>
      </c>
    </row>
    <row r="88" spans="1:3">
      <c r="C88" s="14"/>
    </row>
    <row r="90" spans="1:3">
      <c r="B90" t="s">
        <v>781</v>
      </c>
      <c r="C90" s="12" t="s">
        <v>782</v>
      </c>
    </row>
    <row r="91" spans="1:3">
      <c r="C91" s="13" t="s">
        <v>783</v>
      </c>
    </row>
    <row r="92" spans="1:3">
      <c r="C92" s="14"/>
    </row>
    <row r="94" spans="1:3">
      <c r="A94" s="1" t="s">
        <v>544</v>
      </c>
    </row>
    <row r="95" spans="1:3">
      <c r="B95" t="s">
        <v>592</v>
      </c>
    </row>
    <row r="96" spans="1:3">
      <c r="B96" s="10" t="s">
        <v>563</v>
      </c>
      <c r="C96" s="16" t="s">
        <v>560</v>
      </c>
    </row>
    <row r="97" spans="2:3">
      <c r="C97" s="13" t="s">
        <v>559</v>
      </c>
    </row>
    <row r="98" spans="2:3">
      <c r="C98" s="13" t="s">
        <v>561</v>
      </c>
    </row>
    <row r="99" spans="2:3">
      <c r="C99" s="14"/>
    </row>
    <row r="100" spans="2:3">
      <c r="C100" s="18"/>
    </row>
    <row r="101" spans="2:3">
      <c r="B101" s="10" t="s">
        <v>562</v>
      </c>
      <c r="C101" s="15" t="s">
        <v>560</v>
      </c>
    </row>
    <row r="102" spans="2:3">
      <c r="B102" s="10"/>
      <c r="C102" s="13" t="s">
        <v>559</v>
      </c>
    </row>
    <row r="103" spans="2:3">
      <c r="B103" s="10"/>
      <c r="C103" s="13" t="s">
        <v>561</v>
      </c>
    </row>
    <row r="104" spans="2:3">
      <c r="C104" s="14"/>
    </row>
    <row r="105" spans="2:3">
      <c r="C105" s="18"/>
    </row>
    <row r="106" spans="2:3">
      <c r="B106" t="s">
        <v>876</v>
      </c>
      <c r="C106" s="12" t="s">
        <v>792</v>
      </c>
    </row>
    <row r="107" spans="2:3">
      <c r="C107" s="13" t="s">
        <v>877</v>
      </c>
    </row>
    <row r="108" spans="2:3">
      <c r="C108" s="14"/>
    </row>
    <row r="109" spans="2:3">
      <c r="B109" s="17" t="s">
        <v>593</v>
      </c>
    </row>
    <row r="110" spans="2:3">
      <c r="C110" s="12" t="s">
        <v>545</v>
      </c>
    </row>
    <row r="111" spans="2:3">
      <c r="C111" s="13" t="s">
        <v>546</v>
      </c>
    </row>
    <row r="112" spans="2:3">
      <c r="C112" s="13" t="s">
        <v>547</v>
      </c>
    </row>
    <row r="113" spans="1:3">
      <c r="C113" s="13" t="s">
        <v>548</v>
      </c>
    </row>
    <row r="114" spans="1:3">
      <c r="C114" s="13" t="s">
        <v>549</v>
      </c>
    </row>
    <row r="115" spans="1:3">
      <c r="C115" s="13" t="s">
        <v>536</v>
      </c>
    </row>
    <row r="116" spans="1:3">
      <c r="A116" s="1"/>
      <c r="C116" s="14"/>
    </row>
    <row r="119" spans="1:3">
      <c r="B119" t="s">
        <v>857</v>
      </c>
      <c r="C119" s="12" t="s">
        <v>542</v>
      </c>
    </row>
    <row r="120" spans="1:3">
      <c r="C120" s="13" t="s">
        <v>543</v>
      </c>
    </row>
    <row r="121" spans="1:3">
      <c r="C121" s="14"/>
    </row>
    <row r="136" spans="2:3">
      <c r="B136" t="s">
        <v>977</v>
      </c>
      <c r="C136" s="12" t="s">
        <v>819</v>
      </c>
    </row>
    <row r="137" spans="2:3">
      <c r="C137" s="14"/>
    </row>
  </sheetData>
  <sheetProtection selectLockedCells="1" selectUnlockedCells="1"/>
  <pageMargins left="0" right="0" top="0.39370078740157483" bottom="0.39370078740157483" header="0" footer="0"/>
  <pageSetup scale="71" fitToHeight="0" pageOrder="overThenDown" orientation="landscape" cellComments="asDisplayed" useFirstPageNumber="1" r:id="rId1"/>
  <headerFooter>
    <oddHeader>&amp;C&amp;A</oddHeader>
    <oddFooter>&amp;CPage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0DDDC-58C7-408F-B066-A9D868009086}">
  <dimension ref="A1:AR20"/>
  <sheetViews>
    <sheetView zoomScale="70" zoomScaleNormal="70" workbookViewId="0">
      <pane xSplit="5" ySplit="3" topLeftCell="F4" activePane="bottomRight" state="frozen"/>
      <selection pane="topRight" activeCell="E1" sqref="E1"/>
      <selection pane="bottomLeft" activeCell="A4" sqref="A4"/>
      <selection pane="bottomRight" activeCell="F24" sqref="F24"/>
    </sheetView>
  </sheetViews>
  <sheetFormatPr defaultColWidth="9" defaultRowHeight="14.5"/>
  <cols>
    <col min="1" max="1" width="7.75" style="3" customWidth="1"/>
    <col min="2" max="2" width="12.33203125" style="3" customWidth="1"/>
    <col min="3" max="3" width="21.33203125" style="3" customWidth="1"/>
    <col min="4" max="4" width="11.83203125" style="5" bestFit="1" customWidth="1"/>
    <col min="5" max="5" width="20.58203125" style="3" customWidth="1"/>
    <col min="6" max="6" width="23.83203125" style="3" customWidth="1"/>
    <col min="7" max="7" width="19.5" style="3" customWidth="1"/>
    <col min="8" max="13" width="23.08203125" style="3" customWidth="1"/>
    <col min="14" max="16" width="16.33203125" style="3" customWidth="1"/>
    <col min="17" max="19" width="19.5" style="3" customWidth="1"/>
    <col min="20" max="21" width="24.08203125" style="3" customWidth="1"/>
    <col min="22" max="22" width="24.58203125" style="3" customWidth="1"/>
    <col min="23" max="23" width="17.58203125" style="3" customWidth="1"/>
    <col min="24" max="26" width="13.5" style="3" customWidth="1"/>
    <col min="27" max="33" width="8.83203125" style="3" customWidth="1"/>
    <col min="34" max="34" width="16.5" style="3" customWidth="1"/>
    <col min="35" max="35" width="13.33203125" style="3" customWidth="1"/>
    <col min="36" max="37" width="22.58203125" style="3" customWidth="1"/>
    <col min="38" max="43" width="23.5" style="3" customWidth="1"/>
    <col min="44" max="44" width="37.58203125" style="3" customWidth="1"/>
    <col min="45" max="16384" width="9" style="3"/>
  </cols>
  <sheetData>
    <row r="1" spans="1:44" s="28" customFormat="1" ht="53.25" customHeight="1">
      <c r="A1" s="303" t="s">
        <v>570</v>
      </c>
      <c r="B1" s="304"/>
      <c r="C1" s="304"/>
      <c r="D1" s="304"/>
      <c r="E1" s="304"/>
      <c r="F1" s="304"/>
      <c r="G1" s="306" t="s">
        <v>818</v>
      </c>
      <c r="H1" s="307"/>
      <c r="I1" s="308" t="s">
        <v>909</v>
      </c>
      <c r="J1" s="309"/>
      <c r="K1" s="309"/>
      <c r="L1" s="309"/>
      <c r="M1" s="309"/>
      <c r="N1" s="274" t="s">
        <v>905</v>
      </c>
      <c r="O1" s="275"/>
      <c r="P1" s="276"/>
      <c r="Q1" s="289" t="s">
        <v>910</v>
      </c>
      <c r="R1" s="290"/>
      <c r="S1" s="290"/>
      <c r="T1" s="290"/>
      <c r="U1" s="291"/>
      <c r="V1" s="281" t="s">
        <v>913</v>
      </c>
      <c r="W1" s="281"/>
      <c r="X1" s="281"/>
      <c r="Y1" s="281"/>
      <c r="Z1" s="281"/>
      <c r="AA1" s="281"/>
      <c r="AB1" s="281"/>
      <c r="AC1" s="281"/>
      <c r="AD1" s="281"/>
      <c r="AE1" s="281"/>
      <c r="AF1" s="281"/>
      <c r="AG1" s="281"/>
      <c r="AH1" s="281"/>
      <c r="AI1" s="281"/>
      <c r="AJ1" s="281"/>
      <c r="AK1" s="282"/>
      <c r="AL1" s="275" t="s">
        <v>937</v>
      </c>
      <c r="AM1" s="275"/>
      <c r="AN1" s="275"/>
      <c r="AO1" s="275"/>
      <c r="AP1" s="275"/>
      <c r="AQ1" s="276"/>
      <c r="AR1" s="50" t="s">
        <v>916</v>
      </c>
    </row>
    <row r="2" spans="1:44" ht="75" customHeight="1">
      <c r="A2" s="317"/>
      <c r="B2" s="318"/>
      <c r="C2" s="318"/>
      <c r="D2" s="318"/>
      <c r="E2" s="318"/>
      <c r="F2" s="60"/>
      <c r="G2" s="57"/>
      <c r="H2" s="58"/>
      <c r="I2" s="311" t="s">
        <v>904</v>
      </c>
      <c r="J2" s="312"/>
      <c r="K2" s="312"/>
      <c r="L2" s="312"/>
      <c r="M2" s="312"/>
      <c r="N2" s="319" t="s">
        <v>908</v>
      </c>
      <c r="O2" s="296"/>
      <c r="P2" s="297"/>
      <c r="Q2" s="300" t="s">
        <v>911</v>
      </c>
      <c r="R2" s="301"/>
      <c r="S2" s="302"/>
      <c r="T2" s="298" t="s">
        <v>912</v>
      </c>
      <c r="U2" s="299"/>
      <c r="V2" s="286" t="s">
        <v>978</v>
      </c>
      <c r="W2" s="287"/>
      <c r="X2" s="287"/>
      <c r="Y2" s="287"/>
      <c r="Z2" s="288"/>
      <c r="AA2" s="284" t="s">
        <v>979</v>
      </c>
      <c r="AB2" s="284"/>
      <c r="AC2" s="284"/>
      <c r="AD2" s="284"/>
      <c r="AE2" s="284"/>
      <c r="AF2" s="284"/>
      <c r="AG2" s="284"/>
      <c r="AH2" s="284"/>
      <c r="AI2" s="284"/>
      <c r="AJ2" s="284"/>
      <c r="AK2" s="285"/>
      <c r="AL2" s="271" t="s">
        <v>914</v>
      </c>
      <c r="AM2" s="273"/>
      <c r="AN2" s="277" t="s">
        <v>915</v>
      </c>
      <c r="AO2" s="278"/>
      <c r="AP2" s="279" t="s">
        <v>920</v>
      </c>
      <c r="AQ2" s="280"/>
      <c r="AR2" s="59"/>
    </row>
    <row r="3" spans="1:44" ht="72" customHeight="1" thickBot="1">
      <c r="A3" s="29" t="s">
        <v>2</v>
      </c>
      <c r="B3" s="30" t="s">
        <v>5</v>
      </c>
      <c r="C3" s="30" t="s">
        <v>1113</v>
      </c>
      <c r="D3" s="31" t="s">
        <v>7</v>
      </c>
      <c r="E3" s="31" t="s">
        <v>9</v>
      </c>
      <c r="F3" s="61" t="s">
        <v>807</v>
      </c>
      <c r="G3" s="44" t="s">
        <v>817</v>
      </c>
      <c r="H3" s="45" t="s">
        <v>822</v>
      </c>
      <c r="I3" s="140" t="s">
        <v>856</v>
      </c>
      <c r="J3" s="223" t="s">
        <v>1063</v>
      </c>
      <c r="K3" s="223" t="s">
        <v>1065</v>
      </c>
      <c r="L3" s="141" t="s">
        <v>569</v>
      </c>
      <c r="M3" s="141" t="s">
        <v>576</v>
      </c>
      <c r="N3" s="218" t="s">
        <v>907</v>
      </c>
      <c r="O3" s="133" t="s">
        <v>566</v>
      </c>
      <c r="P3" s="139" t="s">
        <v>576</v>
      </c>
      <c r="Q3" s="44" t="s">
        <v>778</v>
      </c>
      <c r="R3" s="125" t="s">
        <v>821</v>
      </c>
      <c r="S3" s="125" t="s">
        <v>824</v>
      </c>
      <c r="T3" s="55" t="s">
        <v>825</v>
      </c>
      <c r="U3" s="130" t="s">
        <v>576</v>
      </c>
      <c r="V3" s="209" t="s">
        <v>917</v>
      </c>
      <c r="W3" s="48" t="s">
        <v>814</v>
      </c>
      <c r="X3" s="48" t="s">
        <v>935</v>
      </c>
      <c r="Y3" s="48" t="s">
        <v>934</v>
      </c>
      <c r="Z3" s="131" t="s">
        <v>576</v>
      </c>
      <c r="AA3" s="135" t="s">
        <v>21</v>
      </c>
      <c r="AB3" s="135" t="s">
        <v>22</v>
      </c>
      <c r="AC3" s="135" t="s">
        <v>556</v>
      </c>
      <c r="AD3" s="135" t="s">
        <v>23</v>
      </c>
      <c r="AE3" s="135" t="s">
        <v>24</v>
      </c>
      <c r="AF3" s="135" t="s">
        <v>25</v>
      </c>
      <c r="AG3" s="135" t="s">
        <v>26</v>
      </c>
      <c r="AH3" s="135" t="s">
        <v>555</v>
      </c>
      <c r="AI3" s="135" t="s">
        <v>554</v>
      </c>
      <c r="AJ3" s="135" t="s">
        <v>27</v>
      </c>
      <c r="AK3" s="210" t="s">
        <v>576</v>
      </c>
      <c r="AL3" s="49" t="s">
        <v>936</v>
      </c>
      <c r="AM3" s="54" t="s">
        <v>576</v>
      </c>
      <c r="AN3" s="67" t="s">
        <v>862</v>
      </c>
      <c r="AO3" s="68" t="s">
        <v>576</v>
      </c>
      <c r="AP3" s="65" t="s">
        <v>812</v>
      </c>
      <c r="AQ3" s="66" t="s">
        <v>576</v>
      </c>
      <c r="AR3" s="51" t="s">
        <v>823</v>
      </c>
    </row>
    <row r="4" spans="1:44" ht="25" customHeight="1">
      <c r="A4" s="36">
        <v>1</v>
      </c>
      <c r="C4" s="23"/>
      <c r="D4" s="24"/>
      <c r="E4" s="25"/>
      <c r="F4" s="23"/>
      <c r="G4" s="115"/>
      <c r="H4" s="116"/>
      <c r="I4" s="46"/>
      <c r="J4" s="26"/>
      <c r="K4" s="26"/>
      <c r="L4" s="26"/>
      <c r="M4" s="208"/>
      <c r="N4" s="46"/>
      <c r="O4" s="208"/>
      <c r="P4" s="116"/>
      <c r="Q4" s="46"/>
      <c r="R4" s="26"/>
      <c r="S4" s="26"/>
      <c r="T4" s="118"/>
      <c r="U4" s="116"/>
      <c r="V4" s="118"/>
      <c r="W4" s="26"/>
      <c r="X4" s="26"/>
      <c r="Y4" s="26"/>
      <c r="Z4" s="117"/>
      <c r="AA4" s="26"/>
      <c r="AB4" s="26"/>
      <c r="AC4" s="26"/>
      <c r="AD4" s="26"/>
      <c r="AE4" s="26"/>
      <c r="AF4" s="26"/>
      <c r="AG4" s="26"/>
      <c r="AH4" s="26"/>
      <c r="AI4" s="26"/>
      <c r="AJ4" s="26"/>
      <c r="AK4" s="116"/>
      <c r="AL4" s="26"/>
      <c r="AM4" s="117"/>
      <c r="AN4" s="118"/>
      <c r="AO4" s="117"/>
      <c r="AP4" s="26"/>
      <c r="AQ4" s="116"/>
      <c r="AR4" s="52"/>
    </row>
    <row r="5" spans="1:44" ht="25" customHeight="1">
      <c r="A5" s="36">
        <v>2</v>
      </c>
      <c r="B5" s="23"/>
      <c r="C5" s="23"/>
      <c r="D5" s="24"/>
      <c r="E5" s="25"/>
      <c r="F5" s="23"/>
      <c r="G5" s="115"/>
      <c r="H5" s="116"/>
      <c r="I5" s="46"/>
      <c r="J5" s="26"/>
      <c r="K5" s="26"/>
      <c r="L5" s="26"/>
      <c r="M5" s="208"/>
      <c r="N5" s="46"/>
      <c r="O5" s="208"/>
      <c r="P5" s="116"/>
      <c r="Q5" s="46"/>
      <c r="R5" s="26"/>
      <c r="S5" s="26"/>
      <c r="T5" s="118"/>
      <c r="U5" s="116"/>
      <c r="V5" s="118"/>
      <c r="W5" s="26"/>
      <c r="X5" s="26"/>
      <c r="Y5" s="26"/>
      <c r="Z5" s="117"/>
      <c r="AA5" s="26"/>
      <c r="AB5" s="26"/>
      <c r="AC5" s="26"/>
      <c r="AD5" s="26"/>
      <c r="AE5" s="26"/>
      <c r="AF5" s="26"/>
      <c r="AG5" s="26"/>
      <c r="AH5" s="26"/>
      <c r="AI5" s="26"/>
      <c r="AJ5" s="26"/>
      <c r="AK5" s="116"/>
      <c r="AL5" s="26"/>
      <c r="AM5" s="117"/>
      <c r="AN5" s="118"/>
      <c r="AO5" s="117"/>
      <c r="AP5" s="26"/>
      <c r="AQ5" s="116"/>
      <c r="AR5" s="52"/>
    </row>
    <row r="6" spans="1:44" ht="25" customHeight="1">
      <c r="A6" s="36">
        <v>3</v>
      </c>
      <c r="B6" s="23"/>
      <c r="C6" s="23"/>
      <c r="D6" s="24"/>
      <c r="E6" s="25"/>
      <c r="F6" s="23"/>
      <c r="G6" s="115"/>
      <c r="H6" s="116"/>
      <c r="I6" s="46"/>
      <c r="J6" s="26"/>
      <c r="K6" s="26"/>
      <c r="L6" s="26"/>
      <c r="M6" s="208"/>
      <c r="N6" s="46"/>
      <c r="O6" s="208"/>
      <c r="P6" s="116"/>
      <c r="Q6" s="46"/>
      <c r="R6" s="26"/>
      <c r="S6" s="26"/>
      <c r="T6" s="118"/>
      <c r="U6" s="116"/>
      <c r="V6" s="118"/>
      <c r="W6" s="26"/>
      <c r="X6" s="26"/>
      <c r="Y6" s="26"/>
      <c r="Z6" s="117"/>
      <c r="AA6" s="26"/>
      <c r="AB6" s="26"/>
      <c r="AC6" s="26"/>
      <c r="AD6" s="26"/>
      <c r="AE6" s="26"/>
      <c r="AF6" s="26"/>
      <c r="AG6" s="26"/>
      <c r="AH6" s="26"/>
      <c r="AI6" s="26"/>
      <c r="AJ6" s="26"/>
      <c r="AK6" s="116"/>
      <c r="AL6" s="26"/>
      <c r="AM6" s="117"/>
      <c r="AN6" s="118"/>
      <c r="AO6" s="117"/>
      <c r="AP6" s="26"/>
      <c r="AQ6" s="116"/>
      <c r="AR6" s="52"/>
    </row>
    <row r="7" spans="1:44" ht="25" customHeight="1">
      <c r="A7" s="36">
        <v>4</v>
      </c>
      <c r="B7" s="23"/>
      <c r="C7" s="23"/>
      <c r="D7" s="24"/>
      <c r="E7" s="25"/>
      <c r="F7" s="23"/>
      <c r="G7" s="115"/>
      <c r="H7" s="116"/>
      <c r="I7" s="46"/>
      <c r="J7" s="26"/>
      <c r="K7" s="26"/>
      <c r="L7" s="26"/>
      <c r="M7" s="208"/>
      <c r="N7" s="46"/>
      <c r="O7" s="208"/>
      <c r="P7" s="116"/>
      <c r="Q7" s="46"/>
      <c r="R7" s="26"/>
      <c r="S7" s="26"/>
      <c r="T7" s="118"/>
      <c r="U7" s="116"/>
      <c r="V7" s="118"/>
      <c r="W7" s="26"/>
      <c r="X7" s="26"/>
      <c r="Y7" s="26"/>
      <c r="Z7" s="117"/>
      <c r="AA7" s="26"/>
      <c r="AB7" s="26"/>
      <c r="AC7" s="26"/>
      <c r="AD7" s="26"/>
      <c r="AE7" s="26"/>
      <c r="AF7" s="26"/>
      <c r="AG7" s="26"/>
      <c r="AH7" s="26"/>
      <c r="AI7" s="26"/>
      <c r="AJ7" s="26"/>
      <c r="AK7" s="116"/>
      <c r="AL7" s="26"/>
      <c r="AM7" s="117"/>
      <c r="AN7" s="118"/>
      <c r="AO7" s="117"/>
      <c r="AP7" s="26"/>
      <c r="AQ7" s="116"/>
      <c r="AR7" s="52"/>
    </row>
    <row r="8" spans="1:44" ht="25" customHeight="1">
      <c r="A8" s="36">
        <v>5</v>
      </c>
      <c r="B8" s="23"/>
      <c r="C8" s="23"/>
      <c r="D8" s="24"/>
      <c r="E8" s="25"/>
      <c r="F8" s="23"/>
      <c r="G8" s="115"/>
      <c r="H8" s="116"/>
      <c r="I8" s="46"/>
      <c r="J8" s="26"/>
      <c r="K8" s="26"/>
      <c r="L8" s="26"/>
      <c r="M8" s="208"/>
      <c r="N8" s="46"/>
      <c r="O8" s="208"/>
      <c r="P8" s="116"/>
      <c r="Q8" s="46"/>
      <c r="R8" s="26"/>
      <c r="S8" s="26"/>
      <c r="T8" s="118"/>
      <c r="U8" s="116"/>
      <c r="V8" s="118"/>
      <c r="W8" s="26"/>
      <c r="X8" s="26"/>
      <c r="Y8" s="26"/>
      <c r="Z8" s="117"/>
      <c r="AA8" s="26"/>
      <c r="AB8" s="26"/>
      <c r="AC8" s="26"/>
      <c r="AD8" s="26"/>
      <c r="AE8" s="26"/>
      <c r="AF8" s="26"/>
      <c r="AG8" s="26"/>
      <c r="AH8" s="26"/>
      <c r="AI8" s="26"/>
      <c r="AJ8" s="26"/>
      <c r="AK8" s="116"/>
      <c r="AL8" s="26"/>
      <c r="AM8" s="117"/>
      <c r="AN8" s="118"/>
      <c r="AO8" s="117"/>
      <c r="AP8" s="26"/>
      <c r="AQ8" s="116"/>
      <c r="AR8" s="52"/>
    </row>
    <row r="9" spans="1:44" ht="25" customHeight="1">
      <c r="A9" s="36">
        <v>6</v>
      </c>
      <c r="B9" s="23"/>
      <c r="C9" s="23"/>
      <c r="D9" s="24"/>
      <c r="E9" s="25"/>
      <c r="F9" s="23"/>
      <c r="G9" s="115"/>
      <c r="H9" s="116"/>
      <c r="I9" s="46"/>
      <c r="J9" s="26"/>
      <c r="K9" s="26"/>
      <c r="L9" s="26"/>
      <c r="M9" s="208"/>
      <c r="N9" s="46"/>
      <c r="O9" s="208"/>
      <c r="P9" s="116"/>
      <c r="Q9" s="46"/>
      <c r="R9" s="26"/>
      <c r="S9" s="26"/>
      <c r="T9" s="118"/>
      <c r="U9" s="116"/>
      <c r="V9" s="118"/>
      <c r="W9" s="26"/>
      <c r="X9" s="26"/>
      <c r="Y9" s="26"/>
      <c r="Z9" s="117"/>
      <c r="AA9" s="26"/>
      <c r="AB9" s="26"/>
      <c r="AC9" s="26"/>
      <c r="AD9" s="26"/>
      <c r="AE9" s="26"/>
      <c r="AF9" s="26"/>
      <c r="AG9" s="26"/>
      <c r="AH9" s="26"/>
      <c r="AI9" s="26"/>
      <c r="AJ9" s="26"/>
      <c r="AK9" s="116"/>
      <c r="AL9" s="26"/>
      <c r="AM9" s="117"/>
      <c r="AN9" s="118"/>
      <c r="AO9" s="117"/>
      <c r="AP9" s="26"/>
      <c r="AQ9" s="116"/>
      <c r="AR9" s="52"/>
    </row>
    <row r="10" spans="1:44" ht="25" customHeight="1">
      <c r="A10" s="36">
        <v>7</v>
      </c>
      <c r="B10" s="23"/>
      <c r="C10" s="23"/>
      <c r="D10" s="24"/>
      <c r="E10" s="25"/>
      <c r="F10" s="23"/>
      <c r="G10" s="115"/>
      <c r="H10" s="116"/>
      <c r="I10" s="46"/>
      <c r="J10" s="26"/>
      <c r="K10" s="26"/>
      <c r="L10" s="26"/>
      <c r="M10" s="208"/>
      <c r="N10" s="46"/>
      <c r="O10" s="208"/>
      <c r="P10" s="116"/>
      <c r="Q10" s="46"/>
      <c r="R10" s="26"/>
      <c r="S10" s="26"/>
      <c r="T10" s="118"/>
      <c r="U10" s="116"/>
      <c r="V10" s="118"/>
      <c r="W10" s="26"/>
      <c r="X10" s="26"/>
      <c r="Y10" s="26"/>
      <c r="Z10" s="117"/>
      <c r="AA10" s="26"/>
      <c r="AB10" s="26"/>
      <c r="AC10" s="26"/>
      <c r="AD10" s="26"/>
      <c r="AE10" s="26"/>
      <c r="AF10" s="26"/>
      <c r="AG10" s="26"/>
      <c r="AH10" s="26"/>
      <c r="AI10" s="26"/>
      <c r="AJ10" s="26"/>
      <c r="AK10" s="116"/>
      <c r="AL10" s="26"/>
      <c r="AM10" s="117"/>
      <c r="AN10" s="118"/>
      <c r="AO10" s="117"/>
      <c r="AP10" s="26"/>
      <c r="AQ10" s="116"/>
      <c r="AR10" s="52"/>
    </row>
    <row r="11" spans="1:44" ht="25" customHeight="1">
      <c r="A11" s="36">
        <v>8</v>
      </c>
      <c r="B11" s="23"/>
      <c r="C11" s="23"/>
      <c r="D11" s="24"/>
      <c r="E11" s="25"/>
      <c r="F11" s="23"/>
      <c r="G11" s="115"/>
      <c r="H11" s="116"/>
      <c r="I11" s="46"/>
      <c r="J11" s="26"/>
      <c r="K11" s="26"/>
      <c r="L11" s="26"/>
      <c r="M11" s="208"/>
      <c r="N11" s="46"/>
      <c r="O11" s="208"/>
      <c r="P11" s="116"/>
      <c r="Q11" s="46"/>
      <c r="R11" s="26"/>
      <c r="S11" s="26"/>
      <c r="T11" s="118"/>
      <c r="U11" s="116"/>
      <c r="V11" s="118"/>
      <c r="W11" s="26"/>
      <c r="X11" s="26"/>
      <c r="Y11" s="26"/>
      <c r="Z11" s="117"/>
      <c r="AA11" s="26"/>
      <c r="AB11" s="26"/>
      <c r="AC11" s="26"/>
      <c r="AD11" s="26"/>
      <c r="AE11" s="26"/>
      <c r="AF11" s="26"/>
      <c r="AG11" s="26"/>
      <c r="AH11" s="26"/>
      <c r="AI11" s="26"/>
      <c r="AJ11" s="26"/>
      <c r="AK11" s="116"/>
      <c r="AL11" s="26"/>
      <c r="AM11" s="117"/>
      <c r="AN11" s="118"/>
      <c r="AO11" s="117"/>
      <c r="AP11" s="26"/>
      <c r="AQ11" s="116"/>
      <c r="AR11" s="52"/>
    </row>
    <row r="12" spans="1:44" ht="25" customHeight="1">
      <c r="A12" s="36">
        <v>9</v>
      </c>
      <c r="B12" s="23"/>
      <c r="C12" s="23"/>
      <c r="D12" s="24"/>
      <c r="E12" s="25"/>
      <c r="F12" s="23"/>
      <c r="G12" s="115"/>
      <c r="H12" s="116"/>
      <c r="I12" s="46"/>
      <c r="J12" s="26"/>
      <c r="K12" s="26"/>
      <c r="L12" s="26"/>
      <c r="M12" s="208"/>
      <c r="N12" s="46"/>
      <c r="O12" s="208"/>
      <c r="P12" s="116"/>
      <c r="Q12" s="46"/>
      <c r="R12" s="26"/>
      <c r="S12" s="26"/>
      <c r="T12" s="118"/>
      <c r="U12" s="116"/>
      <c r="V12" s="118"/>
      <c r="W12" s="26"/>
      <c r="X12" s="26"/>
      <c r="Y12" s="26"/>
      <c r="Z12" s="117"/>
      <c r="AA12" s="26"/>
      <c r="AB12" s="26"/>
      <c r="AC12" s="26"/>
      <c r="AD12" s="26"/>
      <c r="AE12" s="26"/>
      <c r="AF12" s="26"/>
      <c r="AG12" s="26"/>
      <c r="AH12" s="26"/>
      <c r="AI12" s="26"/>
      <c r="AJ12" s="26"/>
      <c r="AK12" s="116"/>
      <c r="AL12" s="26"/>
      <c r="AM12" s="117"/>
      <c r="AN12" s="118"/>
      <c r="AO12" s="117"/>
      <c r="AP12" s="26"/>
      <c r="AQ12" s="116"/>
      <c r="AR12" s="52"/>
    </row>
    <row r="13" spans="1:44" ht="25" customHeight="1">
      <c r="A13" s="36">
        <v>10</v>
      </c>
      <c r="B13" s="23"/>
      <c r="C13" s="23"/>
      <c r="D13" s="24"/>
      <c r="E13" s="25"/>
      <c r="F13" s="23"/>
      <c r="G13" s="115"/>
      <c r="H13" s="116"/>
      <c r="I13" s="46"/>
      <c r="J13" s="26"/>
      <c r="K13" s="26"/>
      <c r="L13" s="26"/>
      <c r="M13" s="208"/>
      <c r="N13" s="46"/>
      <c r="O13" s="208"/>
      <c r="P13" s="116"/>
      <c r="Q13" s="46"/>
      <c r="R13" s="26"/>
      <c r="S13" s="26"/>
      <c r="T13" s="118"/>
      <c r="U13" s="116"/>
      <c r="V13" s="118"/>
      <c r="W13" s="26"/>
      <c r="X13" s="26"/>
      <c r="Y13" s="26"/>
      <c r="Z13" s="117"/>
      <c r="AA13" s="26"/>
      <c r="AB13" s="26"/>
      <c r="AC13" s="26"/>
      <c r="AD13" s="26"/>
      <c r="AE13" s="26"/>
      <c r="AF13" s="26"/>
      <c r="AG13" s="26"/>
      <c r="AH13" s="26"/>
      <c r="AI13" s="26"/>
      <c r="AJ13" s="26"/>
      <c r="AK13" s="116"/>
      <c r="AL13" s="26"/>
      <c r="AM13" s="117"/>
      <c r="AN13" s="118"/>
      <c r="AO13" s="117"/>
      <c r="AP13" s="26"/>
      <c r="AQ13" s="116"/>
      <c r="AR13" s="52"/>
    </row>
    <row r="14" spans="1:44" ht="25" customHeight="1">
      <c r="A14" s="36">
        <v>11</v>
      </c>
      <c r="B14" s="23"/>
      <c r="C14" s="23"/>
      <c r="D14" s="24"/>
      <c r="E14" s="25"/>
      <c r="F14" s="23"/>
      <c r="G14" s="115"/>
      <c r="H14" s="116"/>
      <c r="I14" s="46"/>
      <c r="J14" s="26"/>
      <c r="K14" s="26"/>
      <c r="L14" s="26"/>
      <c r="M14" s="208"/>
      <c r="N14" s="46"/>
      <c r="O14" s="208"/>
      <c r="P14" s="116"/>
      <c r="Q14" s="46"/>
      <c r="R14" s="26"/>
      <c r="S14" s="26"/>
      <c r="T14" s="118"/>
      <c r="U14" s="116"/>
      <c r="V14" s="118"/>
      <c r="W14" s="26"/>
      <c r="X14" s="26"/>
      <c r="Y14" s="26"/>
      <c r="Z14" s="117"/>
      <c r="AA14" s="26"/>
      <c r="AB14" s="26"/>
      <c r="AC14" s="26"/>
      <c r="AD14" s="26"/>
      <c r="AE14" s="26"/>
      <c r="AF14" s="26"/>
      <c r="AG14" s="26"/>
      <c r="AH14" s="26"/>
      <c r="AI14" s="26"/>
      <c r="AJ14" s="26"/>
      <c r="AK14" s="116"/>
      <c r="AL14" s="26"/>
      <c r="AM14" s="117"/>
      <c r="AN14" s="118"/>
      <c r="AO14" s="117"/>
      <c r="AP14" s="26"/>
      <c r="AQ14" s="116"/>
      <c r="AR14" s="52"/>
    </row>
    <row r="15" spans="1:44" ht="25" customHeight="1">
      <c r="A15" s="36">
        <v>12</v>
      </c>
      <c r="B15" s="23"/>
      <c r="C15" s="23"/>
      <c r="D15" s="24"/>
      <c r="E15" s="25"/>
      <c r="F15" s="23"/>
      <c r="G15" s="115"/>
      <c r="H15" s="116"/>
      <c r="I15" s="46"/>
      <c r="J15" s="26"/>
      <c r="K15" s="26"/>
      <c r="L15" s="26"/>
      <c r="M15" s="208"/>
      <c r="N15" s="46"/>
      <c r="O15" s="208"/>
      <c r="P15" s="116"/>
      <c r="Q15" s="46"/>
      <c r="R15" s="26"/>
      <c r="S15" s="26"/>
      <c r="T15" s="118"/>
      <c r="U15" s="116"/>
      <c r="V15" s="118"/>
      <c r="W15" s="26"/>
      <c r="X15" s="26"/>
      <c r="Y15" s="26"/>
      <c r="Z15" s="117"/>
      <c r="AA15" s="26"/>
      <c r="AB15" s="26"/>
      <c r="AC15" s="26"/>
      <c r="AD15" s="26"/>
      <c r="AE15" s="26"/>
      <c r="AF15" s="26"/>
      <c r="AG15" s="26"/>
      <c r="AH15" s="26"/>
      <c r="AI15" s="26"/>
      <c r="AJ15" s="26"/>
      <c r="AK15" s="116"/>
      <c r="AL15" s="26"/>
      <c r="AM15" s="117"/>
      <c r="AN15" s="118"/>
      <c r="AO15" s="117"/>
      <c r="AP15" s="26"/>
      <c r="AQ15" s="116"/>
      <c r="AR15" s="52"/>
    </row>
    <row r="16" spans="1:44" ht="25" customHeight="1">
      <c r="A16" s="36">
        <v>13</v>
      </c>
      <c r="B16" s="23"/>
      <c r="C16" s="23"/>
      <c r="D16" s="24"/>
      <c r="E16" s="25"/>
      <c r="F16" s="23"/>
      <c r="G16" s="115"/>
      <c r="H16" s="116"/>
      <c r="I16" s="46"/>
      <c r="J16" s="26"/>
      <c r="K16" s="26"/>
      <c r="L16" s="26"/>
      <c r="M16" s="208"/>
      <c r="N16" s="46"/>
      <c r="O16" s="208"/>
      <c r="P16" s="116"/>
      <c r="Q16" s="46"/>
      <c r="R16" s="26"/>
      <c r="S16" s="26"/>
      <c r="T16" s="118"/>
      <c r="U16" s="116"/>
      <c r="V16" s="118"/>
      <c r="W16" s="26"/>
      <c r="X16" s="26"/>
      <c r="Y16" s="26"/>
      <c r="Z16" s="117"/>
      <c r="AA16" s="26"/>
      <c r="AB16" s="26"/>
      <c r="AC16" s="26"/>
      <c r="AD16" s="26"/>
      <c r="AE16" s="26"/>
      <c r="AF16" s="26"/>
      <c r="AG16" s="26"/>
      <c r="AH16" s="26"/>
      <c r="AI16" s="26"/>
      <c r="AJ16" s="26"/>
      <c r="AK16" s="116"/>
      <c r="AL16" s="26"/>
      <c r="AM16" s="117"/>
      <c r="AN16" s="118"/>
      <c r="AO16" s="117"/>
      <c r="AP16" s="26"/>
      <c r="AQ16" s="116"/>
      <c r="AR16" s="52"/>
    </row>
    <row r="17" spans="1:44" ht="25" customHeight="1">
      <c r="A17" s="36">
        <v>14</v>
      </c>
      <c r="B17" s="23"/>
      <c r="C17" s="23"/>
      <c r="D17" s="24"/>
      <c r="E17" s="25"/>
      <c r="F17" s="23"/>
      <c r="G17" s="115"/>
      <c r="H17" s="116"/>
      <c r="I17" s="46"/>
      <c r="J17" s="26"/>
      <c r="K17" s="26"/>
      <c r="L17" s="26"/>
      <c r="M17" s="208"/>
      <c r="N17" s="46"/>
      <c r="O17" s="208"/>
      <c r="P17" s="116"/>
      <c r="Q17" s="46"/>
      <c r="R17" s="26"/>
      <c r="S17" s="26"/>
      <c r="T17" s="118"/>
      <c r="U17" s="116"/>
      <c r="V17" s="118"/>
      <c r="W17" s="26"/>
      <c r="X17" s="26"/>
      <c r="Y17" s="26"/>
      <c r="Z17" s="117"/>
      <c r="AA17" s="26"/>
      <c r="AB17" s="26"/>
      <c r="AC17" s="26"/>
      <c r="AD17" s="26"/>
      <c r="AE17" s="26"/>
      <c r="AF17" s="26"/>
      <c r="AG17" s="26"/>
      <c r="AH17" s="26"/>
      <c r="AI17" s="26"/>
      <c r="AJ17" s="26"/>
      <c r="AK17" s="116"/>
      <c r="AL17" s="26"/>
      <c r="AM17" s="117"/>
      <c r="AN17" s="118"/>
      <c r="AO17" s="117"/>
      <c r="AP17" s="26"/>
      <c r="AQ17" s="116"/>
      <c r="AR17" s="52"/>
    </row>
    <row r="18" spans="1:44" ht="25" customHeight="1">
      <c r="A18" s="36">
        <v>15</v>
      </c>
      <c r="B18" s="23"/>
      <c r="C18" s="23"/>
      <c r="D18" s="24"/>
      <c r="E18" s="25"/>
      <c r="F18" s="23"/>
      <c r="G18" s="115"/>
      <c r="H18" s="116"/>
      <c r="I18" s="46"/>
      <c r="J18" s="26"/>
      <c r="K18" s="26"/>
      <c r="L18" s="26"/>
      <c r="M18" s="208"/>
      <c r="N18" s="46"/>
      <c r="O18" s="208"/>
      <c r="P18" s="116"/>
      <c r="Q18" s="46"/>
      <c r="R18" s="26"/>
      <c r="S18" s="26"/>
      <c r="T18" s="118"/>
      <c r="U18" s="116"/>
      <c r="V18" s="118"/>
      <c r="W18" s="26"/>
      <c r="X18" s="26"/>
      <c r="Y18" s="26"/>
      <c r="Z18" s="117"/>
      <c r="AA18" s="26"/>
      <c r="AB18" s="26"/>
      <c r="AC18" s="26"/>
      <c r="AD18" s="26"/>
      <c r="AE18" s="26"/>
      <c r="AF18" s="26"/>
      <c r="AG18" s="26"/>
      <c r="AH18" s="26"/>
      <c r="AI18" s="26"/>
      <c r="AJ18" s="26"/>
      <c r="AK18" s="116"/>
      <c r="AL18" s="26"/>
      <c r="AM18" s="117"/>
      <c r="AN18" s="118"/>
      <c r="AO18" s="117"/>
      <c r="AP18" s="26"/>
      <c r="AQ18" s="116"/>
      <c r="AR18" s="52"/>
    </row>
    <row r="19" spans="1:44" ht="25" customHeight="1">
      <c r="A19" s="36">
        <v>16</v>
      </c>
      <c r="B19" s="23"/>
      <c r="C19" s="23"/>
      <c r="D19" s="24"/>
      <c r="E19" s="25"/>
      <c r="F19" s="23"/>
      <c r="G19" s="115"/>
      <c r="H19" s="116"/>
      <c r="I19" s="46"/>
      <c r="J19" s="26"/>
      <c r="K19" s="26"/>
      <c r="L19" s="26"/>
      <c r="M19" s="208"/>
      <c r="N19" s="46"/>
      <c r="O19" s="208"/>
      <c r="P19" s="116"/>
      <c r="Q19" s="46"/>
      <c r="R19" s="26"/>
      <c r="S19" s="26"/>
      <c r="T19" s="118"/>
      <c r="U19" s="116"/>
      <c r="V19" s="118"/>
      <c r="W19" s="26"/>
      <c r="X19" s="26"/>
      <c r="Y19" s="26"/>
      <c r="Z19" s="117"/>
      <c r="AA19" s="26"/>
      <c r="AB19" s="26"/>
      <c r="AC19" s="26"/>
      <c r="AD19" s="26"/>
      <c r="AE19" s="26"/>
      <c r="AF19" s="26"/>
      <c r="AG19" s="26"/>
      <c r="AH19" s="26"/>
      <c r="AI19" s="26"/>
      <c r="AJ19" s="26"/>
      <c r="AK19" s="116"/>
      <c r="AL19" s="26"/>
      <c r="AM19" s="117"/>
      <c r="AN19" s="118"/>
      <c r="AO19" s="117"/>
      <c r="AP19" s="26"/>
      <c r="AQ19" s="116"/>
      <c r="AR19" s="52"/>
    </row>
    <row r="20" spans="1:44" ht="25" customHeight="1" thickBot="1">
      <c r="A20" s="36">
        <v>17</v>
      </c>
      <c r="B20" s="39"/>
      <c r="C20" s="39"/>
      <c r="D20" s="40"/>
      <c r="E20" s="41"/>
      <c r="F20" s="42"/>
      <c r="G20" s="120"/>
      <c r="H20" s="121"/>
      <c r="I20" s="47"/>
      <c r="J20" s="122"/>
      <c r="K20" s="122"/>
      <c r="L20" s="122"/>
      <c r="M20" s="122"/>
      <c r="N20" s="47"/>
      <c r="O20" s="122"/>
      <c r="P20" s="121"/>
      <c r="Q20" s="47"/>
      <c r="R20" s="122"/>
      <c r="S20" s="124"/>
      <c r="T20" s="123"/>
      <c r="U20" s="121"/>
      <c r="V20" s="123"/>
      <c r="W20" s="122"/>
      <c r="X20" s="122"/>
      <c r="Y20" s="122"/>
      <c r="Z20" s="124"/>
      <c r="AA20" s="122"/>
      <c r="AB20" s="122"/>
      <c r="AC20" s="122"/>
      <c r="AD20" s="122"/>
      <c r="AE20" s="122"/>
      <c r="AF20" s="122"/>
      <c r="AG20" s="122"/>
      <c r="AH20" s="122"/>
      <c r="AI20" s="122"/>
      <c r="AJ20" s="122"/>
      <c r="AK20" s="121"/>
      <c r="AL20" s="122"/>
      <c r="AM20" s="124"/>
      <c r="AN20" s="123"/>
      <c r="AO20" s="124"/>
      <c r="AP20" s="122"/>
      <c r="AQ20" s="121"/>
      <c r="AR20" s="53"/>
    </row>
  </sheetData>
  <mergeCells count="17">
    <mergeCell ref="A2:E2"/>
    <mergeCell ref="I2:M2"/>
    <mergeCell ref="N2:P2"/>
    <mergeCell ref="Q2:S2"/>
    <mergeCell ref="T2:U2"/>
    <mergeCell ref="A1:F1"/>
    <mergeCell ref="G1:H1"/>
    <mergeCell ref="I1:M1"/>
    <mergeCell ref="N1:P1"/>
    <mergeCell ref="Q1:U1"/>
    <mergeCell ref="AN2:AO2"/>
    <mergeCell ref="AP2:AQ2"/>
    <mergeCell ref="AL2:AM2"/>
    <mergeCell ref="AL1:AQ1"/>
    <mergeCell ref="V2:Z2"/>
    <mergeCell ref="V1:AK1"/>
    <mergeCell ref="AA2:AK2"/>
  </mergeCells>
  <dataValidations count="2">
    <dataValidation type="whole" allowBlank="1" showInputMessage="1" showErrorMessage="1" sqref="X4:Y20" xr:uid="{B591E2C2-1724-4B67-86CF-EC69641075EE}">
      <formula1>1900</formula1>
      <formula2>2300</formula2>
    </dataValidation>
    <dataValidation allowBlank="1" showInputMessage="1" sqref="U4:U20 AP4:AQ20" xr:uid="{4BA66C2E-4BBE-463A-A4B1-38032645D711}"/>
  </dataValidations>
  <pageMargins left="0" right="0" top="0.39370078740157483" bottom="0.39370078740157483" header="0" footer="0"/>
  <pageSetup scale="58" fitToWidth="0" fitToHeight="0" pageOrder="overThenDown" orientation="landscape" useFirstPageNumber="1" verticalDpi="0" r:id="rId1"/>
  <headerFooter>
    <oddHeader>&amp;C&amp;A</oddHeader>
    <oddFooter>&amp;CPage &amp;P</oddFooter>
  </headerFooter>
  <extLst>
    <ext xmlns:x14="http://schemas.microsoft.com/office/spreadsheetml/2009/9/main" uri="{78C0D931-6437-407d-A8EE-F0AAD7539E65}">
      <x14:conditionalFormattings>
        <x14:conditionalFormatting xmlns:xm="http://schemas.microsoft.com/office/excel/2006/main">
          <x14:cfRule type="expression" priority="3" id="{BD0B43B6-5820-4EEC-AA94-ABEFCC3FFCE9}">
            <xm:f>$I4='Drop down'!$C$14</xm:f>
            <x14:dxf>
              <fill>
                <patternFill>
                  <bgColor theme="2"/>
                </patternFill>
              </fill>
            </x14:dxf>
          </x14:cfRule>
          <xm:sqref>O4:O1000 V4:AK1000 K4:L1000</xm:sqref>
        </x14:conditionalFormatting>
        <x14:conditionalFormatting xmlns:xm="http://schemas.microsoft.com/office/excel/2006/main">
          <x14:cfRule type="expression" priority="4" id="{0F438762-B93F-487A-B507-25D64BB978CB}">
            <xm:f>$J4='Drop down'!$C$23</xm:f>
            <x14:dxf>
              <fill>
                <patternFill>
                  <bgColor theme="2"/>
                </patternFill>
              </fill>
            </x14:dxf>
          </x14:cfRule>
          <xm:sqref>K4:K1000</xm:sqref>
        </x14:conditionalFormatting>
        <x14:conditionalFormatting xmlns:xm="http://schemas.microsoft.com/office/excel/2006/main">
          <x14:cfRule type="expression" priority="9" id="{2E425AD2-BD13-42B1-814F-4749D2AAB97A}">
            <xm:f>$N4='Drop down'!$C$32</xm:f>
            <x14:dxf>
              <fill>
                <patternFill>
                  <bgColor theme="2"/>
                </patternFill>
              </fill>
            </x14:dxf>
          </x14:cfRule>
          <x14:cfRule type="expression" priority="10" id="{4FFFEA82-890D-4732-ACF3-FB1904FEBC61}">
            <xm:f>$N4='Drop down'!$C$33</xm:f>
            <x14:dxf>
              <fill>
                <patternFill>
                  <bgColor theme="2"/>
                </patternFill>
              </fill>
            </x14:dxf>
          </x14:cfRule>
          <xm:sqref>O4:O1000</xm:sqref>
        </x14:conditionalFormatting>
        <x14:conditionalFormatting xmlns:xm="http://schemas.microsoft.com/office/excel/2006/main">
          <x14:cfRule type="expression" priority="1" id="{57D70AAD-5C61-4C8F-9096-0F2F3583D25B}">
            <xm:f>$I4='Drop down'!$C$13</xm:f>
            <x14:dxf>
              <fill>
                <patternFill>
                  <bgColor theme="2"/>
                </patternFill>
              </fill>
            </x14:dxf>
          </x14:cfRule>
          <xm:sqref>AL4:AQ1000</xm:sqref>
        </x14:conditionalFormatting>
      </x14:conditionalFormattings>
    </ext>
    <ext xmlns:x14="http://schemas.microsoft.com/office/spreadsheetml/2009/9/main" uri="{CCE6A557-97BC-4b89-ADB6-D9C93CAAB3DF}">
      <x14:dataValidations xmlns:xm="http://schemas.microsoft.com/office/excel/2006/main" count="15">
        <x14:dataValidation type="list" allowBlank="1" showInputMessage="1" showErrorMessage="1" xr:uid="{E1340E15-66EC-4DF6-B645-B1F7353AD81A}">
          <x14:formula1>
            <xm:f>'Drop down'!$C$27:$C$29</xm:f>
          </x14:formula1>
          <xm:sqref>K4:K20</xm:sqref>
        </x14:dataValidation>
        <x14:dataValidation type="list" allowBlank="1" showInputMessage="1" showErrorMessage="1" xr:uid="{55E40C83-8E7F-48AB-83C8-CDB6442CEF1B}">
          <x14:formula1>
            <xm:f>'Drop down'!$C$22:$C$24</xm:f>
          </x14:formula1>
          <xm:sqref>J4:J20</xm:sqref>
        </x14:dataValidation>
        <x14:dataValidation type="list" allowBlank="1" showInputMessage="1" showErrorMessage="1" xr:uid="{69B56F99-21F9-4D53-9C5D-16C96EF51791}">
          <x14:formula1>
            <xm:f>'Drop down'!$C$13:$C$15</xm:f>
          </x14:formula1>
          <xm:sqref>I4:I20</xm:sqref>
        </x14:dataValidation>
        <x14:dataValidation type="list" allowBlank="1" showInputMessage="1" showErrorMessage="1" xr:uid="{B6C6A198-E50F-4558-9643-E1D8354A58D9}">
          <x14:formula1>
            <xm:f>'Drop down'!$C$31:$C$34</xm:f>
          </x14:formula1>
          <xm:sqref>N4:N20</xm:sqref>
        </x14:dataValidation>
        <x14:dataValidation type="list" allowBlank="1" showInputMessage="1" showErrorMessage="1" xr:uid="{44E2A350-5521-4E33-AE12-6F37D048EA4D}">
          <x14:formula1>
            <xm:f>'Drop down'!$C$80:$C$83</xm:f>
          </x14:formula1>
          <xm:sqref>AA4:AG20</xm:sqref>
        </x14:dataValidation>
        <x14:dataValidation type="list" allowBlank="1" showInputMessage="1" showErrorMessage="1" xr:uid="{267056CF-9F63-4890-8749-803274104B32}">
          <x14:formula1>
            <xm:f>'Drop down'!$C$119:$C$121</xm:f>
          </x14:formula1>
          <xm:sqref>AN4:AN20</xm:sqref>
        </x14:dataValidation>
        <x14:dataValidation type="list" allowBlank="1" showInputMessage="1" showErrorMessage="1" xr:uid="{2BE0C6A7-F19B-4A50-910A-ED4D7885AC84}">
          <x14:formula1>
            <xm:f>'Drop down'!$C$136:$C$137</xm:f>
          </x14:formula1>
          <xm:sqref>F4:F20</xm:sqref>
        </x14:dataValidation>
        <x14:dataValidation type="list" allowBlank="1" showInputMessage="1" showErrorMessage="1" xr:uid="{E63FBB6C-4A76-4C61-8CC1-9495AD760C52}">
          <x14:formula1>
            <xm:f>'Drop down'!$C$101:$C$104</xm:f>
          </x14:formula1>
          <xm:sqref>AL4:AL20</xm:sqref>
        </x14:dataValidation>
        <x14:dataValidation type="list" allowBlank="1" showInputMessage="1" showErrorMessage="1" xr:uid="{6CBABD1A-1F08-45C5-B5D6-5D8044C8BFFA}">
          <x14:formula1>
            <xm:f>'Drop down'!$C$85:$C$88</xm:f>
          </x14:formula1>
          <xm:sqref>AI4:AI20</xm:sqref>
        </x14:dataValidation>
        <x14:dataValidation type="list" allowBlank="1" showInputMessage="1" showErrorMessage="1" xr:uid="{1FA7C365-D7AB-4E28-8DEA-05B0129C7797}">
          <x14:formula1>
            <xm:f>'Drop down'!$C$48:$C$52</xm:f>
          </x14:formula1>
          <xm:sqref>Q4:Q20</xm:sqref>
        </x14:dataValidation>
        <x14:dataValidation type="list" allowBlank="1" showInputMessage="1" showErrorMessage="1" xr:uid="{D65EED6C-B2D9-4279-B56F-67C678C50E84}">
          <x14:formula1>
            <xm:f>'Drop down'!$C$36:$C$39</xm:f>
          </x14:formula1>
          <xm:sqref>O4:O20 U4:U20</xm:sqref>
        </x14:dataValidation>
        <x14:dataValidation type="list" allowBlank="1" showInputMessage="1" showErrorMessage="1" xr:uid="{1C232B3F-04CA-43FD-9B81-BCEB87A518F1}">
          <x14:formula1>
            <xm:f>'Drop down'!$C$9:$C$11</xm:f>
          </x14:formula1>
          <xm:sqref>G4:G20</xm:sqref>
        </x14:dataValidation>
        <x14:dataValidation type="list" allowBlank="1" showInputMessage="1" xr:uid="{0E4108CE-DEF6-463E-BAEF-CC1A4BC6C8CB}">
          <x14:formula1>
            <xm:f>'Drop down'!$C$61:$C$72</xm:f>
          </x14:formula1>
          <xm:sqref>T4:T20</xm:sqref>
        </x14:dataValidation>
        <x14:dataValidation type="list" allowBlank="1" showInputMessage="1" xr:uid="{40C0CFA0-F523-450E-A64B-414DB68CDC91}">
          <x14:formula1>
            <xm:f>'Drop down'!$C$54:$C$59</xm:f>
          </x14:formula1>
          <xm:sqref>V4:V20</xm:sqref>
        </x14:dataValidation>
        <x14:dataValidation type="list" allowBlank="1" showInputMessage="1" showErrorMessage="1" xr:uid="{EB7B4D99-6ACF-45A4-9DD1-B627A48AE678}">
          <x14:formula1>
            <xm:f>'Drop down'!$C$61:$C$72</xm:f>
          </x14:formula1>
          <xm:sqref>T4:T20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8BF329-C421-40E3-B1A2-1A7B513372A7}">
  <dimension ref="B2:S123"/>
  <sheetViews>
    <sheetView zoomScale="85" zoomScaleNormal="85" workbookViewId="0">
      <selection activeCell="E139" sqref="E139"/>
    </sheetView>
  </sheetViews>
  <sheetFormatPr defaultRowHeight="14"/>
  <cols>
    <col min="2" max="2" width="34.08203125" customWidth="1"/>
    <col min="3" max="4" width="12" customWidth="1"/>
    <col min="5" max="5" width="14.58203125" customWidth="1"/>
    <col min="6" max="6" width="12.83203125" customWidth="1"/>
    <col min="7" max="8" width="12" customWidth="1"/>
    <col min="9" max="18" width="8.33203125" customWidth="1"/>
    <col min="19" max="19" width="9.83203125" customWidth="1"/>
  </cols>
  <sheetData>
    <row r="2" spans="2:15">
      <c r="B2" s="1" t="s">
        <v>889</v>
      </c>
    </row>
    <row r="3" spans="2:15">
      <c r="B3" s="1"/>
    </row>
    <row r="4" spans="2:15" ht="31.75" customHeight="1" thickBot="1">
      <c r="B4" s="113"/>
      <c r="C4" s="113" t="s">
        <v>789</v>
      </c>
      <c r="D4" s="113" t="s">
        <v>877</v>
      </c>
      <c r="E4" s="113" t="s">
        <v>890</v>
      </c>
    </row>
    <row r="5" spans="2:15">
      <c r="B5" s="17" t="s">
        <v>844</v>
      </c>
      <c r="C5" s="17">
        <f>COUNTIFS('Global Indicators'!$G$4:$G$720, "", 'Global Indicators'!$H$4:$H$720,'Drop down'!$C$3)</f>
        <v>231</v>
      </c>
      <c r="D5" s="17">
        <f>COUNTIFS('Global Indicators'!$G$4:$G$720, "",'Global Indicators'!$H$4:$H$720,'Drop down'!$C$3, 'Global Indicators'!$J$4:$J$720,"&lt;&gt;Not applicable")</f>
        <v>231</v>
      </c>
      <c r="E5">
        <f>COUNTIFS('Global Indicators'!$G$4:$G$720, "",'Global Indicators'!$H$4:$H$720,'Drop down'!$C$3, 'Global Indicators'!$J$4:$J$720,"&lt;&gt;Not applicable", 'Global Indicators'!$M$4:$M$720, "*")</f>
        <v>0</v>
      </c>
    </row>
    <row r="6" spans="2:15">
      <c r="B6" s="17" t="s">
        <v>1062</v>
      </c>
      <c r="C6" s="17">
        <f>COUNTIFS('Global Indicators'!$G$4:$G$720, "", 'Global Indicators'!$H$4:$H$720,'Drop down'!$C$4)</f>
        <v>0</v>
      </c>
      <c r="D6" s="17">
        <f>COUNTIFS('Global Indicators'!$G$4:$G$720, "",'Global Indicators'!$H$4:$H$720,'Drop down'!$C$4, 'Global Indicators'!$J$4:$J$720,"&lt;&gt;Not applicable")</f>
        <v>0</v>
      </c>
      <c r="E6">
        <f>COUNTIFS('Global Indicators'!$G$4:$G$720, "",'Global Indicators'!$H$4:$H$720,'Drop down'!$C$4, 'Global Indicators'!$J$4:$J$720,"&lt;&gt;Not applicable", 'Global Indicators'!$M$4:$M$720, "*")</f>
        <v>0</v>
      </c>
    </row>
    <row r="7" spans="2:15">
      <c r="B7" s="17" t="s">
        <v>846</v>
      </c>
      <c r="C7" s="17">
        <f>COUNTIFS('Global Indicators'!$G$4:$G$720, "", 'Global Indicators'!$H$4:$H$720,'Drop down'!$C$5)</f>
        <v>0</v>
      </c>
      <c r="D7" s="17">
        <f>COUNTIFS('Global Indicators'!$G$4:$G$720, "",'Global Indicators'!$H$4:$H$720,'Drop down'!$C$5, 'Global Indicators'!$J$4:$J$720,"&lt;&gt;Not applicable")</f>
        <v>0</v>
      </c>
      <c r="E7">
        <f>COUNTIFS('Global Indicators'!$G$4:$G$720, "",'Global Indicators'!$H$4:$H$720,'Drop down'!$C$5, 'Global Indicators'!$J$4:$J$720,"&lt;&gt;Not applicable", 'Global Indicators'!$M$4:$M$720, "*")</f>
        <v>0</v>
      </c>
    </row>
    <row r="8" spans="2:15">
      <c r="B8" s="17" t="s">
        <v>541</v>
      </c>
      <c r="C8" s="17">
        <f>COUNTIFS('Global Indicators'!$G$4:$G$720, "", 'Global Indicators'!$H$4:$H$720,'Drop down'!$C$6)</f>
        <v>0</v>
      </c>
      <c r="D8" s="17">
        <f>COUNTIFS('Global Indicators'!$G$4:$G$720, "",'Global Indicators'!$H$4:$H$720,'Drop down'!$C$6, 'Global Indicators'!$J$4:$J$720,"&lt;&gt;Not applicable")</f>
        <v>0</v>
      </c>
      <c r="E8">
        <f>COUNTIFS('Global Indicators'!$G$4:$G$720, "",'Global Indicators'!$H$4:$H$720,'Drop down'!$C$6, 'Global Indicators'!$J$4:$J$720,"&lt;&gt;Not applicable", 'Global Indicators'!$M$4:$M$720, "*")</f>
        <v>0</v>
      </c>
    </row>
    <row r="9" spans="2:15">
      <c r="B9" s="196" t="s">
        <v>891</v>
      </c>
      <c r="C9" s="17"/>
      <c r="D9" s="17"/>
    </row>
    <row r="10" spans="2:15">
      <c r="B10" s="89"/>
      <c r="C10" s="17"/>
      <c r="D10" s="17"/>
    </row>
    <row r="11" spans="2:15">
      <c r="B11" s="89"/>
      <c r="C11" s="17"/>
      <c r="D11" s="17"/>
      <c r="I11" t="s">
        <v>924</v>
      </c>
    </row>
    <row r="12" spans="2:15">
      <c r="B12" s="89"/>
      <c r="C12" s="17"/>
      <c r="D12" s="17"/>
      <c r="O12" s="1"/>
    </row>
    <row r="13" spans="2:15">
      <c r="B13" s="1" t="s">
        <v>879</v>
      </c>
      <c r="C13" s="17"/>
      <c r="D13" s="17"/>
    </row>
    <row r="14" spans="2:15">
      <c r="B14" s="89"/>
      <c r="C14" s="17"/>
      <c r="D14" s="17"/>
    </row>
    <row r="15" spans="2:15" ht="38.5" thickBot="1">
      <c r="B15" s="113" t="s">
        <v>883</v>
      </c>
      <c r="C15" s="113" t="s">
        <v>869</v>
      </c>
      <c r="D15" s="113" t="s">
        <v>894</v>
      </c>
      <c r="E15" s="113" t="s">
        <v>871</v>
      </c>
      <c r="F15" s="113" t="s">
        <v>870</v>
      </c>
      <c r="G15" s="113" t="s">
        <v>1061</v>
      </c>
    </row>
    <row r="16" spans="2:15">
      <c r="B16" s="1" t="s">
        <v>875</v>
      </c>
      <c r="C16" s="79">
        <f>COUNTIFS('Global Indicators'!$G$4:$G$720, "",'Global Indicators'!$H$4:$H$720,'Drop down'!$C$3, 'Global Indicators'!$J$4:$J$720,"&lt;&gt;Not applicable", 'Global Indicators'!$M$4:$M$720, 'Drop down'!$C$13)</f>
        <v>0</v>
      </c>
      <c r="D16" s="101" t="s">
        <v>886</v>
      </c>
      <c r="E16" s="78">
        <f>C16/C$5</f>
        <v>0</v>
      </c>
      <c r="F16" s="78">
        <f>C16/$D$5</f>
        <v>0</v>
      </c>
      <c r="G16" s="101" t="s">
        <v>886</v>
      </c>
      <c r="I16" t="str">
        <f>_xlfn.CONCAT("A total of ", $C$16, " indicators (", ROUND(100*$F$16, 1), " per cent of all ", $D$5, " applicable indicators) are published nationally")</f>
        <v>A total of 0 indicators (0 per cent of all 231 applicable indicators) are published nationally</v>
      </c>
    </row>
    <row r="17" spans="2:9">
      <c r="B17" s="88" t="s">
        <v>893</v>
      </c>
      <c r="C17" s="17">
        <f>COUNTIFS('Global Indicators'!$G$4:$G$720, "",'Global Indicators'!$H$4:$H$720,'Drop down'!$C$3, 'Global Indicators'!$J$4:$J$720,"&lt;&gt;Not applicable", 'Global Indicators'!$M$4:$M$720, 'Drop down'!$C$13,'Global Indicators'!$R$4:$R$720, 'Drop down'!$C$17)</f>
        <v>0</v>
      </c>
      <c r="D17" s="17">
        <f>COUNTIFS('Global Indicators'!$G$4:$G$720, "",'Global Indicators'!$H$4:$H$720,'Drop down'!$C$3, 'Global Indicators'!$J$4:$J$720,"&lt;&gt;Not applicable", 'Global Indicators'!$M$4:$M$720, 'Drop down'!$C$13,'Global Indicators'!$R$4:$R$720, "")</f>
        <v>0</v>
      </c>
      <c r="E17" s="69">
        <f t="shared" ref="E17:E25" si="0">C17/C$5</f>
        <v>0</v>
      </c>
      <c r="F17" s="199">
        <f t="shared" ref="F17:F25" si="1">C17/$D$5</f>
        <v>0</v>
      </c>
      <c r="G17" s="69" t="e">
        <f>C17/C$16</f>
        <v>#DIV/0!</v>
      </c>
      <c r="I17" t="str">
        <f>_xlfn.CONCAT("Of the ", C16, " published indicators, ", SUM(C17, C18), " are either fully or partially compliant with the global metadata.")</f>
        <v>Of the 0 published indicators, 0 are either fully or partially compliant with the global metadata.</v>
      </c>
    </row>
    <row r="18" spans="2:9">
      <c r="B18" s="88" t="s">
        <v>892</v>
      </c>
      <c r="C18" s="17">
        <f>COUNTIFS('Global Indicators'!$G$4:$G$720, "",'Global Indicators'!$H$4:$H$720,'Drop down'!$C$3, 'Global Indicators'!$J$4:$J$720,"&lt;&gt;Not applicable", 'Global Indicators'!$M$4:$M$720, 'Drop down'!$C$13,'Global Indicators'!$R$4:$R$720, 'Drop down'!$C$18)</f>
        <v>0</v>
      </c>
      <c r="D18" s="17">
        <f>COUNTIFS('Global Indicators'!$G$4:$G$720, "",'Global Indicators'!$H$4:$H$720,'Drop down'!$C$3, 'Global Indicators'!$J$4:$J$720,"&lt;&gt;Not applicable", 'Global Indicators'!$M$4:$M$720, 'Drop down'!$C$13,'Global Indicators'!$R$4:$R$720, "")</f>
        <v>0</v>
      </c>
      <c r="E18" s="69">
        <f t="shared" si="0"/>
        <v>0</v>
      </c>
      <c r="F18" s="199">
        <f t="shared" si="1"/>
        <v>0</v>
      </c>
      <c r="G18" s="69" t="e">
        <f t="shared" ref="G18:G19" si="2">C18/C$16</f>
        <v>#DIV/0!</v>
      </c>
      <c r="I18" t="str">
        <f>_xlfn.CONCAT("In addition, a total of ", C22, " indicators are planned for publication within the next three years.")</f>
        <v>In addition, a total of 0 indicators are planned for publication within the next three years.</v>
      </c>
    </row>
    <row r="19" spans="2:9">
      <c r="B19" s="88" t="s">
        <v>873</v>
      </c>
      <c r="C19" s="17">
        <f>COUNTIFS('Global Indicators'!$G$4:$G$720, "",'Global Indicators'!$H$4:$H$720,'Drop down'!$C$3, 'Global Indicators'!$J$4:$J$720,"&lt;&gt;Not applicable", 'Global Indicators'!$M$4:$M$720, 'Drop down'!$C$13,'Global Indicators'!$R$4:$R$720, 'Drop down'!$C$19)</f>
        <v>0</v>
      </c>
      <c r="D19" s="17">
        <f>COUNTIFS('Global Indicators'!$G$4:$G$720, "",'Global Indicators'!$H$4:$H$720,'Drop down'!$C$3, 'Global Indicators'!$J$4:$J$720,"&lt;&gt;Not applicable", 'Global Indicators'!$M$4:$M$720, 'Drop down'!$C$13,'Global Indicators'!$R$4:$R$720, "")</f>
        <v>0</v>
      </c>
      <c r="E19" s="69">
        <f t="shared" si="0"/>
        <v>0</v>
      </c>
      <c r="F19" s="199">
        <f t="shared" si="1"/>
        <v>0</v>
      </c>
      <c r="G19" s="69" t="e">
        <f t="shared" si="2"/>
        <v>#DIV/0!</v>
      </c>
      <c r="I19" t="e">
        <f>_xlfn.CONCAT("For ", C21, " of the ", C20, " unpublished indicators (", ROUND(100*G21,1), " per cent), the source data is available.")</f>
        <v>#DIV/0!</v>
      </c>
    </row>
    <row r="20" spans="2:9">
      <c r="B20" s="1" t="s">
        <v>872</v>
      </c>
      <c r="C20" s="79">
        <f>COUNTIFS('Global Indicators'!$G$4:$G$720, "",'Global Indicators'!$H$4:$H$720,'Drop down'!$C$3, 'Global Indicators'!$J$4:$J$720,"&lt;&gt;Not applicable", 'Global Indicators'!$M$4:$M$720, 'Drop down'!$C$14)</f>
        <v>0</v>
      </c>
      <c r="D20" s="101" t="s">
        <v>886</v>
      </c>
      <c r="E20" s="78">
        <f t="shared" si="0"/>
        <v>0</v>
      </c>
      <c r="F20" s="78">
        <f t="shared" si="1"/>
        <v>0</v>
      </c>
      <c r="G20" s="101" t="s">
        <v>886</v>
      </c>
    </row>
    <row r="21" spans="2:9">
      <c r="B21" s="88" t="s">
        <v>874</v>
      </c>
      <c r="C21" s="17">
        <f>COUNTIFS('Global Indicators'!$G$4:$G$720, "",'Global Indicators'!$H$4:$H$720,'Drop down'!$C$3, 'Global Indicators'!$J$4:$J$720,"&lt;&gt;Not applicable", 'Global Indicators'!$M$4:$M$720, 'Drop down'!$C$14,  'Global Indicators'!$BA$4:$BA$720,'Drop down'!$C$119)</f>
        <v>0</v>
      </c>
      <c r="D21" s="17">
        <f>COUNTIFS('Global Indicators'!$G$4:$G$720, "",'Global Indicators'!$H$4:$H$720,'Drop down'!$C$3, 'Global Indicators'!$J$4:$J$720,"&lt;&gt;Not applicable", 'Global Indicators'!$M$4:$M$720, 'Drop down'!$C$14,  'Global Indicators'!$BA$4:$BA$720,"")</f>
        <v>0</v>
      </c>
      <c r="E21" s="69">
        <f t="shared" si="0"/>
        <v>0</v>
      </c>
      <c r="F21" s="199">
        <f t="shared" si="1"/>
        <v>0</v>
      </c>
      <c r="G21" s="69" t="e">
        <f>C21/C$20</f>
        <v>#DIV/0!</v>
      </c>
    </row>
    <row r="22" spans="2:9">
      <c r="B22" s="99" t="s">
        <v>981</v>
      </c>
      <c r="C22" s="17">
        <f>COUNTIFS('Global Indicators'!$G$4:$G$720, "",'Global Indicators'!$H$4:$H$720,'Drop down'!$C$3, 'Global Indicators'!$J$4:$J$720,"&lt;&gt;Not applicable", 'Global Indicators'!$M$4:$M$720, 'Drop down'!$C$14, 'Global Indicators'!$AX$4:$AX$720,'Drop down'!$C$96)</f>
        <v>0</v>
      </c>
      <c r="D22" s="17">
        <f>COUNTIFS('Global Indicators'!$G$4:$G$720, "",'Global Indicators'!$H$4:$H$720,'Drop down'!$C$3, 'Global Indicators'!$J$4:$J$720,"&lt;&gt;Not applicable", 'Global Indicators'!$M$4:$M$720, 'Drop down'!$C$14, 'Global Indicators'!$AX$4:$AX$720,"")</f>
        <v>0</v>
      </c>
      <c r="E22" s="69">
        <f t="shared" si="0"/>
        <v>0</v>
      </c>
      <c r="F22" s="199">
        <f t="shared" si="1"/>
        <v>0</v>
      </c>
      <c r="G22" s="69" t="e">
        <f>C22/C$20</f>
        <v>#DIV/0!</v>
      </c>
    </row>
    <row r="23" spans="2:9">
      <c r="B23" s="100" t="s">
        <v>789</v>
      </c>
      <c r="C23" s="105">
        <f>C20+C16</f>
        <v>0</v>
      </c>
      <c r="D23" s="106" t="s">
        <v>886</v>
      </c>
      <c r="E23" s="74">
        <f t="shared" si="0"/>
        <v>0</v>
      </c>
      <c r="F23" s="74">
        <f t="shared" si="1"/>
        <v>0</v>
      </c>
      <c r="G23" s="106" t="s">
        <v>886</v>
      </c>
    </row>
    <row r="24" spans="2:9" ht="14.5">
      <c r="B24" s="103" t="s">
        <v>790</v>
      </c>
      <c r="C24" s="72">
        <f>COUNTIFS('Global Indicators'!$G$4:$G$720, "",'Global Indicators'!$H$4:$H$720,'Drop down'!$C$3, 'Global Indicators'!$J$4:$J$720,"&lt;&gt;Not applicable", 'Global Indicators'!$M$4:$M$720, "")</f>
        <v>231</v>
      </c>
      <c r="D24" s="104" t="s">
        <v>886</v>
      </c>
      <c r="E24" s="146">
        <f t="shared" si="0"/>
        <v>1</v>
      </c>
      <c r="F24" s="146">
        <f t="shared" si="1"/>
        <v>1</v>
      </c>
      <c r="G24" s="104" t="s">
        <v>886</v>
      </c>
    </row>
    <row r="25" spans="2:9" ht="14.5">
      <c r="B25" s="103" t="s">
        <v>791</v>
      </c>
      <c r="C25" s="72">
        <f>C24+C23</f>
        <v>231</v>
      </c>
      <c r="D25" s="104" t="s">
        <v>886</v>
      </c>
      <c r="E25" s="146">
        <f t="shared" si="0"/>
        <v>1</v>
      </c>
      <c r="F25" s="146">
        <f t="shared" si="1"/>
        <v>1</v>
      </c>
      <c r="G25" s="104" t="s">
        <v>886</v>
      </c>
    </row>
    <row r="26" spans="2:9">
      <c r="B26" s="196" t="s">
        <v>982</v>
      </c>
    </row>
    <row r="28" spans="2:9">
      <c r="B28" s="1"/>
    </row>
    <row r="29" spans="2:9">
      <c r="B29" s="1" t="s">
        <v>882</v>
      </c>
    </row>
    <row r="31" spans="2:9" ht="33.65" customHeight="1" thickBot="1">
      <c r="B31" s="113" t="s">
        <v>884</v>
      </c>
      <c r="C31" s="113" t="s">
        <v>869</v>
      </c>
      <c r="D31" s="113" t="s">
        <v>894</v>
      </c>
      <c r="E31" s="113" t="s">
        <v>871</v>
      </c>
      <c r="F31" s="113" t="s">
        <v>870</v>
      </c>
      <c r="G31" s="113" t="s">
        <v>1061</v>
      </c>
    </row>
    <row r="32" spans="2:9">
      <c r="B32" s="1" t="s">
        <v>969</v>
      </c>
      <c r="C32" s="1">
        <f>COUNTIFS('Global Indicators'!$G$4:$G$720, "", 'Global Indicators'!$H$4:$H$720,'Drop down'!$C$3, 'Global Indicators'!$J$4:$J$720,"&lt;&gt;Not applicable", 'Global Indicators'!$U$4:$U$720, 'Drop down'!$C$33)</f>
        <v>0</v>
      </c>
      <c r="D32" s="102" t="s">
        <v>886</v>
      </c>
      <c r="E32" s="78">
        <f t="shared" ref="E32:E41" si="3">C32/C$5</f>
        <v>0</v>
      </c>
      <c r="F32" s="78">
        <f t="shared" ref="F32:F43" si="4">C32/$D$5</f>
        <v>0</v>
      </c>
      <c r="G32" s="102" t="s">
        <v>886</v>
      </c>
      <c r="I32" s="17" t="str">
        <f>_xlfn.CONCAT("The global SDG database publishes a total of ", C33," indicators on the country (",  ROUND(F33, 1), " per cent of all applicable indicators).")</f>
        <v>The global SDG database publishes a total of 0 indicators on the country (0 per cent of all applicable indicators).</v>
      </c>
    </row>
    <row r="33" spans="2:9">
      <c r="B33" s="1" t="s">
        <v>542</v>
      </c>
      <c r="C33" s="1">
        <f>COUNTIFS('Global Indicators'!$G$4:$G$720, "", 'Global Indicators'!$H$4:$H$720,'Drop down'!$C$3, 'Global Indicators'!$J$4:$J$720,"&lt;&gt;Not applicable", 'Global Indicators'!$U$4:$U$720, 'Drop down'!$C$31)</f>
        <v>0</v>
      </c>
      <c r="D33" s="102" t="s">
        <v>886</v>
      </c>
      <c r="E33" s="78">
        <f t="shared" si="3"/>
        <v>0</v>
      </c>
      <c r="F33" s="78">
        <f t="shared" si="4"/>
        <v>0</v>
      </c>
      <c r="G33" s="102" t="s">
        <v>886</v>
      </c>
      <c r="I33" s="17" t="e">
        <f>_xlfn.CONCAT("For ", SUM(C34:C35), " of the ", C33, " indicators (", ROUND(100*SUM(G34:G35), 1), " per cent) data was provided by the country.")</f>
        <v>#DIV/0!</v>
      </c>
    </row>
    <row r="34" spans="2:9">
      <c r="B34" s="88" t="s">
        <v>887</v>
      </c>
      <c r="C34">
        <f>COUNTIFS('Global Indicators'!$G$4:$G$720, "", 'Global Indicators'!$H$4:$H$720,'Drop down'!$C$3, 'Global Indicators'!$J$4:$J$720,"&lt;&gt;Not applicable", 'Global Indicators'!$U$4:$U$720, 'Drop down'!$C$31,'Global Indicators'!$W$4:$W$720,'Drop down'!$C$41)</f>
        <v>0</v>
      </c>
      <c r="D34">
        <f>COUNTIFS('Global Indicators'!$G$4:$G$720, "", 'Global Indicators'!$H$4:$H$720,'Drop down'!$C$3, 'Global Indicators'!$J$4:$J$720,"&lt;&gt;Not applicable", 'Global Indicators'!$U$4:$U$720, 'Drop down'!$C$31,'Global Indicators'!$W$4:$W$720,"")</f>
        <v>0</v>
      </c>
      <c r="E34" s="69">
        <f t="shared" si="3"/>
        <v>0</v>
      </c>
      <c r="F34" s="69">
        <f t="shared" si="4"/>
        <v>0</v>
      </c>
      <c r="G34" s="69" t="e">
        <f>C34/C$33</f>
        <v>#DIV/0!</v>
      </c>
      <c r="I34" s="17" t="e">
        <f>_xlfn.CONCAT(ROUND(100*G36,2), " per cent of indicators that are published on the global database are also published nationally.")</f>
        <v>#DIV/0!</v>
      </c>
    </row>
    <row r="35" spans="2:9">
      <c r="B35" s="88" t="s">
        <v>888</v>
      </c>
      <c r="C35">
        <f>COUNTIFS('Global Indicators'!$G$4:$G$720, "", 'Global Indicators'!$H$4:$H$720,'Drop down'!$C$3, 'Global Indicators'!$J$4:$J$720,"&lt;&gt;Not applicable", 'Global Indicators'!$U$4:$U$720, 'Drop down'!$C$31,'Global Indicators'!$W$4:$W$720,'Drop down'!$C$42)</f>
        <v>0</v>
      </c>
      <c r="D35">
        <f>COUNTIFS('Global Indicators'!$G$4:$G$720, "", 'Global Indicators'!$H$4:$H$720,'Drop down'!$C$3, 'Global Indicators'!$J$4:$J$720,"&lt;&gt;Not applicable", 'Global Indicators'!$U$4:$U$720, 'Drop down'!$C$31,'Global Indicators'!$W$4:$W$720,"")</f>
        <v>0</v>
      </c>
      <c r="E35" s="69">
        <f t="shared" si="3"/>
        <v>0</v>
      </c>
      <c r="F35" s="69">
        <f t="shared" si="4"/>
        <v>0</v>
      </c>
      <c r="G35" s="69" t="e">
        <f>C35/C$33</f>
        <v>#DIV/0!</v>
      </c>
      <c r="I35" s="17" t="e">
        <f>_xlfn.CONCAT(ROUND(100*G38,2), " per cent of indicators that are not published on the global database are published nationally.")</f>
        <v>#DIV/0!</v>
      </c>
    </row>
    <row r="36" spans="2:9">
      <c r="B36" s="88" t="s">
        <v>921</v>
      </c>
      <c r="C36">
        <f>COUNTIFS('Global Indicators'!$G$4:$G$720, "", 'Global Indicators'!$H$4:$H$720,'Drop down'!$C$3, 'Global Indicators'!$J$4:$J$720,"&lt;&gt;Not applicable", 'Global Indicators'!$U$4:$U$720, 'Drop down'!$C$31,  'Global Indicators'!$M$4:$M$720, 'Drop down'!$C$13)</f>
        <v>0</v>
      </c>
      <c r="D36">
        <f>COUNTIFS('Global Indicators'!$G$4:$G$720, "", 'Global Indicators'!$H$4:$H$720,'Drop down'!$C$3, 'Global Indicators'!$J$4:$J$720,"&lt;&gt;Not applicable", 'Global Indicators'!$U$4:$U$720, 'Drop down'!$C$31, 'Global Indicators'!$R$4:$R$720, "")</f>
        <v>0</v>
      </c>
      <c r="E36" s="69">
        <f t="shared" si="3"/>
        <v>0</v>
      </c>
      <c r="F36" s="69">
        <f t="shared" si="4"/>
        <v>0</v>
      </c>
      <c r="G36" s="69" t="e">
        <f>C36/C$33</f>
        <v>#DIV/0!</v>
      </c>
      <c r="I36" s="17" t="e">
        <f>_xlfn.CONCAT("For ",SUM(C39:C40)," of the ",C37," unpublished indicators (",ROUND(SUM(G39:G40),2)," per cent) data was provided by the country.")</f>
        <v>#DIV/0!</v>
      </c>
    </row>
    <row r="37" spans="2:9">
      <c r="B37" s="1" t="s">
        <v>543</v>
      </c>
      <c r="C37" s="1">
        <f>COUNTIFS('Global Indicators'!$G$4:$G$720, "", 'Global Indicators'!$H$4:$H$720,'Drop down'!$C$3, 'Global Indicators'!$J$4:$J$720,"&lt;&gt;Not applicable", 'Global Indicators'!$U$4:$U$720, 'Drop down'!$C$32)</f>
        <v>0</v>
      </c>
      <c r="D37" s="102" t="s">
        <v>886</v>
      </c>
      <c r="E37" s="78">
        <f t="shared" si="3"/>
        <v>0</v>
      </c>
      <c r="F37" s="78">
        <f t="shared" si="4"/>
        <v>0</v>
      </c>
      <c r="G37" s="102" t="s">
        <v>886</v>
      </c>
    </row>
    <row r="38" spans="2:9">
      <c r="B38" s="88" t="s">
        <v>921</v>
      </c>
      <c r="C38">
        <f>COUNTIFS('Global Indicators'!$G$4:$G$720, "", 'Global Indicators'!$H$4:$H$720,'Drop down'!$C$3, 'Global Indicators'!$J$4:$J$720,"&lt;&gt;Not applicable", 'Global Indicators'!$U$4:$U$720, 'Drop down'!$C$32,  'Global Indicators'!$M$4:$M$720, 'Drop down'!$C$13)</f>
        <v>0</v>
      </c>
      <c r="D38">
        <f>COUNTIFS('Global Indicators'!$G$4:$G$720, "", 'Global Indicators'!$H$4:$H$720,'Drop down'!$C$3, 'Global Indicators'!$J$4:$J$720,"&lt;&gt;Not applicable", 'Global Indicators'!$U$4:$U$720, 'Drop down'!$C$32, 'Global Indicators'!M$4:M$720, "")</f>
        <v>0</v>
      </c>
      <c r="E38" s="69">
        <f t="shared" si="3"/>
        <v>0</v>
      </c>
      <c r="F38" s="69">
        <f t="shared" si="4"/>
        <v>0</v>
      </c>
      <c r="G38" s="69" t="e">
        <f>C38/C$37</f>
        <v>#DIV/0!</v>
      </c>
    </row>
    <row r="39" spans="2:9">
      <c r="B39" s="88" t="s">
        <v>887</v>
      </c>
      <c r="C39">
        <f>COUNTIFS('Global Indicators'!$G$4:$G$720, "", 'Global Indicators'!$H$4:$H$720,'Drop down'!$C$3, 'Global Indicators'!$J$4:$J$720,"&lt;&gt;Not applicable", 'Global Indicators'!$U$4:$U$720, 'Drop down'!$C$32,'Global Indicators'!W$4:W$720, 'Drop down'!$C$41)</f>
        <v>0</v>
      </c>
      <c r="D39">
        <f>COUNTIFS('Global Indicators'!$G$4:$G$720, "", 'Global Indicators'!$H$4:$H$720,'Drop down'!$C$3, 'Global Indicators'!$J$4:$J$720,"&lt;&gt;Not applicable", 'Global Indicators'!$U$4:$U$720, 'Drop down'!$C$32,'Global Indicators'!W$4:W$720, "")</f>
        <v>0</v>
      </c>
      <c r="E39" s="69">
        <f t="shared" si="3"/>
        <v>0</v>
      </c>
      <c r="F39" s="69">
        <f t="shared" si="4"/>
        <v>0</v>
      </c>
      <c r="G39" s="69" t="e">
        <f>C39/C$37</f>
        <v>#DIV/0!</v>
      </c>
    </row>
    <row r="40" spans="2:9">
      <c r="B40" s="88" t="s">
        <v>888</v>
      </c>
      <c r="C40">
        <f>COUNTIFS('Global Indicators'!$G$4:$G$720, "", 'Global Indicators'!$H$4:$H$720,'Drop down'!$C$3, 'Global Indicators'!$J$4:$J$720,"&lt;&gt;Not applicable", 'Global Indicators'!$U$4:$U$720, 'Drop down'!$C$32,'Global Indicators'!W$4:W$720, 'Drop down'!$C$42)</f>
        <v>0</v>
      </c>
      <c r="D40">
        <f>COUNTIFS('Global Indicators'!$G$4:$G$720, "", 'Global Indicators'!$H$4:$H$720,'Drop down'!$C$3, 'Global Indicators'!$J$4:$J$720,"&lt;&gt;Not applicable", 'Global Indicators'!$U$4:$U$720, 'Drop down'!$C$32,'Global Indicators'!W$4:W$720, "")</f>
        <v>0</v>
      </c>
      <c r="E40" s="69">
        <f t="shared" si="3"/>
        <v>0</v>
      </c>
      <c r="F40" s="69">
        <f t="shared" si="4"/>
        <v>0</v>
      </c>
      <c r="G40" s="69" t="e">
        <f>C40/C$37</f>
        <v>#DIV/0!</v>
      </c>
    </row>
    <row r="41" spans="2:9">
      <c r="B41" s="110" t="s">
        <v>789</v>
      </c>
      <c r="C41" s="73">
        <f>C37+C33+C32</f>
        <v>0</v>
      </c>
      <c r="D41" s="106" t="s">
        <v>886</v>
      </c>
      <c r="E41" s="74">
        <f t="shared" si="3"/>
        <v>0</v>
      </c>
      <c r="F41" s="74">
        <f t="shared" si="4"/>
        <v>0</v>
      </c>
      <c r="G41" s="111" t="s">
        <v>886</v>
      </c>
    </row>
    <row r="42" spans="2:9" ht="14.5">
      <c r="B42" s="71" t="s">
        <v>885</v>
      </c>
      <c r="C42" s="71">
        <f>COUNTIFS('Global Indicators'!$G$4:$G$720, "", 'Global Indicators'!$H$4:$H$720,'Drop down'!$C$3, 'Global Indicators'!$J$4:$J$720,"&lt;&gt;Not applicable", 'Global Indicators'!$U$4:$U$720, "")</f>
        <v>231</v>
      </c>
      <c r="D42" s="107" t="s">
        <v>886</v>
      </c>
      <c r="E42" s="108">
        <f>C42/COUNTIFS('Global Indicators'!$G$4:$G$720, "",'Global Indicators'!$H$4:$H$720,'Drop down'!$C$3)</f>
        <v>1</v>
      </c>
      <c r="F42" s="108">
        <f t="shared" si="4"/>
        <v>1</v>
      </c>
      <c r="G42" s="109" t="s">
        <v>886</v>
      </c>
    </row>
    <row r="43" spans="2:9" ht="14.5">
      <c r="B43" s="71" t="s">
        <v>791</v>
      </c>
      <c r="C43" s="71">
        <f>C32+C33+C37+C42</f>
        <v>231</v>
      </c>
      <c r="D43" s="107" t="s">
        <v>886</v>
      </c>
      <c r="E43" s="108">
        <f>C43/COUNTIFS('Global Indicators'!$G$4:$G$720, "",'Global Indicators'!$H$4:$H$720,'Drop down'!$C$3)</f>
        <v>1</v>
      </c>
      <c r="F43" s="108">
        <f t="shared" si="4"/>
        <v>1</v>
      </c>
      <c r="G43" s="109" t="s">
        <v>886</v>
      </c>
    </row>
    <row r="44" spans="2:9" ht="13.75" customHeight="1">
      <c r="B44" s="217" t="s">
        <v>973</v>
      </c>
      <c r="C44" s="112"/>
      <c r="D44" s="112"/>
      <c r="E44" s="112"/>
      <c r="F44" s="112"/>
      <c r="G44" s="112"/>
    </row>
    <row r="48" spans="2:9">
      <c r="B48" s="1" t="s">
        <v>923</v>
      </c>
    </row>
    <row r="49" spans="2:19">
      <c r="B49" s="1"/>
    </row>
    <row r="50" spans="2:19" ht="16.75" customHeight="1">
      <c r="C50" s="259" t="s">
        <v>881</v>
      </c>
      <c r="D50" s="259"/>
      <c r="E50" s="259"/>
    </row>
    <row r="51" spans="2:19" ht="14.5">
      <c r="C51" t="s">
        <v>542</v>
      </c>
      <c r="D51" t="s">
        <v>543</v>
      </c>
      <c r="E51" t="s">
        <v>867</v>
      </c>
      <c r="F51" s="70" t="s">
        <v>789</v>
      </c>
      <c r="G51" s="81" t="s">
        <v>790</v>
      </c>
      <c r="H51" s="81" t="s">
        <v>791</v>
      </c>
    </row>
    <row r="52" spans="2:19">
      <c r="B52" t="s">
        <v>856</v>
      </c>
      <c r="C52" s="75">
        <f>COUNTIFS('Global Indicators'!$G$4:$G$720, "", 'Global Indicators'!$H$4:$H$720,'Drop down'!$C$3, 'Global Indicators'!$J$4:$J$720,"&lt;&gt;Not applicable",  'Global Indicators'!$M$4:$M$720, 'Drop down'!$C$13, 'Global Indicators'!$U$4:$U$720, 'Drop down'!$C$31)</f>
        <v>0</v>
      </c>
      <c r="D52" s="76">
        <f>COUNTIFS('Global Indicators'!$G$4:$G$720, "", 'Global Indicators'!$H$4:$H$720,'Drop down'!$C$3, 'Global Indicators'!$J$4:$J$720,"&lt;&gt;Not applicable",  'Global Indicators'!$M$4:$M$720, 'Drop down'!$C$13, 'Global Indicators'!$U$4:$U$720, 'Drop down'!$C$32)</f>
        <v>0</v>
      </c>
      <c r="E52" s="76">
        <f>COUNTIFS('Global Indicators'!$G$4:$G$720, "", 'Global Indicators'!$H$4:$H$720,'Drop down'!$C$3, 'Global Indicators'!$J$4:$J$720,"&lt;&gt;Not applicable",  'Global Indicators'!$M$4:$M$720, 'Drop down'!$C$13, 'Global Indicators'!$U$4:$U$720, 'Drop down'!$C$33)</f>
        <v>0</v>
      </c>
      <c r="F52" s="83">
        <f>SUM(C52:E52)</f>
        <v>0</v>
      </c>
      <c r="G52" s="82">
        <f>COUNTIFS('Global Indicators'!$G$4:$G$720, "", 'Global Indicators'!$H$4:$H$720,'Drop down'!$C$3, 'Global Indicators'!$J$4:$J$720,"&lt;&gt;Not applicable",  'Global Indicators'!$M$4:$M$720, 'Drop down'!$C$13, 'Global Indicators'!$U$4:$U$720, "")</f>
        <v>0</v>
      </c>
      <c r="H52" s="82">
        <f>F52+G52</f>
        <v>0</v>
      </c>
    </row>
    <row r="53" spans="2:19">
      <c r="B53" t="s">
        <v>880</v>
      </c>
      <c r="C53" s="77">
        <f>COUNTIFS('Global Indicators'!$G$4:$G$720, "", 'Global Indicators'!$H$4:$H$720,'Drop down'!$C$3, 'Global Indicators'!$J$4:$J$720,"&lt;&gt;Not applicable",  'Global Indicators'!$M$4:$M$720, 'Drop down'!$C$14, 'Global Indicators'!$U$4:$U$720, 'Drop down'!$C$31)</f>
        <v>0</v>
      </c>
      <c r="D53">
        <f>COUNTIFS('Global Indicators'!$G$4:$G$720, "", 'Global Indicators'!$H$4:$H$720,'Drop down'!$C$3, 'Global Indicators'!$J$4:$J$720,"&lt;&gt;Not applicable",  'Global Indicators'!$M$4:$M$720, 'Drop down'!$C$14, 'Global Indicators'!$U$4:$U$720, 'Drop down'!$C$32)</f>
        <v>0</v>
      </c>
      <c r="E53">
        <f>COUNTIFS('Global Indicators'!$G$4:$G$720, "", 'Global Indicators'!$H$4:$H$720,'Drop down'!$C$3, 'Global Indicators'!$J$4:$J$720,"&lt;&gt;Not applicable",  'Global Indicators'!$M$4:$M$720, 'Drop down'!$C$14, 'Global Indicators'!$U$4:$U$720, 'Drop down'!$C$33)</f>
        <v>0</v>
      </c>
      <c r="F53" s="84">
        <f t="shared" ref="F53:F55" si="5">SUM(C53:E53)</f>
        <v>0</v>
      </c>
      <c r="G53" s="82">
        <f>COUNTIFS('Global Indicators'!$G$4:$G$720, "", 'Global Indicators'!$H$4:$H$720,'Drop down'!$C$3, 'Global Indicators'!$J$4:$J$720,"&lt;&gt;Not applicable",  'Global Indicators'!$M$4:$M$720, 'Drop down'!$C$14, 'Global Indicators'!$U$4:$U$720, "")</f>
        <v>0</v>
      </c>
      <c r="H53" s="82">
        <f>F53+G53</f>
        <v>0</v>
      </c>
    </row>
    <row r="54" spans="2:19">
      <c r="B54" s="70" t="s">
        <v>789</v>
      </c>
      <c r="C54" s="85">
        <f>SUM(C52:C53)</f>
        <v>0</v>
      </c>
      <c r="D54" s="86">
        <f t="shared" ref="D54:E54" si="6">SUM(D52:D53)</f>
        <v>0</v>
      </c>
      <c r="E54" s="86">
        <f t="shared" si="6"/>
        <v>0</v>
      </c>
      <c r="F54" s="90">
        <f t="shared" si="5"/>
        <v>0</v>
      </c>
      <c r="G54" s="91">
        <f>SUM(G52:G53)</f>
        <v>0</v>
      </c>
      <c r="H54" s="92">
        <f t="shared" ref="H54:H56" si="7">SUM(F54:G54)</f>
        <v>0</v>
      </c>
    </row>
    <row r="55" spans="2:19" ht="14.5">
      <c r="B55" s="81" t="s">
        <v>790</v>
      </c>
      <c r="C55" s="82">
        <f>COUNTIFS('Global Indicators'!$G$4:$G$720, "", 'Global Indicators'!$H$4:$H$720,'Drop down'!$C$3, 'Global Indicators'!$J$4:$J$720,"&lt;&gt;Not applicable",  'Global Indicators'!$M$4:$M$720,"", 'Global Indicators'!$U$4:$U$720, 'Drop down'!$C$31)</f>
        <v>0</v>
      </c>
      <c r="D55" s="82">
        <f>COUNTIFS('Global Indicators'!$G$4:$G$720, "", 'Global Indicators'!$H$4:$H$720,'Drop down'!$C$3, 'Global Indicators'!$J$4:$J$720,"&lt;&gt;Not applicable",  'Global Indicators'!$M$4:$M$720, "", 'Global Indicators'!$U$4:$U$720, 'Drop down'!$C$32)</f>
        <v>0</v>
      </c>
      <c r="E55" s="82">
        <f>COUNTIFS('Global Indicators'!$G$4:$G$720, "", 'Global Indicators'!$H$4:$H$720,'Drop down'!$C$3, 'Global Indicators'!$J$4:$J$720,"&lt;&gt;Not applicable",  'Global Indicators'!$M$4:$M$720, "", 'Global Indicators'!$U$4:$U$720, 'Drop down'!$C$33)</f>
        <v>0</v>
      </c>
      <c r="F55" s="93">
        <f t="shared" si="5"/>
        <v>0</v>
      </c>
      <c r="G55" s="94">
        <f>COUNTIFS('Global Indicators'!$G$4:$G$720, "", 'Global Indicators'!$H$4:$H$720,'Drop down'!$C$3, 'Global Indicators'!$J$4:$J$720,"&lt;&gt;Not applicable",  'Global Indicators'!$M$4:$M$720, "", 'Global Indicators'!$U$4:$U$720, "")</f>
        <v>231</v>
      </c>
      <c r="H55" s="95">
        <f t="shared" si="7"/>
        <v>231</v>
      </c>
    </row>
    <row r="56" spans="2:19" ht="14.5">
      <c r="B56" s="81" t="s">
        <v>791</v>
      </c>
      <c r="C56" s="82">
        <f>C54+C55</f>
        <v>0</v>
      </c>
      <c r="D56" s="82">
        <f t="shared" ref="D56:E56" si="8">D54+D55</f>
        <v>0</v>
      </c>
      <c r="E56" s="82">
        <f t="shared" si="8"/>
        <v>0</v>
      </c>
      <c r="F56" s="96">
        <f t="shared" ref="F56:G56" si="9">SUM(F54:F55)</f>
        <v>0</v>
      </c>
      <c r="G56" s="97">
        <f t="shared" si="9"/>
        <v>231</v>
      </c>
      <c r="H56" s="98">
        <f t="shared" si="7"/>
        <v>231</v>
      </c>
    </row>
    <row r="58" spans="2:19">
      <c r="C58" s="1"/>
      <c r="D58" s="1"/>
      <c r="E58" s="1"/>
      <c r="F58" s="1"/>
      <c r="G58" s="1"/>
      <c r="H58" s="1"/>
      <c r="I58" s="1"/>
      <c r="J58" s="1"/>
      <c r="K58" s="1"/>
      <c r="L58" s="1"/>
      <c r="M58" s="1"/>
      <c r="N58" s="1"/>
      <c r="O58" s="1"/>
      <c r="P58" s="1"/>
      <c r="Q58" s="1"/>
      <c r="R58" s="1"/>
      <c r="S58" s="1"/>
    </row>
    <row r="60" spans="2:19">
      <c r="B60" s="1" t="s">
        <v>896</v>
      </c>
    </row>
    <row r="62" spans="2:19" ht="14.5" thickBot="1">
      <c r="B62" s="80"/>
      <c r="C62" s="114">
        <v>1</v>
      </c>
      <c r="D62" s="114">
        <v>2</v>
      </c>
      <c r="E62" s="114">
        <v>3</v>
      </c>
      <c r="F62" s="114">
        <v>4</v>
      </c>
      <c r="G62" s="114">
        <v>5</v>
      </c>
      <c r="H62" s="114">
        <v>6</v>
      </c>
      <c r="I62" s="114">
        <v>7</v>
      </c>
      <c r="J62" s="114">
        <v>8</v>
      </c>
      <c r="K62" s="114">
        <v>9</v>
      </c>
      <c r="L62" s="114">
        <v>10</v>
      </c>
      <c r="M62" s="114">
        <v>11</v>
      </c>
      <c r="N62" s="114">
        <v>12</v>
      </c>
      <c r="O62" s="114">
        <v>13</v>
      </c>
      <c r="P62" s="114">
        <v>14</v>
      </c>
      <c r="Q62" s="114">
        <v>15</v>
      </c>
      <c r="R62" s="114">
        <v>16</v>
      </c>
    </row>
    <row r="63" spans="2:19">
      <c r="B63" t="s">
        <v>542</v>
      </c>
      <c r="C63">
        <f>COUNTIFS('Global Indicators'!$G$4:$G$720, "", 'Global Indicators'!$H$4:$H$720,'Drop down'!$C$3, 'Global Indicators'!$A$4:$A$720, C$62, 'Global Indicators'!$M$4:$M$720, 'Drop down'!$C$13)</f>
        <v>0</v>
      </c>
      <c r="D63">
        <f>COUNTIFS('Global Indicators'!$G$4:$G$720, "", 'Global Indicators'!$H$4:$H$720,'Drop down'!$C$3, 'Global Indicators'!$A$4:$A$720, D$62, 'Global Indicators'!$M$4:$M$720, 'Drop down'!$C$13)</f>
        <v>0</v>
      </c>
      <c r="E63">
        <f>COUNTIFS('Global Indicators'!$G$4:$G$720, "", 'Global Indicators'!$H$4:$H$720,'Drop down'!$C$3, 'Global Indicators'!$A$4:$A$720, E$62, 'Global Indicators'!$M$4:$M$720, 'Drop down'!$C$13)</f>
        <v>0</v>
      </c>
      <c r="F63">
        <f>COUNTIFS('Global Indicators'!$G$4:$G$720, "", 'Global Indicators'!$H$4:$H$720,'Drop down'!$C$3, 'Global Indicators'!$A$4:$A$720, F$62, 'Global Indicators'!$M$4:$M$720, 'Drop down'!$C$13)</f>
        <v>0</v>
      </c>
      <c r="G63">
        <f>COUNTIFS('Global Indicators'!$G$4:$G$720, "", 'Global Indicators'!$H$4:$H$720,'Drop down'!$C$3, 'Global Indicators'!$A$4:$A$720, G$62, 'Global Indicators'!$M$4:$M$720, 'Drop down'!$C$13)</f>
        <v>0</v>
      </c>
      <c r="H63">
        <f>COUNTIFS('Global Indicators'!$G$4:$G$720, "", 'Global Indicators'!$H$4:$H$720,'Drop down'!$C$3, 'Global Indicators'!$A$4:$A$720, H$62, 'Global Indicators'!$M$4:$M$720, 'Drop down'!$C$13)</f>
        <v>0</v>
      </c>
      <c r="I63">
        <f>COUNTIFS('Global Indicators'!$G$4:$G$720, "", 'Global Indicators'!$H$4:$H$720,'Drop down'!$C$3, 'Global Indicators'!$A$4:$A$720, I$62, 'Global Indicators'!$M$4:$M$720, 'Drop down'!$C$13)</f>
        <v>0</v>
      </c>
      <c r="J63">
        <f>COUNTIFS('Global Indicators'!$G$4:$G$720, "", 'Global Indicators'!$H$4:$H$720,'Drop down'!$C$3, 'Global Indicators'!$A$4:$A$720, J$62, 'Global Indicators'!$M$4:$M$720, 'Drop down'!$C$13)</f>
        <v>0</v>
      </c>
      <c r="K63">
        <f>COUNTIFS('Global Indicators'!$G$4:$G$720, "", 'Global Indicators'!$H$4:$H$720,'Drop down'!$C$3, 'Global Indicators'!$A$4:$A$720, K$62, 'Global Indicators'!$M$4:$M$720, 'Drop down'!$C$13)</f>
        <v>0</v>
      </c>
      <c r="L63">
        <f>COUNTIFS('Global Indicators'!$G$4:$G$720, "", 'Global Indicators'!$H$4:$H$720,'Drop down'!$C$3, 'Global Indicators'!$A$4:$A$720, L$62, 'Global Indicators'!$M$4:$M$720, 'Drop down'!$C$13)</f>
        <v>0</v>
      </c>
      <c r="M63">
        <f>COUNTIFS('Global Indicators'!$G$4:$G$720, "", 'Global Indicators'!$H$4:$H$720,'Drop down'!$C$3, 'Global Indicators'!$A$4:$A$720, M$62, 'Global Indicators'!$M$4:$M$720, 'Drop down'!$C$13)</f>
        <v>0</v>
      </c>
      <c r="N63">
        <f>COUNTIFS('Global Indicators'!$G$4:$G$720, "", 'Global Indicators'!$H$4:$H$720,'Drop down'!$C$3, 'Global Indicators'!$A$4:$A$720, N$62, 'Global Indicators'!$M$4:$M$720, 'Drop down'!$C$13)</f>
        <v>0</v>
      </c>
      <c r="O63">
        <f>COUNTIFS('Global Indicators'!$G$4:$G$720, "", 'Global Indicators'!$H$4:$H$720,'Drop down'!$C$3, 'Global Indicators'!$A$4:$A$720, O$62, 'Global Indicators'!$M$4:$M$720, 'Drop down'!$C$13)</f>
        <v>0</v>
      </c>
      <c r="P63">
        <f>COUNTIFS('Global Indicators'!$G$4:$G$720, "", 'Global Indicators'!$H$4:$H$720,'Drop down'!$C$3, 'Global Indicators'!$A$4:$A$720, P$62, 'Global Indicators'!$M$4:$M$720, 'Drop down'!$C$13)</f>
        <v>0</v>
      </c>
      <c r="Q63">
        <f>COUNTIFS('Global Indicators'!$G$4:$G$720, "", 'Global Indicators'!$H$4:$H$720,'Drop down'!$C$3, 'Global Indicators'!$A$4:$A$720, Q$62, 'Global Indicators'!$M$4:$M$720, 'Drop down'!$C$13)</f>
        <v>0</v>
      </c>
      <c r="R63">
        <f>COUNTIFS('Global Indicators'!$G$4:$G$720, "", 'Global Indicators'!$H$4:$H$720,'Drop down'!$C$3, 'Global Indicators'!$A$4:$A$720, R$62, 'Global Indicators'!$M$4:$M$720, 'Drop down'!$C$13)</f>
        <v>0</v>
      </c>
    </row>
    <row r="64" spans="2:19">
      <c r="B64" t="s">
        <v>543</v>
      </c>
      <c r="C64">
        <f>COUNTIFS('Global Indicators'!$G$4:$G$720, "", 'Global Indicators'!$H$4:$H$720,'Drop down'!$C$3, 'Global Indicators'!$J$4:$J$720,"&lt;&gt;Not applicable", 'Global Indicators'!$A$4:$A$720, C$62, 'Global Indicators'!$M$4:$M$720, 'Drop down'!$C$14)</f>
        <v>0</v>
      </c>
      <c r="D64">
        <f>COUNTIFS('Global Indicators'!$G$4:$G$720, "", 'Global Indicators'!$H$4:$H$720,'Drop down'!$C$3, 'Global Indicators'!$J$4:$J$720,"&lt;&gt;Not applicable", 'Global Indicators'!$A$4:$A$720, D$62, 'Global Indicators'!$M$4:$M$720, 'Drop down'!$C$14)</f>
        <v>0</v>
      </c>
      <c r="E64">
        <f>COUNTIFS('Global Indicators'!$G$4:$G$720, "", 'Global Indicators'!$H$4:$H$720,'Drop down'!$C$3, 'Global Indicators'!$J$4:$J$720,"&lt;&gt;Not applicable", 'Global Indicators'!$A$4:$A$720, E$62, 'Global Indicators'!$M$4:$M$720, 'Drop down'!$C$14)</f>
        <v>0</v>
      </c>
      <c r="F64">
        <f>COUNTIFS('Global Indicators'!$G$4:$G$720, "", 'Global Indicators'!$H$4:$H$720,'Drop down'!$C$3, 'Global Indicators'!$J$4:$J$720,"&lt;&gt;Not applicable", 'Global Indicators'!$A$4:$A$720, F$62, 'Global Indicators'!$M$4:$M$720, 'Drop down'!$C$14)</f>
        <v>0</v>
      </c>
      <c r="G64">
        <f>COUNTIFS('Global Indicators'!$G$4:$G$720, "", 'Global Indicators'!$H$4:$H$720,'Drop down'!$C$3, 'Global Indicators'!$J$4:$J$720,"&lt;&gt;Not applicable", 'Global Indicators'!$A$4:$A$720, G$62, 'Global Indicators'!$M$4:$M$720, 'Drop down'!$C$14)</f>
        <v>0</v>
      </c>
      <c r="H64">
        <f>COUNTIFS('Global Indicators'!$G$4:$G$720, "", 'Global Indicators'!$H$4:$H$720,'Drop down'!$C$3, 'Global Indicators'!$J$4:$J$720,"&lt;&gt;Not applicable", 'Global Indicators'!$A$4:$A$720, H$62, 'Global Indicators'!$M$4:$M$720, 'Drop down'!$C$14)</f>
        <v>0</v>
      </c>
      <c r="I64">
        <f>COUNTIFS('Global Indicators'!$G$4:$G$720, "", 'Global Indicators'!$H$4:$H$720,'Drop down'!$C$3, 'Global Indicators'!$J$4:$J$720,"&lt;&gt;Not applicable", 'Global Indicators'!$A$4:$A$720, I$62, 'Global Indicators'!$M$4:$M$720, 'Drop down'!$C$14)</f>
        <v>0</v>
      </c>
      <c r="J64">
        <f>COUNTIFS('Global Indicators'!$G$4:$G$720, "", 'Global Indicators'!$H$4:$H$720,'Drop down'!$C$3, 'Global Indicators'!$J$4:$J$720,"&lt;&gt;Not applicable", 'Global Indicators'!$A$4:$A$720, J$62, 'Global Indicators'!$M$4:$M$720, 'Drop down'!$C$14)</f>
        <v>0</v>
      </c>
      <c r="K64">
        <f>COUNTIFS('Global Indicators'!$G$4:$G$720, "", 'Global Indicators'!$H$4:$H$720,'Drop down'!$C$3, 'Global Indicators'!$J$4:$J$720,"&lt;&gt;Not applicable", 'Global Indicators'!$A$4:$A$720, K$62, 'Global Indicators'!$M$4:$M$720, 'Drop down'!$C$14)</f>
        <v>0</v>
      </c>
      <c r="L64">
        <f>COUNTIFS('Global Indicators'!$G$4:$G$720, "", 'Global Indicators'!$H$4:$H$720,'Drop down'!$C$3, 'Global Indicators'!$J$4:$J$720,"&lt;&gt;Not applicable", 'Global Indicators'!$A$4:$A$720, L$62, 'Global Indicators'!$M$4:$M$720, 'Drop down'!$C$14)</f>
        <v>0</v>
      </c>
      <c r="M64">
        <f>COUNTIFS('Global Indicators'!$G$4:$G$720, "", 'Global Indicators'!$H$4:$H$720,'Drop down'!$C$3, 'Global Indicators'!$J$4:$J$720,"&lt;&gt;Not applicable", 'Global Indicators'!$A$4:$A$720, M$62, 'Global Indicators'!$M$4:$M$720, 'Drop down'!$C$14)</f>
        <v>0</v>
      </c>
      <c r="N64">
        <f>COUNTIFS('Global Indicators'!$G$4:$G$720, "", 'Global Indicators'!$H$4:$H$720,'Drop down'!$C$3, 'Global Indicators'!$J$4:$J$720,"&lt;&gt;Not applicable", 'Global Indicators'!$A$4:$A$720, N$62, 'Global Indicators'!$M$4:$M$720, 'Drop down'!$C$14)</f>
        <v>0</v>
      </c>
      <c r="O64">
        <f>COUNTIFS('Global Indicators'!$G$4:$G$720, "", 'Global Indicators'!$H$4:$H$720,'Drop down'!$C$3, 'Global Indicators'!$J$4:$J$720,"&lt;&gt;Not applicable", 'Global Indicators'!$A$4:$A$720, O$62, 'Global Indicators'!$M$4:$M$720, 'Drop down'!$C$14)</f>
        <v>0</v>
      </c>
      <c r="P64">
        <f>COUNTIFS('Global Indicators'!$G$4:$G$720, "", 'Global Indicators'!$H$4:$H$720,'Drop down'!$C$3, 'Global Indicators'!$J$4:$J$720,"&lt;&gt;Not applicable", 'Global Indicators'!$A$4:$A$720, P$62, 'Global Indicators'!$M$4:$M$720, 'Drop down'!$C$14)</f>
        <v>0</v>
      </c>
      <c r="Q64">
        <f>COUNTIFS('Global Indicators'!$G$4:$G$720, "", 'Global Indicators'!$H$4:$H$720,'Drop down'!$C$3, 'Global Indicators'!$J$4:$J$720,"&lt;&gt;Not applicable", 'Global Indicators'!$A$4:$A$720, Q$62, 'Global Indicators'!$M$4:$M$720, 'Drop down'!$C$14)</f>
        <v>0</v>
      </c>
      <c r="R64">
        <f>COUNTIFS('Global Indicators'!$G$4:$G$720, "", 'Global Indicators'!$H$4:$H$720,'Drop down'!$C$3, 'Global Indicators'!$J$4:$J$720,"&lt;&gt;Not applicable", 'Global Indicators'!$A$4:$A$720, R$62, 'Global Indicators'!$M$4:$M$720, 'Drop down'!$C$14)</f>
        <v>0</v>
      </c>
    </row>
    <row r="65" spans="2:18">
      <c r="B65" s="70" t="s">
        <v>789</v>
      </c>
      <c r="C65" s="70">
        <f t="shared" ref="C65:R65" si="10">SUM(C63:C64)</f>
        <v>0</v>
      </c>
      <c r="D65" s="70">
        <f t="shared" si="10"/>
        <v>0</v>
      </c>
      <c r="E65" s="70">
        <f t="shared" si="10"/>
        <v>0</v>
      </c>
      <c r="F65" s="70">
        <f t="shared" si="10"/>
        <v>0</v>
      </c>
      <c r="G65" s="70">
        <f t="shared" si="10"/>
        <v>0</v>
      </c>
      <c r="H65" s="70">
        <f t="shared" si="10"/>
        <v>0</v>
      </c>
      <c r="I65" s="70">
        <f t="shared" si="10"/>
        <v>0</v>
      </c>
      <c r="J65" s="70">
        <f t="shared" si="10"/>
        <v>0</v>
      </c>
      <c r="K65" s="70">
        <f t="shared" si="10"/>
        <v>0</v>
      </c>
      <c r="L65" s="70">
        <f t="shared" si="10"/>
        <v>0</v>
      </c>
      <c r="M65" s="70">
        <f t="shared" si="10"/>
        <v>0</v>
      </c>
      <c r="N65" s="70">
        <f t="shared" si="10"/>
        <v>0</v>
      </c>
      <c r="O65" s="70">
        <f t="shared" si="10"/>
        <v>0</v>
      </c>
      <c r="P65" s="70">
        <f t="shared" si="10"/>
        <v>0</v>
      </c>
      <c r="Q65" s="70">
        <f t="shared" si="10"/>
        <v>0</v>
      </c>
      <c r="R65" s="70">
        <f t="shared" si="10"/>
        <v>0</v>
      </c>
    </row>
    <row r="66" spans="2:18" ht="14.5">
      <c r="B66" s="71" t="s">
        <v>790</v>
      </c>
      <c r="C66" s="72">
        <f>COUNTIFS('Global Indicators'!$G$4:$G$720, "", 'Global Indicators'!$H$4:$H$720,'Drop down'!$C$3, 'Global Indicators'!$J$4:$J$720,"&lt;&gt;Not applicable", 'Global Indicators'!$A$4:$A$720, C$62, 'Global Indicators'!$M$4:$M$720, "")</f>
        <v>13</v>
      </c>
      <c r="D66" s="72">
        <f>COUNTIFS('Global Indicators'!$G$4:$G$720, "", 'Global Indicators'!$H$4:$H$720,'Drop down'!$C$3, 'Global Indicators'!$J$4:$J$720,"&lt;&gt;Not applicable", 'Global Indicators'!$A$4:$A$720, D$62, 'Global Indicators'!$M$4:$M$720, "")</f>
        <v>14</v>
      </c>
      <c r="E66" s="72">
        <f>COUNTIFS('Global Indicators'!$G$4:$G$720, "", 'Global Indicators'!$H$4:$H$720,'Drop down'!$C$3, 'Global Indicators'!$J$4:$J$720,"&lt;&gt;Not applicable", 'Global Indicators'!$A$4:$A$720, E$62, 'Global Indicators'!$M$4:$M$720, "")</f>
        <v>28</v>
      </c>
      <c r="F66" s="72">
        <f>COUNTIFS('Global Indicators'!$G$4:$G$720, "", 'Global Indicators'!$H$4:$H$720,'Drop down'!$C$3, 'Global Indicators'!$J$4:$J$720,"&lt;&gt;Not applicable", 'Global Indicators'!$A$4:$A$720, F$62, 'Global Indicators'!$M$4:$M$720, "")</f>
        <v>12</v>
      </c>
      <c r="G66" s="72">
        <f>COUNTIFS('Global Indicators'!$G$4:$G$720, "", 'Global Indicators'!$H$4:$H$720,'Drop down'!$C$3, 'Global Indicators'!$J$4:$J$720,"&lt;&gt;Not applicable", 'Global Indicators'!$A$4:$A$720, G$62, 'Global Indicators'!$M$4:$M$720, "")</f>
        <v>14</v>
      </c>
      <c r="H66" s="72">
        <f>COUNTIFS('Global Indicators'!$G$4:$G$720, "", 'Global Indicators'!$H$4:$H$720,'Drop down'!$C$3, 'Global Indicators'!$J$4:$J$720,"&lt;&gt;Not applicable", 'Global Indicators'!$A$4:$A$720, H$62, 'Global Indicators'!$M$4:$M$720, "")</f>
        <v>11</v>
      </c>
      <c r="I66" s="72">
        <f>COUNTIFS('Global Indicators'!$G$4:$G$720, "", 'Global Indicators'!$H$4:$H$720,'Drop down'!$C$3, 'Global Indicators'!$J$4:$J$720,"&lt;&gt;Not applicable", 'Global Indicators'!$A$4:$A$720, I$62, 'Global Indicators'!$M$4:$M$720, "")</f>
        <v>6</v>
      </c>
      <c r="J66" s="72">
        <f>COUNTIFS('Global Indicators'!$G$4:$G$720, "", 'Global Indicators'!$H$4:$H$720,'Drop down'!$C$3, 'Global Indicators'!$J$4:$J$720,"&lt;&gt;Not applicable", 'Global Indicators'!$A$4:$A$720, J$62, 'Global Indicators'!$M$4:$M$720, "")</f>
        <v>16</v>
      </c>
      <c r="K66" s="72">
        <f>COUNTIFS('Global Indicators'!$G$4:$G$720, "", 'Global Indicators'!$H$4:$H$720,'Drop down'!$C$3, 'Global Indicators'!$J$4:$J$720,"&lt;&gt;Not applicable", 'Global Indicators'!$A$4:$A$720, K$62, 'Global Indicators'!$M$4:$M$720, "")</f>
        <v>12</v>
      </c>
      <c r="L66" s="72">
        <f>COUNTIFS('Global Indicators'!$G$4:$G$720, "", 'Global Indicators'!$H$4:$H$720,'Drop down'!$C$3, 'Global Indicators'!$J$4:$J$720,"&lt;&gt;Not applicable", 'Global Indicators'!$A$4:$A$720, L$62, 'Global Indicators'!$M$4:$M$720, "")</f>
        <v>14</v>
      </c>
      <c r="M66" s="72">
        <f>COUNTIFS('Global Indicators'!$G$4:$G$720, "", 'Global Indicators'!$H$4:$H$720,'Drop down'!$C$3, 'Global Indicators'!$J$4:$J$720,"&lt;&gt;Not applicable", 'Global Indicators'!$A$4:$A$720, M$62, 'Global Indicators'!$M$4:$M$720, "")</f>
        <v>11</v>
      </c>
      <c r="N66" s="72">
        <f>COUNTIFS('Global Indicators'!$G$4:$G$720, "", 'Global Indicators'!$H$4:$H$720,'Drop down'!$C$3, 'Global Indicators'!$J$4:$J$720,"&lt;&gt;Not applicable", 'Global Indicators'!$A$4:$A$720, N$62, 'Global Indicators'!$M$4:$M$720, "")</f>
        <v>9</v>
      </c>
      <c r="O66" s="72">
        <f>COUNTIFS('Global Indicators'!$G$4:$G$720, "", 'Global Indicators'!$H$4:$H$720,'Drop down'!$C$3, 'Global Indicators'!$J$4:$J$720,"&lt;&gt;Not applicable", 'Global Indicators'!$A$4:$A$720, O$62, 'Global Indicators'!$M$4:$M$720, "")</f>
        <v>3</v>
      </c>
      <c r="P66" s="72">
        <f>COUNTIFS('Global Indicators'!$G$4:$G$720, "", 'Global Indicators'!$H$4:$H$720,'Drop down'!$C$3, 'Global Indicators'!$J$4:$J$720,"&lt;&gt;Not applicable", 'Global Indicators'!$A$4:$A$720, P$62, 'Global Indicators'!$M$4:$M$720, "")</f>
        <v>10</v>
      </c>
      <c r="Q66" s="72">
        <f>COUNTIFS('Global Indicators'!$G$4:$G$720, "", 'Global Indicators'!$H$4:$H$720,'Drop down'!$C$3, 'Global Indicators'!$J$4:$J$720,"&lt;&gt;Not applicable", 'Global Indicators'!$A$4:$A$720, Q$62, 'Global Indicators'!$M$4:$M$720, "")</f>
        <v>12</v>
      </c>
      <c r="R66" s="72">
        <f>COUNTIFS('Global Indicators'!$G$4:$G$720, "", 'Global Indicators'!$H$4:$H$720,'Drop down'!$C$3, 'Global Indicators'!$J$4:$J$720,"&lt;&gt;Not applicable", 'Global Indicators'!$A$4:$A$720, R$62, 'Global Indicators'!$M$4:$M$720, "")</f>
        <v>22</v>
      </c>
    </row>
    <row r="67" spans="2:18" ht="14.5">
      <c r="B67" s="71" t="s">
        <v>791</v>
      </c>
      <c r="C67" s="72">
        <f t="shared" ref="C67:R67" si="11">C65+C66</f>
        <v>13</v>
      </c>
      <c r="D67" s="72">
        <f t="shared" si="11"/>
        <v>14</v>
      </c>
      <c r="E67" s="72">
        <f t="shared" si="11"/>
        <v>28</v>
      </c>
      <c r="F67" s="72">
        <f t="shared" si="11"/>
        <v>12</v>
      </c>
      <c r="G67" s="72">
        <f t="shared" si="11"/>
        <v>14</v>
      </c>
      <c r="H67" s="72">
        <f t="shared" si="11"/>
        <v>11</v>
      </c>
      <c r="I67" s="72">
        <f t="shared" si="11"/>
        <v>6</v>
      </c>
      <c r="J67" s="72">
        <f t="shared" si="11"/>
        <v>16</v>
      </c>
      <c r="K67" s="72">
        <f t="shared" si="11"/>
        <v>12</v>
      </c>
      <c r="L67" s="72">
        <f t="shared" si="11"/>
        <v>14</v>
      </c>
      <c r="M67" s="72">
        <f t="shared" si="11"/>
        <v>11</v>
      </c>
      <c r="N67" s="72">
        <f t="shared" si="11"/>
        <v>9</v>
      </c>
      <c r="O67" s="72">
        <f t="shared" si="11"/>
        <v>3</v>
      </c>
      <c r="P67" s="72">
        <f t="shared" si="11"/>
        <v>10</v>
      </c>
      <c r="Q67" s="72">
        <f t="shared" si="11"/>
        <v>12</v>
      </c>
      <c r="R67" s="72">
        <f t="shared" si="11"/>
        <v>22</v>
      </c>
    </row>
    <row r="68" spans="2:18">
      <c r="B68" s="196" t="s">
        <v>895</v>
      </c>
    </row>
    <row r="72" spans="2:18">
      <c r="B72" s="1" t="s">
        <v>970</v>
      </c>
    </row>
    <row r="74" spans="2:18" ht="43.4" customHeight="1" thickBot="1">
      <c r="B74" s="80"/>
      <c r="C74" s="147" t="s">
        <v>21</v>
      </c>
      <c r="D74" s="147" t="s">
        <v>22</v>
      </c>
      <c r="E74" s="147" t="s">
        <v>556</v>
      </c>
      <c r="F74" s="147" t="s">
        <v>23</v>
      </c>
      <c r="G74" s="147" t="s">
        <v>24</v>
      </c>
      <c r="H74" s="113" t="s">
        <v>25</v>
      </c>
      <c r="I74" s="113" t="s">
        <v>26</v>
      </c>
      <c r="J74" s="113" t="s">
        <v>897</v>
      </c>
      <c r="K74" s="147" t="s">
        <v>554</v>
      </c>
      <c r="L74" s="147" t="s">
        <v>927</v>
      </c>
    </row>
    <row r="75" spans="2:18">
      <c r="B75" t="s">
        <v>542</v>
      </c>
      <c r="C75">
        <f>COUNTIFS('Global Indicators'!$G$4:$G$720, "", 'Global Indicators'!$H$4:$H$720,'Drop down'!$C$3, 'Global Indicators'!$J$4:$J$720,"&lt;&gt;Not applicable",  'Global Indicators'!$M$4:$M$720, 'Drop down'!$C$13, 'Global Indicators'!AM$4:AM$720, 'Drop down'!$C$80)</f>
        <v>0</v>
      </c>
      <c r="D75">
        <f>COUNTIFS('Global Indicators'!$G$4:$G$720, "", 'Global Indicators'!$H$4:$H$720,'Drop down'!$C$3, 'Global Indicators'!$J$4:$J$720,"&lt;&gt;Not applicable",  'Global Indicators'!$M$4:$M$720, 'Drop down'!$C$13, 'Global Indicators'!AN$4:AN$720, 'Drop down'!$C$80)</f>
        <v>0</v>
      </c>
      <c r="E75">
        <f>COUNTIFS('Global Indicators'!$G$4:$G$720, "", 'Global Indicators'!$H$4:$H$720,'Drop down'!$C$3, 'Global Indicators'!$J$4:$J$720,"&lt;&gt;Not applicable",  'Global Indicators'!$M$4:$M$720, 'Drop down'!$C$13, 'Global Indicators'!AO$4:AO$720, 'Drop down'!$C$80)</f>
        <v>0</v>
      </c>
      <c r="F75">
        <f>COUNTIFS('Global Indicators'!$G$4:$G$720, "", 'Global Indicators'!$H$4:$H$720,'Drop down'!$C$3, 'Global Indicators'!$J$4:$J$720,"&lt;&gt;Not applicable",  'Global Indicators'!$M$4:$M$720, 'Drop down'!$C$13, 'Global Indicators'!AP$4:AP$720, 'Drop down'!$C$80)</f>
        <v>0</v>
      </c>
      <c r="G75">
        <f>COUNTIFS('Global Indicators'!$G$4:$G$720, "", 'Global Indicators'!$H$4:$H$720,'Drop down'!$C$3, 'Global Indicators'!$J$4:$J$720,"&lt;&gt;Not applicable",  'Global Indicators'!$M$4:$M$720, 'Drop down'!$C$13, 'Global Indicators'!AQ$4:AQ$720, 'Drop down'!$C$80)</f>
        <v>0</v>
      </c>
      <c r="H75">
        <f>COUNTIFS('Global Indicators'!$G$4:$G$720, "", 'Global Indicators'!$H$4:$H$720,'Drop down'!$C$3, 'Global Indicators'!$J$4:$J$720,"&lt;&gt;Not applicable",  'Global Indicators'!$M$4:$M$720, 'Drop down'!$C$13, 'Global Indicators'!AR$4:AR$720, 'Drop down'!$C$80)</f>
        <v>0</v>
      </c>
      <c r="I75">
        <f>COUNTIFS('Global Indicators'!$G$4:$G$720, "", 'Global Indicators'!$H$4:$H$720,'Drop down'!$C$3, 'Global Indicators'!$J$4:$J$720,"&lt;&gt;Not applicable",  'Global Indicators'!$M$4:$M$720, 'Drop down'!$C$13, 'Global Indicators'!AS$4:AS$720, 'Drop down'!$C$80)</f>
        <v>0</v>
      </c>
      <c r="J75">
        <f>COUNTIFS('Global Indicators'!$G$4:$G$720, "", 'Global Indicators'!$H$4:$H$720,'Drop down'!$C$3, 'Global Indicators'!$J$4:$J$720,"&lt;&gt;Not applicable",  'Global Indicators'!$M$4:$M$720, 'Drop down'!$C$13, 'Global Indicators'!AT$4:AT$720, "*")</f>
        <v>0</v>
      </c>
      <c r="K75">
        <f>COUNTIFS('Global Indicators'!$G$4:$G$720, "", 'Global Indicators'!$H$4:$H$720,'Drop down'!$C$3, 'Global Indicators'!$J$4:$J$720,"&lt;&gt;Not applicable",  'Global Indicators'!$M$4:$M$720, 'Drop down'!$C$13, 'Global Indicators'!AU$4:AU$720, 'Drop down'!$C$85)+ COUNTIFS('Global Indicators'!$G$4:$G$720, "", 'Global Indicators'!$H$4:$H$720,'Drop down'!$C$3, 'Global Indicators'!$J$4:$J$720,"&lt;&gt;Not applicable",  'Global Indicators'!$M$4:$M$720, 'Drop down'!$C$13, 'Global Indicators'!AU$4:AU$720, 'Drop down'!$C$86)</f>
        <v>0</v>
      </c>
      <c r="L75">
        <f>COUNTIFS('Global Indicators'!$G$4:$G$720, "", 'Global Indicators'!$H$4:$H$720,'Drop down'!$C$3, 'Global Indicators'!$J$4:$J$720,"&lt;&gt;Not applicable",  'Global Indicators'!$M$4:$M$720, 'Drop down'!$C$13, 'Global Indicators'!AV$4:AV$720, "*")</f>
        <v>0</v>
      </c>
    </row>
    <row r="76" spans="2:18">
      <c r="B76" t="s">
        <v>543</v>
      </c>
      <c r="C76">
        <f>COUNTIFS('Global Indicators'!$G$4:$G$720, "", 'Global Indicators'!$H$4:$H$720,'Drop down'!$C$3, 'Global Indicators'!$J$4:$J$720,"&lt;&gt;Not applicable",  'Global Indicators'!$M$4:$M$720, 'Drop down'!$C$13, 'Global Indicators'!AM$4:AM$720, 'Drop down'!$C$81)</f>
        <v>0</v>
      </c>
      <c r="D76">
        <f>COUNTIFS('Global Indicators'!$G$4:$G$720, "", 'Global Indicators'!$H$4:$H$720,'Drop down'!$C$3, 'Global Indicators'!$J$4:$J$720,"&lt;&gt;Not applicable",  'Global Indicators'!$M$4:$M$720, 'Drop down'!$C$13, 'Global Indicators'!AN$4:AN$720, 'Drop down'!$C$81)</f>
        <v>0</v>
      </c>
      <c r="E76">
        <f>COUNTIFS('Global Indicators'!$G$4:$G$720, "", 'Global Indicators'!$H$4:$H$720,'Drop down'!$C$3, 'Global Indicators'!$J$4:$J$720,"&lt;&gt;Not applicable",  'Global Indicators'!$M$4:$M$720, 'Drop down'!$C$13, 'Global Indicators'!AO$4:AO$720, 'Drop down'!$C$81)</f>
        <v>0</v>
      </c>
      <c r="F76">
        <f>COUNTIFS('Global Indicators'!$G$4:$G$720, "", 'Global Indicators'!$H$4:$H$720,'Drop down'!$C$3, 'Global Indicators'!$J$4:$J$720,"&lt;&gt;Not applicable",  'Global Indicators'!$M$4:$M$720, 'Drop down'!$C$13, 'Global Indicators'!AP$4:AP$720, 'Drop down'!$C$81)</f>
        <v>0</v>
      </c>
      <c r="G76">
        <f>COUNTIFS('Global Indicators'!$G$4:$G$720, "", 'Global Indicators'!$H$4:$H$720,'Drop down'!$C$3, 'Global Indicators'!$J$4:$J$720,"&lt;&gt;Not applicable",  'Global Indicators'!$M$4:$M$720, 'Drop down'!$C$13, 'Global Indicators'!AQ$4:AQ$720, 'Drop down'!$C$81)</f>
        <v>0</v>
      </c>
      <c r="H76">
        <f>COUNTIFS('Global Indicators'!$G$4:$G$720, "", 'Global Indicators'!$H$4:$H$720,'Drop down'!$C$3, 'Global Indicators'!$J$4:$J$720,"&lt;&gt;Not applicable",  'Global Indicators'!$M$4:$M$720, 'Drop down'!$C$13, 'Global Indicators'!AR$4:AR$720, 'Drop down'!$C$81)</f>
        <v>0</v>
      </c>
      <c r="I76">
        <f>COUNTIFS('Global Indicators'!$G$4:$G$720, "", 'Global Indicators'!$H$4:$H$720,'Drop down'!$C$3, 'Global Indicators'!$J$4:$J$720,"&lt;&gt;Not applicable",  'Global Indicators'!$M$4:$M$720, 'Drop down'!$C$13, 'Global Indicators'!AS$4:AS$720, 'Drop down'!$C$81)</f>
        <v>0</v>
      </c>
      <c r="J76" t="s">
        <v>886</v>
      </c>
      <c r="K76">
        <f>COUNTIFS('Global Indicators'!$G$4:$G$720, "", 'Global Indicators'!$H$4:$H$720,'Drop down'!$C$3, 'Global Indicators'!$J$4:$J$720,"&lt;&gt;Not applicable",  'Global Indicators'!$M$4:$M$720, 'Drop down'!$C$13, 'Global Indicators'!AU$4:AU$720, 'Drop down'!$C$87)</f>
        <v>0</v>
      </c>
      <c r="L76" t="s">
        <v>886</v>
      </c>
    </row>
    <row r="77" spans="2:18">
      <c r="B77" s="70" t="s">
        <v>789</v>
      </c>
      <c r="C77" s="70">
        <f t="shared" ref="C77:I77" si="12">SUM(C75:C76)</f>
        <v>0</v>
      </c>
      <c r="D77" s="70">
        <f t="shared" si="12"/>
        <v>0</v>
      </c>
      <c r="E77" s="70">
        <f t="shared" si="12"/>
        <v>0</v>
      </c>
      <c r="F77" s="70">
        <f t="shared" si="12"/>
        <v>0</v>
      </c>
      <c r="G77" s="70">
        <f t="shared" si="12"/>
        <v>0</v>
      </c>
      <c r="H77" s="70">
        <f t="shared" si="12"/>
        <v>0</v>
      </c>
      <c r="I77" s="70">
        <f t="shared" si="12"/>
        <v>0</v>
      </c>
      <c r="J77" s="70" t="s">
        <v>886</v>
      </c>
      <c r="K77" s="70">
        <f>SUM(K75:K76)</f>
        <v>0</v>
      </c>
      <c r="L77" s="70" t="s">
        <v>886</v>
      </c>
    </row>
    <row r="78" spans="2:18" ht="14.5">
      <c r="B78" s="71" t="s">
        <v>790</v>
      </c>
      <c r="C78" s="72">
        <f>COUNTIFS('Global Indicators'!$G$4:$G$720, "", 'Global Indicators'!$H$4:$H$720,'Drop down'!$C$3, 'Global Indicators'!$J$4:$J$720,"&lt;&gt;Not applicable",  'Global Indicators'!$M$4:$M$720, 'Drop down'!$C$13, 'Global Indicators'!AM$4:AM$720, "")</f>
        <v>0</v>
      </c>
      <c r="D78" s="72">
        <f>COUNTIFS('Global Indicators'!$G$4:$G$720, "", 'Global Indicators'!$H$4:$H$720,'Drop down'!$C$3, 'Global Indicators'!$J$4:$J$720,"&lt;&gt;Not applicable",  'Global Indicators'!$M$4:$M$720, 'Drop down'!$C$13, 'Global Indicators'!AN$4:AN$720, "")</f>
        <v>0</v>
      </c>
      <c r="E78" s="72">
        <f>COUNTIFS('Global Indicators'!$G$4:$G$720, "", 'Global Indicators'!$H$4:$H$720,'Drop down'!$C$3, 'Global Indicators'!$J$4:$J$720,"&lt;&gt;Not applicable",  'Global Indicators'!$M$4:$M$720, 'Drop down'!$C$13, 'Global Indicators'!AO$4:AO$720, "")</f>
        <v>0</v>
      </c>
      <c r="F78" s="72">
        <f>COUNTIFS('Global Indicators'!$G$4:$G$720, "", 'Global Indicators'!$H$4:$H$720,'Drop down'!$C$3, 'Global Indicators'!$J$4:$J$720,"&lt;&gt;Not applicable",  'Global Indicators'!$M$4:$M$720, 'Drop down'!$C$13, 'Global Indicators'!AP$4:AP$720, "")</f>
        <v>0</v>
      </c>
      <c r="G78" s="72">
        <f>COUNTIFS('Global Indicators'!$G$4:$G$720, "", 'Global Indicators'!$H$4:$H$720,'Drop down'!$C$3, 'Global Indicators'!$J$4:$J$720,"&lt;&gt;Not applicable",  'Global Indicators'!$M$4:$M$720, 'Drop down'!$C$13, 'Global Indicators'!AQ$4:AQ$720, "")</f>
        <v>0</v>
      </c>
      <c r="H78" s="72">
        <f>COUNTIFS('Global Indicators'!$G$4:$G$720, "", 'Global Indicators'!$H$4:$H$720,'Drop down'!$C$3, 'Global Indicators'!$J$4:$J$720,"&lt;&gt;Not applicable",  'Global Indicators'!$M$4:$M$720, 'Drop down'!$C$13, 'Global Indicators'!AR$4:AR$720, "")</f>
        <v>0</v>
      </c>
      <c r="I78" s="72">
        <f>COUNTIFS('Global Indicators'!$G$4:$G$720, "", 'Global Indicators'!$H$4:$H$720,'Drop down'!$C$3, 'Global Indicators'!$J$4:$J$720,"&lt;&gt;Not applicable",  'Global Indicators'!$M$4:$M$720, 'Drop down'!$C$13, 'Global Indicators'!AS$4:AS$720, "")</f>
        <v>0</v>
      </c>
      <c r="J78" s="72">
        <f>COUNTIFS('Global Indicators'!$G$4:$G$720, "", 'Global Indicators'!$H$4:$H$720,'Drop down'!$C$3, 'Global Indicators'!$J$4:$J$720,"&lt;&gt;Not applicable",  'Global Indicators'!$M$4:$M$720, 'Drop down'!$C$13, 'Global Indicators'!AT$4:AT$720, "")</f>
        <v>0</v>
      </c>
      <c r="K78" s="72">
        <f>COUNTIFS('Global Indicators'!$G$4:$G$720, "", 'Global Indicators'!$H$4:$H$720,'Drop down'!$C$3, 'Global Indicators'!$J$4:$J$720,"&lt;&gt;Not applicable",  'Global Indicators'!$M$4:$M$720, 'Drop down'!$C$13, 'Global Indicators'!AU$4:AU$720, "")</f>
        <v>0</v>
      </c>
      <c r="L78" s="72">
        <f>COUNTIFS('Global Indicators'!$G$4:$G$720, "", 'Global Indicators'!$H$4:$H$720,'Drop down'!$C$3, 'Global Indicators'!$J$4:$J$720,"&lt;&gt;Not applicable",  'Global Indicators'!$M$4:$M$720, 'Drop down'!$C$13, 'Global Indicators'!AV$4:AV$720, "")</f>
        <v>0</v>
      </c>
    </row>
    <row r="79" spans="2:18" ht="14.5">
      <c r="B79" s="71" t="s">
        <v>791</v>
      </c>
      <c r="C79" s="72">
        <f t="shared" ref="C79:I79" si="13">SUM(C77,C78)</f>
        <v>0</v>
      </c>
      <c r="D79" s="72">
        <f t="shared" si="13"/>
        <v>0</v>
      </c>
      <c r="E79" s="72">
        <f t="shared" si="13"/>
        <v>0</v>
      </c>
      <c r="F79" s="72">
        <f t="shared" si="13"/>
        <v>0</v>
      </c>
      <c r="G79" s="72">
        <f t="shared" si="13"/>
        <v>0</v>
      </c>
      <c r="H79" s="72">
        <f t="shared" si="13"/>
        <v>0</v>
      </c>
      <c r="I79" s="72">
        <f t="shared" si="13"/>
        <v>0</v>
      </c>
      <c r="J79" s="72">
        <f>SUM(J75,J78)</f>
        <v>0</v>
      </c>
      <c r="K79" s="72">
        <f>SUM(K77,K78)</f>
        <v>0</v>
      </c>
      <c r="L79" s="72">
        <f>SUM(L75,L78)</f>
        <v>0</v>
      </c>
    </row>
    <row r="80" spans="2:18">
      <c r="B80" s="196" t="s">
        <v>926</v>
      </c>
    </row>
    <row r="83" spans="2:16">
      <c r="B83" s="1" t="s">
        <v>925</v>
      </c>
    </row>
    <row r="84" spans="2:16">
      <c r="C84" s="259" t="s">
        <v>784</v>
      </c>
      <c r="D84" s="259"/>
      <c r="E84" s="259"/>
      <c r="F84" s="259"/>
    </row>
    <row r="85" spans="2:16" ht="14.5">
      <c r="C85" t="s">
        <v>786</v>
      </c>
      <c r="D85" t="s">
        <v>779</v>
      </c>
      <c r="E85" t="s">
        <v>780</v>
      </c>
      <c r="F85" t="s">
        <v>541</v>
      </c>
      <c r="G85" s="70" t="s">
        <v>789</v>
      </c>
      <c r="H85" s="81" t="s">
        <v>790</v>
      </c>
      <c r="I85" s="81" t="s">
        <v>791</v>
      </c>
    </row>
    <row r="86" spans="2:16">
      <c r="B86" t="s">
        <v>856</v>
      </c>
      <c r="C86" s="75">
        <f>COUNTIFS('Global Indicators'!$G$4:$G$720, "", 'Global Indicators'!$H$4:$H$720,'Drop down'!$C$3, 'Global Indicators'!$J$4:$J$720,"&lt;&gt;Not applicable",  'Global Indicators'!$M$4:$M$720, 'Drop down'!$C$13, 'Global Indicators'!$AB$4:$AB$720, 'Drop down'!$C$48)</f>
        <v>0</v>
      </c>
      <c r="D86" s="76">
        <f>COUNTIFS('Global Indicators'!$G$4:$G$720, "", 'Global Indicators'!$H$4:$H$720,'Drop down'!$C$3, 'Global Indicators'!$J$4:$J$720,"&lt;&gt;Not applicable",  'Global Indicators'!$M$4:$M$720, 'Drop down'!$C$13, 'Global Indicators'!$AB$4:$AB$720, 'Drop down'!$C$49)</f>
        <v>0</v>
      </c>
      <c r="E86" s="76">
        <f>COUNTIFS('Global Indicators'!$G$4:$G$720, "", 'Global Indicators'!$H$4:$H$720,'Drop down'!$C$3, 'Global Indicators'!$J$4:$J$720,"&lt;&gt;Not applicable",  'Global Indicators'!$M$4:$M$720, 'Drop down'!$C$13, 'Global Indicators'!$AB$4:$AB$720, 'Drop down'!$C$50)</f>
        <v>0</v>
      </c>
      <c r="F86" s="76">
        <f>COUNTIFS('Global Indicators'!$G$4:$G$720, "", 'Global Indicators'!$H$4:$H$720,'Drop down'!$C$3, 'Global Indicators'!$J$4:$J$720,"&lt;&gt;Not applicable",  'Global Indicators'!$M$4:$M$720, 'Drop down'!$C$13, 'Global Indicators'!$AB$4:$AB$720, 'Drop down'!$C$51)</f>
        <v>0</v>
      </c>
      <c r="G86" s="83">
        <f>SUM(C86:F86)</f>
        <v>0</v>
      </c>
      <c r="H86" s="82">
        <f>COUNTIFS('Global Indicators'!$G$4:$G$720, "", 'Global Indicators'!$H$4:$H$720,'Drop down'!$C$3, 'Global Indicators'!$J$4:$J$720,"&lt;&gt;Not applicable",  'Global Indicators'!$M$4:$M$720, 'Drop down'!$C$13, 'Global Indicators'!$AB$4:$AB$720, "")</f>
        <v>0</v>
      </c>
      <c r="I86" s="82">
        <f>G86+H86</f>
        <v>0</v>
      </c>
    </row>
    <row r="87" spans="2:16">
      <c r="B87" t="s">
        <v>880</v>
      </c>
      <c r="C87" s="77">
        <f>COUNTIFS('Global Indicators'!$G$4:$G$720, "", 'Global Indicators'!$H$4:$H$720,'Drop down'!$C$3, 'Global Indicators'!$J$4:$J$720,"&lt;&gt;Not applicable",  'Global Indicators'!$M$4:$M$720, 'Drop down'!$C$14, 'Global Indicators'!$AB$4:$AB$720, 'Drop down'!$C$48)</f>
        <v>0</v>
      </c>
      <c r="D87">
        <f>COUNTIFS('Global Indicators'!$G$4:$G$720, "", 'Global Indicators'!$H$4:$H$720,'Drop down'!$C$3, 'Global Indicators'!$J$4:$J$720,"&lt;&gt;Not applicable",  'Global Indicators'!$M$4:$M$720, 'Drop down'!$C$14, 'Global Indicators'!$AB$4:$AB$720, 'Drop down'!$C$49)</f>
        <v>0</v>
      </c>
      <c r="E87">
        <f>COUNTIFS('Global Indicators'!$G$4:$G$720, "", 'Global Indicators'!$H$4:$H$720,'Drop down'!$C$3, 'Global Indicators'!$J$4:$J$720,"&lt;&gt;Not applicable",  'Global Indicators'!$M$4:$M$720, 'Drop down'!$C$14, 'Global Indicators'!$AB$4:$AB$720, 'Drop down'!$C$50)</f>
        <v>0</v>
      </c>
      <c r="F87">
        <f>COUNTIFS('Global Indicators'!$G$4:$G$720, "", 'Global Indicators'!$H$4:$H$720,'Drop down'!$C$3, 'Global Indicators'!$J$4:$J$720,"&lt;&gt;Not applicable",  'Global Indicators'!$M$4:$M$720, 'Drop down'!$C$14, 'Global Indicators'!$AB$4:$AB$720, 'Drop down'!$C$51)</f>
        <v>0</v>
      </c>
      <c r="G87" s="84">
        <f>SUM(C87:F87)</f>
        <v>0</v>
      </c>
      <c r="H87" s="82">
        <f>COUNTIFS('Global Indicators'!$G$4:$G$720, "", 'Global Indicators'!$H$4:$H$720,'Drop down'!$C$3, 'Global Indicators'!$J$4:$J$720,"&lt;&gt;Not applicable",  'Global Indicators'!$M$4:$M$720, 'Drop down'!$C$14, 'Global Indicators'!$AB$4:$AB$720, "")</f>
        <v>0</v>
      </c>
      <c r="I87" s="82">
        <f>G87+H87</f>
        <v>0</v>
      </c>
    </row>
    <row r="88" spans="2:16">
      <c r="B88" s="70" t="s">
        <v>789</v>
      </c>
      <c r="C88" s="85">
        <f>SUM(C86:C87)</f>
        <v>0</v>
      </c>
      <c r="D88" s="86">
        <f t="shared" ref="D88:G88" si="14">SUM(D86:D87)</f>
        <v>0</v>
      </c>
      <c r="E88" s="86">
        <f t="shared" si="14"/>
        <v>0</v>
      </c>
      <c r="F88" s="86">
        <f t="shared" si="14"/>
        <v>0</v>
      </c>
      <c r="G88" s="87">
        <f t="shared" si="14"/>
        <v>0</v>
      </c>
      <c r="H88" s="91">
        <f>SUM(H86:H87)</f>
        <v>0</v>
      </c>
      <c r="I88" s="92">
        <f t="shared" ref="I88:I90" si="15">SUM(G88:H88)</f>
        <v>0</v>
      </c>
    </row>
    <row r="89" spans="2:16" ht="14.5">
      <c r="B89" s="81" t="s">
        <v>790</v>
      </c>
      <c r="C89" s="82">
        <f>COUNTIFS('Global Indicators'!$G$4:$G$720, "", 'Global Indicators'!$H$4:$H$720,'Drop down'!$C$3, 'Global Indicators'!$J$4:$J$720,"&lt;&gt;Not applicable",  'Global Indicators'!$M$4:$M$720, "", 'Global Indicators'!$AB$4:$AB$720, 'Drop down'!$C$48)</f>
        <v>0</v>
      </c>
      <c r="D89" s="82">
        <f>COUNTIFS('Global Indicators'!$G$4:$G$720, "", 'Global Indicators'!$H$4:$H$720,'Drop down'!$C$3, 'Global Indicators'!$J$4:$J$720,"&lt;&gt;Not applicable",  'Global Indicators'!$M$4:$M$720, "", 'Global Indicators'!$AB$4:$AB$720, 'Drop down'!$C$49)</f>
        <v>0</v>
      </c>
      <c r="E89" s="82">
        <f>COUNTIFS('Global Indicators'!$G$4:$G$720, "", 'Global Indicators'!$H$4:$H$720,'Drop down'!$C$3, 'Global Indicators'!$J$4:$J$720,"&lt;&gt;Not applicable",  'Global Indicators'!$M$4:$M$720, "", 'Global Indicators'!$AB$4:$AB$720, 'Drop down'!$C$50)</f>
        <v>0</v>
      </c>
      <c r="F89" s="82">
        <f>COUNTIFS('Global Indicators'!$G$4:$G$720, "", 'Global Indicators'!$H$4:$H$720,'Drop down'!$C$3, 'Global Indicators'!$J$4:$J$720,"&lt;&gt;Not applicable",  'Global Indicators'!$M$4:$M$720, "", 'Global Indicators'!$AB$4:$AB$720, 'Drop down'!$C$51)</f>
        <v>0</v>
      </c>
      <c r="G89" s="93">
        <f>SUM(C89:E89)</f>
        <v>0</v>
      </c>
      <c r="H89" s="94">
        <f>COUNTIFS('Global Indicators'!$G$4:$G$720, "", 'Global Indicators'!$H$4:$H$720,'Drop down'!$C$3, 'Global Indicators'!$J$4:$J$720,"&lt;&gt;Not applicable",  'Global Indicators'!$M$4:$M$720, "", 'Global Indicators'!$AB$4:$AB$720, "")</f>
        <v>231</v>
      </c>
      <c r="I89" s="95">
        <f t="shared" si="15"/>
        <v>231</v>
      </c>
    </row>
    <row r="90" spans="2:16" ht="14.5">
      <c r="B90" s="81" t="s">
        <v>791</v>
      </c>
      <c r="C90" s="82">
        <f>C88+C89</f>
        <v>0</v>
      </c>
      <c r="D90" s="82">
        <f t="shared" ref="D90" si="16">D88+D89</f>
        <v>0</v>
      </c>
      <c r="E90" s="82">
        <f t="shared" ref="E90:F90" si="17">E88+E89</f>
        <v>0</v>
      </c>
      <c r="F90" s="82">
        <f t="shared" si="17"/>
        <v>0</v>
      </c>
      <c r="G90" s="96">
        <f t="shared" ref="G90" si="18">SUM(G88:G89)</f>
        <v>0</v>
      </c>
      <c r="H90" s="97">
        <f t="shared" ref="H90" si="19">SUM(H88:H89)</f>
        <v>231</v>
      </c>
      <c r="I90" s="98">
        <f t="shared" si="15"/>
        <v>231</v>
      </c>
    </row>
    <row r="94" spans="2:16">
      <c r="B94" s="1" t="s">
        <v>928</v>
      </c>
    </row>
    <row r="95" spans="2:16">
      <c r="C95" s="259" t="s">
        <v>825</v>
      </c>
      <c r="D95" s="259"/>
      <c r="E95" s="259"/>
      <c r="F95" s="259"/>
      <c r="G95" s="259"/>
      <c r="H95" s="259"/>
      <c r="I95" s="259"/>
      <c r="J95" s="259"/>
      <c r="K95" s="259"/>
      <c r="L95" s="259"/>
      <c r="M95" s="259"/>
    </row>
    <row r="96" spans="2:16">
      <c r="C96" s="148" t="s">
        <v>537</v>
      </c>
      <c r="D96" s="148" t="s">
        <v>538</v>
      </c>
      <c r="E96" s="149" t="s">
        <v>553</v>
      </c>
      <c r="F96" s="148" t="s">
        <v>550</v>
      </c>
      <c r="G96" s="148" t="s">
        <v>539</v>
      </c>
      <c r="H96" s="148" t="s">
        <v>552</v>
      </c>
      <c r="I96" s="148" t="s">
        <v>838</v>
      </c>
      <c r="J96" s="148" t="s">
        <v>540</v>
      </c>
      <c r="K96" s="148" t="s">
        <v>983</v>
      </c>
      <c r="L96" s="148" t="s">
        <v>551</v>
      </c>
      <c r="M96" s="148" t="s">
        <v>541</v>
      </c>
      <c r="N96" s="150" t="s">
        <v>789</v>
      </c>
      <c r="O96" s="151" t="s">
        <v>790</v>
      </c>
      <c r="P96" s="151" t="s">
        <v>791</v>
      </c>
    </row>
    <row r="97" spans="2:16">
      <c r="B97" t="s">
        <v>856</v>
      </c>
      <c r="C97" s="75">
        <f>COUNTIFS('Global Indicators'!$G$4:$G$720, "", 'Global Indicators'!$H$4:$H$720,'Drop down'!$C$3, 'Global Indicators'!$J$4:$J$720,"&lt;&gt;Not applicable",  'Global Indicators'!$M$4:$M$720, 'Drop down'!$C$13, 'Global Indicators'!$AE$4:$AE$720, C$96)</f>
        <v>0</v>
      </c>
      <c r="D97" s="76">
        <f>COUNTIFS('Global Indicators'!$G$4:$G$720, "", 'Global Indicators'!$H$4:$H$720,'Drop down'!$C$3, 'Global Indicators'!$J$4:$J$720,"&lt;&gt;Not applicable",  'Global Indicators'!$M$4:$M$720, 'Drop down'!$C$13, 'Global Indicators'!$AE$4:$AE$720, D$96)</f>
        <v>0</v>
      </c>
      <c r="E97" s="76">
        <f>COUNTIFS('Global Indicators'!$G$4:$G$720, "", 'Global Indicators'!$H$4:$H$720,'Drop down'!$C$3, 'Global Indicators'!$J$4:$J$720,"&lt;&gt;Not applicable",  'Global Indicators'!$M$4:$M$720, 'Drop down'!$C$13, 'Global Indicators'!$AE$4:$AE$720, E$96)</f>
        <v>0</v>
      </c>
      <c r="F97" s="76">
        <f>COUNTIFS('Global Indicators'!$G$4:$G$720, "", 'Global Indicators'!$H$4:$H$720,'Drop down'!$C$3, 'Global Indicators'!$J$4:$J$720,"&lt;&gt;Not applicable",  'Global Indicators'!$M$4:$M$720, 'Drop down'!$C$13, 'Global Indicators'!$AE$4:$AE$720, F$96)</f>
        <v>0</v>
      </c>
      <c r="G97" s="76">
        <f>COUNTIFS('Global Indicators'!$G$4:$G$720, "", 'Global Indicators'!$H$4:$H$720,'Drop down'!$C$3, 'Global Indicators'!$J$4:$J$720,"&lt;&gt;Not applicable",  'Global Indicators'!$M$4:$M$720, 'Drop down'!$C$13, 'Global Indicators'!$AE$4:$AE$720, G$96)</f>
        <v>0</v>
      </c>
      <c r="H97" s="76">
        <f>COUNTIFS('Global Indicators'!$G$4:$G$720, "", 'Global Indicators'!$H$4:$H$720,'Drop down'!$C$3, 'Global Indicators'!$J$4:$J$720,"&lt;&gt;Not applicable",  'Global Indicators'!$M$4:$M$720, 'Drop down'!$C$13, 'Global Indicators'!$AE$4:$AE$720, H$96)</f>
        <v>0</v>
      </c>
      <c r="I97" s="76">
        <f>COUNTIFS('Global Indicators'!$G$4:$G$720, "", 'Global Indicators'!$H$4:$H$720,'Drop down'!$C$3, 'Global Indicators'!$J$4:$J$720,"&lt;&gt;Not applicable",  'Global Indicators'!$M$4:$M$720, 'Drop down'!$C$13, 'Global Indicators'!$AE$4:$AE$720, I$96)</f>
        <v>0</v>
      </c>
      <c r="J97" s="76">
        <f>COUNTIFS('Global Indicators'!$G$4:$G$720, "", 'Global Indicators'!$H$4:$H$720,'Drop down'!$C$3, 'Global Indicators'!$J$4:$J$720,"&lt;&gt;Not applicable",  'Global Indicators'!$M$4:$M$720, 'Drop down'!$C$13, 'Global Indicators'!$AE$4:$AE$720, J$96)</f>
        <v>0</v>
      </c>
      <c r="K97" s="76">
        <f>COUNTIFS('Global Indicators'!$G$4:$G$720, "", 'Global Indicators'!$H$4:$H$720,'Drop down'!$C$3, 'Global Indicators'!$J$4:$J$720,"&lt;&gt;Not applicable",  'Global Indicators'!$M$4:$M$720, 'Drop down'!$C$13, 'Global Indicators'!$AE$4:$AE$720, K$96)</f>
        <v>0</v>
      </c>
      <c r="L97" s="76">
        <f>COUNTIFS('Global Indicators'!$G$4:$G$720, "", 'Global Indicators'!$H$4:$H$720,'Drop down'!$C$3, 'Global Indicators'!$J$4:$J$720,"&lt;&gt;Not applicable",  'Global Indicators'!$M$4:$M$720, 'Drop down'!$C$13, 'Global Indicators'!$AE$4:$AE$720, L$96)</f>
        <v>0</v>
      </c>
      <c r="M97" s="76">
        <f>COUNTIFS('Global Indicators'!$G$4:$G$720, "", 'Global Indicators'!$H$4:$H$720,'Drop down'!$C$3, 'Global Indicators'!$J$4:$J$720,"&lt;&gt;Not applicable",  'Global Indicators'!$M$4:$M$720, 'Drop down'!$C$13, 'Global Indicators'!$AE$4:$AE$720, M$96)</f>
        <v>0</v>
      </c>
      <c r="N97" s="83">
        <f>SUM(C97:M97)</f>
        <v>0</v>
      </c>
      <c r="O97" s="82">
        <f>COUNTIFS('Global Indicators'!$G$4:$G$720, "", 'Global Indicators'!$H$4:$H$720,'Drop down'!$C$3, 'Global Indicators'!$J$4:$J$720,"&lt;&gt;Not applicable",  'Global Indicators'!$M$4:$M$720, 'Drop down'!$C$13, 'Global Indicators'!$AE$4:$AE$720, "")</f>
        <v>0</v>
      </c>
      <c r="P97" s="82">
        <f>N97+O97</f>
        <v>0</v>
      </c>
    </row>
    <row r="98" spans="2:16">
      <c r="B98" t="s">
        <v>880</v>
      </c>
      <c r="C98" s="77">
        <f>COUNTIFS('Global Indicators'!$G$4:$G$720, "", 'Global Indicators'!$H$4:$H$720,'Drop down'!$C$3, 'Global Indicators'!$J$4:$J$720,"&lt;&gt;Not applicable",  'Global Indicators'!$M$4:$M$720, 'Drop down'!$C$14, 'Global Indicators'!$AE$4:$AE$720, C$96)</f>
        <v>0</v>
      </c>
      <c r="D98">
        <f>COUNTIFS('Global Indicators'!$G$4:$G$720, "", 'Global Indicators'!$H$4:$H$720,'Drop down'!$C$3, 'Global Indicators'!$J$4:$J$720,"&lt;&gt;Not applicable",  'Global Indicators'!$M$4:$M$720, 'Drop down'!$C$14, 'Global Indicators'!$AE$4:$AE$720, D$96)</f>
        <v>0</v>
      </c>
      <c r="E98">
        <f>COUNTIFS('Global Indicators'!$G$4:$G$720, "", 'Global Indicators'!$H$4:$H$720,'Drop down'!$C$3, 'Global Indicators'!$J$4:$J$720,"&lt;&gt;Not applicable",  'Global Indicators'!$M$4:$M$720, 'Drop down'!$C$14, 'Global Indicators'!$AE$4:$AE$720, E$96)</f>
        <v>0</v>
      </c>
      <c r="F98">
        <f>COUNTIFS('Global Indicators'!$G$4:$G$720, "", 'Global Indicators'!$H$4:$H$720,'Drop down'!$C$3, 'Global Indicators'!$J$4:$J$720,"&lt;&gt;Not applicable",  'Global Indicators'!$M$4:$M$720, 'Drop down'!$C$14, 'Global Indicators'!$AE$4:$AE$720, F$96)</f>
        <v>0</v>
      </c>
      <c r="G98">
        <f>COUNTIFS('Global Indicators'!$G$4:$G$720, "", 'Global Indicators'!$H$4:$H$720,'Drop down'!$C$3, 'Global Indicators'!$J$4:$J$720,"&lt;&gt;Not applicable",  'Global Indicators'!$M$4:$M$720, 'Drop down'!$C$14, 'Global Indicators'!$AE$4:$AE$720, G$96)</f>
        <v>0</v>
      </c>
      <c r="H98">
        <f>COUNTIFS('Global Indicators'!$G$4:$G$720, "", 'Global Indicators'!$H$4:$H$720,'Drop down'!$C$3, 'Global Indicators'!$J$4:$J$720,"&lt;&gt;Not applicable",  'Global Indicators'!$M$4:$M$720, 'Drop down'!$C$14, 'Global Indicators'!$AE$4:$AE$720, H$96)</f>
        <v>0</v>
      </c>
      <c r="I98">
        <f>COUNTIFS('Global Indicators'!$G$4:$G$720, "", 'Global Indicators'!$H$4:$H$720,'Drop down'!$C$3, 'Global Indicators'!$J$4:$J$720,"&lt;&gt;Not applicable",  'Global Indicators'!$M$4:$M$720, 'Drop down'!$C$14, 'Global Indicators'!$AE$4:$AE$720, I$96)</f>
        <v>0</v>
      </c>
      <c r="J98">
        <f>COUNTIFS('Global Indicators'!$G$4:$G$720, "", 'Global Indicators'!$H$4:$H$720,'Drop down'!$C$3, 'Global Indicators'!$J$4:$J$720,"&lt;&gt;Not applicable",  'Global Indicators'!$M$4:$M$720, 'Drop down'!$C$14, 'Global Indicators'!$AE$4:$AE$720, J$96)</f>
        <v>0</v>
      </c>
      <c r="K98">
        <f>COUNTIFS('Global Indicators'!$G$4:$G$720, "", 'Global Indicators'!$H$4:$H$720,'Drop down'!$C$3, 'Global Indicators'!$J$4:$J$720,"&lt;&gt;Not applicable",  'Global Indicators'!$M$4:$M$720, 'Drop down'!$C$14, 'Global Indicators'!$AE$4:$AE$720, K$96)</f>
        <v>0</v>
      </c>
      <c r="L98">
        <f>COUNTIFS('Global Indicators'!$G$4:$G$720, "", 'Global Indicators'!$H$4:$H$720,'Drop down'!$C$3, 'Global Indicators'!$J$4:$J$720,"&lt;&gt;Not applicable",  'Global Indicators'!$M$4:$M$720, 'Drop down'!$C$14, 'Global Indicators'!$AE$4:$AE$720, L$96)</f>
        <v>0</v>
      </c>
      <c r="M98">
        <f>COUNTIFS('Global Indicators'!$G$4:$G$720, "", 'Global Indicators'!$H$4:$H$720,'Drop down'!$C$3, 'Global Indicators'!$J$4:$J$720,"&lt;&gt;Not applicable",  'Global Indicators'!$M$4:$M$720, 'Drop down'!$C$14, 'Global Indicators'!$AE$4:$AE$720, M$96)</f>
        <v>0</v>
      </c>
      <c r="N98" s="84">
        <f>SUM(C98:M98)</f>
        <v>0</v>
      </c>
      <c r="O98" s="82">
        <f>COUNTIFS('Global Indicators'!$G$4:$G$720, "", 'Global Indicators'!$H$4:$H$720,'Drop down'!$C$3, 'Global Indicators'!$J$4:$J$720,"&lt;&gt;Not applicable",  'Global Indicators'!$M$4:$M$720, 'Drop down'!$C$14, 'Global Indicators'!$AE$4:$AE$720, "")</f>
        <v>0</v>
      </c>
      <c r="P98" s="82">
        <f>N98+O98</f>
        <v>0</v>
      </c>
    </row>
    <row r="99" spans="2:16">
      <c r="B99" s="70" t="s">
        <v>789</v>
      </c>
      <c r="C99" s="85">
        <f>SUM(C97:C98)</f>
        <v>0</v>
      </c>
      <c r="D99" s="86">
        <f t="shared" ref="D99" si="20">SUM(D97:D98)</f>
        <v>0</v>
      </c>
      <c r="E99" s="86">
        <f t="shared" ref="E99" si="21">SUM(E97:E98)</f>
        <v>0</v>
      </c>
      <c r="F99" s="86">
        <f t="shared" ref="F99" si="22">SUM(F97:F98)</f>
        <v>0</v>
      </c>
      <c r="G99" s="86">
        <f t="shared" ref="G99" si="23">SUM(G97:G98)</f>
        <v>0</v>
      </c>
      <c r="H99" s="86">
        <f t="shared" ref="H99" si="24">SUM(H97:H98)</f>
        <v>0</v>
      </c>
      <c r="I99" s="86">
        <f t="shared" ref="I99" si="25">SUM(I97:I98)</f>
        <v>0</v>
      </c>
      <c r="J99" s="86">
        <f t="shared" ref="J99:K99" si="26">SUM(J97:J98)</f>
        <v>0</v>
      </c>
      <c r="K99" s="86">
        <f t="shared" si="26"/>
        <v>0</v>
      </c>
      <c r="L99" s="86">
        <f t="shared" ref="L99" si="27">SUM(L97:L98)</f>
        <v>0</v>
      </c>
      <c r="M99" s="86">
        <f>SUM(M97:M98)</f>
        <v>0</v>
      </c>
      <c r="N99" s="87">
        <f>SUM(N97:N98)</f>
        <v>0</v>
      </c>
      <c r="O99" s="91">
        <f>SUM(O97:O98)</f>
        <v>0</v>
      </c>
      <c r="P99" s="92">
        <f t="shared" ref="P99:P101" si="28">SUM(N99:O99)</f>
        <v>0</v>
      </c>
    </row>
    <row r="100" spans="2:16" ht="14.5">
      <c r="B100" s="81" t="s">
        <v>790</v>
      </c>
      <c r="C100" s="82">
        <f>COUNTIFS('Global Indicators'!$G$4:$G$720, "", 'Global Indicators'!$H$4:$H$720,'Drop down'!$C$3, 'Global Indicators'!$J$4:$J$720,"&lt;&gt;Not applicable",  'Global Indicators'!$M$4:$M$720, "", 'Global Indicators'!$AE$4:$AE$720, C$96)</f>
        <v>0</v>
      </c>
      <c r="D100" s="82">
        <f>COUNTIFS('Global Indicators'!$G$4:$G$720, "", 'Global Indicators'!$H$4:$H$720,'Drop down'!$C$3, 'Global Indicators'!$J$4:$J$720,"&lt;&gt;Not applicable",  'Global Indicators'!$M$4:$M$720, "", 'Global Indicators'!$AE$4:$AE$720, D$96)</f>
        <v>0</v>
      </c>
      <c r="E100" s="82">
        <f>COUNTIFS('Global Indicators'!$G$4:$G$720, "", 'Global Indicators'!$H$4:$H$720,'Drop down'!$C$3, 'Global Indicators'!$J$4:$J$720,"&lt;&gt;Not applicable",  'Global Indicators'!$M$4:$M$720, "", 'Global Indicators'!$AE$4:$AE$720, E$96)</f>
        <v>0</v>
      </c>
      <c r="F100" s="82">
        <f>COUNTIFS('Global Indicators'!$G$4:$G$720, "", 'Global Indicators'!$H$4:$H$720,'Drop down'!$C$3, 'Global Indicators'!$J$4:$J$720,"&lt;&gt;Not applicable",  'Global Indicators'!$M$4:$M$720, "", 'Global Indicators'!$AE$4:$AE$720, F$96)</f>
        <v>0</v>
      </c>
      <c r="G100" s="82">
        <f>COUNTIFS('Global Indicators'!$G$4:$G$720, "", 'Global Indicators'!$H$4:$H$720,'Drop down'!$C$3, 'Global Indicators'!$J$4:$J$720,"&lt;&gt;Not applicable",  'Global Indicators'!$M$4:$M$720, "", 'Global Indicators'!$AE$4:$AE$720, G$96)</f>
        <v>0</v>
      </c>
      <c r="H100" s="82">
        <f>COUNTIFS('Global Indicators'!$G$4:$G$720, "", 'Global Indicators'!$H$4:$H$720,'Drop down'!$C$3, 'Global Indicators'!$J$4:$J$720,"&lt;&gt;Not applicable",  'Global Indicators'!$M$4:$M$720, "", 'Global Indicators'!$AE$4:$AE$720, H$96)</f>
        <v>0</v>
      </c>
      <c r="I100" s="82">
        <f>COUNTIFS('Global Indicators'!$G$4:$G$720, "", 'Global Indicators'!$H$4:$H$720,'Drop down'!$C$3, 'Global Indicators'!$J$4:$J$720,"&lt;&gt;Not applicable",  'Global Indicators'!$M$4:$M$720, "", 'Global Indicators'!$AE$4:$AE$720, I$96)</f>
        <v>0</v>
      </c>
      <c r="J100" s="82">
        <f>COUNTIFS('Global Indicators'!$G$4:$G$720, "", 'Global Indicators'!$H$4:$H$720,'Drop down'!$C$3, 'Global Indicators'!$J$4:$J$720,"&lt;&gt;Not applicable",  'Global Indicators'!$M$4:$M$720, "", 'Global Indicators'!$AE$4:$AE$720, J$96)</f>
        <v>0</v>
      </c>
      <c r="K100" s="82">
        <f>COUNTIFS('Global Indicators'!$G$4:$G$720, "", 'Global Indicators'!$H$4:$H$720,'Drop down'!$C$3, 'Global Indicators'!$J$4:$J$720,"&lt;&gt;Not applicable",  'Global Indicators'!$M$4:$M$720, "", 'Global Indicators'!$AE$4:$AE$720, K$96)</f>
        <v>0</v>
      </c>
      <c r="L100" s="82">
        <f>COUNTIFS('Global Indicators'!$G$4:$G$720, "", 'Global Indicators'!$H$4:$H$720,'Drop down'!$C$3, 'Global Indicators'!$J$4:$J$720,"&lt;&gt;Not applicable",  'Global Indicators'!$M$4:$M$720, "", 'Global Indicators'!$AE$4:$AE$720, L$96)</f>
        <v>0</v>
      </c>
      <c r="M100" s="82">
        <f>COUNTIFS('Global Indicators'!$G$4:$G$720, "", 'Global Indicators'!$H$4:$H$720,'Drop down'!$C$3, 'Global Indicators'!$J$4:$J$720,"&lt;&gt;Not applicable",  'Global Indicators'!$M$4:$M$720, "", 'Global Indicators'!$AE$4:$AE$720, M$96)</f>
        <v>0</v>
      </c>
      <c r="N100" s="93">
        <f>SUM(C100:E100)</f>
        <v>0</v>
      </c>
      <c r="O100" s="94">
        <f>COUNTIFS('Global Indicators'!$G$4:$G$720, "", 'Global Indicators'!$H$4:$H$720,'Drop down'!$C$3, 'Global Indicators'!$J$4:$J$720,"&lt;&gt;Not applicable",  'Global Indicators'!$M$4:$M$720, "", 'Global Indicators'!$AB$4:$AB$720, "")</f>
        <v>231</v>
      </c>
      <c r="P100" s="95">
        <f t="shared" si="28"/>
        <v>231</v>
      </c>
    </row>
    <row r="101" spans="2:16" ht="14.5">
      <c r="B101" s="81" t="s">
        <v>791</v>
      </c>
      <c r="C101" s="82">
        <f>C99+C100</f>
        <v>0</v>
      </c>
      <c r="D101" s="82">
        <f t="shared" ref="D101" si="29">D99+D100</f>
        <v>0</v>
      </c>
      <c r="E101" s="82">
        <f t="shared" ref="E101" si="30">E99+E100</f>
        <v>0</v>
      </c>
      <c r="F101" s="82">
        <f t="shared" ref="F101" si="31">F99+F100</f>
        <v>0</v>
      </c>
      <c r="G101" s="82">
        <f t="shared" ref="G101" si="32">G99+G100</f>
        <v>0</v>
      </c>
      <c r="H101" s="82">
        <f t="shared" ref="H101" si="33">H99+H100</f>
        <v>0</v>
      </c>
      <c r="I101" s="82">
        <f t="shared" ref="I101" si="34">I99+I100</f>
        <v>0</v>
      </c>
      <c r="J101" s="82">
        <f t="shared" ref="J101:K101" si="35">J99+J100</f>
        <v>0</v>
      </c>
      <c r="K101" s="82">
        <f t="shared" si="35"/>
        <v>0</v>
      </c>
      <c r="L101" s="82">
        <f t="shared" ref="L101" si="36">L99+L100</f>
        <v>0</v>
      </c>
      <c r="M101" s="82">
        <f t="shared" ref="M101" si="37">M99+M100</f>
        <v>0</v>
      </c>
      <c r="N101" s="96">
        <f t="shared" ref="N101" si="38">SUM(N99:N100)</f>
        <v>0</v>
      </c>
      <c r="O101" s="97">
        <f t="shared" ref="O101" si="39">SUM(O99:O100)</f>
        <v>231</v>
      </c>
      <c r="P101" s="98">
        <f t="shared" si="28"/>
        <v>231</v>
      </c>
    </row>
    <row r="105" spans="2:16">
      <c r="B105" s="1" t="s">
        <v>929</v>
      </c>
      <c r="C105" t="s">
        <v>930</v>
      </c>
      <c r="D105" s="152">
        <f ca="1">YEAR(TODAY())</f>
        <v>2024</v>
      </c>
    </row>
    <row r="107" spans="2:16">
      <c r="B107" t="s">
        <v>931</v>
      </c>
      <c r="C107">
        <f ca="1">COUNTIFS('Global Indicators'!$G$4:$G$720, "", 'Global Indicators'!$H$4:$H$720,'Drop down'!$C$3, 'Global Indicators'!$J$4:$J$720,"&lt;&gt;Not applicable",  'Global Indicators'!$M$4:$M$720, 'Drop down'!$C$13, 'Global Indicators'!$AJ$4:$AJ$720, "&gt;"&amp;D105-2)</f>
        <v>0</v>
      </c>
    </row>
    <row r="108" spans="2:16">
      <c r="B108" t="s">
        <v>932</v>
      </c>
      <c r="C108">
        <f ca="1">COUNTIFS('Global Indicators'!$G$4:$G$720, "", 'Global Indicators'!$H$4:$H$720,'Drop down'!$C$3, 'Global Indicators'!$J$4:$J$720,"&lt;&gt;Not applicable",  'Global Indicators'!$M$4:$M$720, 'Drop down'!$C$13, 'Global Indicators'!$AJ$4:$AJ$720, "&gt;"&amp;D105-3)</f>
        <v>0</v>
      </c>
    </row>
    <row r="109" spans="2:16">
      <c r="B109" t="s">
        <v>933</v>
      </c>
      <c r="C109">
        <f ca="1">COUNTIFS('Global Indicators'!$G$4:$G$720, "", 'Global Indicators'!$H$4:$H$720,'Drop down'!$C$3, 'Global Indicators'!$J$4:$J$720,"&lt;&gt;Not applicable",  'Global Indicators'!$M$4:$M$720, 'Drop down'!$C$13, 'Global Indicators'!$AJ$4:$AJ$720, "&gt;"&amp;D105-5)</f>
        <v>0</v>
      </c>
    </row>
    <row r="110" spans="2:16">
      <c r="B110" s="70" t="s">
        <v>789</v>
      </c>
      <c r="C110" s="70">
        <f ca="1">C109</f>
        <v>0</v>
      </c>
    </row>
    <row r="111" spans="2:16" ht="14.5">
      <c r="B111" s="71" t="s">
        <v>790</v>
      </c>
      <c r="C111" s="72">
        <f>COUNTIFS('Global Indicators'!$G$4:$G$720, "", 'Global Indicators'!$H$4:$H$720,'Drop down'!$C$3, 'Global Indicators'!$J$4:$J$720,"&lt;&gt;Not applicable",  'Global Indicators'!$M$4:$M$720, 'Drop down'!$C$13, 'Global Indicators'!$AJ$4:$AJ$720, "")</f>
        <v>0</v>
      </c>
    </row>
    <row r="112" spans="2:16" ht="14.5">
      <c r="B112" s="71" t="s">
        <v>791</v>
      </c>
      <c r="C112" s="72">
        <f ca="1">C109+C111</f>
        <v>0</v>
      </c>
    </row>
    <row r="116" spans="2:5">
      <c r="B116" s="1" t="s">
        <v>1122</v>
      </c>
      <c r="E116" s="148"/>
    </row>
    <row r="118" spans="2:5" ht="46.5" customHeight="1">
      <c r="C118" s="149" t="s">
        <v>1115</v>
      </c>
      <c r="D118" s="149" t="s">
        <v>1128</v>
      </c>
      <c r="E118" s="149" t="s">
        <v>1116</v>
      </c>
    </row>
    <row r="119" spans="2:5">
      <c r="B119" t="s">
        <v>782</v>
      </c>
      <c r="C119">
        <f>COUNTIF('Target level'!B$2:B$170, "Yes")</f>
        <v>0</v>
      </c>
      <c r="D119">
        <f>COUNTIF('Target level'!D$2:D$170, "Yes")</f>
        <v>0</v>
      </c>
      <c r="E119">
        <f>COUNTIF('Target level'!F$2:F$170, "Yes")</f>
        <v>0</v>
      </c>
    </row>
    <row r="120" spans="2:5">
      <c r="B120" t="s">
        <v>1114</v>
      </c>
      <c r="C120" s="69">
        <f>C119/169</f>
        <v>0</v>
      </c>
      <c r="D120" s="69">
        <f>D119/169</f>
        <v>0</v>
      </c>
      <c r="E120" s="69">
        <f>E119/169</f>
        <v>0</v>
      </c>
    </row>
    <row r="121" spans="2:5" ht="14.5">
      <c r="B121" s="71" t="s">
        <v>1125</v>
      </c>
      <c r="C121" s="72">
        <f>COUNTIFS('Target level'!C2:C170, "NA")</f>
        <v>169</v>
      </c>
      <c r="D121" s="71">
        <f>COUNTIFS('Target level'!E2:E170, "NA")</f>
        <v>169</v>
      </c>
      <c r="E121" s="72">
        <f>COUNTIFS('Target level'!G2:G170, "NA")</f>
        <v>169</v>
      </c>
    </row>
    <row r="122" spans="2:5">
      <c r="B122" s="196" t="s">
        <v>1127</v>
      </c>
    </row>
    <row r="123" spans="2:5">
      <c r="B123" s="196" t="s">
        <v>1126</v>
      </c>
    </row>
  </sheetData>
  <mergeCells count="3">
    <mergeCell ref="C50:E50"/>
    <mergeCell ref="C84:F84"/>
    <mergeCell ref="C95:M95"/>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AA2A4-6542-4778-9A8F-9E9447752DA6}">
  <dimension ref="A1:G170"/>
  <sheetViews>
    <sheetView workbookViewId="0">
      <selection activeCell="B2" sqref="B2"/>
    </sheetView>
  </sheetViews>
  <sheetFormatPr defaultRowHeight="14"/>
  <cols>
    <col min="2" max="2" width="12.5" customWidth="1"/>
    <col min="3" max="3" width="15.08203125" customWidth="1"/>
    <col min="4" max="4" width="10.25" customWidth="1"/>
    <col min="5" max="5" width="13.5" customWidth="1"/>
    <col min="6" max="6" width="19.58203125" customWidth="1"/>
    <col min="7" max="7" width="19.25" customWidth="1"/>
  </cols>
  <sheetData>
    <row r="1" spans="1:7" ht="29">
      <c r="A1" s="6" t="s">
        <v>5</v>
      </c>
      <c r="B1" s="238" t="s">
        <v>1115</v>
      </c>
      <c r="C1" s="238" t="s">
        <v>1117</v>
      </c>
      <c r="D1" s="238" t="s">
        <v>1118</v>
      </c>
      <c r="E1" s="238" t="s">
        <v>1119</v>
      </c>
      <c r="F1" s="238" t="s">
        <v>1120</v>
      </c>
      <c r="G1" s="238" t="s">
        <v>1121</v>
      </c>
    </row>
    <row r="2" spans="1:7" ht="14.5">
      <c r="A2" s="239">
        <v>1.1000000000000001</v>
      </c>
      <c r="B2" s="240" t="str">
        <f>IF(COUNTIFS('Global Indicators'!M$4:M$10000, "Yes", 'Global Indicators'!C$4:C$10000, 'Target level'!A2) + COUNTIFS('Other Indicators'!I$4:I$10000, "Yes", 'Other Indicators'!C$4:C$10000, 'Target level'!A2)&gt;0, "Yes", "No")</f>
        <v>No</v>
      </c>
      <c r="C2" s="241" t="str">
        <f>IF((COUNTIFS('Global Indicators'!M$4:M$10000, "No", 'Global Indicators'!C$4:C$10000, 'Target level'!A2) + COUNTIFS('Other Indicators'!I$4:I$10000, "No", 'Other Indicators'!C$4:C$10000, 'Target level'!A2) + COUNTIFS('Global Indicators'!M$4:M$10000, "Yes", 'Global Indicators'!C$4:C$10000, 'Target level'!A2) + COUNTIFS('Other Indicators'!I$4:I$10000, "Yes", 'Other Indicators'!C$4:C$10000, 'Target level'!A2))=0, "NA", "Not NA")</f>
        <v>NA</v>
      </c>
      <c r="D2" s="240" t="str">
        <f>IF(COUNTIFS('Global Indicators'!U$4:U$10000, "Yes", 'Global Indicators'!C$4:C$10000, 'Target level'!A2)&gt;0, "Yes", "No")</f>
        <v>No</v>
      </c>
      <c r="E2" s="240" t="str">
        <f>IF((COUNTIFS('Global Indicators'!U$4:U$10000, "No", 'Global Indicators'!C$4:C$10000, 'Target level'!A2) + COUNTIFS('Global Indicators'!U$4:U$10000, "Yes", 'Global Indicators'!C$4:C$10000, 'Target level'!A2))=0, "NA", "Not NA")</f>
        <v>NA</v>
      </c>
      <c r="F2" s="240" t="str">
        <f>IF(OR(B2="Yes", D2="Yes"), "Yes", "No")</f>
        <v>No</v>
      </c>
      <c r="G2" s="240" t="str">
        <f>IF(AND(C2="NA", E2="NA"), "NA", "Not NA")</f>
        <v>NA</v>
      </c>
    </row>
    <row r="3" spans="1:7" ht="14.5">
      <c r="A3" s="239">
        <v>1.2</v>
      </c>
      <c r="B3" s="240" t="str">
        <f>IF(COUNTIFS('Global Indicators'!M$4:M$10000, "Yes", 'Global Indicators'!C$4:C$10000, 'Target level'!A3) + COUNTIFS('Other Indicators'!I$4:I$10000, "Yes", 'Other Indicators'!C$4:C$10000, 'Target level'!A3)&gt;0, "Yes", "No")</f>
        <v>No</v>
      </c>
      <c r="C3" s="241" t="str">
        <f>IF((COUNTIFS('Global Indicators'!M$4:M$10000, "No", 'Global Indicators'!C$4:C$10000, 'Target level'!A3) + COUNTIFS('Other Indicators'!I$4:I$10000, "No", 'Other Indicators'!C$4:C$10000, 'Target level'!A3) + COUNTIFS('Global Indicators'!M$4:M$10000, "Yes", 'Global Indicators'!C$4:C$10000, 'Target level'!A3) + COUNTIFS('Other Indicators'!I$4:I$10000, "Yes", 'Other Indicators'!C$4:C$10000, 'Target level'!A3))=0, "NA", "Not NA")</f>
        <v>NA</v>
      </c>
      <c r="D3" s="240" t="str">
        <f>IF(COUNTIFS('Global Indicators'!U$4:U$10000, "Yes", 'Global Indicators'!C$4:C$10000, 'Target level'!A3)&gt;0, "Yes", "No")</f>
        <v>No</v>
      </c>
      <c r="E3" s="240" t="str">
        <f>IF((COUNTIFS('Global Indicators'!U$4:U$10000, "No", 'Global Indicators'!C$4:C$10000, 'Target level'!A3) + COUNTIFS('Global Indicators'!U$4:U$10000, "Yes", 'Global Indicators'!C$4:C$10000, 'Target level'!A3))=0, "NA", "Not NA")</f>
        <v>NA</v>
      </c>
      <c r="F3" s="240" t="str">
        <f t="shared" ref="F3:F66" si="0">IF(OR(B3="Yes", D3="Yes"), "Yes", "No")</f>
        <v>No</v>
      </c>
      <c r="G3" s="240" t="str">
        <f t="shared" ref="G3:G66" si="1">IF(AND(C3="NA", E3="NA"), "NA", "Not NA")</f>
        <v>NA</v>
      </c>
    </row>
    <row r="4" spans="1:7" ht="14.5">
      <c r="A4" s="239">
        <v>1.3</v>
      </c>
      <c r="B4" s="240" t="str">
        <f>IF(COUNTIFS('Global Indicators'!M$4:M$10000, "Yes", 'Global Indicators'!C$4:C$10000, 'Target level'!A4) + COUNTIFS('Other Indicators'!I$4:I$10000, "Yes", 'Other Indicators'!C$4:C$10000, 'Target level'!A4)&gt;0, "Yes", "No")</f>
        <v>No</v>
      </c>
      <c r="C4" s="241" t="str">
        <f>IF((COUNTIFS('Global Indicators'!M$4:M$10000, "No", 'Global Indicators'!C$4:C$10000, 'Target level'!A4) + COUNTIFS('Other Indicators'!I$4:I$10000, "No", 'Other Indicators'!C$4:C$10000, 'Target level'!A4) + COUNTIFS('Global Indicators'!M$4:M$10000, "Yes", 'Global Indicators'!C$4:C$10000, 'Target level'!A4) + COUNTIFS('Other Indicators'!I$4:I$10000, "Yes", 'Other Indicators'!C$4:C$10000, 'Target level'!A4))=0, "NA", "Not NA")</f>
        <v>NA</v>
      </c>
      <c r="D4" s="240" t="str">
        <f>IF(COUNTIFS('Global Indicators'!U$4:U$10000, "Yes", 'Global Indicators'!C$4:C$10000, 'Target level'!A4)&gt;0, "Yes", "No")</f>
        <v>No</v>
      </c>
      <c r="E4" s="240" t="str">
        <f>IF((COUNTIFS('Global Indicators'!U$4:U$10000, "No", 'Global Indicators'!C$4:C$10000, 'Target level'!A4) + COUNTIFS('Global Indicators'!U$4:U$10000, "Yes", 'Global Indicators'!C$4:C$10000, 'Target level'!A4))=0, "NA", "Not NA")</f>
        <v>NA</v>
      </c>
      <c r="F4" s="240" t="str">
        <f t="shared" si="0"/>
        <v>No</v>
      </c>
      <c r="G4" s="240" t="str">
        <f t="shared" si="1"/>
        <v>NA</v>
      </c>
    </row>
    <row r="5" spans="1:7" ht="14.5">
      <c r="A5" s="239">
        <v>1.4</v>
      </c>
      <c r="B5" s="240" t="str">
        <f>IF(COUNTIFS('Global Indicators'!M$4:M$10000, "Yes", 'Global Indicators'!C$4:C$10000, 'Target level'!A5) + COUNTIFS('Other Indicators'!I$4:I$10000, "Yes", 'Other Indicators'!C$4:C$10000, 'Target level'!A5)&gt;0, "Yes", "No")</f>
        <v>No</v>
      </c>
      <c r="C5" s="241" t="str">
        <f>IF((COUNTIFS('Global Indicators'!M$4:M$10000, "No", 'Global Indicators'!C$4:C$10000, 'Target level'!A5) + COUNTIFS('Other Indicators'!I$4:I$10000, "No", 'Other Indicators'!C$4:C$10000, 'Target level'!A5) + COUNTIFS('Global Indicators'!M$4:M$10000, "Yes", 'Global Indicators'!C$4:C$10000, 'Target level'!A5) + COUNTIFS('Other Indicators'!I$4:I$10000, "Yes", 'Other Indicators'!C$4:C$10000, 'Target level'!A5))=0, "NA", "Not NA")</f>
        <v>NA</v>
      </c>
      <c r="D5" s="240" t="str">
        <f>IF(COUNTIFS('Global Indicators'!U$4:U$10000, "Yes", 'Global Indicators'!C$4:C$10000, 'Target level'!A5)&gt;0, "Yes", "No")</f>
        <v>No</v>
      </c>
      <c r="E5" s="240" t="str">
        <f>IF((COUNTIFS('Global Indicators'!U$4:U$10000, "No", 'Global Indicators'!C$4:C$10000, 'Target level'!A5) + COUNTIFS('Global Indicators'!U$4:U$10000, "Yes", 'Global Indicators'!C$4:C$10000, 'Target level'!A5))=0, "NA", "Not NA")</f>
        <v>NA</v>
      </c>
      <c r="F5" s="240" t="str">
        <f t="shared" si="0"/>
        <v>No</v>
      </c>
      <c r="G5" s="240" t="str">
        <f t="shared" si="1"/>
        <v>NA</v>
      </c>
    </row>
    <row r="6" spans="1:7" ht="14.5">
      <c r="A6" s="239">
        <v>1.5</v>
      </c>
      <c r="B6" s="240" t="str">
        <f>IF(COUNTIFS('Global Indicators'!M$4:M$10000, "Yes", 'Global Indicators'!C$4:C$10000, 'Target level'!A6) + COUNTIFS('Other Indicators'!I$4:I$10000, "Yes", 'Other Indicators'!C$4:C$10000, 'Target level'!A6)&gt;0, "Yes", "No")</f>
        <v>No</v>
      </c>
      <c r="C6" s="241" t="str">
        <f>IF((COUNTIFS('Global Indicators'!M$4:M$10000, "No", 'Global Indicators'!C$4:C$10000, 'Target level'!A6) + COUNTIFS('Other Indicators'!I$4:I$10000, "No", 'Other Indicators'!C$4:C$10000, 'Target level'!A6) + COUNTIFS('Global Indicators'!M$4:M$10000, "Yes", 'Global Indicators'!C$4:C$10000, 'Target level'!A6) + COUNTIFS('Other Indicators'!I$4:I$10000, "Yes", 'Other Indicators'!C$4:C$10000, 'Target level'!A6))=0, "NA", "Not NA")</f>
        <v>NA</v>
      </c>
      <c r="D6" s="240" t="str">
        <f>IF(COUNTIFS('Global Indicators'!U$4:U$10000, "Yes", 'Global Indicators'!C$4:C$10000, 'Target level'!A6)&gt;0, "Yes", "No")</f>
        <v>No</v>
      </c>
      <c r="E6" s="240" t="str">
        <f>IF((COUNTIFS('Global Indicators'!U$4:U$10000, "No", 'Global Indicators'!C$4:C$10000, 'Target level'!A6) + COUNTIFS('Global Indicators'!U$4:U$10000, "Yes", 'Global Indicators'!C$4:C$10000, 'Target level'!A6))=0, "NA", "Not NA")</f>
        <v>NA</v>
      </c>
      <c r="F6" s="240" t="str">
        <f t="shared" si="0"/>
        <v>No</v>
      </c>
      <c r="G6" s="240" t="str">
        <f t="shared" si="1"/>
        <v>NA</v>
      </c>
    </row>
    <row r="7" spans="1:7" ht="14.5">
      <c r="A7" s="242" t="s">
        <v>1069</v>
      </c>
      <c r="B7" s="240" t="str">
        <f>IF(COUNTIFS('Global Indicators'!M$4:M$10000, "Yes", 'Global Indicators'!C$4:C$10000, 'Target level'!A7) + COUNTIFS('Other Indicators'!I$4:I$10000, "Yes", 'Other Indicators'!C$4:C$10000, 'Target level'!A7)&gt;0, "Yes", "No")</f>
        <v>No</v>
      </c>
      <c r="C7" s="241" t="str">
        <f>IF((COUNTIFS('Global Indicators'!M$4:M$10000, "No", 'Global Indicators'!C$4:C$10000, 'Target level'!A7) + COUNTIFS('Other Indicators'!I$4:I$10000, "No", 'Other Indicators'!C$4:C$10000, 'Target level'!A7) + COUNTIFS('Global Indicators'!M$4:M$10000, "Yes", 'Global Indicators'!C$4:C$10000, 'Target level'!A7) + COUNTIFS('Other Indicators'!I$4:I$10000, "Yes", 'Other Indicators'!C$4:C$10000, 'Target level'!A7))=0, "NA", "Not NA")</f>
        <v>NA</v>
      </c>
      <c r="D7" s="240" t="str">
        <f>IF(COUNTIFS('Global Indicators'!U$4:U$10000, "Yes", 'Global Indicators'!C$4:C$10000, 'Target level'!A7)&gt;0, "Yes", "No")</f>
        <v>No</v>
      </c>
      <c r="E7" s="240" t="str">
        <f>IF((COUNTIFS('Global Indicators'!U$4:U$10000, "No", 'Global Indicators'!C$4:C$10000, 'Target level'!A7) + COUNTIFS('Global Indicators'!U$4:U$10000, "Yes", 'Global Indicators'!C$4:C$10000, 'Target level'!A7))=0, "NA", "Not NA")</f>
        <v>NA</v>
      </c>
      <c r="F7" s="240" t="str">
        <f t="shared" si="0"/>
        <v>No</v>
      </c>
      <c r="G7" s="240" t="str">
        <f t="shared" si="1"/>
        <v>NA</v>
      </c>
    </row>
    <row r="8" spans="1:7" ht="14.5">
      <c r="A8" s="242" t="s">
        <v>1076</v>
      </c>
      <c r="B8" s="240" t="str">
        <f>IF(COUNTIFS('Global Indicators'!M$4:M$10000, "Yes", 'Global Indicators'!C$4:C$10000, 'Target level'!A8) + COUNTIFS('Other Indicators'!I$4:I$10000, "Yes", 'Other Indicators'!C$4:C$10000, 'Target level'!A8)&gt;0, "Yes", "No")</f>
        <v>No</v>
      </c>
      <c r="C8" s="241" t="str">
        <f>IF((COUNTIFS('Global Indicators'!M$4:M$10000, "No", 'Global Indicators'!C$4:C$10000, 'Target level'!A8) + COUNTIFS('Other Indicators'!I$4:I$10000, "No", 'Other Indicators'!C$4:C$10000, 'Target level'!A8) + COUNTIFS('Global Indicators'!M$4:M$10000, "Yes", 'Global Indicators'!C$4:C$10000, 'Target level'!A8) + COUNTIFS('Other Indicators'!I$4:I$10000, "Yes", 'Other Indicators'!C$4:C$10000, 'Target level'!A8))=0, "NA", "Not NA")</f>
        <v>NA</v>
      </c>
      <c r="D8" s="240" t="str">
        <f>IF(COUNTIFS('Global Indicators'!U$4:U$10000, "Yes", 'Global Indicators'!C$4:C$10000, 'Target level'!A8)&gt;0, "Yes", "No")</f>
        <v>No</v>
      </c>
      <c r="E8" s="240" t="str">
        <f>IF((COUNTIFS('Global Indicators'!U$4:U$10000, "No", 'Global Indicators'!C$4:C$10000, 'Target level'!A8) + COUNTIFS('Global Indicators'!U$4:U$10000, "Yes", 'Global Indicators'!C$4:C$10000, 'Target level'!A8))=0, "NA", "Not NA")</f>
        <v>NA</v>
      </c>
      <c r="F8" s="240" t="str">
        <f t="shared" si="0"/>
        <v>No</v>
      </c>
      <c r="G8" s="240" t="str">
        <f t="shared" si="1"/>
        <v>NA</v>
      </c>
    </row>
    <row r="9" spans="1:7" ht="14.5">
      <c r="A9" s="239">
        <v>2.1</v>
      </c>
      <c r="B9" s="240" t="str">
        <f>IF(COUNTIFS('Global Indicators'!M$4:M$10000, "Yes", 'Global Indicators'!C$4:C$10000, 'Target level'!A9) + COUNTIFS('Other Indicators'!I$4:I$10000, "Yes", 'Other Indicators'!C$4:C$10000, 'Target level'!A9)&gt;0, "Yes", "No")</f>
        <v>No</v>
      </c>
      <c r="C9" s="241" t="str">
        <f>IF((COUNTIFS('Global Indicators'!M$4:M$10000, "No", 'Global Indicators'!C$4:C$10000, 'Target level'!A9) + COUNTIFS('Other Indicators'!I$4:I$10000, "No", 'Other Indicators'!C$4:C$10000, 'Target level'!A9) + COUNTIFS('Global Indicators'!M$4:M$10000, "Yes", 'Global Indicators'!C$4:C$10000, 'Target level'!A9) + COUNTIFS('Other Indicators'!I$4:I$10000, "Yes", 'Other Indicators'!C$4:C$10000, 'Target level'!A9))=0, "NA", "Not NA")</f>
        <v>NA</v>
      </c>
      <c r="D9" s="240" t="str">
        <f>IF(COUNTIFS('Global Indicators'!U$4:U$10000, "Yes", 'Global Indicators'!C$4:C$10000, 'Target level'!A9)&gt;0, "Yes", "No")</f>
        <v>No</v>
      </c>
      <c r="E9" s="240" t="str">
        <f>IF((COUNTIFS('Global Indicators'!U$4:U$10000, "No", 'Global Indicators'!C$4:C$10000, 'Target level'!A9) + COUNTIFS('Global Indicators'!U$4:U$10000, "Yes", 'Global Indicators'!C$4:C$10000, 'Target level'!A9))=0, "NA", "Not NA")</f>
        <v>NA</v>
      </c>
      <c r="F9" s="240" t="str">
        <f t="shared" si="0"/>
        <v>No</v>
      </c>
      <c r="G9" s="240" t="str">
        <f t="shared" si="1"/>
        <v>NA</v>
      </c>
    </row>
    <row r="10" spans="1:7" ht="14.5">
      <c r="A10" s="239">
        <v>2.2000000000000002</v>
      </c>
      <c r="B10" s="240" t="str">
        <f>IF(COUNTIFS('Global Indicators'!M$4:M$10000, "Yes", 'Global Indicators'!C$4:C$10000, 'Target level'!A10) + COUNTIFS('Other Indicators'!I$4:I$10000, "Yes", 'Other Indicators'!C$4:C$10000, 'Target level'!A10)&gt;0, "Yes", "No")</f>
        <v>No</v>
      </c>
      <c r="C10" s="241" t="str">
        <f>IF((COUNTIFS('Global Indicators'!M$4:M$10000, "No", 'Global Indicators'!C$4:C$10000, 'Target level'!A10) + COUNTIFS('Other Indicators'!I$4:I$10000, "No", 'Other Indicators'!C$4:C$10000, 'Target level'!A10) + COUNTIFS('Global Indicators'!M$4:M$10000, "Yes", 'Global Indicators'!C$4:C$10000, 'Target level'!A10) + COUNTIFS('Other Indicators'!I$4:I$10000, "Yes", 'Other Indicators'!C$4:C$10000, 'Target level'!A10))=0, "NA", "Not NA")</f>
        <v>NA</v>
      </c>
      <c r="D10" s="240" t="str">
        <f>IF(COUNTIFS('Global Indicators'!U$4:U$10000, "Yes", 'Global Indicators'!C$4:C$10000, 'Target level'!A10)&gt;0, "Yes", "No")</f>
        <v>No</v>
      </c>
      <c r="E10" s="240" t="str">
        <f>IF((COUNTIFS('Global Indicators'!U$4:U$10000, "No", 'Global Indicators'!C$4:C$10000, 'Target level'!A10) + COUNTIFS('Global Indicators'!U$4:U$10000, "Yes", 'Global Indicators'!C$4:C$10000, 'Target level'!A10))=0, "NA", "Not NA")</f>
        <v>NA</v>
      </c>
      <c r="F10" s="240" t="str">
        <f t="shared" si="0"/>
        <v>No</v>
      </c>
      <c r="G10" s="240" t="str">
        <f t="shared" si="1"/>
        <v>NA</v>
      </c>
    </row>
    <row r="11" spans="1:7" ht="14.5">
      <c r="A11" s="239">
        <v>2.2999999999999998</v>
      </c>
      <c r="B11" s="240" t="str">
        <f>IF(COUNTIFS('Global Indicators'!M$4:M$10000, "Yes", 'Global Indicators'!C$4:C$10000, 'Target level'!A11) + COUNTIFS('Other Indicators'!I$4:I$10000, "Yes", 'Other Indicators'!C$4:C$10000, 'Target level'!A11)&gt;0, "Yes", "No")</f>
        <v>No</v>
      </c>
      <c r="C11" s="241" t="str">
        <f>IF((COUNTIFS('Global Indicators'!M$4:M$10000, "No", 'Global Indicators'!C$4:C$10000, 'Target level'!A11) + COUNTIFS('Other Indicators'!I$4:I$10000, "No", 'Other Indicators'!C$4:C$10000, 'Target level'!A11) + COUNTIFS('Global Indicators'!M$4:M$10000, "Yes", 'Global Indicators'!C$4:C$10000, 'Target level'!A11) + COUNTIFS('Other Indicators'!I$4:I$10000, "Yes", 'Other Indicators'!C$4:C$10000, 'Target level'!A11))=0, "NA", "Not NA")</f>
        <v>NA</v>
      </c>
      <c r="D11" s="240" t="str">
        <f>IF(COUNTIFS('Global Indicators'!U$4:U$10000, "Yes", 'Global Indicators'!C$4:C$10000, 'Target level'!A11)&gt;0, "Yes", "No")</f>
        <v>No</v>
      </c>
      <c r="E11" s="240" t="str">
        <f>IF((COUNTIFS('Global Indicators'!U$4:U$10000, "No", 'Global Indicators'!C$4:C$10000, 'Target level'!A11) + COUNTIFS('Global Indicators'!U$4:U$10000, "Yes", 'Global Indicators'!C$4:C$10000, 'Target level'!A11))=0, "NA", "Not NA")</f>
        <v>NA</v>
      </c>
      <c r="F11" s="240" t="str">
        <f t="shared" si="0"/>
        <v>No</v>
      </c>
      <c r="G11" s="240" t="str">
        <f t="shared" si="1"/>
        <v>NA</v>
      </c>
    </row>
    <row r="12" spans="1:7" ht="14.5">
      <c r="A12" s="239">
        <v>2.4</v>
      </c>
      <c r="B12" s="240" t="str">
        <f>IF(COUNTIFS('Global Indicators'!M$4:M$10000, "Yes", 'Global Indicators'!C$4:C$10000, 'Target level'!A12) + COUNTIFS('Other Indicators'!I$4:I$10000, "Yes", 'Other Indicators'!C$4:C$10000, 'Target level'!A12)&gt;0, "Yes", "No")</f>
        <v>No</v>
      </c>
      <c r="C12" s="241" t="str">
        <f>IF((COUNTIFS('Global Indicators'!M$4:M$10000, "No", 'Global Indicators'!C$4:C$10000, 'Target level'!A12) + COUNTIFS('Other Indicators'!I$4:I$10000, "No", 'Other Indicators'!C$4:C$10000, 'Target level'!A12) + COUNTIFS('Global Indicators'!M$4:M$10000, "Yes", 'Global Indicators'!C$4:C$10000, 'Target level'!A12) + COUNTIFS('Other Indicators'!I$4:I$10000, "Yes", 'Other Indicators'!C$4:C$10000, 'Target level'!A12))=0, "NA", "Not NA")</f>
        <v>NA</v>
      </c>
      <c r="D12" s="240" t="str">
        <f>IF(COUNTIFS('Global Indicators'!U$4:U$10000, "Yes", 'Global Indicators'!C$4:C$10000, 'Target level'!A12)&gt;0, "Yes", "No")</f>
        <v>No</v>
      </c>
      <c r="E12" s="240" t="str">
        <f>IF((COUNTIFS('Global Indicators'!U$4:U$10000, "No", 'Global Indicators'!C$4:C$10000, 'Target level'!A12) + COUNTIFS('Global Indicators'!U$4:U$10000, "Yes", 'Global Indicators'!C$4:C$10000, 'Target level'!A12))=0, "NA", "Not NA")</f>
        <v>NA</v>
      </c>
      <c r="F12" s="240" t="str">
        <f t="shared" si="0"/>
        <v>No</v>
      </c>
      <c r="G12" s="240" t="str">
        <f t="shared" si="1"/>
        <v>NA</v>
      </c>
    </row>
    <row r="13" spans="1:7" ht="14.5">
      <c r="A13" s="239">
        <v>2.5</v>
      </c>
      <c r="B13" s="240" t="str">
        <f>IF(COUNTIFS('Global Indicators'!M$4:M$10000, "Yes", 'Global Indicators'!C$4:C$10000, 'Target level'!A13) + COUNTIFS('Other Indicators'!I$4:I$10000, "Yes", 'Other Indicators'!C$4:C$10000, 'Target level'!A13)&gt;0, "Yes", "No")</f>
        <v>No</v>
      </c>
      <c r="C13" s="241" t="str">
        <f>IF((COUNTIFS('Global Indicators'!M$4:M$10000, "No", 'Global Indicators'!C$4:C$10000, 'Target level'!A13) + COUNTIFS('Other Indicators'!I$4:I$10000, "No", 'Other Indicators'!C$4:C$10000, 'Target level'!A13) + COUNTIFS('Global Indicators'!M$4:M$10000, "Yes", 'Global Indicators'!C$4:C$10000, 'Target level'!A13) + COUNTIFS('Other Indicators'!I$4:I$10000, "Yes", 'Other Indicators'!C$4:C$10000, 'Target level'!A13))=0, "NA", "Not NA")</f>
        <v>NA</v>
      </c>
      <c r="D13" s="240" t="str">
        <f>IF(COUNTIFS('Global Indicators'!U$4:U$10000, "Yes", 'Global Indicators'!C$4:C$10000, 'Target level'!A13)&gt;0, "Yes", "No")</f>
        <v>No</v>
      </c>
      <c r="E13" s="240" t="str">
        <f>IF((COUNTIFS('Global Indicators'!U$4:U$10000, "No", 'Global Indicators'!C$4:C$10000, 'Target level'!A13) + COUNTIFS('Global Indicators'!U$4:U$10000, "Yes", 'Global Indicators'!C$4:C$10000, 'Target level'!A13))=0, "NA", "Not NA")</f>
        <v>NA</v>
      </c>
      <c r="F13" s="240" t="str">
        <f t="shared" si="0"/>
        <v>No</v>
      </c>
      <c r="G13" s="240" t="str">
        <f t="shared" si="1"/>
        <v>NA</v>
      </c>
    </row>
    <row r="14" spans="1:7" ht="14.5">
      <c r="A14" s="242" t="s">
        <v>1070</v>
      </c>
      <c r="B14" s="240" t="str">
        <f>IF(COUNTIFS('Global Indicators'!M$4:M$10000, "Yes", 'Global Indicators'!C$4:C$10000, 'Target level'!A14) + COUNTIFS('Other Indicators'!I$4:I$10000, "Yes", 'Other Indicators'!C$4:C$10000, 'Target level'!A14)&gt;0, "Yes", "No")</f>
        <v>No</v>
      </c>
      <c r="C14" s="241" t="str">
        <f>IF((COUNTIFS('Global Indicators'!M$4:M$10000, "No", 'Global Indicators'!C$4:C$10000, 'Target level'!A14) + COUNTIFS('Other Indicators'!I$4:I$10000, "No", 'Other Indicators'!C$4:C$10000, 'Target level'!A14) + COUNTIFS('Global Indicators'!M$4:M$10000, "Yes", 'Global Indicators'!C$4:C$10000, 'Target level'!A14) + COUNTIFS('Other Indicators'!I$4:I$10000, "Yes", 'Other Indicators'!C$4:C$10000, 'Target level'!A14))=0, "NA", "Not NA")</f>
        <v>NA</v>
      </c>
      <c r="D14" s="240" t="str">
        <f>IF(COUNTIFS('Global Indicators'!U$4:U$10000, "Yes", 'Global Indicators'!C$4:C$10000, 'Target level'!A14)&gt;0, "Yes", "No")</f>
        <v>No</v>
      </c>
      <c r="E14" s="240" t="str">
        <f>IF((COUNTIFS('Global Indicators'!U$4:U$10000, "No", 'Global Indicators'!C$4:C$10000, 'Target level'!A14) + COUNTIFS('Global Indicators'!U$4:U$10000, "Yes", 'Global Indicators'!C$4:C$10000, 'Target level'!A14))=0, "NA", "Not NA")</f>
        <v>NA</v>
      </c>
      <c r="F14" s="240" t="str">
        <f t="shared" si="0"/>
        <v>No</v>
      </c>
      <c r="G14" s="240" t="str">
        <f t="shared" si="1"/>
        <v>NA</v>
      </c>
    </row>
    <row r="15" spans="1:7" ht="14.5">
      <c r="A15" s="242" t="s">
        <v>1071</v>
      </c>
      <c r="B15" s="240" t="str">
        <f>IF(COUNTIFS('Global Indicators'!M$4:M$10000, "Yes", 'Global Indicators'!C$4:C$10000, 'Target level'!A15) + COUNTIFS('Other Indicators'!I$4:I$10000, "Yes", 'Other Indicators'!C$4:C$10000, 'Target level'!A15)&gt;0, "Yes", "No")</f>
        <v>No</v>
      </c>
      <c r="C15" s="241" t="str">
        <f>IF((COUNTIFS('Global Indicators'!M$4:M$10000, "No", 'Global Indicators'!C$4:C$10000, 'Target level'!A15) + COUNTIFS('Other Indicators'!I$4:I$10000, "No", 'Other Indicators'!C$4:C$10000, 'Target level'!A15) + COUNTIFS('Global Indicators'!M$4:M$10000, "Yes", 'Global Indicators'!C$4:C$10000, 'Target level'!A15) + COUNTIFS('Other Indicators'!I$4:I$10000, "Yes", 'Other Indicators'!C$4:C$10000, 'Target level'!A15))=0, "NA", "Not NA")</f>
        <v>NA</v>
      </c>
      <c r="D15" s="240" t="str">
        <f>IF(COUNTIFS('Global Indicators'!U$4:U$10000, "Yes", 'Global Indicators'!C$4:C$10000, 'Target level'!A15)&gt;0, "Yes", "No")</f>
        <v>No</v>
      </c>
      <c r="E15" s="240" t="str">
        <f>IF((COUNTIFS('Global Indicators'!U$4:U$10000, "No", 'Global Indicators'!C$4:C$10000, 'Target level'!A15) + COUNTIFS('Global Indicators'!U$4:U$10000, "Yes", 'Global Indicators'!C$4:C$10000, 'Target level'!A15))=0, "NA", "Not NA")</f>
        <v>NA</v>
      </c>
      <c r="F15" s="240" t="str">
        <f t="shared" si="0"/>
        <v>No</v>
      </c>
      <c r="G15" s="240" t="str">
        <f t="shared" si="1"/>
        <v>NA</v>
      </c>
    </row>
    <row r="16" spans="1:7" ht="14.5">
      <c r="A16" s="242" t="s">
        <v>1072</v>
      </c>
      <c r="B16" s="240" t="str">
        <f>IF(COUNTIFS('Global Indicators'!M$4:M$10000, "Yes", 'Global Indicators'!C$4:C$10000, 'Target level'!A16) + COUNTIFS('Other Indicators'!I$4:I$10000, "Yes", 'Other Indicators'!C$4:C$10000, 'Target level'!A16)&gt;0, "Yes", "No")</f>
        <v>No</v>
      </c>
      <c r="C16" s="241" t="str">
        <f>IF((COUNTIFS('Global Indicators'!M$4:M$10000, "No", 'Global Indicators'!C$4:C$10000, 'Target level'!A16) + COUNTIFS('Other Indicators'!I$4:I$10000, "No", 'Other Indicators'!C$4:C$10000, 'Target level'!A16) + COUNTIFS('Global Indicators'!M$4:M$10000, "Yes", 'Global Indicators'!C$4:C$10000, 'Target level'!A16) + COUNTIFS('Other Indicators'!I$4:I$10000, "Yes", 'Other Indicators'!C$4:C$10000, 'Target level'!A16))=0, "NA", "Not NA")</f>
        <v>NA</v>
      </c>
      <c r="D16" s="240" t="str">
        <f>IF(COUNTIFS('Global Indicators'!U$4:U$10000, "Yes", 'Global Indicators'!C$4:C$10000, 'Target level'!A16)&gt;0, "Yes", "No")</f>
        <v>No</v>
      </c>
      <c r="E16" s="240" t="str">
        <f>IF((COUNTIFS('Global Indicators'!U$4:U$10000, "No", 'Global Indicators'!C$4:C$10000, 'Target level'!A16) + COUNTIFS('Global Indicators'!U$4:U$10000, "Yes", 'Global Indicators'!C$4:C$10000, 'Target level'!A16))=0, "NA", "Not NA")</f>
        <v>NA</v>
      </c>
      <c r="F16" s="240" t="str">
        <f t="shared" si="0"/>
        <v>No</v>
      </c>
      <c r="G16" s="240" t="str">
        <f t="shared" si="1"/>
        <v>NA</v>
      </c>
    </row>
    <row r="17" spans="1:7" ht="14.5">
      <c r="A17" s="239">
        <v>3.1</v>
      </c>
      <c r="B17" s="240" t="str">
        <f>IF(COUNTIFS('Global Indicators'!M$4:M$10000, "Yes", 'Global Indicators'!C$4:C$10000, 'Target level'!A17) + COUNTIFS('Other Indicators'!I$4:I$10000, "Yes", 'Other Indicators'!C$4:C$10000, 'Target level'!A17)&gt;0, "Yes", "No")</f>
        <v>No</v>
      </c>
      <c r="C17" s="241" t="str">
        <f>IF((COUNTIFS('Global Indicators'!M$4:M$10000, "No", 'Global Indicators'!C$4:C$10000, 'Target level'!A17) + COUNTIFS('Other Indicators'!I$4:I$10000, "No", 'Other Indicators'!C$4:C$10000, 'Target level'!A17) + COUNTIFS('Global Indicators'!M$4:M$10000, "Yes", 'Global Indicators'!C$4:C$10000, 'Target level'!A17) + COUNTIFS('Other Indicators'!I$4:I$10000, "Yes", 'Other Indicators'!C$4:C$10000, 'Target level'!A17))=0, "NA", "Not NA")</f>
        <v>NA</v>
      </c>
      <c r="D17" s="240" t="str">
        <f>IF(COUNTIFS('Global Indicators'!U$4:U$10000, "Yes", 'Global Indicators'!C$4:C$10000, 'Target level'!A17)&gt;0, "Yes", "No")</f>
        <v>No</v>
      </c>
      <c r="E17" s="240" t="str">
        <f>IF((COUNTIFS('Global Indicators'!U$4:U$10000, "No", 'Global Indicators'!C$4:C$10000, 'Target level'!A17) + COUNTIFS('Global Indicators'!U$4:U$10000, "Yes", 'Global Indicators'!C$4:C$10000, 'Target level'!A17))=0, "NA", "Not NA")</f>
        <v>NA</v>
      </c>
      <c r="F17" s="240" t="str">
        <f t="shared" si="0"/>
        <v>No</v>
      </c>
      <c r="G17" s="240" t="str">
        <f t="shared" si="1"/>
        <v>NA</v>
      </c>
    </row>
    <row r="18" spans="1:7" ht="14.5">
      <c r="A18" s="239">
        <v>3.2</v>
      </c>
      <c r="B18" s="240" t="str">
        <f>IF(COUNTIFS('Global Indicators'!M$4:M$10000, "Yes", 'Global Indicators'!C$4:C$10000, 'Target level'!A18) + COUNTIFS('Other Indicators'!I$4:I$10000, "Yes", 'Other Indicators'!C$4:C$10000, 'Target level'!A18)&gt;0, "Yes", "No")</f>
        <v>No</v>
      </c>
      <c r="C18" s="241" t="str">
        <f>IF((COUNTIFS('Global Indicators'!M$4:M$10000, "No", 'Global Indicators'!C$4:C$10000, 'Target level'!A18) + COUNTIFS('Other Indicators'!I$4:I$10000, "No", 'Other Indicators'!C$4:C$10000, 'Target level'!A18) + COUNTIFS('Global Indicators'!M$4:M$10000, "Yes", 'Global Indicators'!C$4:C$10000, 'Target level'!A18) + COUNTIFS('Other Indicators'!I$4:I$10000, "Yes", 'Other Indicators'!C$4:C$10000, 'Target level'!A18))=0, "NA", "Not NA")</f>
        <v>NA</v>
      </c>
      <c r="D18" s="240" t="str">
        <f>IF(COUNTIFS('Global Indicators'!U$4:U$10000, "Yes", 'Global Indicators'!C$4:C$10000, 'Target level'!A18)&gt;0, "Yes", "No")</f>
        <v>No</v>
      </c>
      <c r="E18" s="240" t="str">
        <f>IF((COUNTIFS('Global Indicators'!U$4:U$10000, "No", 'Global Indicators'!C$4:C$10000, 'Target level'!A18) + COUNTIFS('Global Indicators'!U$4:U$10000, "Yes", 'Global Indicators'!C$4:C$10000, 'Target level'!A18))=0, "NA", "Not NA")</f>
        <v>NA</v>
      </c>
      <c r="F18" s="240" t="str">
        <f t="shared" si="0"/>
        <v>No</v>
      </c>
      <c r="G18" s="240" t="str">
        <f t="shared" si="1"/>
        <v>NA</v>
      </c>
    </row>
    <row r="19" spans="1:7" ht="14.5">
      <c r="A19" s="239">
        <v>3.3</v>
      </c>
      <c r="B19" s="240" t="str">
        <f>IF(COUNTIFS('Global Indicators'!M$4:M$10000, "Yes", 'Global Indicators'!C$4:C$10000, 'Target level'!A19) + COUNTIFS('Other Indicators'!I$4:I$10000, "Yes", 'Other Indicators'!C$4:C$10000, 'Target level'!A19)&gt;0, "Yes", "No")</f>
        <v>No</v>
      </c>
      <c r="C19" s="241" t="str">
        <f>IF((COUNTIFS('Global Indicators'!M$4:M$10000, "No", 'Global Indicators'!C$4:C$10000, 'Target level'!A19) + COUNTIFS('Other Indicators'!I$4:I$10000, "No", 'Other Indicators'!C$4:C$10000, 'Target level'!A19) + COUNTIFS('Global Indicators'!M$4:M$10000, "Yes", 'Global Indicators'!C$4:C$10000, 'Target level'!A19) + COUNTIFS('Other Indicators'!I$4:I$10000, "Yes", 'Other Indicators'!C$4:C$10000, 'Target level'!A19))=0, "NA", "Not NA")</f>
        <v>NA</v>
      </c>
      <c r="D19" s="240" t="str">
        <f>IF(COUNTIFS('Global Indicators'!U$4:U$10000, "Yes", 'Global Indicators'!C$4:C$10000, 'Target level'!A19)&gt;0, "Yes", "No")</f>
        <v>No</v>
      </c>
      <c r="E19" s="240" t="str">
        <f>IF((COUNTIFS('Global Indicators'!U$4:U$10000, "No", 'Global Indicators'!C$4:C$10000, 'Target level'!A19) + COUNTIFS('Global Indicators'!U$4:U$10000, "Yes", 'Global Indicators'!C$4:C$10000, 'Target level'!A19))=0, "NA", "Not NA")</f>
        <v>NA</v>
      </c>
      <c r="F19" s="240" t="str">
        <f t="shared" si="0"/>
        <v>No</v>
      </c>
      <c r="G19" s="240" t="str">
        <f t="shared" si="1"/>
        <v>NA</v>
      </c>
    </row>
    <row r="20" spans="1:7" ht="14.5">
      <c r="A20" s="239">
        <v>3.4</v>
      </c>
      <c r="B20" s="240" t="str">
        <f>IF(COUNTIFS('Global Indicators'!M$4:M$10000, "Yes", 'Global Indicators'!C$4:C$10000, 'Target level'!A20) + COUNTIFS('Other Indicators'!I$4:I$10000, "Yes", 'Other Indicators'!C$4:C$10000, 'Target level'!A20)&gt;0, "Yes", "No")</f>
        <v>No</v>
      </c>
      <c r="C20" s="241" t="str">
        <f>IF((COUNTIFS('Global Indicators'!M$4:M$10000, "No", 'Global Indicators'!C$4:C$10000, 'Target level'!A20) + COUNTIFS('Other Indicators'!I$4:I$10000, "No", 'Other Indicators'!C$4:C$10000, 'Target level'!A20) + COUNTIFS('Global Indicators'!M$4:M$10000, "Yes", 'Global Indicators'!C$4:C$10000, 'Target level'!A20) + COUNTIFS('Other Indicators'!I$4:I$10000, "Yes", 'Other Indicators'!C$4:C$10000, 'Target level'!A20))=0, "NA", "Not NA")</f>
        <v>NA</v>
      </c>
      <c r="D20" s="240" t="str">
        <f>IF(COUNTIFS('Global Indicators'!U$4:U$10000, "Yes", 'Global Indicators'!C$4:C$10000, 'Target level'!A20)&gt;0, "Yes", "No")</f>
        <v>No</v>
      </c>
      <c r="E20" s="240" t="str">
        <f>IF((COUNTIFS('Global Indicators'!U$4:U$10000, "No", 'Global Indicators'!C$4:C$10000, 'Target level'!A20) + COUNTIFS('Global Indicators'!U$4:U$10000, "Yes", 'Global Indicators'!C$4:C$10000, 'Target level'!A20))=0, "NA", "Not NA")</f>
        <v>NA</v>
      </c>
      <c r="F20" s="240" t="str">
        <f t="shared" si="0"/>
        <v>No</v>
      </c>
      <c r="G20" s="240" t="str">
        <f t="shared" si="1"/>
        <v>NA</v>
      </c>
    </row>
    <row r="21" spans="1:7" ht="14.5">
      <c r="A21" s="239">
        <v>3.5</v>
      </c>
      <c r="B21" s="240" t="str">
        <f>IF(COUNTIFS('Global Indicators'!M$4:M$10000, "Yes", 'Global Indicators'!C$4:C$10000, 'Target level'!A21) + COUNTIFS('Other Indicators'!I$4:I$10000, "Yes", 'Other Indicators'!C$4:C$10000, 'Target level'!A21)&gt;0, "Yes", "No")</f>
        <v>No</v>
      </c>
      <c r="C21" s="241" t="str">
        <f>IF((COUNTIFS('Global Indicators'!M$4:M$10000, "No", 'Global Indicators'!C$4:C$10000, 'Target level'!A21) + COUNTIFS('Other Indicators'!I$4:I$10000, "No", 'Other Indicators'!C$4:C$10000, 'Target level'!A21) + COUNTIFS('Global Indicators'!M$4:M$10000, "Yes", 'Global Indicators'!C$4:C$10000, 'Target level'!A21) + COUNTIFS('Other Indicators'!I$4:I$10000, "Yes", 'Other Indicators'!C$4:C$10000, 'Target level'!A21))=0, "NA", "Not NA")</f>
        <v>NA</v>
      </c>
      <c r="D21" s="240" t="str">
        <f>IF(COUNTIFS('Global Indicators'!U$4:U$10000, "Yes", 'Global Indicators'!C$4:C$10000, 'Target level'!A21)&gt;0, "Yes", "No")</f>
        <v>No</v>
      </c>
      <c r="E21" s="240" t="str">
        <f>IF((COUNTIFS('Global Indicators'!U$4:U$10000, "No", 'Global Indicators'!C$4:C$10000, 'Target level'!A21) + COUNTIFS('Global Indicators'!U$4:U$10000, "Yes", 'Global Indicators'!C$4:C$10000, 'Target level'!A21))=0, "NA", "Not NA")</f>
        <v>NA</v>
      </c>
      <c r="F21" s="240" t="str">
        <f t="shared" si="0"/>
        <v>No</v>
      </c>
      <c r="G21" s="240" t="str">
        <f t="shared" si="1"/>
        <v>NA</v>
      </c>
    </row>
    <row r="22" spans="1:7" ht="14.5">
      <c r="A22" s="239">
        <v>3.6</v>
      </c>
      <c r="B22" s="240" t="str">
        <f>IF(COUNTIFS('Global Indicators'!M$4:M$10000, "Yes", 'Global Indicators'!C$4:C$10000, 'Target level'!A22) + COUNTIFS('Other Indicators'!I$4:I$10000, "Yes", 'Other Indicators'!C$4:C$10000, 'Target level'!A22)&gt;0, "Yes", "No")</f>
        <v>No</v>
      </c>
      <c r="C22" s="241" t="str">
        <f>IF((COUNTIFS('Global Indicators'!M$4:M$10000, "No", 'Global Indicators'!C$4:C$10000, 'Target level'!A22) + COUNTIFS('Other Indicators'!I$4:I$10000, "No", 'Other Indicators'!C$4:C$10000, 'Target level'!A22) + COUNTIFS('Global Indicators'!M$4:M$10000, "Yes", 'Global Indicators'!C$4:C$10000, 'Target level'!A22) + COUNTIFS('Other Indicators'!I$4:I$10000, "Yes", 'Other Indicators'!C$4:C$10000, 'Target level'!A22))=0, "NA", "Not NA")</f>
        <v>NA</v>
      </c>
      <c r="D22" s="240" t="str">
        <f>IF(COUNTIFS('Global Indicators'!U$4:U$10000, "Yes", 'Global Indicators'!C$4:C$10000, 'Target level'!A22)&gt;0, "Yes", "No")</f>
        <v>No</v>
      </c>
      <c r="E22" s="240" t="str">
        <f>IF((COUNTIFS('Global Indicators'!U$4:U$10000, "No", 'Global Indicators'!C$4:C$10000, 'Target level'!A22) + COUNTIFS('Global Indicators'!U$4:U$10000, "Yes", 'Global Indicators'!C$4:C$10000, 'Target level'!A22))=0, "NA", "Not NA")</f>
        <v>NA</v>
      </c>
      <c r="F22" s="240" t="str">
        <f t="shared" si="0"/>
        <v>No</v>
      </c>
      <c r="G22" s="240" t="str">
        <f t="shared" si="1"/>
        <v>NA</v>
      </c>
    </row>
    <row r="23" spans="1:7" ht="14.5">
      <c r="A23" s="239">
        <v>3.7</v>
      </c>
      <c r="B23" s="240" t="str">
        <f>IF(COUNTIFS('Global Indicators'!M$4:M$10000, "Yes", 'Global Indicators'!C$4:C$10000, 'Target level'!A23) + COUNTIFS('Other Indicators'!I$4:I$10000, "Yes", 'Other Indicators'!C$4:C$10000, 'Target level'!A23)&gt;0, "Yes", "No")</f>
        <v>No</v>
      </c>
      <c r="C23" s="241" t="str">
        <f>IF((COUNTIFS('Global Indicators'!M$4:M$10000, "No", 'Global Indicators'!C$4:C$10000, 'Target level'!A23) + COUNTIFS('Other Indicators'!I$4:I$10000, "No", 'Other Indicators'!C$4:C$10000, 'Target level'!A23) + COUNTIFS('Global Indicators'!M$4:M$10000, "Yes", 'Global Indicators'!C$4:C$10000, 'Target level'!A23) + COUNTIFS('Other Indicators'!I$4:I$10000, "Yes", 'Other Indicators'!C$4:C$10000, 'Target level'!A23))=0, "NA", "Not NA")</f>
        <v>NA</v>
      </c>
      <c r="D23" s="240" t="str">
        <f>IF(COUNTIFS('Global Indicators'!U$4:U$10000, "Yes", 'Global Indicators'!C$4:C$10000, 'Target level'!A23)&gt;0, "Yes", "No")</f>
        <v>No</v>
      </c>
      <c r="E23" s="240" t="str">
        <f>IF((COUNTIFS('Global Indicators'!U$4:U$10000, "No", 'Global Indicators'!C$4:C$10000, 'Target level'!A23) + COUNTIFS('Global Indicators'!U$4:U$10000, "Yes", 'Global Indicators'!C$4:C$10000, 'Target level'!A23))=0, "NA", "Not NA")</f>
        <v>NA</v>
      </c>
      <c r="F23" s="240" t="str">
        <f t="shared" si="0"/>
        <v>No</v>
      </c>
      <c r="G23" s="240" t="str">
        <f t="shared" si="1"/>
        <v>NA</v>
      </c>
    </row>
    <row r="24" spans="1:7" ht="14.5">
      <c r="A24" s="239">
        <v>3.8</v>
      </c>
      <c r="B24" s="240" t="str">
        <f>IF(COUNTIFS('Global Indicators'!M$4:M$10000, "Yes", 'Global Indicators'!C$4:C$10000, 'Target level'!A24) + COUNTIFS('Other Indicators'!I$4:I$10000, "Yes", 'Other Indicators'!C$4:C$10000, 'Target level'!A24)&gt;0, "Yes", "No")</f>
        <v>No</v>
      </c>
      <c r="C24" s="241" t="str">
        <f>IF((COUNTIFS('Global Indicators'!M$4:M$10000, "No", 'Global Indicators'!C$4:C$10000, 'Target level'!A24) + COUNTIFS('Other Indicators'!I$4:I$10000, "No", 'Other Indicators'!C$4:C$10000, 'Target level'!A24) + COUNTIFS('Global Indicators'!M$4:M$10000, "Yes", 'Global Indicators'!C$4:C$10000, 'Target level'!A24) + COUNTIFS('Other Indicators'!I$4:I$10000, "Yes", 'Other Indicators'!C$4:C$10000, 'Target level'!A24))=0, "NA", "Not NA")</f>
        <v>NA</v>
      </c>
      <c r="D24" s="240" t="str">
        <f>IF(COUNTIFS('Global Indicators'!U$4:U$10000, "Yes", 'Global Indicators'!C$4:C$10000, 'Target level'!A24)&gt;0, "Yes", "No")</f>
        <v>No</v>
      </c>
      <c r="E24" s="240" t="str">
        <f>IF((COUNTIFS('Global Indicators'!U$4:U$10000, "No", 'Global Indicators'!C$4:C$10000, 'Target level'!A24) + COUNTIFS('Global Indicators'!U$4:U$10000, "Yes", 'Global Indicators'!C$4:C$10000, 'Target level'!A24))=0, "NA", "Not NA")</f>
        <v>NA</v>
      </c>
      <c r="F24" s="240" t="str">
        <f t="shared" si="0"/>
        <v>No</v>
      </c>
      <c r="G24" s="240" t="str">
        <f t="shared" si="1"/>
        <v>NA</v>
      </c>
    </row>
    <row r="25" spans="1:7" ht="14.5">
      <c r="A25" s="239">
        <v>3.9</v>
      </c>
      <c r="B25" s="240" t="str">
        <f>IF(COUNTIFS('Global Indicators'!M$4:M$10000, "Yes", 'Global Indicators'!C$4:C$10000, 'Target level'!A25) + COUNTIFS('Other Indicators'!I$4:I$10000, "Yes", 'Other Indicators'!C$4:C$10000, 'Target level'!A25)&gt;0, "Yes", "No")</f>
        <v>No</v>
      </c>
      <c r="C25" s="241" t="str">
        <f>IF((COUNTIFS('Global Indicators'!M$4:M$10000, "No", 'Global Indicators'!C$4:C$10000, 'Target level'!A25) + COUNTIFS('Other Indicators'!I$4:I$10000, "No", 'Other Indicators'!C$4:C$10000, 'Target level'!A25) + COUNTIFS('Global Indicators'!M$4:M$10000, "Yes", 'Global Indicators'!C$4:C$10000, 'Target level'!A25) + COUNTIFS('Other Indicators'!I$4:I$10000, "Yes", 'Other Indicators'!C$4:C$10000, 'Target level'!A25))=0, "NA", "Not NA")</f>
        <v>NA</v>
      </c>
      <c r="D25" s="240" t="str">
        <f>IF(COUNTIFS('Global Indicators'!U$4:U$10000, "Yes", 'Global Indicators'!C$4:C$10000, 'Target level'!A25)&gt;0, "Yes", "No")</f>
        <v>No</v>
      </c>
      <c r="E25" s="240" t="str">
        <f>IF((COUNTIFS('Global Indicators'!U$4:U$10000, "No", 'Global Indicators'!C$4:C$10000, 'Target level'!A25) + COUNTIFS('Global Indicators'!U$4:U$10000, "Yes", 'Global Indicators'!C$4:C$10000, 'Target level'!A25))=0, "NA", "Not NA")</f>
        <v>NA</v>
      </c>
      <c r="F25" s="240" t="str">
        <f t="shared" si="0"/>
        <v>No</v>
      </c>
      <c r="G25" s="240" t="str">
        <f t="shared" si="1"/>
        <v>NA</v>
      </c>
    </row>
    <row r="26" spans="1:7" ht="14.5">
      <c r="A26" s="242" t="s">
        <v>1073</v>
      </c>
      <c r="B26" s="240" t="str">
        <f>IF(COUNTIFS('Global Indicators'!M$4:M$10000, "Yes", 'Global Indicators'!C$4:C$10000, 'Target level'!A26) + COUNTIFS('Other Indicators'!I$4:I$10000, "Yes", 'Other Indicators'!C$4:C$10000, 'Target level'!A26)&gt;0, "Yes", "No")</f>
        <v>No</v>
      </c>
      <c r="C26" s="241" t="str">
        <f>IF((COUNTIFS('Global Indicators'!M$4:M$10000, "No", 'Global Indicators'!C$4:C$10000, 'Target level'!A26) + COUNTIFS('Other Indicators'!I$4:I$10000, "No", 'Other Indicators'!C$4:C$10000, 'Target level'!A26) + COUNTIFS('Global Indicators'!M$4:M$10000, "Yes", 'Global Indicators'!C$4:C$10000, 'Target level'!A26) + COUNTIFS('Other Indicators'!I$4:I$10000, "Yes", 'Other Indicators'!C$4:C$10000, 'Target level'!A26))=0, "NA", "Not NA")</f>
        <v>NA</v>
      </c>
      <c r="D26" s="240" t="str">
        <f>IF(COUNTIFS('Global Indicators'!U$4:U$10000, "Yes", 'Global Indicators'!C$4:C$10000, 'Target level'!A26)&gt;0, "Yes", "No")</f>
        <v>No</v>
      </c>
      <c r="E26" s="240" t="str">
        <f>IF((COUNTIFS('Global Indicators'!U$4:U$10000, "No", 'Global Indicators'!C$4:C$10000, 'Target level'!A26) + COUNTIFS('Global Indicators'!U$4:U$10000, "Yes", 'Global Indicators'!C$4:C$10000, 'Target level'!A26))=0, "NA", "Not NA")</f>
        <v>NA</v>
      </c>
      <c r="F26" s="240" t="str">
        <f t="shared" si="0"/>
        <v>No</v>
      </c>
      <c r="G26" s="240" t="str">
        <f t="shared" si="1"/>
        <v>NA</v>
      </c>
    </row>
    <row r="27" spans="1:7" ht="14.5">
      <c r="A27" s="242" t="s">
        <v>1074</v>
      </c>
      <c r="B27" s="240" t="str">
        <f>IF(COUNTIFS('Global Indicators'!M$4:M$10000, "Yes", 'Global Indicators'!C$4:C$10000, 'Target level'!A27) + COUNTIFS('Other Indicators'!I$4:I$10000, "Yes", 'Other Indicators'!C$4:C$10000, 'Target level'!A27)&gt;0, "Yes", "No")</f>
        <v>No</v>
      </c>
      <c r="C27" s="241" t="str">
        <f>IF((COUNTIFS('Global Indicators'!M$4:M$10000, "No", 'Global Indicators'!C$4:C$10000, 'Target level'!A27) + COUNTIFS('Other Indicators'!I$4:I$10000, "No", 'Other Indicators'!C$4:C$10000, 'Target level'!A27) + COUNTIFS('Global Indicators'!M$4:M$10000, "Yes", 'Global Indicators'!C$4:C$10000, 'Target level'!A27) + COUNTIFS('Other Indicators'!I$4:I$10000, "Yes", 'Other Indicators'!C$4:C$10000, 'Target level'!A27))=0, "NA", "Not NA")</f>
        <v>NA</v>
      </c>
      <c r="D27" s="240" t="str">
        <f>IF(COUNTIFS('Global Indicators'!U$4:U$10000, "Yes", 'Global Indicators'!C$4:C$10000, 'Target level'!A27)&gt;0, "Yes", "No")</f>
        <v>No</v>
      </c>
      <c r="E27" s="240" t="str">
        <f>IF((COUNTIFS('Global Indicators'!U$4:U$10000, "No", 'Global Indicators'!C$4:C$10000, 'Target level'!A27) + COUNTIFS('Global Indicators'!U$4:U$10000, "Yes", 'Global Indicators'!C$4:C$10000, 'Target level'!A27))=0, "NA", "Not NA")</f>
        <v>NA</v>
      </c>
      <c r="F27" s="240" t="str">
        <f t="shared" si="0"/>
        <v>No</v>
      </c>
      <c r="G27" s="240" t="str">
        <f t="shared" si="1"/>
        <v>NA</v>
      </c>
    </row>
    <row r="28" spans="1:7" ht="14.5">
      <c r="A28" s="242" t="s">
        <v>1075</v>
      </c>
      <c r="B28" s="240" t="str">
        <f>IF(COUNTIFS('Global Indicators'!M$4:M$10000, "Yes", 'Global Indicators'!C$4:C$10000, 'Target level'!A28) + COUNTIFS('Other Indicators'!I$4:I$10000, "Yes", 'Other Indicators'!C$4:C$10000, 'Target level'!A28)&gt;0, "Yes", "No")</f>
        <v>No</v>
      </c>
      <c r="C28" s="241" t="str">
        <f>IF((COUNTIFS('Global Indicators'!M$4:M$10000, "No", 'Global Indicators'!C$4:C$10000, 'Target level'!A28) + COUNTIFS('Other Indicators'!I$4:I$10000, "No", 'Other Indicators'!C$4:C$10000, 'Target level'!A28) + COUNTIFS('Global Indicators'!M$4:M$10000, "Yes", 'Global Indicators'!C$4:C$10000, 'Target level'!A28) + COUNTIFS('Other Indicators'!I$4:I$10000, "Yes", 'Other Indicators'!C$4:C$10000, 'Target level'!A28))=0, "NA", "Not NA")</f>
        <v>NA</v>
      </c>
      <c r="D28" s="240" t="str">
        <f>IF(COUNTIFS('Global Indicators'!U$4:U$10000, "Yes", 'Global Indicators'!C$4:C$10000, 'Target level'!A28)&gt;0, "Yes", "No")</f>
        <v>No</v>
      </c>
      <c r="E28" s="240" t="str">
        <f>IF((COUNTIFS('Global Indicators'!U$4:U$10000, "No", 'Global Indicators'!C$4:C$10000, 'Target level'!A28) + COUNTIFS('Global Indicators'!U$4:U$10000, "Yes", 'Global Indicators'!C$4:C$10000, 'Target level'!A28))=0, "NA", "Not NA")</f>
        <v>NA</v>
      </c>
      <c r="F28" s="240" t="str">
        <f t="shared" si="0"/>
        <v>No</v>
      </c>
      <c r="G28" s="240" t="str">
        <f t="shared" si="1"/>
        <v>NA</v>
      </c>
    </row>
    <row r="29" spans="1:7" ht="14.5">
      <c r="A29" s="242" t="s">
        <v>1077</v>
      </c>
      <c r="B29" s="240" t="str">
        <f>IF(COUNTIFS('Global Indicators'!M$4:M$10000, "Yes", 'Global Indicators'!C$4:C$10000, 'Target level'!A29) + COUNTIFS('Other Indicators'!I$4:I$10000, "Yes", 'Other Indicators'!C$4:C$10000, 'Target level'!A29)&gt;0, "Yes", "No")</f>
        <v>No</v>
      </c>
      <c r="C29" s="241" t="str">
        <f>IF((COUNTIFS('Global Indicators'!M$4:M$10000, "No", 'Global Indicators'!C$4:C$10000, 'Target level'!A29) + COUNTIFS('Other Indicators'!I$4:I$10000, "No", 'Other Indicators'!C$4:C$10000, 'Target level'!A29) + COUNTIFS('Global Indicators'!M$4:M$10000, "Yes", 'Global Indicators'!C$4:C$10000, 'Target level'!A29) + COUNTIFS('Other Indicators'!I$4:I$10000, "Yes", 'Other Indicators'!C$4:C$10000, 'Target level'!A29))=0, "NA", "Not NA")</f>
        <v>NA</v>
      </c>
      <c r="D29" s="240" t="str">
        <f>IF(COUNTIFS('Global Indicators'!U$4:U$10000, "Yes", 'Global Indicators'!C$4:C$10000, 'Target level'!A29)&gt;0, "Yes", "No")</f>
        <v>No</v>
      </c>
      <c r="E29" s="240" t="str">
        <f>IF((COUNTIFS('Global Indicators'!U$4:U$10000, "No", 'Global Indicators'!C$4:C$10000, 'Target level'!A29) + COUNTIFS('Global Indicators'!U$4:U$10000, "Yes", 'Global Indicators'!C$4:C$10000, 'Target level'!A29))=0, "NA", "Not NA")</f>
        <v>NA</v>
      </c>
      <c r="F29" s="240" t="str">
        <f t="shared" si="0"/>
        <v>No</v>
      </c>
      <c r="G29" s="240" t="str">
        <f t="shared" si="1"/>
        <v>NA</v>
      </c>
    </row>
    <row r="30" spans="1:7" ht="14.5">
      <c r="A30" s="239">
        <v>4.0999999999999996</v>
      </c>
      <c r="B30" s="240" t="str">
        <f>IF(COUNTIFS('Global Indicators'!M$4:M$10000, "Yes", 'Global Indicators'!C$4:C$10000, 'Target level'!A30) + COUNTIFS('Other Indicators'!I$4:I$10000, "Yes", 'Other Indicators'!C$4:C$10000, 'Target level'!A30)&gt;0, "Yes", "No")</f>
        <v>No</v>
      </c>
      <c r="C30" s="241" t="str">
        <f>IF((COUNTIFS('Global Indicators'!M$4:M$10000, "No", 'Global Indicators'!C$4:C$10000, 'Target level'!A30) + COUNTIFS('Other Indicators'!I$4:I$10000, "No", 'Other Indicators'!C$4:C$10000, 'Target level'!A30) + COUNTIFS('Global Indicators'!M$4:M$10000, "Yes", 'Global Indicators'!C$4:C$10000, 'Target level'!A30) + COUNTIFS('Other Indicators'!I$4:I$10000, "Yes", 'Other Indicators'!C$4:C$10000, 'Target level'!A30))=0, "NA", "Not NA")</f>
        <v>NA</v>
      </c>
      <c r="D30" s="240" t="str">
        <f>IF(COUNTIFS('Global Indicators'!U$4:U$10000, "Yes", 'Global Indicators'!C$4:C$10000, 'Target level'!A30)&gt;0, "Yes", "No")</f>
        <v>No</v>
      </c>
      <c r="E30" s="240" t="str">
        <f>IF((COUNTIFS('Global Indicators'!U$4:U$10000, "No", 'Global Indicators'!C$4:C$10000, 'Target level'!A30) + COUNTIFS('Global Indicators'!U$4:U$10000, "Yes", 'Global Indicators'!C$4:C$10000, 'Target level'!A30))=0, "NA", "Not NA")</f>
        <v>NA</v>
      </c>
      <c r="F30" s="240" t="str">
        <f t="shared" si="0"/>
        <v>No</v>
      </c>
      <c r="G30" s="240" t="str">
        <f t="shared" si="1"/>
        <v>NA</v>
      </c>
    </row>
    <row r="31" spans="1:7" ht="14.5">
      <c r="A31" s="239">
        <v>4.2</v>
      </c>
      <c r="B31" s="240" t="str">
        <f>IF(COUNTIFS('Global Indicators'!M$4:M$10000, "Yes", 'Global Indicators'!C$4:C$10000, 'Target level'!A31) + COUNTIFS('Other Indicators'!I$4:I$10000, "Yes", 'Other Indicators'!C$4:C$10000, 'Target level'!A31)&gt;0, "Yes", "No")</f>
        <v>No</v>
      </c>
      <c r="C31" s="241" t="str">
        <f>IF((COUNTIFS('Global Indicators'!M$4:M$10000, "No", 'Global Indicators'!C$4:C$10000, 'Target level'!A31) + COUNTIFS('Other Indicators'!I$4:I$10000, "No", 'Other Indicators'!C$4:C$10000, 'Target level'!A31) + COUNTIFS('Global Indicators'!M$4:M$10000, "Yes", 'Global Indicators'!C$4:C$10000, 'Target level'!A31) + COUNTIFS('Other Indicators'!I$4:I$10000, "Yes", 'Other Indicators'!C$4:C$10000, 'Target level'!A31))=0, "NA", "Not NA")</f>
        <v>NA</v>
      </c>
      <c r="D31" s="240" t="str">
        <f>IF(COUNTIFS('Global Indicators'!U$4:U$10000, "Yes", 'Global Indicators'!C$4:C$10000, 'Target level'!A31)&gt;0, "Yes", "No")</f>
        <v>No</v>
      </c>
      <c r="E31" s="240" t="str">
        <f>IF((COUNTIFS('Global Indicators'!U$4:U$10000, "No", 'Global Indicators'!C$4:C$10000, 'Target level'!A31) + COUNTIFS('Global Indicators'!U$4:U$10000, "Yes", 'Global Indicators'!C$4:C$10000, 'Target level'!A31))=0, "NA", "Not NA")</f>
        <v>NA</v>
      </c>
      <c r="F31" s="240" t="str">
        <f t="shared" si="0"/>
        <v>No</v>
      </c>
      <c r="G31" s="240" t="str">
        <f t="shared" si="1"/>
        <v>NA</v>
      </c>
    </row>
    <row r="32" spans="1:7" ht="14.5">
      <c r="A32" s="239">
        <v>4.3</v>
      </c>
      <c r="B32" s="240" t="str">
        <f>IF(COUNTIFS('Global Indicators'!M$4:M$10000, "Yes", 'Global Indicators'!C$4:C$10000, 'Target level'!A32) + COUNTIFS('Other Indicators'!I$4:I$10000, "Yes", 'Other Indicators'!C$4:C$10000, 'Target level'!A32)&gt;0, "Yes", "No")</f>
        <v>No</v>
      </c>
      <c r="C32" s="241" t="str">
        <f>IF((COUNTIFS('Global Indicators'!M$4:M$10000, "No", 'Global Indicators'!C$4:C$10000, 'Target level'!A32) + COUNTIFS('Other Indicators'!I$4:I$10000, "No", 'Other Indicators'!C$4:C$10000, 'Target level'!A32) + COUNTIFS('Global Indicators'!M$4:M$10000, "Yes", 'Global Indicators'!C$4:C$10000, 'Target level'!A32) + COUNTIFS('Other Indicators'!I$4:I$10000, "Yes", 'Other Indicators'!C$4:C$10000, 'Target level'!A32))=0, "NA", "Not NA")</f>
        <v>NA</v>
      </c>
      <c r="D32" s="240" t="str">
        <f>IF(COUNTIFS('Global Indicators'!U$4:U$10000, "Yes", 'Global Indicators'!C$4:C$10000, 'Target level'!A32)&gt;0, "Yes", "No")</f>
        <v>No</v>
      </c>
      <c r="E32" s="240" t="str">
        <f>IF((COUNTIFS('Global Indicators'!U$4:U$10000, "No", 'Global Indicators'!C$4:C$10000, 'Target level'!A32) + COUNTIFS('Global Indicators'!U$4:U$10000, "Yes", 'Global Indicators'!C$4:C$10000, 'Target level'!A32))=0, "NA", "Not NA")</f>
        <v>NA</v>
      </c>
      <c r="F32" s="240" t="str">
        <f t="shared" si="0"/>
        <v>No</v>
      </c>
      <c r="G32" s="240" t="str">
        <f t="shared" si="1"/>
        <v>NA</v>
      </c>
    </row>
    <row r="33" spans="1:7" ht="14.5">
      <c r="A33" s="239">
        <v>4.4000000000000004</v>
      </c>
      <c r="B33" s="240" t="str">
        <f>IF(COUNTIFS('Global Indicators'!M$4:M$10000, "Yes", 'Global Indicators'!C$4:C$10000, 'Target level'!A33) + COUNTIFS('Other Indicators'!I$4:I$10000, "Yes", 'Other Indicators'!C$4:C$10000, 'Target level'!A33)&gt;0, "Yes", "No")</f>
        <v>No</v>
      </c>
      <c r="C33" s="241" t="str">
        <f>IF((COUNTIFS('Global Indicators'!M$4:M$10000, "No", 'Global Indicators'!C$4:C$10000, 'Target level'!A33) + COUNTIFS('Other Indicators'!I$4:I$10000, "No", 'Other Indicators'!C$4:C$10000, 'Target level'!A33) + COUNTIFS('Global Indicators'!M$4:M$10000, "Yes", 'Global Indicators'!C$4:C$10000, 'Target level'!A33) + COUNTIFS('Other Indicators'!I$4:I$10000, "Yes", 'Other Indicators'!C$4:C$10000, 'Target level'!A33))=0, "NA", "Not NA")</f>
        <v>NA</v>
      </c>
      <c r="D33" s="240" t="str">
        <f>IF(COUNTIFS('Global Indicators'!U$4:U$10000, "Yes", 'Global Indicators'!C$4:C$10000, 'Target level'!A33)&gt;0, "Yes", "No")</f>
        <v>No</v>
      </c>
      <c r="E33" s="240" t="str">
        <f>IF((COUNTIFS('Global Indicators'!U$4:U$10000, "No", 'Global Indicators'!C$4:C$10000, 'Target level'!A33) + COUNTIFS('Global Indicators'!U$4:U$10000, "Yes", 'Global Indicators'!C$4:C$10000, 'Target level'!A33))=0, "NA", "Not NA")</f>
        <v>NA</v>
      </c>
      <c r="F33" s="240" t="str">
        <f t="shared" si="0"/>
        <v>No</v>
      </c>
      <c r="G33" s="240" t="str">
        <f t="shared" si="1"/>
        <v>NA</v>
      </c>
    </row>
    <row r="34" spans="1:7" ht="14.5">
      <c r="A34" s="239">
        <v>4.5</v>
      </c>
      <c r="B34" s="240" t="str">
        <f>IF(COUNTIFS('Global Indicators'!M$4:M$10000, "Yes", 'Global Indicators'!C$4:C$10000, 'Target level'!A34) + COUNTIFS('Other Indicators'!I$4:I$10000, "Yes", 'Other Indicators'!C$4:C$10000, 'Target level'!A34)&gt;0, "Yes", "No")</f>
        <v>No</v>
      </c>
      <c r="C34" s="241" t="str">
        <f>IF((COUNTIFS('Global Indicators'!M$4:M$10000, "No", 'Global Indicators'!C$4:C$10000, 'Target level'!A34) + COUNTIFS('Other Indicators'!I$4:I$10000, "No", 'Other Indicators'!C$4:C$10000, 'Target level'!A34) + COUNTIFS('Global Indicators'!M$4:M$10000, "Yes", 'Global Indicators'!C$4:C$10000, 'Target level'!A34) + COUNTIFS('Other Indicators'!I$4:I$10000, "Yes", 'Other Indicators'!C$4:C$10000, 'Target level'!A34))=0, "NA", "Not NA")</f>
        <v>NA</v>
      </c>
      <c r="D34" s="240" t="str">
        <f>IF(COUNTIFS('Global Indicators'!U$4:U$10000, "Yes", 'Global Indicators'!C$4:C$10000, 'Target level'!A34)&gt;0, "Yes", "No")</f>
        <v>No</v>
      </c>
      <c r="E34" s="240" t="str">
        <f>IF((COUNTIFS('Global Indicators'!U$4:U$10000, "No", 'Global Indicators'!C$4:C$10000, 'Target level'!A34) + COUNTIFS('Global Indicators'!U$4:U$10000, "Yes", 'Global Indicators'!C$4:C$10000, 'Target level'!A34))=0, "NA", "Not NA")</f>
        <v>NA</v>
      </c>
      <c r="F34" s="240" t="str">
        <f t="shared" si="0"/>
        <v>No</v>
      </c>
      <c r="G34" s="240" t="str">
        <f t="shared" si="1"/>
        <v>NA</v>
      </c>
    </row>
    <row r="35" spans="1:7" ht="14.5">
      <c r="A35" s="239">
        <v>4.5999999999999996</v>
      </c>
      <c r="B35" s="240" t="str">
        <f>IF(COUNTIFS('Global Indicators'!M$4:M$10000, "Yes", 'Global Indicators'!C$4:C$10000, 'Target level'!A35) + COUNTIFS('Other Indicators'!I$4:I$10000, "Yes", 'Other Indicators'!C$4:C$10000, 'Target level'!A35)&gt;0, "Yes", "No")</f>
        <v>No</v>
      </c>
      <c r="C35" s="241" t="str">
        <f>IF((COUNTIFS('Global Indicators'!M$4:M$10000, "No", 'Global Indicators'!C$4:C$10000, 'Target level'!A35) + COUNTIFS('Other Indicators'!I$4:I$10000, "No", 'Other Indicators'!C$4:C$10000, 'Target level'!A35) + COUNTIFS('Global Indicators'!M$4:M$10000, "Yes", 'Global Indicators'!C$4:C$10000, 'Target level'!A35) + COUNTIFS('Other Indicators'!I$4:I$10000, "Yes", 'Other Indicators'!C$4:C$10000, 'Target level'!A35))=0, "NA", "Not NA")</f>
        <v>NA</v>
      </c>
      <c r="D35" s="240" t="str">
        <f>IF(COUNTIFS('Global Indicators'!U$4:U$10000, "Yes", 'Global Indicators'!C$4:C$10000, 'Target level'!A35)&gt;0, "Yes", "No")</f>
        <v>No</v>
      </c>
      <c r="E35" s="240" t="str">
        <f>IF((COUNTIFS('Global Indicators'!U$4:U$10000, "No", 'Global Indicators'!C$4:C$10000, 'Target level'!A35) + COUNTIFS('Global Indicators'!U$4:U$10000, "Yes", 'Global Indicators'!C$4:C$10000, 'Target level'!A35))=0, "NA", "Not NA")</f>
        <v>NA</v>
      </c>
      <c r="F35" s="240" t="str">
        <f t="shared" si="0"/>
        <v>No</v>
      </c>
      <c r="G35" s="240" t="str">
        <f t="shared" si="1"/>
        <v>NA</v>
      </c>
    </row>
    <row r="36" spans="1:7" ht="14.5">
      <c r="A36" s="239">
        <v>4.7</v>
      </c>
      <c r="B36" s="240" t="str">
        <f>IF(COUNTIFS('Global Indicators'!M$4:M$10000, "Yes", 'Global Indicators'!C$4:C$10000, 'Target level'!A36) + COUNTIFS('Other Indicators'!I$4:I$10000, "Yes", 'Other Indicators'!C$4:C$10000, 'Target level'!A36)&gt;0, "Yes", "No")</f>
        <v>No</v>
      </c>
      <c r="C36" s="241" t="str">
        <f>IF((COUNTIFS('Global Indicators'!M$4:M$10000, "No", 'Global Indicators'!C$4:C$10000, 'Target level'!A36) + COUNTIFS('Other Indicators'!I$4:I$10000, "No", 'Other Indicators'!C$4:C$10000, 'Target level'!A36) + COUNTIFS('Global Indicators'!M$4:M$10000, "Yes", 'Global Indicators'!C$4:C$10000, 'Target level'!A36) + COUNTIFS('Other Indicators'!I$4:I$10000, "Yes", 'Other Indicators'!C$4:C$10000, 'Target level'!A36))=0, "NA", "Not NA")</f>
        <v>NA</v>
      </c>
      <c r="D36" s="240" t="str">
        <f>IF(COUNTIFS('Global Indicators'!U$4:U$10000, "Yes", 'Global Indicators'!C$4:C$10000, 'Target level'!A36)&gt;0, "Yes", "No")</f>
        <v>No</v>
      </c>
      <c r="E36" s="240" t="str">
        <f>IF((COUNTIFS('Global Indicators'!U$4:U$10000, "No", 'Global Indicators'!C$4:C$10000, 'Target level'!A36) + COUNTIFS('Global Indicators'!U$4:U$10000, "Yes", 'Global Indicators'!C$4:C$10000, 'Target level'!A36))=0, "NA", "Not NA")</f>
        <v>NA</v>
      </c>
      <c r="F36" s="240" t="str">
        <f t="shared" si="0"/>
        <v>No</v>
      </c>
      <c r="G36" s="240" t="str">
        <f t="shared" si="1"/>
        <v>NA</v>
      </c>
    </row>
    <row r="37" spans="1:7" ht="14.5">
      <c r="A37" s="242" t="s">
        <v>1078</v>
      </c>
      <c r="B37" s="240" t="str">
        <f>IF(COUNTIFS('Global Indicators'!M$4:M$10000, "Yes", 'Global Indicators'!C$4:C$10000, 'Target level'!A37) + COUNTIFS('Other Indicators'!I$4:I$10000, "Yes", 'Other Indicators'!C$4:C$10000, 'Target level'!A37)&gt;0, "Yes", "No")</f>
        <v>No</v>
      </c>
      <c r="C37" s="241" t="str">
        <f>IF((COUNTIFS('Global Indicators'!M$4:M$10000, "No", 'Global Indicators'!C$4:C$10000, 'Target level'!A37) + COUNTIFS('Other Indicators'!I$4:I$10000, "No", 'Other Indicators'!C$4:C$10000, 'Target level'!A37) + COUNTIFS('Global Indicators'!M$4:M$10000, "Yes", 'Global Indicators'!C$4:C$10000, 'Target level'!A37) + COUNTIFS('Other Indicators'!I$4:I$10000, "Yes", 'Other Indicators'!C$4:C$10000, 'Target level'!A37))=0, "NA", "Not NA")</f>
        <v>NA</v>
      </c>
      <c r="D37" s="240" t="str">
        <f>IF(COUNTIFS('Global Indicators'!U$4:U$10000, "Yes", 'Global Indicators'!C$4:C$10000, 'Target level'!A37)&gt;0, "Yes", "No")</f>
        <v>No</v>
      </c>
      <c r="E37" s="240" t="str">
        <f>IF((COUNTIFS('Global Indicators'!U$4:U$10000, "No", 'Global Indicators'!C$4:C$10000, 'Target level'!A37) + COUNTIFS('Global Indicators'!U$4:U$10000, "Yes", 'Global Indicators'!C$4:C$10000, 'Target level'!A37))=0, "NA", "Not NA")</f>
        <v>NA</v>
      </c>
      <c r="F37" s="240" t="str">
        <f t="shared" si="0"/>
        <v>No</v>
      </c>
      <c r="G37" s="240" t="str">
        <f t="shared" si="1"/>
        <v>NA</v>
      </c>
    </row>
    <row r="38" spans="1:7" ht="14.5">
      <c r="A38" s="242" t="s">
        <v>1079</v>
      </c>
      <c r="B38" s="240" t="str">
        <f>IF(COUNTIFS('Global Indicators'!M$4:M$10000, "Yes", 'Global Indicators'!C$4:C$10000, 'Target level'!A38) + COUNTIFS('Other Indicators'!I$4:I$10000, "Yes", 'Other Indicators'!C$4:C$10000, 'Target level'!A38)&gt;0, "Yes", "No")</f>
        <v>No</v>
      </c>
      <c r="C38" s="241" t="str">
        <f>IF((COUNTIFS('Global Indicators'!M$4:M$10000, "No", 'Global Indicators'!C$4:C$10000, 'Target level'!A38) + COUNTIFS('Other Indicators'!I$4:I$10000, "No", 'Other Indicators'!C$4:C$10000, 'Target level'!A38) + COUNTIFS('Global Indicators'!M$4:M$10000, "Yes", 'Global Indicators'!C$4:C$10000, 'Target level'!A38) + COUNTIFS('Other Indicators'!I$4:I$10000, "Yes", 'Other Indicators'!C$4:C$10000, 'Target level'!A38))=0, "NA", "Not NA")</f>
        <v>NA</v>
      </c>
      <c r="D38" s="240" t="str">
        <f>IF(COUNTIFS('Global Indicators'!U$4:U$10000, "Yes", 'Global Indicators'!C$4:C$10000, 'Target level'!A38)&gt;0, "Yes", "No")</f>
        <v>No</v>
      </c>
      <c r="E38" s="240" t="str">
        <f>IF((COUNTIFS('Global Indicators'!U$4:U$10000, "No", 'Global Indicators'!C$4:C$10000, 'Target level'!A38) + COUNTIFS('Global Indicators'!U$4:U$10000, "Yes", 'Global Indicators'!C$4:C$10000, 'Target level'!A38))=0, "NA", "Not NA")</f>
        <v>NA</v>
      </c>
      <c r="F38" s="240" t="str">
        <f t="shared" si="0"/>
        <v>No</v>
      </c>
      <c r="G38" s="240" t="str">
        <f t="shared" si="1"/>
        <v>NA</v>
      </c>
    </row>
    <row r="39" spans="1:7" ht="14.5">
      <c r="A39" s="242" t="s">
        <v>1080</v>
      </c>
      <c r="B39" s="240" t="str">
        <f>IF(COUNTIFS('Global Indicators'!M$4:M$10000, "Yes", 'Global Indicators'!C$4:C$10000, 'Target level'!A39) + COUNTIFS('Other Indicators'!I$4:I$10000, "Yes", 'Other Indicators'!C$4:C$10000, 'Target level'!A39)&gt;0, "Yes", "No")</f>
        <v>No</v>
      </c>
      <c r="C39" s="241" t="str">
        <f>IF((COUNTIFS('Global Indicators'!M$4:M$10000, "No", 'Global Indicators'!C$4:C$10000, 'Target level'!A39) + COUNTIFS('Other Indicators'!I$4:I$10000, "No", 'Other Indicators'!C$4:C$10000, 'Target level'!A39) + COUNTIFS('Global Indicators'!M$4:M$10000, "Yes", 'Global Indicators'!C$4:C$10000, 'Target level'!A39) + COUNTIFS('Other Indicators'!I$4:I$10000, "Yes", 'Other Indicators'!C$4:C$10000, 'Target level'!A39))=0, "NA", "Not NA")</f>
        <v>NA</v>
      </c>
      <c r="D39" s="240" t="str">
        <f>IF(COUNTIFS('Global Indicators'!U$4:U$10000, "Yes", 'Global Indicators'!C$4:C$10000, 'Target level'!A39)&gt;0, "Yes", "No")</f>
        <v>No</v>
      </c>
      <c r="E39" s="240" t="str">
        <f>IF((COUNTIFS('Global Indicators'!U$4:U$10000, "No", 'Global Indicators'!C$4:C$10000, 'Target level'!A39) + COUNTIFS('Global Indicators'!U$4:U$10000, "Yes", 'Global Indicators'!C$4:C$10000, 'Target level'!A39))=0, "NA", "Not NA")</f>
        <v>NA</v>
      </c>
      <c r="F39" s="240" t="str">
        <f t="shared" si="0"/>
        <v>No</v>
      </c>
      <c r="G39" s="240" t="str">
        <f t="shared" si="1"/>
        <v>NA</v>
      </c>
    </row>
    <row r="40" spans="1:7" ht="14.5">
      <c r="A40" s="239">
        <v>5.0999999999999996</v>
      </c>
      <c r="B40" s="240" t="str">
        <f>IF(COUNTIFS('Global Indicators'!M$4:M$10000, "Yes", 'Global Indicators'!C$4:C$10000, 'Target level'!A40) + COUNTIFS('Other Indicators'!I$4:I$10000, "Yes", 'Other Indicators'!C$4:C$10000, 'Target level'!A40)&gt;0, "Yes", "No")</f>
        <v>No</v>
      </c>
      <c r="C40" s="241" t="str">
        <f>IF((COUNTIFS('Global Indicators'!M$4:M$10000, "No", 'Global Indicators'!C$4:C$10000, 'Target level'!A40) + COUNTIFS('Other Indicators'!I$4:I$10000, "No", 'Other Indicators'!C$4:C$10000, 'Target level'!A40) + COUNTIFS('Global Indicators'!M$4:M$10000, "Yes", 'Global Indicators'!C$4:C$10000, 'Target level'!A40) + COUNTIFS('Other Indicators'!I$4:I$10000, "Yes", 'Other Indicators'!C$4:C$10000, 'Target level'!A40))=0, "NA", "Not NA")</f>
        <v>NA</v>
      </c>
      <c r="D40" s="240" t="str">
        <f>IF(COUNTIFS('Global Indicators'!U$4:U$10000, "Yes", 'Global Indicators'!C$4:C$10000, 'Target level'!A40)&gt;0, "Yes", "No")</f>
        <v>No</v>
      </c>
      <c r="E40" s="240" t="str">
        <f>IF((COUNTIFS('Global Indicators'!U$4:U$10000, "No", 'Global Indicators'!C$4:C$10000, 'Target level'!A40) + COUNTIFS('Global Indicators'!U$4:U$10000, "Yes", 'Global Indicators'!C$4:C$10000, 'Target level'!A40))=0, "NA", "Not NA")</f>
        <v>NA</v>
      </c>
      <c r="F40" s="240" t="str">
        <f t="shared" si="0"/>
        <v>No</v>
      </c>
      <c r="G40" s="240" t="str">
        <f t="shared" si="1"/>
        <v>NA</v>
      </c>
    </row>
    <row r="41" spans="1:7" ht="14.5">
      <c r="A41" s="239">
        <v>5.2</v>
      </c>
      <c r="B41" s="240" t="str">
        <f>IF(COUNTIFS('Global Indicators'!M$4:M$10000, "Yes", 'Global Indicators'!C$4:C$10000, 'Target level'!A41) + COUNTIFS('Other Indicators'!I$4:I$10000, "Yes", 'Other Indicators'!C$4:C$10000, 'Target level'!A41)&gt;0, "Yes", "No")</f>
        <v>No</v>
      </c>
      <c r="C41" s="241" t="str">
        <f>IF((COUNTIFS('Global Indicators'!M$4:M$10000, "No", 'Global Indicators'!C$4:C$10000, 'Target level'!A41) + COUNTIFS('Other Indicators'!I$4:I$10000, "No", 'Other Indicators'!C$4:C$10000, 'Target level'!A41) + COUNTIFS('Global Indicators'!M$4:M$10000, "Yes", 'Global Indicators'!C$4:C$10000, 'Target level'!A41) + COUNTIFS('Other Indicators'!I$4:I$10000, "Yes", 'Other Indicators'!C$4:C$10000, 'Target level'!A41))=0, "NA", "Not NA")</f>
        <v>NA</v>
      </c>
      <c r="D41" s="240" t="str">
        <f>IF(COUNTIFS('Global Indicators'!U$4:U$10000, "Yes", 'Global Indicators'!C$4:C$10000, 'Target level'!A41)&gt;0, "Yes", "No")</f>
        <v>No</v>
      </c>
      <c r="E41" s="240" t="str">
        <f>IF((COUNTIFS('Global Indicators'!U$4:U$10000, "No", 'Global Indicators'!C$4:C$10000, 'Target level'!A41) + COUNTIFS('Global Indicators'!U$4:U$10000, "Yes", 'Global Indicators'!C$4:C$10000, 'Target level'!A41))=0, "NA", "Not NA")</f>
        <v>NA</v>
      </c>
      <c r="F41" s="240" t="str">
        <f t="shared" si="0"/>
        <v>No</v>
      </c>
      <c r="G41" s="240" t="str">
        <f t="shared" si="1"/>
        <v>NA</v>
      </c>
    </row>
    <row r="42" spans="1:7" ht="14.5">
      <c r="A42" s="239">
        <v>5.3</v>
      </c>
      <c r="B42" s="240" t="str">
        <f>IF(COUNTIFS('Global Indicators'!M$4:M$10000, "Yes", 'Global Indicators'!C$4:C$10000, 'Target level'!A42) + COUNTIFS('Other Indicators'!I$4:I$10000, "Yes", 'Other Indicators'!C$4:C$10000, 'Target level'!A42)&gt;0, "Yes", "No")</f>
        <v>No</v>
      </c>
      <c r="C42" s="241" t="str">
        <f>IF((COUNTIFS('Global Indicators'!M$4:M$10000, "No", 'Global Indicators'!C$4:C$10000, 'Target level'!A42) + COUNTIFS('Other Indicators'!I$4:I$10000, "No", 'Other Indicators'!C$4:C$10000, 'Target level'!A42) + COUNTIFS('Global Indicators'!M$4:M$10000, "Yes", 'Global Indicators'!C$4:C$10000, 'Target level'!A42) + COUNTIFS('Other Indicators'!I$4:I$10000, "Yes", 'Other Indicators'!C$4:C$10000, 'Target level'!A42))=0, "NA", "Not NA")</f>
        <v>NA</v>
      </c>
      <c r="D42" s="240" t="str">
        <f>IF(COUNTIFS('Global Indicators'!U$4:U$10000, "Yes", 'Global Indicators'!C$4:C$10000, 'Target level'!A42)&gt;0, "Yes", "No")</f>
        <v>No</v>
      </c>
      <c r="E42" s="240" t="str">
        <f>IF((COUNTIFS('Global Indicators'!U$4:U$10000, "No", 'Global Indicators'!C$4:C$10000, 'Target level'!A42) + COUNTIFS('Global Indicators'!U$4:U$10000, "Yes", 'Global Indicators'!C$4:C$10000, 'Target level'!A42))=0, "NA", "Not NA")</f>
        <v>NA</v>
      </c>
      <c r="F42" s="240" t="str">
        <f t="shared" si="0"/>
        <v>No</v>
      </c>
      <c r="G42" s="240" t="str">
        <f t="shared" si="1"/>
        <v>NA</v>
      </c>
    </row>
    <row r="43" spans="1:7" ht="14.5">
      <c r="A43" s="239">
        <v>5.4</v>
      </c>
      <c r="B43" s="240" t="str">
        <f>IF(COUNTIFS('Global Indicators'!M$4:M$10000, "Yes", 'Global Indicators'!C$4:C$10000, 'Target level'!A43) + COUNTIFS('Other Indicators'!I$4:I$10000, "Yes", 'Other Indicators'!C$4:C$10000, 'Target level'!A43)&gt;0, "Yes", "No")</f>
        <v>No</v>
      </c>
      <c r="C43" s="241" t="str">
        <f>IF((COUNTIFS('Global Indicators'!M$4:M$10000, "No", 'Global Indicators'!C$4:C$10000, 'Target level'!A43) + COUNTIFS('Other Indicators'!I$4:I$10000, "No", 'Other Indicators'!C$4:C$10000, 'Target level'!A43) + COUNTIFS('Global Indicators'!M$4:M$10000, "Yes", 'Global Indicators'!C$4:C$10000, 'Target level'!A43) + COUNTIFS('Other Indicators'!I$4:I$10000, "Yes", 'Other Indicators'!C$4:C$10000, 'Target level'!A43))=0, "NA", "Not NA")</f>
        <v>NA</v>
      </c>
      <c r="D43" s="240" t="str">
        <f>IF(COUNTIFS('Global Indicators'!U$4:U$10000, "Yes", 'Global Indicators'!C$4:C$10000, 'Target level'!A43)&gt;0, "Yes", "No")</f>
        <v>No</v>
      </c>
      <c r="E43" s="240" t="str">
        <f>IF((COUNTIFS('Global Indicators'!U$4:U$10000, "No", 'Global Indicators'!C$4:C$10000, 'Target level'!A43) + COUNTIFS('Global Indicators'!U$4:U$10000, "Yes", 'Global Indicators'!C$4:C$10000, 'Target level'!A43))=0, "NA", "Not NA")</f>
        <v>NA</v>
      </c>
      <c r="F43" s="240" t="str">
        <f t="shared" si="0"/>
        <v>No</v>
      </c>
      <c r="G43" s="240" t="str">
        <f t="shared" si="1"/>
        <v>NA</v>
      </c>
    </row>
    <row r="44" spans="1:7" ht="14.5">
      <c r="A44" s="239">
        <v>5.5</v>
      </c>
      <c r="B44" s="240" t="str">
        <f>IF(COUNTIFS('Global Indicators'!M$4:M$10000, "Yes", 'Global Indicators'!C$4:C$10000, 'Target level'!A44) + COUNTIFS('Other Indicators'!I$4:I$10000, "Yes", 'Other Indicators'!C$4:C$10000, 'Target level'!A44)&gt;0, "Yes", "No")</f>
        <v>No</v>
      </c>
      <c r="C44" s="241" t="str">
        <f>IF((COUNTIFS('Global Indicators'!M$4:M$10000, "No", 'Global Indicators'!C$4:C$10000, 'Target level'!A44) + COUNTIFS('Other Indicators'!I$4:I$10000, "No", 'Other Indicators'!C$4:C$10000, 'Target level'!A44) + COUNTIFS('Global Indicators'!M$4:M$10000, "Yes", 'Global Indicators'!C$4:C$10000, 'Target level'!A44) + COUNTIFS('Other Indicators'!I$4:I$10000, "Yes", 'Other Indicators'!C$4:C$10000, 'Target level'!A44))=0, "NA", "Not NA")</f>
        <v>NA</v>
      </c>
      <c r="D44" s="240" t="str">
        <f>IF(COUNTIFS('Global Indicators'!U$4:U$10000, "Yes", 'Global Indicators'!C$4:C$10000, 'Target level'!A44)&gt;0, "Yes", "No")</f>
        <v>No</v>
      </c>
      <c r="E44" s="240" t="str">
        <f>IF((COUNTIFS('Global Indicators'!U$4:U$10000, "No", 'Global Indicators'!C$4:C$10000, 'Target level'!A44) + COUNTIFS('Global Indicators'!U$4:U$10000, "Yes", 'Global Indicators'!C$4:C$10000, 'Target level'!A44))=0, "NA", "Not NA")</f>
        <v>NA</v>
      </c>
      <c r="F44" s="240" t="str">
        <f t="shared" si="0"/>
        <v>No</v>
      </c>
      <c r="G44" s="240" t="str">
        <f t="shared" si="1"/>
        <v>NA</v>
      </c>
    </row>
    <row r="45" spans="1:7" ht="14.5">
      <c r="A45" s="239">
        <v>5.6</v>
      </c>
      <c r="B45" s="240" t="str">
        <f>IF(COUNTIFS('Global Indicators'!M$4:M$10000, "Yes", 'Global Indicators'!C$4:C$10000, 'Target level'!A45) + COUNTIFS('Other Indicators'!I$4:I$10000, "Yes", 'Other Indicators'!C$4:C$10000, 'Target level'!A45)&gt;0, "Yes", "No")</f>
        <v>No</v>
      </c>
      <c r="C45" s="241" t="str">
        <f>IF((COUNTIFS('Global Indicators'!M$4:M$10000, "No", 'Global Indicators'!C$4:C$10000, 'Target level'!A45) + COUNTIFS('Other Indicators'!I$4:I$10000, "No", 'Other Indicators'!C$4:C$10000, 'Target level'!A45) + COUNTIFS('Global Indicators'!M$4:M$10000, "Yes", 'Global Indicators'!C$4:C$10000, 'Target level'!A45) + COUNTIFS('Other Indicators'!I$4:I$10000, "Yes", 'Other Indicators'!C$4:C$10000, 'Target level'!A45))=0, "NA", "Not NA")</f>
        <v>NA</v>
      </c>
      <c r="D45" s="240" t="str">
        <f>IF(COUNTIFS('Global Indicators'!U$4:U$10000, "Yes", 'Global Indicators'!C$4:C$10000, 'Target level'!A45)&gt;0, "Yes", "No")</f>
        <v>No</v>
      </c>
      <c r="E45" s="240" t="str">
        <f>IF((COUNTIFS('Global Indicators'!U$4:U$10000, "No", 'Global Indicators'!C$4:C$10000, 'Target level'!A45) + COUNTIFS('Global Indicators'!U$4:U$10000, "Yes", 'Global Indicators'!C$4:C$10000, 'Target level'!A45))=0, "NA", "Not NA")</f>
        <v>NA</v>
      </c>
      <c r="F45" s="240" t="str">
        <f t="shared" si="0"/>
        <v>No</v>
      </c>
      <c r="G45" s="240" t="str">
        <f t="shared" si="1"/>
        <v>NA</v>
      </c>
    </row>
    <row r="46" spans="1:7" ht="14.5">
      <c r="A46" s="242" t="s">
        <v>1081</v>
      </c>
      <c r="B46" s="240" t="str">
        <f>IF(COUNTIFS('Global Indicators'!M$4:M$10000, "Yes", 'Global Indicators'!C$4:C$10000, 'Target level'!A46) + COUNTIFS('Other Indicators'!I$4:I$10000, "Yes", 'Other Indicators'!C$4:C$10000, 'Target level'!A46)&gt;0, "Yes", "No")</f>
        <v>No</v>
      </c>
      <c r="C46" s="241" t="str">
        <f>IF((COUNTIFS('Global Indicators'!M$4:M$10000, "No", 'Global Indicators'!C$4:C$10000, 'Target level'!A46) + COUNTIFS('Other Indicators'!I$4:I$10000, "No", 'Other Indicators'!C$4:C$10000, 'Target level'!A46) + COUNTIFS('Global Indicators'!M$4:M$10000, "Yes", 'Global Indicators'!C$4:C$10000, 'Target level'!A46) + COUNTIFS('Other Indicators'!I$4:I$10000, "Yes", 'Other Indicators'!C$4:C$10000, 'Target level'!A46))=0, "NA", "Not NA")</f>
        <v>NA</v>
      </c>
      <c r="D46" s="240" t="str">
        <f>IF(COUNTIFS('Global Indicators'!U$4:U$10000, "Yes", 'Global Indicators'!C$4:C$10000, 'Target level'!A46)&gt;0, "Yes", "No")</f>
        <v>No</v>
      </c>
      <c r="E46" s="240" t="str">
        <f>IF((COUNTIFS('Global Indicators'!U$4:U$10000, "No", 'Global Indicators'!C$4:C$10000, 'Target level'!A46) + COUNTIFS('Global Indicators'!U$4:U$10000, "Yes", 'Global Indicators'!C$4:C$10000, 'Target level'!A46))=0, "NA", "Not NA")</f>
        <v>NA</v>
      </c>
      <c r="F46" s="240" t="str">
        <f t="shared" si="0"/>
        <v>No</v>
      </c>
      <c r="G46" s="240" t="str">
        <f t="shared" si="1"/>
        <v>NA</v>
      </c>
    </row>
    <row r="47" spans="1:7" ht="14.5">
      <c r="A47" s="242" t="s">
        <v>1082</v>
      </c>
      <c r="B47" s="240" t="str">
        <f>IF(COUNTIFS('Global Indicators'!M$4:M$10000, "Yes", 'Global Indicators'!C$4:C$10000, 'Target level'!A47) + COUNTIFS('Other Indicators'!I$4:I$10000, "Yes", 'Other Indicators'!C$4:C$10000, 'Target level'!A47)&gt;0, "Yes", "No")</f>
        <v>No</v>
      </c>
      <c r="C47" s="241" t="str">
        <f>IF((COUNTIFS('Global Indicators'!M$4:M$10000, "No", 'Global Indicators'!C$4:C$10000, 'Target level'!A47) + COUNTIFS('Other Indicators'!I$4:I$10000, "No", 'Other Indicators'!C$4:C$10000, 'Target level'!A47) + COUNTIFS('Global Indicators'!M$4:M$10000, "Yes", 'Global Indicators'!C$4:C$10000, 'Target level'!A47) + COUNTIFS('Other Indicators'!I$4:I$10000, "Yes", 'Other Indicators'!C$4:C$10000, 'Target level'!A47))=0, "NA", "Not NA")</f>
        <v>NA</v>
      </c>
      <c r="D47" s="240" t="str">
        <f>IF(COUNTIFS('Global Indicators'!U$4:U$10000, "Yes", 'Global Indicators'!C$4:C$10000, 'Target level'!A47)&gt;0, "Yes", "No")</f>
        <v>No</v>
      </c>
      <c r="E47" s="240" t="str">
        <f>IF((COUNTIFS('Global Indicators'!U$4:U$10000, "No", 'Global Indicators'!C$4:C$10000, 'Target level'!A47) + COUNTIFS('Global Indicators'!U$4:U$10000, "Yes", 'Global Indicators'!C$4:C$10000, 'Target level'!A47))=0, "NA", "Not NA")</f>
        <v>NA</v>
      </c>
      <c r="F47" s="240" t="str">
        <f t="shared" si="0"/>
        <v>No</v>
      </c>
      <c r="G47" s="240" t="str">
        <f t="shared" si="1"/>
        <v>NA</v>
      </c>
    </row>
    <row r="48" spans="1:7" ht="14.5">
      <c r="A48" s="242" t="s">
        <v>1083</v>
      </c>
      <c r="B48" s="240" t="str">
        <f>IF(COUNTIFS('Global Indicators'!M$4:M$10000, "Yes", 'Global Indicators'!C$4:C$10000, 'Target level'!A48) + COUNTIFS('Other Indicators'!I$4:I$10000, "Yes", 'Other Indicators'!C$4:C$10000, 'Target level'!A48)&gt;0, "Yes", "No")</f>
        <v>No</v>
      </c>
      <c r="C48" s="241" t="str">
        <f>IF((COUNTIFS('Global Indicators'!M$4:M$10000, "No", 'Global Indicators'!C$4:C$10000, 'Target level'!A48) + COUNTIFS('Other Indicators'!I$4:I$10000, "No", 'Other Indicators'!C$4:C$10000, 'Target level'!A48) + COUNTIFS('Global Indicators'!M$4:M$10000, "Yes", 'Global Indicators'!C$4:C$10000, 'Target level'!A48) + COUNTIFS('Other Indicators'!I$4:I$10000, "Yes", 'Other Indicators'!C$4:C$10000, 'Target level'!A48))=0, "NA", "Not NA")</f>
        <v>NA</v>
      </c>
      <c r="D48" s="240" t="str">
        <f>IF(COUNTIFS('Global Indicators'!U$4:U$10000, "Yes", 'Global Indicators'!C$4:C$10000, 'Target level'!A48)&gt;0, "Yes", "No")</f>
        <v>No</v>
      </c>
      <c r="E48" s="240" t="str">
        <f>IF((COUNTIFS('Global Indicators'!U$4:U$10000, "No", 'Global Indicators'!C$4:C$10000, 'Target level'!A48) + COUNTIFS('Global Indicators'!U$4:U$10000, "Yes", 'Global Indicators'!C$4:C$10000, 'Target level'!A48))=0, "NA", "Not NA")</f>
        <v>NA</v>
      </c>
      <c r="F48" s="240" t="str">
        <f t="shared" si="0"/>
        <v>No</v>
      </c>
      <c r="G48" s="240" t="str">
        <f t="shared" si="1"/>
        <v>NA</v>
      </c>
    </row>
    <row r="49" spans="1:7" ht="14.5">
      <c r="A49" s="239">
        <v>6.1</v>
      </c>
      <c r="B49" s="240" t="str">
        <f>IF(COUNTIFS('Global Indicators'!M$4:M$10000, "Yes", 'Global Indicators'!C$4:C$10000, 'Target level'!A49) + COUNTIFS('Other Indicators'!I$4:I$10000, "Yes", 'Other Indicators'!C$4:C$10000, 'Target level'!A49)&gt;0, "Yes", "No")</f>
        <v>No</v>
      </c>
      <c r="C49" s="241" t="str">
        <f>IF((COUNTIFS('Global Indicators'!M$4:M$10000, "No", 'Global Indicators'!C$4:C$10000, 'Target level'!A49) + COUNTIFS('Other Indicators'!I$4:I$10000, "No", 'Other Indicators'!C$4:C$10000, 'Target level'!A49) + COUNTIFS('Global Indicators'!M$4:M$10000, "Yes", 'Global Indicators'!C$4:C$10000, 'Target level'!A49) + COUNTIFS('Other Indicators'!I$4:I$10000, "Yes", 'Other Indicators'!C$4:C$10000, 'Target level'!A49))=0, "NA", "Not NA")</f>
        <v>NA</v>
      </c>
      <c r="D49" s="240" t="str">
        <f>IF(COUNTIFS('Global Indicators'!U$4:U$10000, "Yes", 'Global Indicators'!C$4:C$10000, 'Target level'!A49)&gt;0, "Yes", "No")</f>
        <v>No</v>
      </c>
      <c r="E49" s="240" t="str">
        <f>IF((COUNTIFS('Global Indicators'!U$4:U$10000, "No", 'Global Indicators'!C$4:C$10000, 'Target level'!A49) + COUNTIFS('Global Indicators'!U$4:U$10000, "Yes", 'Global Indicators'!C$4:C$10000, 'Target level'!A49))=0, "NA", "Not NA")</f>
        <v>NA</v>
      </c>
      <c r="F49" s="240" t="str">
        <f t="shared" si="0"/>
        <v>No</v>
      </c>
      <c r="G49" s="240" t="str">
        <f t="shared" si="1"/>
        <v>NA</v>
      </c>
    </row>
    <row r="50" spans="1:7" ht="14.5">
      <c r="A50" s="239">
        <v>6.2</v>
      </c>
      <c r="B50" s="240" t="str">
        <f>IF(COUNTIFS('Global Indicators'!M$4:M$10000, "Yes", 'Global Indicators'!C$4:C$10000, 'Target level'!A50) + COUNTIFS('Other Indicators'!I$4:I$10000, "Yes", 'Other Indicators'!C$4:C$10000, 'Target level'!A50)&gt;0, "Yes", "No")</f>
        <v>No</v>
      </c>
      <c r="C50" s="241" t="str">
        <f>IF((COUNTIFS('Global Indicators'!M$4:M$10000, "No", 'Global Indicators'!C$4:C$10000, 'Target level'!A50) + COUNTIFS('Other Indicators'!I$4:I$10000, "No", 'Other Indicators'!C$4:C$10000, 'Target level'!A50) + COUNTIFS('Global Indicators'!M$4:M$10000, "Yes", 'Global Indicators'!C$4:C$10000, 'Target level'!A50) + COUNTIFS('Other Indicators'!I$4:I$10000, "Yes", 'Other Indicators'!C$4:C$10000, 'Target level'!A50))=0, "NA", "Not NA")</f>
        <v>NA</v>
      </c>
      <c r="D50" s="240" t="str">
        <f>IF(COUNTIFS('Global Indicators'!U$4:U$10000, "Yes", 'Global Indicators'!C$4:C$10000, 'Target level'!A50)&gt;0, "Yes", "No")</f>
        <v>No</v>
      </c>
      <c r="E50" s="240" t="str">
        <f>IF((COUNTIFS('Global Indicators'!U$4:U$10000, "No", 'Global Indicators'!C$4:C$10000, 'Target level'!A50) + COUNTIFS('Global Indicators'!U$4:U$10000, "Yes", 'Global Indicators'!C$4:C$10000, 'Target level'!A50))=0, "NA", "Not NA")</f>
        <v>NA</v>
      </c>
      <c r="F50" s="240" t="str">
        <f t="shared" si="0"/>
        <v>No</v>
      </c>
      <c r="G50" s="240" t="str">
        <f t="shared" si="1"/>
        <v>NA</v>
      </c>
    </row>
    <row r="51" spans="1:7" ht="14.5">
      <c r="A51" s="239">
        <v>6.3</v>
      </c>
      <c r="B51" s="240" t="str">
        <f>IF(COUNTIFS('Global Indicators'!M$4:M$10000, "Yes", 'Global Indicators'!C$4:C$10000, 'Target level'!A51) + COUNTIFS('Other Indicators'!I$4:I$10000, "Yes", 'Other Indicators'!C$4:C$10000, 'Target level'!A51)&gt;0, "Yes", "No")</f>
        <v>No</v>
      </c>
      <c r="C51" s="241" t="str">
        <f>IF((COUNTIFS('Global Indicators'!M$4:M$10000, "No", 'Global Indicators'!C$4:C$10000, 'Target level'!A51) + COUNTIFS('Other Indicators'!I$4:I$10000, "No", 'Other Indicators'!C$4:C$10000, 'Target level'!A51) + COUNTIFS('Global Indicators'!M$4:M$10000, "Yes", 'Global Indicators'!C$4:C$10000, 'Target level'!A51) + COUNTIFS('Other Indicators'!I$4:I$10000, "Yes", 'Other Indicators'!C$4:C$10000, 'Target level'!A51))=0, "NA", "Not NA")</f>
        <v>NA</v>
      </c>
      <c r="D51" s="240" t="str">
        <f>IF(COUNTIFS('Global Indicators'!U$4:U$10000, "Yes", 'Global Indicators'!C$4:C$10000, 'Target level'!A51)&gt;0, "Yes", "No")</f>
        <v>No</v>
      </c>
      <c r="E51" s="240" t="str">
        <f>IF((COUNTIFS('Global Indicators'!U$4:U$10000, "No", 'Global Indicators'!C$4:C$10000, 'Target level'!A51) + COUNTIFS('Global Indicators'!U$4:U$10000, "Yes", 'Global Indicators'!C$4:C$10000, 'Target level'!A51))=0, "NA", "Not NA")</f>
        <v>NA</v>
      </c>
      <c r="F51" s="240" t="str">
        <f t="shared" si="0"/>
        <v>No</v>
      </c>
      <c r="G51" s="240" t="str">
        <f t="shared" si="1"/>
        <v>NA</v>
      </c>
    </row>
    <row r="52" spans="1:7" ht="14.5">
      <c r="A52" s="239">
        <v>6.4</v>
      </c>
      <c r="B52" s="240" t="str">
        <f>IF(COUNTIFS('Global Indicators'!M$4:M$10000, "Yes", 'Global Indicators'!C$4:C$10000, 'Target level'!A52) + COUNTIFS('Other Indicators'!I$4:I$10000, "Yes", 'Other Indicators'!C$4:C$10000, 'Target level'!A52)&gt;0, "Yes", "No")</f>
        <v>No</v>
      </c>
      <c r="C52" s="241" t="str">
        <f>IF((COUNTIFS('Global Indicators'!M$4:M$10000, "No", 'Global Indicators'!C$4:C$10000, 'Target level'!A52) + COUNTIFS('Other Indicators'!I$4:I$10000, "No", 'Other Indicators'!C$4:C$10000, 'Target level'!A52) + COUNTIFS('Global Indicators'!M$4:M$10000, "Yes", 'Global Indicators'!C$4:C$10000, 'Target level'!A52) + COUNTIFS('Other Indicators'!I$4:I$10000, "Yes", 'Other Indicators'!C$4:C$10000, 'Target level'!A52))=0, "NA", "Not NA")</f>
        <v>NA</v>
      </c>
      <c r="D52" s="240" t="str">
        <f>IF(COUNTIFS('Global Indicators'!U$4:U$10000, "Yes", 'Global Indicators'!C$4:C$10000, 'Target level'!A52)&gt;0, "Yes", "No")</f>
        <v>No</v>
      </c>
      <c r="E52" s="240" t="str">
        <f>IF((COUNTIFS('Global Indicators'!U$4:U$10000, "No", 'Global Indicators'!C$4:C$10000, 'Target level'!A52) + COUNTIFS('Global Indicators'!U$4:U$10000, "Yes", 'Global Indicators'!C$4:C$10000, 'Target level'!A52))=0, "NA", "Not NA")</f>
        <v>NA</v>
      </c>
      <c r="F52" s="240" t="str">
        <f t="shared" si="0"/>
        <v>No</v>
      </c>
      <c r="G52" s="240" t="str">
        <f t="shared" si="1"/>
        <v>NA</v>
      </c>
    </row>
    <row r="53" spans="1:7" ht="14.5">
      <c r="A53" s="239">
        <v>6.5</v>
      </c>
      <c r="B53" s="240" t="str">
        <f>IF(COUNTIFS('Global Indicators'!M$4:M$10000, "Yes", 'Global Indicators'!C$4:C$10000, 'Target level'!A53) + COUNTIFS('Other Indicators'!I$4:I$10000, "Yes", 'Other Indicators'!C$4:C$10000, 'Target level'!A53)&gt;0, "Yes", "No")</f>
        <v>No</v>
      </c>
      <c r="C53" s="241" t="str">
        <f>IF((COUNTIFS('Global Indicators'!M$4:M$10000, "No", 'Global Indicators'!C$4:C$10000, 'Target level'!A53) + COUNTIFS('Other Indicators'!I$4:I$10000, "No", 'Other Indicators'!C$4:C$10000, 'Target level'!A53) + COUNTIFS('Global Indicators'!M$4:M$10000, "Yes", 'Global Indicators'!C$4:C$10000, 'Target level'!A53) + COUNTIFS('Other Indicators'!I$4:I$10000, "Yes", 'Other Indicators'!C$4:C$10000, 'Target level'!A53))=0, "NA", "Not NA")</f>
        <v>NA</v>
      </c>
      <c r="D53" s="240" t="str">
        <f>IF(COUNTIFS('Global Indicators'!U$4:U$10000, "Yes", 'Global Indicators'!C$4:C$10000, 'Target level'!A53)&gt;0, "Yes", "No")</f>
        <v>No</v>
      </c>
      <c r="E53" s="240" t="str">
        <f>IF((COUNTIFS('Global Indicators'!U$4:U$10000, "No", 'Global Indicators'!C$4:C$10000, 'Target level'!A53) + COUNTIFS('Global Indicators'!U$4:U$10000, "Yes", 'Global Indicators'!C$4:C$10000, 'Target level'!A53))=0, "NA", "Not NA")</f>
        <v>NA</v>
      </c>
      <c r="F53" s="240" t="str">
        <f t="shared" si="0"/>
        <v>No</v>
      </c>
      <c r="G53" s="240" t="str">
        <f t="shared" si="1"/>
        <v>NA</v>
      </c>
    </row>
    <row r="54" spans="1:7" ht="14.5">
      <c r="A54" s="239">
        <v>6.6</v>
      </c>
      <c r="B54" s="240" t="str">
        <f>IF(COUNTIFS('Global Indicators'!M$4:M$10000, "Yes", 'Global Indicators'!C$4:C$10000, 'Target level'!A54) + COUNTIFS('Other Indicators'!I$4:I$10000, "Yes", 'Other Indicators'!C$4:C$10000, 'Target level'!A54)&gt;0, "Yes", "No")</f>
        <v>No</v>
      </c>
      <c r="C54" s="241" t="str">
        <f>IF((COUNTIFS('Global Indicators'!M$4:M$10000, "No", 'Global Indicators'!C$4:C$10000, 'Target level'!A54) + COUNTIFS('Other Indicators'!I$4:I$10000, "No", 'Other Indicators'!C$4:C$10000, 'Target level'!A54) + COUNTIFS('Global Indicators'!M$4:M$10000, "Yes", 'Global Indicators'!C$4:C$10000, 'Target level'!A54) + COUNTIFS('Other Indicators'!I$4:I$10000, "Yes", 'Other Indicators'!C$4:C$10000, 'Target level'!A54))=0, "NA", "Not NA")</f>
        <v>NA</v>
      </c>
      <c r="D54" s="240" t="str">
        <f>IF(COUNTIFS('Global Indicators'!U$4:U$10000, "Yes", 'Global Indicators'!C$4:C$10000, 'Target level'!A54)&gt;0, "Yes", "No")</f>
        <v>No</v>
      </c>
      <c r="E54" s="240" t="str">
        <f>IF((COUNTIFS('Global Indicators'!U$4:U$10000, "No", 'Global Indicators'!C$4:C$10000, 'Target level'!A54) + COUNTIFS('Global Indicators'!U$4:U$10000, "Yes", 'Global Indicators'!C$4:C$10000, 'Target level'!A54))=0, "NA", "Not NA")</f>
        <v>NA</v>
      </c>
      <c r="F54" s="240" t="str">
        <f t="shared" si="0"/>
        <v>No</v>
      </c>
      <c r="G54" s="240" t="str">
        <f t="shared" si="1"/>
        <v>NA</v>
      </c>
    </row>
    <row r="55" spans="1:7" ht="14.5">
      <c r="A55" s="242" t="s">
        <v>1084</v>
      </c>
      <c r="B55" s="240" t="str">
        <f>IF(COUNTIFS('Global Indicators'!M$4:M$10000, "Yes", 'Global Indicators'!C$4:C$10000, 'Target level'!A55) + COUNTIFS('Other Indicators'!I$4:I$10000, "Yes", 'Other Indicators'!C$4:C$10000, 'Target level'!A55)&gt;0, "Yes", "No")</f>
        <v>No</v>
      </c>
      <c r="C55" s="241" t="str">
        <f>IF((COUNTIFS('Global Indicators'!M$4:M$10000, "No", 'Global Indicators'!C$4:C$10000, 'Target level'!A55) + COUNTIFS('Other Indicators'!I$4:I$10000, "No", 'Other Indicators'!C$4:C$10000, 'Target level'!A55) + COUNTIFS('Global Indicators'!M$4:M$10000, "Yes", 'Global Indicators'!C$4:C$10000, 'Target level'!A55) + COUNTIFS('Other Indicators'!I$4:I$10000, "Yes", 'Other Indicators'!C$4:C$10000, 'Target level'!A55))=0, "NA", "Not NA")</f>
        <v>NA</v>
      </c>
      <c r="D55" s="240" t="str">
        <f>IF(COUNTIFS('Global Indicators'!U$4:U$10000, "Yes", 'Global Indicators'!C$4:C$10000, 'Target level'!A55)&gt;0, "Yes", "No")</f>
        <v>No</v>
      </c>
      <c r="E55" s="240" t="str">
        <f>IF((COUNTIFS('Global Indicators'!U$4:U$10000, "No", 'Global Indicators'!C$4:C$10000, 'Target level'!A55) + COUNTIFS('Global Indicators'!U$4:U$10000, "Yes", 'Global Indicators'!C$4:C$10000, 'Target level'!A55))=0, "NA", "Not NA")</f>
        <v>NA</v>
      </c>
      <c r="F55" s="240" t="str">
        <f t="shared" si="0"/>
        <v>No</v>
      </c>
      <c r="G55" s="240" t="str">
        <f t="shared" si="1"/>
        <v>NA</v>
      </c>
    </row>
    <row r="56" spans="1:7" ht="14.5">
      <c r="A56" s="242" t="s">
        <v>1085</v>
      </c>
      <c r="B56" s="240" t="str">
        <f>IF(COUNTIFS('Global Indicators'!M$4:M$10000, "Yes", 'Global Indicators'!C$4:C$10000, 'Target level'!A56) + COUNTIFS('Other Indicators'!I$4:I$10000, "Yes", 'Other Indicators'!C$4:C$10000, 'Target level'!A56)&gt;0, "Yes", "No")</f>
        <v>No</v>
      </c>
      <c r="C56" s="241" t="str">
        <f>IF((COUNTIFS('Global Indicators'!M$4:M$10000, "No", 'Global Indicators'!C$4:C$10000, 'Target level'!A56) + COUNTIFS('Other Indicators'!I$4:I$10000, "No", 'Other Indicators'!C$4:C$10000, 'Target level'!A56) + COUNTIFS('Global Indicators'!M$4:M$10000, "Yes", 'Global Indicators'!C$4:C$10000, 'Target level'!A56) + COUNTIFS('Other Indicators'!I$4:I$10000, "Yes", 'Other Indicators'!C$4:C$10000, 'Target level'!A56))=0, "NA", "Not NA")</f>
        <v>NA</v>
      </c>
      <c r="D56" s="240" t="str">
        <f>IF(COUNTIFS('Global Indicators'!U$4:U$10000, "Yes", 'Global Indicators'!C$4:C$10000, 'Target level'!A56)&gt;0, "Yes", "No")</f>
        <v>No</v>
      </c>
      <c r="E56" s="240" t="str">
        <f>IF((COUNTIFS('Global Indicators'!U$4:U$10000, "No", 'Global Indicators'!C$4:C$10000, 'Target level'!A56) + COUNTIFS('Global Indicators'!U$4:U$10000, "Yes", 'Global Indicators'!C$4:C$10000, 'Target level'!A56))=0, "NA", "Not NA")</f>
        <v>NA</v>
      </c>
      <c r="F56" s="240" t="str">
        <f t="shared" si="0"/>
        <v>No</v>
      </c>
      <c r="G56" s="240" t="str">
        <f t="shared" si="1"/>
        <v>NA</v>
      </c>
    </row>
    <row r="57" spans="1:7" ht="14.5">
      <c r="A57" s="239">
        <v>7.1</v>
      </c>
      <c r="B57" s="240" t="str">
        <f>IF(COUNTIFS('Global Indicators'!M$4:M$10000, "Yes", 'Global Indicators'!C$4:C$10000, 'Target level'!A57) + COUNTIFS('Other Indicators'!I$4:I$10000, "Yes", 'Other Indicators'!C$4:C$10000, 'Target level'!A57)&gt;0, "Yes", "No")</f>
        <v>No</v>
      </c>
      <c r="C57" s="241" t="str">
        <f>IF((COUNTIFS('Global Indicators'!M$4:M$10000, "No", 'Global Indicators'!C$4:C$10000, 'Target level'!A57) + COUNTIFS('Other Indicators'!I$4:I$10000, "No", 'Other Indicators'!C$4:C$10000, 'Target level'!A57) + COUNTIFS('Global Indicators'!M$4:M$10000, "Yes", 'Global Indicators'!C$4:C$10000, 'Target level'!A57) + COUNTIFS('Other Indicators'!I$4:I$10000, "Yes", 'Other Indicators'!C$4:C$10000, 'Target level'!A57))=0, "NA", "Not NA")</f>
        <v>NA</v>
      </c>
      <c r="D57" s="240" t="str">
        <f>IF(COUNTIFS('Global Indicators'!U$4:U$10000, "Yes", 'Global Indicators'!C$4:C$10000, 'Target level'!A57)&gt;0, "Yes", "No")</f>
        <v>No</v>
      </c>
      <c r="E57" s="240" t="str">
        <f>IF((COUNTIFS('Global Indicators'!U$4:U$10000, "No", 'Global Indicators'!C$4:C$10000, 'Target level'!A57) + COUNTIFS('Global Indicators'!U$4:U$10000, "Yes", 'Global Indicators'!C$4:C$10000, 'Target level'!A57))=0, "NA", "Not NA")</f>
        <v>NA</v>
      </c>
      <c r="F57" s="240" t="str">
        <f t="shared" si="0"/>
        <v>No</v>
      </c>
      <c r="G57" s="240" t="str">
        <f t="shared" si="1"/>
        <v>NA</v>
      </c>
    </row>
    <row r="58" spans="1:7" ht="14.5">
      <c r="A58" s="239">
        <v>7.2</v>
      </c>
      <c r="B58" s="240" t="str">
        <f>IF(COUNTIFS('Global Indicators'!M$4:M$10000, "Yes", 'Global Indicators'!C$4:C$10000, 'Target level'!A58) + COUNTIFS('Other Indicators'!I$4:I$10000, "Yes", 'Other Indicators'!C$4:C$10000, 'Target level'!A58)&gt;0, "Yes", "No")</f>
        <v>No</v>
      </c>
      <c r="C58" s="241" t="str">
        <f>IF((COUNTIFS('Global Indicators'!M$4:M$10000, "No", 'Global Indicators'!C$4:C$10000, 'Target level'!A58) + COUNTIFS('Other Indicators'!I$4:I$10000, "No", 'Other Indicators'!C$4:C$10000, 'Target level'!A58) + COUNTIFS('Global Indicators'!M$4:M$10000, "Yes", 'Global Indicators'!C$4:C$10000, 'Target level'!A58) + COUNTIFS('Other Indicators'!I$4:I$10000, "Yes", 'Other Indicators'!C$4:C$10000, 'Target level'!A58))=0, "NA", "Not NA")</f>
        <v>NA</v>
      </c>
      <c r="D58" s="240" t="str">
        <f>IF(COUNTIFS('Global Indicators'!U$4:U$10000, "Yes", 'Global Indicators'!C$4:C$10000, 'Target level'!A58)&gt;0, "Yes", "No")</f>
        <v>No</v>
      </c>
      <c r="E58" s="240" t="str">
        <f>IF((COUNTIFS('Global Indicators'!U$4:U$10000, "No", 'Global Indicators'!C$4:C$10000, 'Target level'!A58) + COUNTIFS('Global Indicators'!U$4:U$10000, "Yes", 'Global Indicators'!C$4:C$10000, 'Target level'!A58))=0, "NA", "Not NA")</f>
        <v>NA</v>
      </c>
      <c r="F58" s="240" t="str">
        <f t="shared" si="0"/>
        <v>No</v>
      </c>
      <c r="G58" s="240" t="str">
        <f t="shared" si="1"/>
        <v>NA</v>
      </c>
    </row>
    <row r="59" spans="1:7" ht="14.5">
      <c r="A59" s="239">
        <v>7.3</v>
      </c>
      <c r="B59" s="240" t="str">
        <f>IF(COUNTIFS('Global Indicators'!M$4:M$10000, "Yes", 'Global Indicators'!C$4:C$10000, 'Target level'!A59) + COUNTIFS('Other Indicators'!I$4:I$10000, "Yes", 'Other Indicators'!C$4:C$10000, 'Target level'!A59)&gt;0, "Yes", "No")</f>
        <v>No</v>
      </c>
      <c r="C59" s="241" t="str">
        <f>IF((COUNTIFS('Global Indicators'!M$4:M$10000, "No", 'Global Indicators'!C$4:C$10000, 'Target level'!A59) + COUNTIFS('Other Indicators'!I$4:I$10000, "No", 'Other Indicators'!C$4:C$10000, 'Target level'!A59) + COUNTIFS('Global Indicators'!M$4:M$10000, "Yes", 'Global Indicators'!C$4:C$10000, 'Target level'!A59) + COUNTIFS('Other Indicators'!I$4:I$10000, "Yes", 'Other Indicators'!C$4:C$10000, 'Target level'!A59))=0, "NA", "Not NA")</f>
        <v>NA</v>
      </c>
      <c r="D59" s="240" t="str">
        <f>IF(COUNTIFS('Global Indicators'!U$4:U$10000, "Yes", 'Global Indicators'!C$4:C$10000, 'Target level'!A59)&gt;0, "Yes", "No")</f>
        <v>No</v>
      </c>
      <c r="E59" s="240" t="str">
        <f>IF((COUNTIFS('Global Indicators'!U$4:U$10000, "No", 'Global Indicators'!C$4:C$10000, 'Target level'!A59) + COUNTIFS('Global Indicators'!U$4:U$10000, "Yes", 'Global Indicators'!C$4:C$10000, 'Target level'!A59))=0, "NA", "Not NA")</f>
        <v>NA</v>
      </c>
      <c r="F59" s="240" t="str">
        <f t="shared" si="0"/>
        <v>No</v>
      </c>
      <c r="G59" s="240" t="str">
        <f t="shared" si="1"/>
        <v>NA</v>
      </c>
    </row>
    <row r="60" spans="1:7" ht="14.5">
      <c r="A60" s="242" t="s">
        <v>1086</v>
      </c>
      <c r="B60" s="240" t="str">
        <f>IF(COUNTIFS('Global Indicators'!M$4:M$10000, "Yes", 'Global Indicators'!C$4:C$10000, 'Target level'!A60) + COUNTIFS('Other Indicators'!I$4:I$10000, "Yes", 'Other Indicators'!C$4:C$10000, 'Target level'!A60)&gt;0, "Yes", "No")</f>
        <v>No</v>
      </c>
      <c r="C60" s="241" t="str">
        <f>IF((COUNTIFS('Global Indicators'!M$4:M$10000, "No", 'Global Indicators'!C$4:C$10000, 'Target level'!A60) + COUNTIFS('Other Indicators'!I$4:I$10000, "No", 'Other Indicators'!C$4:C$10000, 'Target level'!A60) + COUNTIFS('Global Indicators'!M$4:M$10000, "Yes", 'Global Indicators'!C$4:C$10000, 'Target level'!A60) + COUNTIFS('Other Indicators'!I$4:I$10000, "Yes", 'Other Indicators'!C$4:C$10000, 'Target level'!A60))=0, "NA", "Not NA")</f>
        <v>NA</v>
      </c>
      <c r="D60" s="240" t="str">
        <f>IF(COUNTIFS('Global Indicators'!U$4:U$10000, "Yes", 'Global Indicators'!C$4:C$10000, 'Target level'!A60)&gt;0, "Yes", "No")</f>
        <v>No</v>
      </c>
      <c r="E60" s="240" t="str">
        <f>IF((COUNTIFS('Global Indicators'!U$4:U$10000, "No", 'Global Indicators'!C$4:C$10000, 'Target level'!A60) + COUNTIFS('Global Indicators'!U$4:U$10000, "Yes", 'Global Indicators'!C$4:C$10000, 'Target level'!A60))=0, "NA", "Not NA")</f>
        <v>NA</v>
      </c>
      <c r="F60" s="240" t="str">
        <f t="shared" si="0"/>
        <v>No</v>
      </c>
      <c r="G60" s="240" t="str">
        <f t="shared" si="1"/>
        <v>NA</v>
      </c>
    </row>
    <row r="61" spans="1:7" ht="14.5">
      <c r="A61" s="242" t="s">
        <v>1087</v>
      </c>
      <c r="B61" s="240" t="str">
        <f>IF(COUNTIFS('Global Indicators'!M$4:M$10000, "Yes", 'Global Indicators'!C$4:C$10000, 'Target level'!A61) + COUNTIFS('Other Indicators'!I$4:I$10000, "Yes", 'Other Indicators'!C$4:C$10000, 'Target level'!A61)&gt;0, "Yes", "No")</f>
        <v>No</v>
      </c>
      <c r="C61" s="241" t="str">
        <f>IF((COUNTIFS('Global Indicators'!M$4:M$10000, "No", 'Global Indicators'!C$4:C$10000, 'Target level'!A61) + COUNTIFS('Other Indicators'!I$4:I$10000, "No", 'Other Indicators'!C$4:C$10000, 'Target level'!A61) + COUNTIFS('Global Indicators'!M$4:M$10000, "Yes", 'Global Indicators'!C$4:C$10000, 'Target level'!A61) + COUNTIFS('Other Indicators'!I$4:I$10000, "Yes", 'Other Indicators'!C$4:C$10000, 'Target level'!A61))=0, "NA", "Not NA")</f>
        <v>NA</v>
      </c>
      <c r="D61" s="240" t="str">
        <f>IF(COUNTIFS('Global Indicators'!U$4:U$10000, "Yes", 'Global Indicators'!C$4:C$10000, 'Target level'!A61)&gt;0, "Yes", "No")</f>
        <v>No</v>
      </c>
      <c r="E61" s="240" t="str">
        <f>IF((COUNTIFS('Global Indicators'!U$4:U$10000, "No", 'Global Indicators'!C$4:C$10000, 'Target level'!A61) + COUNTIFS('Global Indicators'!U$4:U$10000, "Yes", 'Global Indicators'!C$4:C$10000, 'Target level'!A61))=0, "NA", "Not NA")</f>
        <v>NA</v>
      </c>
      <c r="F61" s="240" t="str">
        <f t="shared" si="0"/>
        <v>No</v>
      </c>
      <c r="G61" s="240" t="str">
        <f t="shared" si="1"/>
        <v>NA</v>
      </c>
    </row>
    <row r="62" spans="1:7" ht="14.5">
      <c r="A62" s="239">
        <v>8.1</v>
      </c>
      <c r="B62" s="240" t="str">
        <f>IF(COUNTIFS('Global Indicators'!M$4:M$10000, "Yes", 'Global Indicators'!C$4:C$10000, 'Target level'!A62) + COUNTIFS('Other Indicators'!I$4:I$10000, "Yes", 'Other Indicators'!C$4:C$10000, 'Target level'!A62)&gt;0, "Yes", "No")</f>
        <v>No</v>
      </c>
      <c r="C62" s="241" t="str">
        <f>IF((COUNTIFS('Global Indicators'!M$4:M$10000, "No", 'Global Indicators'!C$4:C$10000, 'Target level'!A62) + COUNTIFS('Other Indicators'!I$4:I$10000, "No", 'Other Indicators'!C$4:C$10000, 'Target level'!A62) + COUNTIFS('Global Indicators'!M$4:M$10000, "Yes", 'Global Indicators'!C$4:C$10000, 'Target level'!A62) + COUNTIFS('Other Indicators'!I$4:I$10000, "Yes", 'Other Indicators'!C$4:C$10000, 'Target level'!A62))=0, "NA", "Not NA")</f>
        <v>NA</v>
      </c>
      <c r="D62" s="240" t="str">
        <f>IF(COUNTIFS('Global Indicators'!U$4:U$10000, "Yes", 'Global Indicators'!C$4:C$10000, 'Target level'!A62)&gt;0, "Yes", "No")</f>
        <v>No</v>
      </c>
      <c r="E62" s="240" t="str">
        <f>IF((COUNTIFS('Global Indicators'!U$4:U$10000, "No", 'Global Indicators'!C$4:C$10000, 'Target level'!A62) + COUNTIFS('Global Indicators'!U$4:U$10000, "Yes", 'Global Indicators'!C$4:C$10000, 'Target level'!A62))=0, "NA", "Not NA")</f>
        <v>NA</v>
      </c>
      <c r="F62" s="240" t="str">
        <f t="shared" si="0"/>
        <v>No</v>
      </c>
      <c r="G62" s="240" t="str">
        <f t="shared" si="1"/>
        <v>NA</v>
      </c>
    </row>
    <row r="63" spans="1:7" ht="14.5">
      <c r="A63" s="239">
        <v>8.1999999999999993</v>
      </c>
      <c r="B63" s="240" t="str">
        <f>IF(COUNTIFS('Global Indicators'!M$4:M$10000, "Yes", 'Global Indicators'!C$4:C$10000, 'Target level'!A63) + COUNTIFS('Other Indicators'!I$4:I$10000, "Yes", 'Other Indicators'!C$4:C$10000, 'Target level'!A63)&gt;0, "Yes", "No")</f>
        <v>No</v>
      </c>
      <c r="C63" s="241" t="str">
        <f>IF((COUNTIFS('Global Indicators'!M$4:M$10000, "No", 'Global Indicators'!C$4:C$10000, 'Target level'!A63) + COUNTIFS('Other Indicators'!I$4:I$10000, "No", 'Other Indicators'!C$4:C$10000, 'Target level'!A63) + COUNTIFS('Global Indicators'!M$4:M$10000, "Yes", 'Global Indicators'!C$4:C$10000, 'Target level'!A63) + COUNTIFS('Other Indicators'!I$4:I$10000, "Yes", 'Other Indicators'!C$4:C$10000, 'Target level'!A63))=0, "NA", "Not NA")</f>
        <v>NA</v>
      </c>
      <c r="D63" s="240" t="str">
        <f>IF(COUNTIFS('Global Indicators'!U$4:U$10000, "Yes", 'Global Indicators'!C$4:C$10000, 'Target level'!A63)&gt;0, "Yes", "No")</f>
        <v>No</v>
      </c>
      <c r="E63" s="240" t="str">
        <f>IF((COUNTIFS('Global Indicators'!U$4:U$10000, "No", 'Global Indicators'!C$4:C$10000, 'Target level'!A63) + COUNTIFS('Global Indicators'!U$4:U$10000, "Yes", 'Global Indicators'!C$4:C$10000, 'Target level'!A63))=0, "NA", "Not NA")</f>
        <v>NA</v>
      </c>
      <c r="F63" s="240" t="str">
        <f t="shared" si="0"/>
        <v>No</v>
      </c>
      <c r="G63" s="240" t="str">
        <f t="shared" si="1"/>
        <v>NA</v>
      </c>
    </row>
    <row r="64" spans="1:7" ht="14.5">
      <c r="A64" s="239">
        <v>8.3000000000000007</v>
      </c>
      <c r="B64" s="240" t="str">
        <f>IF(COUNTIFS('Global Indicators'!M$4:M$10000, "Yes", 'Global Indicators'!C$4:C$10000, 'Target level'!A64) + COUNTIFS('Other Indicators'!I$4:I$10000, "Yes", 'Other Indicators'!C$4:C$10000, 'Target level'!A64)&gt;0, "Yes", "No")</f>
        <v>No</v>
      </c>
      <c r="C64" s="241" t="str">
        <f>IF((COUNTIFS('Global Indicators'!M$4:M$10000, "No", 'Global Indicators'!C$4:C$10000, 'Target level'!A64) + COUNTIFS('Other Indicators'!I$4:I$10000, "No", 'Other Indicators'!C$4:C$10000, 'Target level'!A64) + COUNTIFS('Global Indicators'!M$4:M$10000, "Yes", 'Global Indicators'!C$4:C$10000, 'Target level'!A64) + COUNTIFS('Other Indicators'!I$4:I$10000, "Yes", 'Other Indicators'!C$4:C$10000, 'Target level'!A64))=0, "NA", "Not NA")</f>
        <v>NA</v>
      </c>
      <c r="D64" s="240" t="str">
        <f>IF(COUNTIFS('Global Indicators'!U$4:U$10000, "Yes", 'Global Indicators'!C$4:C$10000, 'Target level'!A64)&gt;0, "Yes", "No")</f>
        <v>No</v>
      </c>
      <c r="E64" s="240" t="str">
        <f>IF((COUNTIFS('Global Indicators'!U$4:U$10000, "No", 'Global Indicators'!C$4:C$10000, 'Target level'!A64) + COUNTIFS('Global Indicators'!U$4:U$10000, "Yes", 'Global Indicators'!C$4:C$10000, 'Target level'!A64))=0, "NA", "Not NA")</f>
        <v>NA</v>
      </c>
      <c r="F64" s="240" t="str">
        <f t="shared" si="0"/>
        <v>No</v>
      </c>
      <c r="G64" s="240" t="str">
        <f t="shared" si="1"/>
        <v>NA</v>
      </c>
    </row>
    <row r="65" spans="1:7" ht="14.5">
      <c r="A65" s="239">
        <v>8.4</v>
      </c>
      <c r="B65" s="240" t="str">
        <f>IF(COUNTIFS('Global Indicators'!M$4:M$10000, "Yes", 'Global Indicators'!C$4:C$10000, 'Target level'!A65) + COUNTIFS('Other Indicators'!I$4:I$10000, "Yes", 'Other Indicators'!C$4:C$10000, 'Target level'!A65)&gt;0, "Yes", "No")</f>
        <v>No</v>
      </c>
      <c r="C65" s="241" t="str">
        <f>IF((COUNTIFS('Global Indicators'!M$4:M$10000, "No", 'Global Indicators'!C$4:C$10000, 'Target level'!A65) + COUNTIFS('Other Indicators'!I$4:I$10000, "No", 'Other Indicators'!C$4:C$10000, 'Target level'!A65) + COUNTIFS('Global Indicators'!M$4:M$10000, "Yes", 'Global Indicators'!C$4:C$10000, 'Target level'!A65) + COUNTIFS('Other Indicators'!I$4:I$10000, "Yes", 'Other Indicators'!C$4:C$10000, 'Target level'!A65))=0, "NA", "Not NA")</f>
        <v>NA</v>
      </c>
      <c r="D65" s="240" t="str">
        <f>IF(COUNTIFS('Global Indicators'!U$4:U$10000, "Yes", 'Global Indicators'!C$4:C$10000, 'Target level'!A65)&gt;0, "Yes", "No")</f>
        <v>No</v>
      </c>
      <c r="E65" s="240" t="str">
        <f>IF((COUNTIFS('Global Indicators'!U$4:U$10000, "No", 'Global Indicators'!C$4:C$10000, 'Target level'!A65) + COUNTIFS('Global Indicators'!U$4:U$10000, "Yes", 'Global Indicators'!C$4:C$10000, 'Target level'!A65))=0, "NA", "Not NA")</f>
        <v>NA</v>
      </c>
      <c r="F65" s="240" t="str">
        <f t="shared" si="0"/>
        <v>No</v>
      </c>
      <c r="G65" s="240" t="str">
        <f t="shared" si="1"/>
        <v>NA</v>
      </c>
    </row>
    <row r="66" spans="1:7" ht="14.5">
      <c r="A66" s="239">
        <v>8.5</v>
      </c>
      <c r="B66" s="240" t="str">
        <f>IF(COUNTIFS('Global Indicators'!M$4:M$10000, "Yes", 'Global Indicators'!C$4:C$10000, 'Target level'!A66) + COUNTIFS('Other Indicators'!I$4:I$10000, "Yes", 'Other Indicators'!C$4:C$10000, 'Target level'!A66)&gt;0, "Yes", "No")</f>
        <v>No</v>
      </c>
      <c r="C66" s="241" t="str">
        <f>IF((COUNTIFS('Global Indicators'!M$4:M$10000, "No", 'Global Indicators'!C$4:C$10000, 'Target level'!A66) + COUNTIFS('Other Indicators'!I$4:I$10000, "No", 'Other Indicators'!C$4:C$10000, 'Target level'!A66) + COUNTIFS('Global Indicators'!M$4:M$10000, "Yes", 'Global Indicators'!C$4:C$10000, 'Target level'!A66) + COUNTIFS('Other Indicators'!I$4:I$10000, "Yes", 'Other Indicators'!C$4:C$10000, 'Target level'!A66))=0, "NA", "Not NA")</f>
        <v>NA</v>
      </c>
      <c r="D66" s="240" t="str">
        <f>IF(COUNTIFS('Global Indicators'!U$4:U$10000, "Yes", 'Global Indicators'!C$4:C$10000, 'Target level'!A66)&gt;0, "Yes", "No")</f>
        <v>No</v>
      </c>
      <c r="E66" s="240" t="str">
        <f>IF((COUNTIFS('Global Indicators'!U$4:U$10000, "No", 'Global Indicators'!C$4:C$10000, 'Target level'!A66) + COUNTIFS('Global Indicators'!U$4:U$10000, "Yes", 'Global Indicators'!C$4:C$10000, 'Target level'!A66))=0, "NA", "Not NA")</f>
        <v>NA</v>
      </c>
      <c r="F66" s="240" t="str">
        <f t="shared" si="0"/>
        <v>No</v>
      </c>
      <c r="G66" s="240" t="str">
        <f t="shared" si="1"/>
        <v>NA</v>
      </c>
    </row>
    <row r="67" spans="1:7" ht="14.5">
      <c r="A67" s="239">
        <v>8.6</v>
      </c>
      <c r="B67" s="240" t="str">
        <f>IF(COUNTIFS('Global Indicators'!M$4:M$10000, "Yes", 'Global Indicators'!C$4:C$10000, 'Target level'!A67) + COUNTIFS('Other Indicators'!I$4:I$10000, "Yes", 'Other Indicators'!C$4:C$10000, 'Target level'!A67)&gt;0, "Yes", "No")</f>
        <v>No</v>
      </c>
      <c r="C67" s="241" t="str">
        <f>IF((COUNTIFS('Global Indicators'!M$4:M$10000, "No", 'Global Indicators'!C$4:C$10000, 'Target level'!A67) + COUNTIFS('Other Indicators'!I$4:I$10000, "No", 'Other Indicators'!C$4:C$10000, 'Target level'!A67) + COUNTIFS('Global Indicators'!M$4:M$10000, "Yes", 'Global Indicators'!C$4:C$10000, 'Target level'!A67) + COUNTIFS('Other Indicators'!I$4:I$10000, "Yes", 'Other Indicators'!C$4:C$10000, 'Target level'!A67))=0, "NA", "Not NA")</f>
        <v>NA</v>
      </c>
      <c r="D67" s="240" t="str">
        <f>IF(COUNTIFS('Global Indicators'!U$4:U$10000, "Yes", 'Global Indicators'!C$4:C$10000, 'Target level'!A67)&gt;0, "Yes", "No")</f>
        <v>No</v>
      </c>
      <c r="E67" s="240" t="str">
        <f>IF((COUNTIFS('Global Indicators'!U$4:U$10000, "No", 'Global Indicators'!C$4:C$10000, 'Target level'!A67) + COUNTIFS('Global Indicators'!U$4:U$10000, "Yes", 'Global Indicators'!C$4:C$10000, 'Target level'!A67))=0, "NA", "Not NA")</f>
        <v>NA</v>
      </c>
      <c r="F67" s="240" t="str">
        <f t="shared" ref="F67:F130" si="2">IF(OR(B67="Yes", D67="Yes"), "Yes", "No")</f>
        <v>No</v>
      </c>
      <c r="G67" s="240" t="str">
        <f t="shared" ref="G67:G130" si="3">IF(AND(C67="NA", E67="NA"), "NA", "Not NA")</f>
        <v>NA</v>
      </c>
    </row>
    <row r="68" spans="1:7" ht="14.5">
      <c r="A68" s="239">
        <v>8.6999999999999993</v>
      </c>
      <c r="B68" s="240" t="str">
        <f>IF(COUNTIFS('Global Indicators'!M$4:M$10000, "Yes", 'Global Indicators'!C$4:C$10000, 'Target level'!A68) + COUNTIFS('Other Indicators'!I$4:I$10000, "Yes", 'Other Indicators'!C$4:C$10000, 'Target level'!A68)&gt;0, "Yes", "No")</f>
        <v>No</v>
      </c>
      <c r="C68" s="241" t="str">
        <f>IF((COUNTIFS('Global Indicators'!M$4:M$10000, "No", 'Global Indicators'!C$4:C$10000, 'Target level'!A68) + COUNTIFS('Other Indicators'!I$4:I$10000, "No", 'Other Indicators'!C$4:C$10000, 'Target level'!A68) + COUNTIFS('Global Indicators'!M$4:M$10000, "Yes", 'Global Indicators'!C$4:C$10000, 'Target level'!A68) + COUNTIFS('Other Indicators'!I$4:I$10000, "Yes", 'Other Indicators'!C$4:C$10000, 'Target level'!A68))=0, "NA", "Not NA")</f>
        <v>NA</v>
      </c>
      <c r="D68" s="240" t="str">
        <f>IF(COUNTIFS('Global Indicators'!U$4:U$10000, "Yes", 'Global Indicators'!C$4:C$10000, 'Target level'!A68)&gt;0, "Yes", "No")</f>
        <v>No</v>
      </c>
      <c r="E68" s="240" t="str">
        <f>IF((COUNTIFS('Global Indicators'!U$4:U$10000, "No", 'Global Indicators'!C$4:C$10000, 'Target level'!A68) + COUNTIFS('Global Indicators'!U$4:U$10000, "Yes", 'Global Indicators'!C$4:C$10000, 'Target level'!A68))=0, "NA", "Not NA")</f>
        <v>NA</v>
      </c>
      <c r="F68" s="240" t="str">
        <f t="shared" si="2"/>
        <v>No</v>
      </c>
      <c r="G68" s="240" t="str">
        <f t="shared" si="3"/>
        <v>NA</v>
      </c>
    </row>
    <row r="69" spans="1:7" ht="14.5">
      <c r="A69" s="239">
        <v>8.8000000000000007</v>
      </c>
      <c r="B69" s="240" t="str">
        <f>IF(COUNTIFS('Global Indicators'!M$4:M$10000, "Yes", 'Global Indicators'!C$4:C$10000, 'Target level'!A69) + COUNTIFS('Other Indicators'!I$4:I$10000, "Yes", 'Other Indicators'!C$4:C$10000, 'Target level'!A69)&gt;0, "Yes", "No")</f>
        <v>No</v>
      </c>
      <c r="C69" s="241" t="str">
        <f>IF((COUNTIFS('Global Indicators'!M$4:M$10000, "No", 'Global Indicators'!C$4:C$10000, 'Target level'!A69) + COUNTIFS('Other Indicators'!I$4:I$10000, "No", 'Other Indicators'!C$4:C$10000, 'Target level'!A69) + COUNTIFS('Global Indicators'!M$4:M$10000, "Yes", 'Global Indicators'!C$4:C$10000, 'Target level'!A69) + COUNTIFS('Other Indicators'!I$4:I$10000, "Yes", 'Other Indicators'!C$4:C$10000, 'Target level'!A69))=0, "NA", "Not NA")</f>
        <v>NA</v>
      </c>
      <c r="D69" s="240" t="str">
        <f>IF(COUNTIFS('Global Indicators'!U$4:U$10000, "Yes", 'Global Indicators'!C$4:C$10000, 'Target level'!A69)&gt;0, "Yes", "No")</f>
        <v>No</v>
      </c>
      <c r="E69" s="240" t="str">
        <f>IF((COUNTIFS('Global Indicators'!U$4:U$10000, "No", 'Global Indicators'!C$4:C$10000, 'Target level'!A69) + COUNTIFS('Global Indicators'!U$4:U$10000, "Yes", 'Global Indicators'!C$4:C$10000, 'Target level'!A69))=0, "NA", "Not NA")</f>
        <v>NA</v>
      </c>
      <c r="F69" s="240" t="str">
        <f t="shared" si="2"/>
        <v>No</v>
      </c>
      <c r="G69" s="240" t="str">
        <f t="shared" si="3"/>
        <v>NA</v>
      </c>
    </row>
    <row r="70" spans="1:7" ht="14.5">
      <c r="A70" s="239">
        <v>8.9</v>
      </c>
      <c r="B70" s="240" t="str">
        <f>IF(COUNTIFS('Global Indicators'!M$4:M$10000, "Yes", 'Global Indicators'!C$4:C$10000, 'Target level'!A70) + COUNTIFS('Other Indicators'!I$4:I$10000, "Yes", 'Other Indicators'!C$4:C$10000, 'Target level'!A70)&gt;0, "Yes", "No")</f>
        <v>No</v>
      </c>
      <c r="C70" s="241" t="str">
        <f>IF((COUNTIFS('Global Indicators'!M$4:M$10000, "No", 'Global Indicators'!C$4:C$10000, 'Target level'!A70) + COUNTIFS('Other Indicators'!I$4:I$10000, "No", 'Other Indicators'!C$4:C$10000, 'Target level'!A70) + COUNTIFS('Global Indicators'!M$4:M$10000, "Yes", 'Global Indicators'!C$4:C$10000, 'Target level'!A70) + COUNTIFS('Other Indicators'!I$4:I$10000, "Yes", 'Other Indicators'!C$4:C$10000, 'Target level'!A70))=0, "NA", "Not NA")</f>
        <v>NA</v>
      </c>
      <c r="D70" s="240" t="str">
        <f>IF(COUNTIFS('Global Indicators'!U$4:U$10000, "Yes", 'Global Indicators'!C$4:C$10000, 'Target level'!A70)&gt;0, "Yes", "No")</f>
        <v>No</v>
      </c>
      <c r="E70" s="240" t="str">
        <f>IF((COUNTIFS('Global Indicators'!U$4:U$10000, "No", 'Global Indicators'!C$4:C$10000, 'Target level'!A70) + COUNTIFS('Global Indicators'!U$4:U$10000, "Yes", 'Global Indicators'!C$4:C$10000, 'Target level'!A70))=0, "NA", "Not NA")</f>
        <v>NA</v>
      </c>
      <c r="F70" s="240" t="str">
        <f t="shared" si="2"/>
        <v>No</v>
      </c>
      <c r="G70" s="240" t="str">
        <f t="shared" si="3"/>
        <v>NA</v>
      </c>
    </row>
    <row r="71" spans="1:7" ht="14.5">
      <c r="A71" s="239">
        <v>8.1</v>
      </c>
      <c r="B71" s="240" t="str">
        <f>IF(COUNTIFS('Global Indicators'!M$4:M$10000, "Yes", 'Global Indicators'!C$4:C$10000, 'Target level'!A71) + COUNTIFS('Other Indicators'!I$4:I$10000, "Yes", 'Other Indicators'!C$4:C$10000, 'Target level'!A71)&gt;0, "Yes", "No")</f>
        <v>No</v>
      </c>
      <c r="C71" s="241" t="str">
        <f>IF((COUNTIFS('Global Indicators'!M$4:M$10000, "No", 'Global Indicators'!C$4:C$10000, 'Target level'!A71) + COUNTIFS('Other Indicators'!I$4:I$10000, "No", 'Other Indicators'!C$4:C$10000, 'Target level'!A71) + COUNTIFS('Global Indicators'!M$4:M$10000, "Yes", 'Global Indicators'!C$4:C$10000, 'Target level'!A71) + COUNTIFS('Other Indicators'!I$4:I$10000, "Yes", 'Other Indicators'!C$4:C$10000, 'Target level'!A71))=0, "NA", "Not NA")</f>
        <v>NA</v>
      </c>
      <c r="D71" s="240" t="str">
        <f>IF(COUNTIFS('Global Indicators'!U$4:U$10000, "Yes", 'Global Indicators'!C$4:C$10000, 'Target level'!A71)&gt;0, "Yes", "No")</f>
        <v>No</v>
      </c>
      <c r="E71" s="240" t="str">
        <f>IF((COUNTIFS('Global Indicators'!U$4:U$10000, "No", 'Global Indicators'!C$4:C$10000, 'Target level'!A71) + COUNTIFS('Global Indicators'!U$4:U$10000, "Yes", 'Global Indicators'!C$4:C$10000, 'Target level'!A71))=0, "NA", "Not NA")</f>
        <v>NA</v>
      </c>
      <c r="F71" s="240" t="str">
        <f t="shared" si="2"/>
        <v>No</v>
      </c>
      <c r="G71" s="240" t="str">
        <f t="shared" si="3"/>
        <v>NA</v>
      </c>
    </row>
    <row r="72" spans="1:7" ht="14.5">
      <c r="A72" s="242" t="s">
        <v>1088</v>
      </c>
      <c r="B72" s="240" t="str">
        <f>IF(COUNTIFS('Global Indicators'!M$4:M$10000, "Yes", 'Global Indicators'!C$4:C$10000, 'Target level'!A72) + COUNTIFS('Other Indicators'!I$4:I$10000, "Yes", 'Other Indicators'!C$4:C$10000, 'Target level'!A72)&gt;0, "Yes", "No")</f>
        <v>No</v>
      </c>
      <c r="C72" s="241" t="str">
        <f>IF((COUNTIFS('Global Indicators'!M$4:M$10000, "No", 'Global Indicators'!C$4:C$10000, 'Target level'!A72) + COUNTIFS('Other Indicators'!I$4:I$10000, "No", 'Other Indicators'!C$4:C$10000, 'Target level'!A72) + COUNTIFS('Global Indicators'!M$4:M$10000, "Yes", 'Global Indicators'!C$4:C$10000, 'Target level'!A72) + COUNTIFS('Other Indicators'!I$4:I$10000, "Yes", 'Other Indicators'!C$4:C$10000, 'Target level'!A72))=0, "NA", "Not NA")</f>
        <v>NA</v>
      </c>
      <c r="D72" s="240" t="str">
        <f>IF(COUNTIFS('Global Indicators'!U$4:U$10000, "Yes", 'Global Indicators'!C$4:C$10000, 'Target level'!A72)&gt;0, "Yes", "No")</f>
        <v>No</v>
      </c>
      <c r="E72" s="240" t="str">
        <f>IF((COUNTIFS('Global Indicators'!U$4:U$10000, "No", 'Global Indicators'!C$4:C$10000, 'Target level'!A72) + COUNTIFS('Global Indicators'!U$4:U$10000, "Yes", 'Global Indicators'!C$4:C$10000, 'Target level'!A72))=0, "NA", "Not NA")</f>
        <v>NA</v>
      </c>
      <c r="F72" s="240" t="str">
        <f t="shared" si="2"/>
        <v>No</v>
      </c>
      <c r="G72" s="240" t="str">
        <f t="shared" si="3"/>
        <v>NA</v>
      </c>
    </row>
    <row r="73" spans="1:7" ht="14.5">
      <c r="A73" s="242" t="s">
        <v>1089</v>
      </c>
      <c r="B73" s="240" t="str">
        <f>IF(COUNTIFS('Global Indicators'!M$4:M$10000, "Yes", 'Global Indicators'!C$4:C$10000, 'Target level'!A73) + COUNTIFS('Other Indicators'!I$4:I$10000, "Yes", 'Other Indicators'!C$4:C$10000, 'Target level'!A73)&gt;0, "Yes", "No")</f>
        <v>No</v>
      </c>
      <c r="C73" s="241" t="str">
        <f>IF((COUNTIFS('Global Indicators'!M$4:M$10000, "No", 'Global Indicators'!C$4:C$10000, 'Target level'!A73) + COUNTIFS('Other Indicators'!I$4:I$10000, "No", 'Other Indicators'!C$4:C$10000, 'Target level'!A73) + COUNTIFS('Global Indicators'!M$4:M$10000, "Yes", 'Global Indicators'!C$4:C$10000, 'Target level'!A73) + COUNTIFS('Other Indicators'!I$4:I$10000, "Yes", 'Other Indicators'!C$4:C$10000, 'Target level'!A73))=0, "NA", "Not NA")</f>
        <v>NA</v>
      </c>
      <c r="D73" s="240" t="str">
        <f>IF(COUNTIFS('Global Indicators'!U$4:U$10000, "Yes", 'Global Indicators'!C$4:C$10000, 'Target level'!A73)&gt;0, "Yes", "No")</f>
        <v>No</v>
      </c>
      <c r="E73" s="240" t="str">
        <f>IF((COUNTIFS('Global Indicators'!U$4:U$10000, "No", 'Global Indicators'!C$4:C$10000, 'Target level'!A73) + COUNTIFS('Global Indicators'!U$4:U$10000, "Yes", 'Global Indicators'!C$4:C$10000, 'Target level'!A73))=0, "NA", "Not NA")</f>
        <v>NA</v>
      </c>
      <c r="F73" s="240" t="str">
        <f t="shared" si="2"/>
        <v>No</v>
      </c>
      <c r="G73" s="240" t="str">
        <f t="shared" si="3"/>
        <v>NA</v>
      </c>
    </row>
    <row r="74" spans="1:7" ht="14.5">
      <c r="A74" s="239">
        <v>9.1</v>
      </c>
      <c r="B74" s="240" t="str">
        <f>IF(COUNTIFS('Global Indicators'!M$4:M$10000, "Yes", 'Global Indicators'!C$4:C$10000, 'Target level'!A74) + COUNTIFS('Other Indicators'!I$4:I$10000, "Yes", 'Other Indicators'!C$4:C$10000, 'Target level'!A74)&gt;0, "Yes", "No")</f>
        <v>No</v>
      </c>
      <c r="C74" s="241" t="str">
        <f>IF((COUNTIFS('Global Indicators'!M$4:M$10000, "No", 'Global Indicators'!C$4:C$10000, 'Target level'!A74) + COUNTIFS('Other Indicators'!I$4:I$10000, "No", 'Other Indicators'!C$4:C$10000, 'Target level'!A74) + COUNTIFS('Global Indicators'!M$4:M$10000, "Yes", 'Global Indicators'!C$4:C$10000, 'Target level'!A74) + COUNTIFS('Other Indicators'!I$4:I$10000, "Yes", 'Other Indicators'!C$4:C$10000, 'Target level'!A74))=0, "NA", "Not NA")</f>
        <v>NA</v>
      </c>
      <c r="D74" s="240" t="str">
        <f>IF(COUNTIFS('Global Indicators'!U$4:U$10000, "Yes", 'Global Indicators'!C$4:C$10000, 'Target level'!A74)&gt;0, "Yes", "No")</f>
        <v>No</v>
      </c>
      <c r="E74" s="240" t="str">
        <f>IF((COUNTIFS('Global Indicators'!U$4:U$10000, "No", 'Global Indicators'!C$4:C$10000, 'Target level'!A74) + COUNTIFS('Global Indicators'!U$4:U$10000, "Yes", 'Global Indicators'!C$4:C$10000, 'Target level'!A74))=0, "NA", "Not NA")</f>
        <v>NA</v>
      </c>
      <c r="F74" s="240" t="str">
        <f t="shared" si="2"/>
        <v>No</v>
      </c>
      <c r="G74" s="240" t="str">
        <f t="shared" si="3"/>
        <v>NA</v>
      </c>
    </row>
    <row r="75" spans="1:7" ht="14.5">
      <c r="A75" s="239">
        <v>9.1999999999999993</v>
      </c>
      <c r="B75" s="240" t="str">
        <f>IF(COUNTIFS('Global Indicators'!M$4:M$10000, "Yes", 'Global Indicators'!C$4:C$10000, 'Target level'!A75) + COUNTIFS('Other Indicators'!I$4:I$10000, "Yes", 'Other Indicators'!C$4:C$10000, 'Target level'!A75)&gt;0, "Yes", "No")</f>
        <v>No</v>
      </c>
      <c r="C75" s="241" t="str">
        <f>IF((COUNTIFS('Global Indicators'!M$4:M$10000, "No", 'Global Indicators'!C$4:C$10000, 'Target level'!A75) + COUNTIFS('Other Indicators'!I$4:I$10000, "No", 'Other Indicators'!C$4:C$10000, 'Target level'!A75) + COUNTIFS('Global Indicators'!M$4:M$10000, "Yes", 'Global Indicators'!C$4:C$10000, 'Target level'!A75) + COUNTIFS('Other Indicators'!I$4:I$10000, "Yes", 'Other Indicators'!C$4:C$10000, 'Target level'!A75))=0, "NA", "Not NA")</f>
        <v>NA</v>
      </c>
      <c r="D75" s="240" t="str">
        <f>IF(COUNTIFS('Global Indicators'!U$4:U$10000, "Yes", 'Global Indicators'!C$4:C$10000, 'Target level'!A75)&gt;0, "Yes", "No")</f>
        <v>No</v>
      </c>
      <c r="E75" s="240" t="str">
        <f>IF((COUNTIFS('Global Indicators'!U$4:U$10000, "No", 'Global Indicators'!C$4:C$10000, 'Target level'!A75) + COUNTIFS('Global Indicators'!U$4:U$10000, "Yes", 'Global Indicators'!C$4:C$10000, 'Target level'!A75))=0, "NA", "Not NA")</f>
        <v>NA</v>
      </c>
      <c r="F75" s="240" t="str">
        <f t="shared" si="2"/>
        <v>No</v>
      </c>
      <c r="G75" s="240" t="str">
        <f t="shared" si="3"/>
        <v>NA</v>
      </c>
    </row>
    <row r="76" spans="1:7" ht="14.5">
      <c r="A76" s="239">
        <v>9.3000000000000007</v>
      </c>
      <c r="B76" s="240" t="str">
        <f>IF(COUNTIFS('Global Indicators'!M$4:M$10000, "Yes", 'Global Indicators'!C$4:C$10000, 'Target level'!A76) + COUNTIFS('Other Indicators'!I$4:I$10000, "Yes", 'Other Indicators'!C$4:C$10000, 'Target level'!A76)&gt;0, "Yes", "No")</f>
        <v>No</v>
      </c>
      <c r="C76" s="241" t="str">
        <f>IF((COUNTIFS('Global Indicators'!M$4:M$10000, "No", 'Global Indicators'!C$4:C$10000, 'Target level'!A76) + COUNTIFS('Other Indicators'!I$4:I$10000, "No", 'Other Indicators'!C$4:C$10000, 'Target level'!A76) + COUNTIFS('Global Indicators'!M$4:M$10000, "Yes", 'Global Indicators'!C$4:C$10000, 'Target level'!A76) + COUNTIFS('Other Indicators'!I$4:I$10000, "Yes", 'Other Indicators'!C$4:C$10000, 'Target level'!A76))=0, "NA", "Not NA")</f>
        <v>NA</v>
      </c>
      <c r="D76" s="240" t="str">
        <f>IF(COUNTIFS('Global Indicators'!U$4:U$10000, "Yes", 'Global Indicators'!C$4:C$10000, 'Target level'!A76)&gt;0, "Yes", "No")</f>
        <v>No</v>
      </c>
      <c r="E76" s="240" t="str">
        <f>IF((COUNTIFS('Global Indicators'!U$4:U$10000, "No", 'Global Indicators'!C$4:C$10000, 'Target level'!A76) + COUNTIFS('Global Indicators'!U$4:U$10000, "Yes", 'Global Indicators'!C$4:C$10000, 'Target level'!A76))=0, "NA", "Not NA")</f>
        <v>NA</v>
      </c>
      <c r="F76" s="240" t="str">
        <f t="shared" si="2"/>
        <v>No</v>
      </c>
      <c r="G76" s="240" t="str">
        <f t="shared" si="3"/>
        <v>NA</v>
      </c>
    </row>
    <row r="77" spans="1:7" ht="14.5">
      <c r="A77" s="239">
        <v>9.4</v>
      </c>
      <c r="B77" s="240" t="str">
        <f>IF(COUNTIFS('Global Indicators'!M$4:M$10000, "Yes", 'Global Indicators'!C$4:C$10000, 'Target level'!A77) + COUNTIFS('Other Indicators'!I$4:I$10000, "Yes", 'Other Indicators'!C$4:C$10000, 'Target level'!A77)&gt;0, "Yes", "No")</f>
        <v>No</v>
      </c>
      <c r="C77" s="241" t="str">
        <f>IF((COUNTIFS('Global Indicators'!M$4:M$10000, "No", 'Global Indicators'!C$4:C$10000, 'Target level'!A77) + COUNTIFS('Other Indicators'!I$4:I$10000, "No", 'Other Indicators'!C$4:C$10000, 'Target level'!A77) + COUNTIFS('Global Indicators'!M$4:M$10000, "Yes", 'Global Indicators'!C$4:C$10000, 'Target level'!A77) + COUNTIFS('Other Indicators'!I$4:I$10000, "Yes", 'Other Indicators'!C$4:C$10000, 'Target level'!A77))=0, "NA", "Not NA")</f>
        <v>NA</v>
      </c>
      <c r="D77" s="240" t="str">
        <f>IF(COUNTIFS('Global Indicators'!U$4:U$10000, "Yes", 'Global Indicators'!C$4:C$10000, 'Target level'!A77)&gt;0, "Yes", "No")</f>
        <v>No</v>
      </c>
      <c r="E77" s="240" t="str">
        <f>IF((COUNTIFS('Global Indicators'!U$4:U$10000, "No", 'Global Indicators'!C$4:C$10000, 'Target level'!A77) + COUNTIFS('Global Indicators'!U$4:U$10000, "Yes", 'Global Indicators'!C$4:C$10000, 'Target level'!A77))=0, "NA", "Not NA")</f>
        <v>NA</v>
      </c>
      <c r="F77" s="240" t="str">
        <f t="shared" si="2"/>
        <v>No</v>
      </c>
      <c r="G77" s="240" t="str">
        <f t="shared" si="3"/>
        <v>NA</v>
      </c>
    </row>
    <row r="78" spans="1:7" ht="14.5">
      <c r="A78" s="239">
        <v>9.5</v>
      </c>
      <c r="B78" s="240" t="str">
        <f>IF(COUNTIFS('Global Indicators'!M$4:M$10000, "Yes", 'Global Indicators'!C$4:C$10000, 'Target level'!A78) + COUNTIFS('Other Indicators'!I$4:I$10000, "Yes", 'Other Indicators'!C$4:C$10000, 'Target level'!A78)&gt;0, "Yes", "No")</f>
        <v>No</v>
      </c>
      <c r="C78" s="241" t="str">
        <f>IF((COUNTIFS('Global Indicators'!M$4:M$10000, "No", 'Global Indicators'!C$4:C$10000, 'Target level'!A78) + COUNTIFS('Other Indicators'!I$4:I$10000, "No", 'Other Indicators'!C$4:C$10000, 'Target level'!A78) + COUNTIFS('Global Indicators'!M$4:M$10000, "Yes", 'Global Indicators'!C$4:C$10000, 'Target level'!A78) + COUNTIFS('Other Indicators'!I$4:I$10000, "Yes", 'Other Indicators'!C$4:C$10000, 'Target level'!A78))=0, "NA", "Not NA")</f>
        <v>NA</v>
      </c>
      <c r="D78" s="240" t="str">
        <f>IF(COUNTIFS('Global Indicators'!U$4:U$10000, "Yes", 'Global Indicators'!C$4:C$10000, 'Target level'!A78)&gt;0, "Yes", "No")</f>
        <v>No</v>
      </c>
      <c r="E78" s="240" t="str">
        <f>IF((COUNTIFS('Global Indicators'!U$4:U$10000, "No", 'Global Indicators'!C$4:C$10000, 'Target level'!A78) + COUNTIFS('Global Indicators'!U$4:U$10000, "Yes", 'Global Indicators'!C$4:C$10000, 'Target level'!A78))=0, "NA", "Not NA")</f>
        <v>NA</v>
      </c>
      <c r="F78" s="240" t="str">
        <f t="shared" si="2"/>
        <v>No</v>
      </c>
      <c r="G78" s="240" t="str">
        <f t="shared" si="3"/>
        <v>NA</v>
      </c>
    </row>
    <row r="79" spans="1:7" ht="14.5">
      <c r="A79" s="242" t="s">
        <v>1090</v>
      </c>
      <c r="B79" s="240" t="str">
        <f>IF(COUNTIFS('Global Indicators'!M$4:M$10000, "Yes", 'Global Indicators'!C$4:C$10000, 'Target level'!A79) + COUNTIFS('Other Indicators'!I$4:I$10000, "Yes", 'Other Indicators'!C$4:C$10000, 'Target level'!A79)&gt;0, "Yes", "No")</f>
        <v>No</v>
      </c>
      <c r="C79" s="241" t="str">
        <f>IF((COUNTIFS('Global Indicators'!M$4:M$10000, "No", 'Global Indicators'!C$4:C$10000, 'Target level'!A79) + COUNTIFS('Other Indicators'!I$4:I$10000, "No", 'Other Indicators'!C$4:C$10000, 'Target level'!A79) + COUNTIFS('Global Indicators'!M$4:M$10000, "Yes", 'Global Indicators'!C$4:C$10000, 'Target level'!A79) + COUNTIFS('Other Indicators'!I$4:I$10000, "Yes", 'Other Indicators'!C$4:C$10000, 'Target level'!A79))=0, "NA", "Not NA")</f>
        <v>NA</v>
      </c>
      <c r="D79" s="240" t="str">
        <f>IF(COUNTIFS('Global Indicators'!U$4:U$10000, "Yes", 'Global Indicators'!C$4:C$10000, 'Target level'!A79)&gt;0, "Yes", "No")</f>
        <v>No</v>
      </c>
      <c r="E79" s="240" t="str">
        <f>IF((COUNTIFS('Global Indicators'!U$4:U$10000, "No", 'Global Indicators'!C$4:C$10000, 'Target level'!A79) + COUNTIFS('Global Indicators'!U$4:U$10000, "Yes", 'Global Indicators'!C$4:C$10000, 'Target level'!A79))=0, "NA", "Not NA")</f>
        <v>NA</v>
      </c>
      <c r="F79" s="240" t="str">
        <f t="shared" si="2"/>
        <v>No</v>
      </c>
      <c r="G79" s="240" t="str">
        <f t="shared" si="3"/>
        <v>NA</v>
      </c>
    </row>
    <row r="80" spans="1:7" ht="14.5">
      <c r="A80" s="242" t="s">
        <v>1091</v>
      </c>
      <c r="B80" s="240" t="str">
        <f>IF(COUNTIFS('Global Indicators'!M$4:M$10000, "Yes", 'Global Indicators'!C$4:C$10000, 'Target level'!A80) + COUNTIFS('Other Indicators'!I$4:I$10000, "Yes", 'Other Indicators'!C$4:C$10000, 'Target level'!A80)&gt;0, "Yes", "No")</f>
        <v>No</v>
      </c>
      <c r="C80" s="241" t="str">
        <f>IF((COUNTIFS('Global Indicators'!M$4:M$10000, "No", 'Global Indicators'!C$4:C$10000, 'Target level'!A80) + COUNTIFS('Other Indicators'!I$4:I$10000, "No", 'Other Indicators'!C$4:C$10000, 'Target level'!A80) + COUNTIFS('Global Indicators'!M$4:M$10000, "Yes", 'Global Indicators'!C$4:C$10000, 'Target level'!A80) + COUNTIFS('Other Indicators'!I$4:I$10000, "Yes", 'Other Indicators'!C$4:C$10000, 'Target level'!A80))=0, "NA", "Not NA")</f>
        <v>NA</v>
      </c>
      <c r="D80" s="240" t="str">
        <f>IF(COUNTIFS('Global Indicators'!U$4:U$10000, "Yes", 'Global Indicators'!C$4:C$10000, 'Target level'!A80)&gt;0, "Yes", "No")</f>
        <v>No</v>
      </c>
      <c r="E80" s="240" t="str">
        <f>IF((COUNTIFS('Global Indicators'!U$4:U$10000, "No", 'Global Indicators'!C$4:C$10000, 'Target level'!A80) + COUNTIFS('Global Indicators'!U$4:U$10000, "Yes", 'Global Indicators'!C$4:C$10000, 'Target level'!A80))=0, "NA", "Not NA")</f>
        <v>NA</v>
      </c>
      <c r="F80" s="240" t="str">
        <f t="shared" si="2"/>
        <v>No</v>
      </c>
      <c r="G80" s="240" t="str">
        <f t="shared" si="3"/>
        <v>NA</v>
      </c>
    </row>
    <row r="81" spans="1:7" ht="14.5">
      <c r="A81" s="242" t="s">
        <v>1092</v>
      </c>
      <c r="B81" s="240" t="str">
        <f>IF(COUNTIFS('Global Indicators'!M$4:M$10000, "Yes", 'Global Indicators'!C$4:C$10000, 'Target level'!A81) + COUNTIFS('Other Indicators'!I$4:I$10000, "Yes", 'Other Indicators'!C$4:C$10000, 'Target level'!A81)&gt;0, "Yes", "No")</f>
        <v>No</v>
      </c>
      <c r="C81" s="241" t="str">
        <f>IF((COUNTIFS('Global Indicators'!M$4:M$10000, "No", 'Global Indicators'!C$4:C$10000, 'Target level'!A81) + COUNTIFS('Other Indicators'!I$4:I$10000, "No", 'Other Indicators'!C$4:C$10000, 'Target level'!A81) + COUNTIFS('Global Indicators'!M$4:M$10000, "Yes", 'Global Indicators'!C$4:C$10000, 'Target level'!A81) + COUNTIFS('Other Indicators'!I$4:I$10000, "Yes", 'Other Indicators'!C$4:C$10000, 'Target level'!A81))=0, "NA", "Not NA")</f>
        <v>NA</v>
      </c>
      <c r="D81" s="240" t="str">
        <f>IF(COUNTIFS('Global Indicators'!U$4:U$10000, "Yes", 'Global Indicators'!C$4:C$10000, 'Target level'!A81)&gt;0, "Yes", "No")</f>
        <v>No</v>
      </c>
      <c r="E81" s="240" t="str">
        <f>IF((COUNTIFS('Global Indicators'!U$4:U$10000, "No", 'Global Indicators'!C$4:C$10000, 'Target level'!A81) + COUNTIFS('Global Indicators'!U$4:U$10000, "Yes", 'Global Indicators'!C$4:C$10000, 'Target level'!A81))=0, "NA", "Not NA")</f>
        <v>NA</v>
      </c>
      <c r="F81" s="240" t="str">
        <f t="shared" si="2"/>
        <v>No</v>
      </c>
      <c r="G81" s="240" t="str">
        <f t="shared" si="3"/>
        <v>NA</v>
      </c>
    </row>
    <row r="82" spans="1:7" ht="14.5">
      <c r="A82" s="239">
        <v>10.1</v>
      </c>
      <c r="B82" s="240" t="str">
        <f>IF(COUNTIFS('Global Indicators'!M$4:M$10000, "Yes", 'Global Indicators'!C$4:C$10000, 'Target level'!A82) + COUNTIFS('Other Indicators'!I$4:I$10000, "Yes", 'Other Indicators'!C$4:C$10000, 'Target level'!A82)&gt;0, "Yes", "No")</f>
        <v>No</v>
      </c>
      <c r="C82" s="241" t="str">
        <f>IF((COUNTIFS('Global Indicators'!M$4:M$10000, "No", 'Global Indicators'!C$4:C$10000, 'Target level'!A82) + COUNTIFS('Other Indicators'!I$4:I$10000, "No", 'Other Indicators'!C$4:C$10000, 'Target level'!A82) + COUNTIFS('Global Indicators'!M$4:M$10000, "Yes", 'Global Indicators'!C$4:C$10000, 'Target level'!A82) + COUNTIFS('Other Indicators'!I$4:I$10000, "Yes", 'Other Indicators'!C$4:C$10000, 'Target level'!A82))=0, "NA", "Not NA")</f>
        <v>NA</v>
      </c>
      <c r="D82" s="240" t="str">
        <f>IF(COUNTIFS('Global Indicators'!U$4:U$10000, "Yes", 'Global Indicators'!C$4:C$10000, 'Target level'!A82)&gt;0, "Yes", "No")</f>
        <v>No</v>
      </c>
      <c r="E82" s="240" t="str">
        <f>IF((COUNTIFS('Global Indicators'!U$4:U$10000, "No", 'Global Indicators'!C$4:C$10000, 'Target level'!A82) + COUNTIFS('Global Indicators'!U$4:U$10000, "Yes", 'Global Indicators'!C$4:C$10000, 'Target level'!A82))=0, "NA", "Not NA")</f>
        <v>NA</v>
      </c>
      <c r="F82" s="240" t="str">
        <f t="shared" si="2"/>
        <v>No</v>
      </c>
      <c r="G82" s="240" t="str">
        <f t="shared" si="3"/>
        <v>NA</v>
      </c>
    </row>
    <row r="83" spans="1:7" ht="14.5">
      <c r="A83" s="239">
        <v>10.199999999999999</v>
      </c>
      <c r="B83" s="240" t="str">
        <f>IF(COUNTIFS('Global Indicators'!M$4:M$10000, "Yes", 'Global Indicators'!C$4:C$10000, 'Target level'!A83) + COUNTIFS('Other Indicators'!I$4:I$10000, "Yes", 'Other Indicators'!C$4:C$10000, 'Target level'!A83)&gt;0, "Yes", "No")</f>
        <v>No</v>
      </c>
      <c r="C83" s="241" t="str">
        <f>IF((COUNTIFS('Global Indicators'!M$4:M$10000, "No", 'Global Indicators'!C$4:C$10000, 'Target level'!A83) + COUNTIFS('Other Indicators'!I$4:I$10000, "No", 'Other Indicators'!C$4:C$10000, 'Target level'!A83) + COUNTIFS('Global Indicators'!M$4:M$10000, "Yes", 'Global Indicators'!C$4:C$10000, 'Target level'!A83) + COUNTIFS('Other Indicators'!I$4:I$10000, "Yes", 'Other Indicators'!C$4:C$10000, 'Target level'!A83))=0, "NA", "Not NA")</f>
        <v>NA</v>
      </c>
      <c r="D83" s="240" t="str">
        <f>IF(COUNTIFS('Global Indicators'!U$4:U$10000, "Yes", 'Global Indicators'!C$4:C$10000, 'Target level'!A83)&gt;0, "Yes", "No")</f>
        <v>No</v>
      </c>
      <c r="E83" s="240" t="str">
        <f>IF((COUNTIFS('Global Indicators'!U$4:U$10000, "No", 'Global Indicators'!C$4:C$10000, 'Target level'!A83) + COUNTIFS('Global Indicators'!U$4:U$10000, "Yes", 'Global Indicators'!C$4:C$10000, 'Target level'!A83))=0, "NA", "Not NA")</f>
        <v>NA</v>
      </c>
      <c r="F83" s="240" t="str">
        <f t="shared" si="2"/>
        <v>No</v>
      </c>
      <c r="G83" s="240" t="str">
        <f t="shared" si="3"/>
        <v>NA</v>
      </c>
    </row>
    <row r="84" spans="1:7" ht="14.5">
      <c r="A84" s="239">
        <v>10.3</v>
      </c>
      <c r="B84" s="240" t="str">
        <f>IF(COUNTIFS('Global Indicators'!M$4:M$10000, "Yes", 'Global Indicators'!C$4:C$10000, 'Target level'!A84) + COUNTIFS('Other Indicators'!I$4:I$10000, "Yes", 'Other Indicators'!C$4:C$10000, 'Target level'!A84)&gt;0, "Yes", "No")</f>
        <v>No</v>
      </c>
      <c r="C84" s="241" t="str">
        <f>IF((COUNTIFS('Global Indicators'!M$4:M$10000, "No", 'Global Indicators'!C$4:C$10000, 'Target level'!A84) + COUNTIFS('Other Indicators'!I$4:I$10000, "No", 'Other Indicators'!C$4:C$10000, 'Target level'!A84) + COUNTIFS('Global Indicators'!M$4:M$10000, "Yes", 'Global Indicators'!C$4:C$10000, 'Target level'!A84) + COUNTIFS('Other Indicators'!I$4:I$10000, "Yes", 'Other Indicators'!C$4:C$10000, 'Target level'!A84))=0, "NA", "Not NA")</f>
        <v>NA</v>
      </c>
      <c r="D84" s="240" t="str">
        <f>IF(COUNTIFS('Global Indicators'!U$4:U$10000, "Yes", 'Global Indicators'!C$4:C$10000, 'Target level'!A84)&gt;0, "Yes", "No")</f>
        <v>No</v>
      </c>
      <c r="E84" s="240" t="str">
        <f>IF((COUNTIFS('Global Indicators'!U$4:U$10000, "No", 'Global Indicators'!C$4:C$10000, 'Target level'!A84) + COUNTIFS('Global Indicators'!U$4:U$10000, "Yes", 'Global Indicators'!C$4:C$10000, 'Target level'!A84))=0, "NA", "Not NA")</f>
        <v>NA</v>
      </c>
      <c r="F84" s="240" t="str">
        <f t="shared" si="2"/>
        <v>No</v>
      </c>
      <c r="G84" s="240" t="str">
        <f t="shared" si="3"/>
        <v>NA</v>
      </c>
    </row>
    <row r="85" spans="1:7" ht="14.5">
      <c r="A85" s="239">
        <v>10.4</v>
      </c>
      <c r="B85" s="240" t="str">
        <f>IF(COUNTIFS('Global Indicators'!M$4:M$10000, "Yes", 'Global Indicators'!C$4:C$10000, 'Target level'!A85) + COUNTIFS('Other Indicators'!I$4:I$10000, "Yes", 'Other Indicators'!C$4:C$10000, 'Target level'!A85)&gt;0, "Yes", "No")</f>
        <v>No</v>
      </c>
      <c r="C85" s="241" t="str">
        <f>IF((COUNTIFS('Global Indicators'!M$4:M$10000, "No", 'Global Indicators'!C$4:C$10000, 'Target level'!A85) + COUNTIFS('Other Indicators'!I$4:I$10000, "No", 'Other Indicators'!C$4:C$10000, 'Target level'!A85) + COUNTIFS('Global Indicators'!M$4:M$10000, "Yes", 'Global Indicators'!C$4:C$10000, 'Target level'!A85) + COUNTIFS('Other Indicators'!I$4:I$10000, "Yes", 'Other Indicators'!C$4:C$10000, 'Target level'!A85))=0, "NA", "Not NA")</f>
        <v>NA</v>
      </c>
      <c r="D85" s="240" t="str">
        <f>IF(COUNTIFS('Global Indicators'!U$4:U$10000, "Yes", 'Global Indicators'!C$4:C$10000, 'Target level'!A85)&gt;0, "Yes", "No")</f>
        <v>No</v>
      </c>
      <c r="E85" s="240" t="str">
        <f>IF((COUNTIFS('Global Indicators'!U$4:U$10000, "No", 'Global Indicators'!C$4:C$10000, 'Target level'!A85) + COUNTIFS('Global Indicators'!U$4:U$10000, "Yes", 'Global Indicators'!C$4:C$10000, 'Target level'!A85))=0, "NA", "Not NA")</f>
        <v>NA</v>
      </c>
      <c r="F85" s="240" t="str">
        <f t="shared" si="2"/>
        <v>No</v>
      </c>
      <c r="G85" s="240" t="str">
        <f t="shared" si="3"/>
        <v>NA</v>
      </c>
    </row>
    <row r="86" spans="1:7" ht="14.5">
      <c r="A86" s="239">
        <v>10.5</v>
      </c>
      <c r="B86" s="240" t="str">
        <f>IF(COUNTIFS('Global Indicators'!M$4:M$10000, "Yes", 'Global Indicators'!C$4:C$10000, 'Target level'!A86) + COUNTIFS('Other Indicators'!I$4:I$10000, "Yes", 'Other Indicators'!C$4:C$10000, 'Target level'!A86)&gt;0, "Yes", "No")</f>
        <v>No</v>
      </c>
      <c r="C86" s="241" t="str">
        <f>IF((COUNTIFS('Global Indicators'!M$4:M$10000, "No", 'Global Indicators'!C$4:C$10000, 'Target level'!A86) + COUNTIFS('Other Indicators'!I$4:I$10000, "No", 'Other Indicators'!C$4:C$10000, 'Target level'!A86) + COUNTIFS('Global Indicators'!M$4:M$10000, "Yes", 'Global Indicators'!C$4:C$10000, 'Target level'!A86) + COUNTIFS('Other Indicators'!I$4:I$10000, "Yes", 'Other Indicators'!C$4:C$10000, 'Target level'!A86))=0, "NA", "Not NA")</f>
        <v>NA</v>
      </c>
      <c r="D86" s="240" t="str">
        <f>IF(COUNTIFS('Global Indicators'!U$4:U$10000, "Yes", 'Global Indicators'!C$4:C$10000, 'Target level'!A86)&gt;0, "Yes", "No")</f>
        <v>No</v>
      </c>
      <c r="E86" s="240" t="str">
        <f>IF((COUNTIFS('Global Indicators'!U$4:U$10000, "No", 'Global Indicators'!C$4:C$10000, 'Target level'!A86) + COUNTIFS('Global Indicators'!U$4:U$10000, "Yes", 'Global Indicators'!C$4:C$10000, 'Target level'!A86))=0, "NA", "Not NA")</f>
        <v>NA</v>
      </c>
      <c r="F86" s="240" t="str">
        <f t="shared" si="2"/>
        <v>No</v>
      </c>
      <c r="G86" s="240" t="str">
        <f t="shared" si="3"/>
        <v>NA</v>
      </c>
    </row>
    <row r="87" spans="1:7" ht="14.5">
      <c r="A87" s="239">
        <v>10.6</v>
      </c>
      <c r="B87" s="240" t="str">
        <f>IF(COUNTIFS('Global Indicators'!M$4:M$10000, "Yes", 'Global Indicators'!C$4:C$10000, 'Target level'!A87) + COUNTIFS('Other Indicators'!I$4:I$10000, "Yes", 'Other Indicators'!C$4:C$10000, 'Target level'!A87)&gt;0, "Yes", "No")</f>
        <v>No</v>
      </c>
      <c r="C87" s="241" t="str">
        <f>IF((COUNTIFS('Global Indicators'!M$4:M$10000, "No", 'Global Indicators'!C$4:C$10000, 'Target level'!A87) + COUNTIFS('Other Indicators'!I$4:I$10000, "No", 'Other Indicators'!C$4:C$10000, 'Target level'!A87) + COUNTIFS('Global Indicators'!M$4:M$10000, "Yes", 'Global Indicators'!C$4:C$10000, 'Target level'!A87) + COUNTIFS('Other Indicators'!I$4:I$10000, "Yes", 'Other Indicators'!C$4:C$10000, 'Target level'!A87))=0, "NA", "Not NA")</f>
        <v>NA</v>
      </c>
      <c r="D87" s="240" t="str">
        <f>IF(COUNTIFS('Global Indicators'!U$4:U$10000, "Yes", 'Global Indicators'!C$4:C$10000, 'Target level'!A87)&gt;0, "Yes", "No")</f>
        <v>No</v>
      </c>
      <c r="E87" s="240" t="str">
        <f>IF((COUNTIFS('Global Indicators'!U$4:U$10000, "No", 'Global Indicators'!C$4:C$10000, 'Target level'!A87) + COUNTIFS('Global Indicators'!U$4:U$10000, "Yes", 'Global Indicators'!C$4:C$10000, 'Target level'!A87))=0, "NA", "Not NA")</f>
        <v>NA</v>
      </c>
      <c r="F87" s="240" t="str">
        <f t="shared" si="2"/>
        <v>No</v>
      </c>
      <c r="G87" s="240" t="str">
        <f t="shared" si="3"/>
        <v>NA</v>
      </c>
    </row>
    <row r="88" spans="1:7" ht="14.5">
      <c r="A88" s="239">
        <v>10.7</v>
      </c>
      <c r="B88" s="240" t="str">
        <f>IF(COUNTIFS('Global Indicators'!M$4:M$10000, "Yes", 'Global Indicators'!C$4:C$10000, 'Target level'!A88) + COUNTIFS('Other Indicators'!I$4:I$10000, "Yes", 'Other Indicators'!C$4:C$10000, 'Target level'!A88)&gt;0, "Yes", "No")</f>
        <v>No</v>
      </c>
      <c r="C88" s="241" t="str">
        <f>IF((COUNTIFS('Global Indicators'!M$4:M$10000, "No", 'Global Indicators'!C$4:C$10000, 'Target level'!A88) + COUNTIFS('Other Indicators'!I$4:I$10000, "No", 'Other Indicators'!C$4:C$10000, 'Target level'!A88) + COUNTIFS('Global Indicators'!M$4:M$10000, "Yes", 'Global Indicators'!C$4:C$10000, 'Target level'!A88) + COUNTIFS('Other Indicators'!I$4:I$10000, "Yes", 'Other Indicators'!C$4:C$10000, 'Target level'!A88))=0, "NA", "Not NA")</f>
        <v>NA</v>
      </c>
      <c r="D88" s="240" t="str">
        <f>IF(COUNTIFS('Global Indicators'!U$4:U$10000, "Yes", 'Global Indicators'!C$4:C$10000, 'Target level'!A88)&gt;0, "Yes", "No")</f>
        <v>No</v>
      </c>
      <c r="E88" s="240" t="str">
        <f>IF((COUNTIFS('Global Indicators'!U$4:U$10000, "No", 'Global Indicators'!C$4:C$10000, 'Target level'!A88) + COUNTIFS('Global Indicators'!U$4:U$10000, "Yes", 'Global Indicators'!C$4:C$10000, 'Target level'!A88))=0, "NA", "Not NA")</f>
        <v>NA</v>
      </c>
      <c r="F88" s="240" t="str">
        <f t="shared" si="2"/>
        <v>No</v>
      </c>
      <c r="G88" s="240" t="str">
        <f t="shared" si="3"/>
        <v>NA</v>
      </c>
    </row>
    <row r="89" spans="1:7" ht="14.5">
      <c r="A89" s="242" t="s">
        <v>1093</v>
      </c>
      <c r="B89" s="240" t="str">
        <f>IF(COUNTIFS('Global Indicators'!M$4:M$10000, "Yes", 'Global Indicators'!C$4:C$10000, 'Target level'!A89) + COUNTIFS('Other Indicators'!I$4:I$10000, "Yes", 'Other Indicators'!C$4:C$10000, 'Target level'!A89)&gt;0, "Yes", "No")</f>
        <v>No</v>
      </c>
      <c r="C89" s="241" t="str">
        <f>IF((COUNTIFS('Global Indicators'!M$4:M$10000, "No", 'Global Indicators'!C$4:C$10000, 'Target level'!A89) + COUNTIFS('Other Indicators'!I$4:I$10000, "No", 'Other Indicators'!C$4:C$10000, 'Target level'!A89) + COUNTIFS('Global Indicators'!M$4:M$10000, "Yes", 'Global Indicators'!C$4:C$10000, 'Target level'!A89) + COUNTIFS('Other Indicators'!I$4:I$10000, "Yes", 'Other Indicators'!C$4:C$10000, 'Target level'!A89))=0, "NA", "Not NA")</f>
        <v>NA</v>
      </c>
      <c r="D89" s="240" t="str">
        <f>IF(COUNTIFS('Global Indicators'!U$4:U$10000, "Yes", 'Global Indicators'!C$4:C$10000, 'Target level'!A89)&gt;0, "Yes", "No")</f>
        <v>No</v>
      </c>
      <c r="E89" s="240" t="str">
        <f>IF((COUNTIFS('Global Indicators'!U$4:U$10000, "No", 'Global Indicators'!C$4:C$10000, 'Target level'!A89) + COUNTIFS('Global Indicators'!U$4:U$10000, "Yes", 'Global Indicators'!C$4:C$10000, 'Target level'!A89))=0, "NA", "Not NA")</f>
        <v>NA</v>
      </c>
      <c r="F89" s="240" t="str">
        <f t="shared" si="2"/>
        <v>No</v>
      </c>
      <c r="G89" s="240" t="str">
        <f t="shared" si="3"/>
        <v>NA</v>
      </c>
    </row>
    <row r="90" spans="1:7" ht="14.5">
      <c r="A90" s="242" t="s">
        <v>1094</v>
      </c>
      <c r="B90" s="240" t="str">
        <f>IF(COUNTIFS('Global Indicators'!M$4:M$10000, "Yes", 'Global Indicators'!C$4:C$10000, 'Target level'!A90) + COUNTIFS('Other Indicators'!I$4:I$10000, "Yes", 'Other Indicators'!C$4:C$10000, 'Target level'!A90)&gt;0, "Yes", "No")</f>
        <v>No</v>
      </c>
      <c r="C90" s="241" t="str">
        <f>IF((COUNTIFS('Global Indicators'!M$4:M$10000, "No", 'Global Indicators'!C$4:C$10000, 'Target level'!A90) + COUNTIFS('Other Indicators'!I$4:I$10000, "No", 'Other Indicators'!C$4:C$10000, 'Target level'!A90) + COUNTIFS('Global Indicators'!M$4:M$10000, "Yes", 'Global Indicators'!C$4:C$10000, 'Target level'!A90) + COUNTIFS('Other Indicators'!I$4:I$10000, "Yes", 'Other Indicators'!C$4:C$10000, 'Target level'!A90))=0, "NA", "Not NA")</f>
        <v>NA</v>
      </c>
      <c r="D90" s="240" t="str">
        <f>IF(COUNTIFS('Global Indicators'!U$4:U$10000, "Yes", 'Global Indicators'!C$4:C$10000, 'Target level'!A90)&gt;0, "Yes", "No")</f>
        <v>No</v>
      </c>
      <c r="E90" s="240" t="str">
        <f>IF((COUNTIFS('Global Indicators'!U$4:U$10000, "No", 'Global Indicators'!C$4:C$10000, 'Target level'!A90) + COUNTIFS('Global Indicators'!U$4:U$10000, "Yes", 'Global Indicators'!C$4:C$10000, 'Target level'!A90))=0, "NA", "Not NA")</f>
        <v>NA</v>
      </c>
      <c r="F90" s="240" t="str">
        <f t="shared" si="2"/>
        <v>No</v>
      </c>
      <c r="G90" s="240" t="str">
        <f t="shared" si="3"/>
        <v>NA</v>
      </c>
    </row>
    <row r="91" spans="1:7" ht="14.5">
      <c r="A91" s="242" t="s">
        <v>1095</v>
      </c>
      <c r="B91" s="240" t="str">
        <f>IF(COUNTIFS('Global Indicators'!M$4:M$10000, "Yes", 'Global Indicators'!C$4:C$10000, 'Target level'!A91) + COUNTIFS('Other Indicators'!I$4:I$10000, "Yes", 'Other Indicators'!C$4:C$10000, 'Target level'!A91)&gt;0, "Yes", "No")</f>
        <v>No</v>
      </c>
      <c r="C91" s="241" t="str">
        <f>IF((COUNTIFS('Global Indicators'!M$4:M$10000, "No", 'Global Indicators'!C$4:C$10000, 'Target level'!A91) + COUNTIFS('Other Indicators'!I$4:I$10000, "No", 'Other Indicators'!C$4:C$10000, 'Target level'!A91) + COUNTIFS('Global Indicators'!M$4:M$10000, "Yes", 'Global Indicators'!C$4:C$10000, 'Target level'!A91) + COUNTIFS('Other Indicators'!I$4:I$10000, "Yes", 'Other Indicators'!C$4:C$10000, 'Target level'!A91))=0, "NA", "Not NA")</f>
        <v>NA</v>
      </c>
      <c r="D91" s="240" t="str">
        <f>IF(COUNTIFS('Global Indicators'!U$4:U$10000, "Yes", 'Global Indicators'!C$4:C$10000, 'Target level'!A91)&gt;0, "Yes", "No")</f>
        <v>No</v>
      </c>
      <c r="E91" s="240" t="str">
        <f>IF((COUNTIFS('Global Indicators'!U$4:U$10000, "No", 'Global Indicators'!C$4:C$10000, 'Target level'!A91) + COUNTIFS('Global Indicators'!U$4:U$10000, "Yes", 'Global Indicators'!C$4:C$10000, 'Target level'!A91))=0, "NA", "Not NA")</f>
        <v>NA</v>
      </c>
      <c r="F91" s="240" t="str">
        <f t="shared" si="2"/>
        <v>No</v>
      </c>
      <c r="G91" s="240" t="str">
        <f t="shared" si="3"/>
        <v>NA</v>
      </c>
    </row>
    <row r="92" spans="1:7" ht="14.5">
      <c r="A92" s="239">
        <v>11.1</v>
      </c>
      <c r="B92" s="240" t="str">
        <f>IF(COUNTIFS('Global Indicators'!M$4:M$10000, "Yes", 'Global Indicators'!C$4:C$10000, 'Target level'!A92) + COUNTIFS('Other Indicators'!I$4:I$10000, "Yes", 'Other Indicators'!C$4:C$10000, 'Target level'!A92)&gt;0, "Yes", "No")</f>
        <v>No</v>
      </c>
      <c r="C92" s="241" t="str">
        <f>IF((COUNTIFS('Global Indicators'!M$4:M$10000, "No", 'Global Indicators'!C$4:C$10000, 'Target level'!A92) + COUNTIFS('Other Indicators'!I$4:I$10000, "No", 'Other Indicators'!C$4:C$10000, 'Target level'!A92) + COUNTIFS('Global Indicators'!M$4:M$10000, "Yes", 'Global Indicators'!C$4:C$10000, 'Target level'!A92) + COUNTIFS('Other Indicators'!I$4:I$10000, "Yes", 'Other Indicators'!C$4:C$10000, 'Target level'!A92))=0, "NA", "Not NA")</f>
        <v>NA</v>
      </c>
      <c r="D92" s="240" t="str">
        <f>IF(COUNTIFS('Global Indicators'!U$4:U$10000, "Yes", 'Global Indicators'!C$4:C$10000, 'Target level'!A92)&gt;0, "Yes", "No")</f>
        <v>No</v>
      </c>
      <c r="E92" s="240" t="str">
        <f>IF((COUNTIFS('Global Indicators'!U$4:U$10000, "No", 'Global Indicators'!C$4:C$10000, 'Target level'!A92) + COUNTIFS('Global Indicators'!U$4:U$10000, "Yes", 'Global Indicators'!C$4:C$10000, 'Target level'!A92))=0, "NA", "Not NA")</f>
        <v>NA</v>
      </c>
      <c r="F92" s="240" t="str">
        <f t="shared" si="2"/>
        <v>No</v>
      </c>
      <c r="G92" s="240" t="str">
        <f t="shared" si="3"/>
        <v>NA</v>
      </c>
    </row>
    <row r="93" spans="1:7" ht="14.5">
      <c r="A93" s="239">
        <v>11.2</v>
      </c>
      <c r="B93" s="240" t="str">
        <f>IF(COUNTIFS('Global Indicators'!M$4:M$10000, "Yes", 'Global Indicators'!C$4:C$10000, 'Target level'!A93) + COUNTIFS('Other Indicators'!I$4:I$10000, "Yes", 'Other Indicators'!C$4:C$10000, 'Target level'!A93)&gt;0, "Yes", "No")</f>
        <v>No</v>
      </c>
      <c r="C93" s="241" t="str">
        <f>IF((COUNTIFS('Global Indicators'!M$4:M$10000, "No", 'Global Indicators'!C$4:C$10000, 'Target level'!A93) + COUNTIFS('Other Indicators'!I$4:I$10000, "No", 'Other Indicators'!C$4:C$10000, 'Target level'!A93) + COUNTIFS('Global Indicators'!M$4:M$10000, "Yes", 'Global Indicators'!C$4:C$10000, 'Target level'!A93) + COUNTIFS('Other Indicators'!I$4:I$10000, "Yes", 'Other Indicators'!C$4:C$10000, 'Target level'!A93))=0, "NA", "Not NA")</f>
        <v>NA</v>
      </c>
      <c r="D93" s="240" t="str">
        <f>IF(COUNTIFS('Global Indicators'!U$4:U$10000, "Yes", 'Global Indicators'!C$4:C$10000, 'Target level'!A93)&gt;0, "Yes", "No")</f>
        <v>No</v>
      </c>
      <c r="E93" s="240" t="str">
        <f>IF((COUNTIFS('Global Indicators'!U$4:U$10000, "No", 'Global Indicators'!C$4:C$10000, 'Target level'!A93) + COUNTIFS('Global Indicators'!U$4:U$10000, "Yes", 'Global Indicators'!C$4:C$10000, 'Target level'!A93))=0, "NA", "Not NA")</f>
        <v>NA</v>
      </c>
      <c r="F93" s="240" t="str">
        <f t="shared" si="2"/>
        <v>No</v>
      </c>
      <c r="G93" s="240" t="str">
        <f t="shared" si="3"/>
        <v>NA</v>
      </c>
    </row>
    <row r="94" spans="1:7" ht="14.5">
      <c r="A94" s="239">
        <v>11.3</v>
      </c>
      <c r="B94" s="240" t="str">
        <f>IF(COUNTIFS('Global Indicators'!M$4:M$10000, "Yes", 'Global Indicators'!C$4:C$10000, 'Target level'!A94) + COUNTIFS('Other Indicators'!I$4:I$10000, "Yes", 'Other Indicators'!C$4:C$10000, 'Target level'!A94)&gt;0, "Yes", "No")</f>
        <v>No</v>
      </c>
      <c r="C94" s="241" t="str">
        <f>IF((COUNTIFS('Global Indicators'!M$4:M$10000, "No", 'Global Indicators'!C$4:C$10000, 'Target level'!A94) + COUNTIFS('Other Indicators'!I$4:I$10000, "No", 'Other Indicators'!C$4:C$10000, 'Target level'!A94) + COUNTIFS('Global Indicators'!M$4:M$10000, "Yes", 'Global Indicators'!C$4:C$10000, 'Target level'!A94) + COUNTIFS('Other Indicators'!I$4:I$10000, "Yes", 'Other Indicators'!C$4:C$10000, 'Target level'!A94))=0, "NA", "Not NA")</f>
        <v>NA</v>
      </c>
      <c r="D94" s="240" t="str">
        <f>IF(COUNTIFS('Global Indicators'!U$4:U$10000, "Yes", 'Global Indicators'!C$4:C$10000, 'Target level'!A94)&gt;0, "Yes", "No")</f>
        <v>No</v>
      </c>
      <c r="E94" s="240" t="str">
        <f>IF((COUNTIFS('Global Indicators'!U$4:U$10000, "No", 'Global Indicators'!C$4:C$10000, 'Target level'!A94) + COUNTIFS('Global Indicators'!U$4:U$10000, "Yes", 'Global Indicators'!C$4:C$10000, 'Target level'!A94))=0, "NA", "Not NA")</f>
        <v>NA</v>
      </c>
      <c r="F94" s="240" t="str">
        <f t="shared" si="2"/>
        <v>No</v>
      </c>
      <c r="G94" s="240" t="str">
        <f t="shared" si="3"/>
        <v>NA</v>
      </c>
    </row>
    <row r="95" spans="1:7" ht="14.5">
      <c r="A95" s="239">
        <v>11.4</v>
      </c>
      <c r="B95" s="240" t="str">
        <f>IF(COUNTIFS('Global Indicators'!M$4:M$10000, "Yes", 'Global Indicators'!C$4:C$10000, 'Target level'!A95) + COUNTIFS('Other Indicators'!I$4:I$10000, "Yes", 'Other Indicators'!C$4:C$10000, 'Target level'!A95)&gt;0, "Yes", "No")</f>
        <v>No</v>
      </c>
      <c r="C95" s="241" t="str">
        <f>IF((COUNTIFS('Global Indicators'!M$4:M$10000, "No", 'Global Indicators'!C$4:C$10000, 'Target level'!A95) + COUNTIFS('Other Indicators'!I$4:I$10000, "No", 'Other Indicators'!C$4:C$10000, 'Target level'!A95) + COUNTIFS('Global Indicators'!M$4:M$10000, "Yes", 'Global Indicators'!C$4:C$10000, 'Target level'!A95) + COUNTIFS('Other Indicators'!I$4:I$10000, "Yes", 'Other Indicators'!C$4:C$10000, 'Target level'!A95))=0, "NA", "Not NA")</f>
        <v>NA</v>
      </c>
      <c r="D95" s="240" t="str">
        <f>IF(COUNTIFS('Global Indicators'!U$4:U$10000, "Yes", 'Global Indicators'!C$4:C$10000, 'Target level'!A95)&gt;0, "Yes", "No")</f>
        <v>No</v>
      </c>
      <c r="E95" s="240" t="str">
        <f>IF((COUNTIFS('Global Indicators'!U$4:U$10000, "No", 'Global Indicators'!C$4:C$10000, 'Target level'!A95) + COUNTIFS('Global Indicators'!U$4:U$10000, "Yes", 'Global Indicators'!C$4:C$10000, 'Target level'!A95))=0, "NA", "Not NA")</f>
        <v>NA</v>
      </c>
      <c r="F95" s="240" t="str">
        <f t="shared" si="2"/>
        <v>No</v>
      </c>
      <c r="G95" s="240" t="str">
        <f t="shared" si="3"/>
        <v>NA</v>
      </c>
    </row>
    <row r="96" spans="1:7" ht="14.5">
      <c r="A96" s="239">
        <v>11.5</v>
      </c>
      <c r="B96" s="240" t="str">
        <f>IF(COUNTIFS('Global Indicators'!M$4:M$10000, "Yes", 'Global Indicators'!C$4:C$10000, 'Target level'!A96) + COUNTIFS('Other Indicators'!I$4:I$10000, "Yes", 'Other Indicators'!C$4:C$10000, 'Target level'!A96)&gt;0, "Yes", "No")</f>
        <v>No</v>
      </c>
      <c r="C96" s="241" t="str">
        <f>IF((COUNTIFS('Global Indicators'!M$4:M$10000, "No", 'Global Indicators'!C$4:C$10000, 'Target level'!A96) + COUNTIFS('Other Indicators'!I$4:I$10000, "No", 'Other Indicators'!C$4:C$10000, 'Target level'!A96) + COUNTIFS('Global Indicators'!M$4:M$10000, "Yes", 'Global Indicators'!C$4:C$10000, 'Target level'!A96) + COUNTIFS('Other Indicators'!I$4:I$10000, "Yes", 'Other Indicators'!C$4:C$10000, 'Target level'!A96))=0, "NA", "Not NA")</f>
        <v>NA</v>
      </c>
      <c r="D96" s="240" t="str">
        <f>IF(COUNTIFS('Global Indicators'!U$4:U$10000, "Yes", 'Global Indicators'!C$4:C$10000, 'Target level'!A96)&gt;0, "Yes", "No")</f>
        <v>No</v>
      </c>
      <c r="E96" s="240" t="str">
        <f>IF((COUNTIFS('Global Indicators'!U$4:U$10000, "No", 'Global Indicators'!C$4:C$10000, 'Target level'!A96) + COUNTIFS('Global Indicators'!U$4:U$10000, "Yes", 'Global Indicators'!C$4:C$10000, 'Target level'!A96))=0, "NA", "Not NA")</f>
        <v>NA</v>
      </c>
      <c r="F96" s="240" t="str">
        <f t="shared" si="2"/>
        <v>No</v>
      </c>
      <c r="G96" s="240" t="str">
        <f t="shared" si="3"/>
        <v>NA</v>
      </c>
    </row>
    <row r="97" spans="1:7" ht="14.5">
      <c r="A97" s="239">
        <v>11.6</v>
      </c>
      <c r="B97" s="240" t="str">
        <f>IF(COUNTIFS('Global Indicators'!M$4:M$10000, "Yes", 'Global Indicators'!C$4:C$10000, 'Target level'!A97) + COUNTIFS('Other Indicators'!I$4:I$10000, "Yes", 'Other Indicators'!C$4:C$10000, 'Target level'!A97)&gt;0, "Yes", "No")</f>
        <v>No</v>
      </c>
      <c r="C97" s="241" t="str">
        <f>IF((COUNTIFS('Global Indicators'!M$4:M$10000, "No", 'Global Indicators'!C$4:C$10000, 'Target level'!A97) + COUNTIFS('Other Indicators'!I$4:I$10000, "No", 'Other Indicators'!C$4:C$10000, 'Target level'!A97) + COUNTIFS('Global Indicators'!M$4:M$10000, "Yes", 'Global Indicators'!C$4:C$10000, 'Target level'!A97) + COUNTIFS('Other Indicators'!I$4:I$10000, "Yes", 'Other Indicators'!C$4:C$10000, 'Target level'!A97))=0, "NA", "Not NA")</f>
        <v>NA</v>
      </c>
      <c r="D97" s="240" t="str">
        <f>IF(COUNTIFS('Global Indicators'!U$4:U$10000, "Yes", 'Global Indicators'!C$4:C$10000, 'Target level'!A97)&gt;0, "Yes", "No")</f>
        <v>No</v>
      </c>
      <c r="E97" s="240" t="str">
        <f>IF((COUNTIFS('Global Indicators'!U$4:U$10000, "No", 'Global Indicators'!C$4:C$10000, 'Target level'!A97) + COUNTIFS('Global Indicators'!U$4:U$10000, "Yes", 'Global Indicators'!C$4:C$10000, 'Target level'!A97))=0, "NA", "Not NA")</f>
        <v>NA</v>
      </c>
      <c r="F97" s="240" t="str">
        <f t="shared" si="2"/>
        <v>No</v>
      </c>
      <c r="G97" s="240" t="str">
        <f t="shared" si="3"/>
        <v>NA</v>
      </c>
    </row>
    <row r="98" spans="1:7" ht="14.5">
      <c r="A98" s="239">
        <v>11.7</v>
      </c>
      <c r="B98" s="240" t="str">
        <f>IF(COUNTIFS('Global Indicators'!M$4:M$10000, "Yes", 'Global Indicators'!C$4:C$10000, 'Target level'!A98) + COUNTIFS('Other Indicators'!I$4:I$10000, "Yes", 'Other Indicators'!C$4:C$10000, 'Target level'!A98)&gt;0, "Yes", "No")</f>
        <v>No</v>
      </c>
      <c r="C98" s="241" t="str">
        <f>IF((COUNTIFS('Global Indicators'!M$4:M$10000, "No", 'Global Indicators'!C$4:C$10000, 'Target level'!A98) + COUNTIFS('Other Indicators'!I$4:I$10000, "No", 'Other Indicators'!C$4:C$10000, 'Target level'!A98) + COUNTIFS('Global Indicators'!M$4:M$10000, "Yes", 'Global Indicators'!C$4:C$10000, 'Target level'!A98) + COUNTIFS('Other Indicators'!I$4:I$10000, "Yes", 'Other Indicators'!C$4:C$10000, 'Target level'!A98))=0, "NA", "Not NA")</f>
        <v>NA</v>
      </c>
      <c r="D98" s="240" t="str">
        <f>IF(COUNTIFS('Global Indicators'!U$4:U$10000, "Yes", 'Global Indicators'!C$4:C$10000, 'Target level'!A98)&gt;0, "Yes", "No")</f>
        <v>No</v>
      </c>
      <c r="E98" s="240" t="str">
        <f>IF((COUNTIFS('Global Indicators'!U$4:U$10000, "No", 'Global Indicators'!C$4:C$10000, 'Target level'!A98) + COUNTIFS('Global Indicators'!U$4:U$10000, "Yes", 'Global Indicators'!C$4:C$10000, 'Target level'!A98))=0, "NA", "Not NA")</f>
        <v>NA</v>
      </c>
      <c r="F98" s="240" t="str">
        <f t="shared" si="2"/>
        <v>No</v>
      </c>
      <c r="G98" s="240" t="str">
        <f t="shared" si="3"/>
        <v>NA</v>
      </c>
    </row>
    <row r="99" spans="1:7" ht="14.5">
      <c r="A99" s="242" t="s">
        <v>1096</v>
      </c>
      <c r="B99" s="240" t="str">
        <f>IF(COUNTIFS('Global Indicators'!M$4:M$10000, "Yes", 'Global Indicators'!C$4:C$10000, 'Target level'!A99) + COUNTIFS('Other Indicators'!I$4:I$10000, "Yes", 'Other Indicators'!C$4:C$10000, 'Target level'!A99)&gt;0, "Yes", "No")</f>
        <v>No</v>
      </c>
      <c r="C99" s="241" t="str">
        <f>IF((COUNTIFS('Global Indicators'!M$4:M$10000, "No", 'Global Indicators'!C$4:C$10000, 'Target level'!A99) + COUNTIFS('Other Indicators'!I$4:I$10000, "No", 'Other Indicators'!C$4:C$10000, 'Target level'!A99) + COUNTIFS('Global Indicators'!M$4:M$10000, "Yes", 'Global Indicators'!C$4:C$10000, 'Target level'!A99) + COUNTIFS('Other Indicators'!I$4:I$10000, "Yes", 'Other Indicators'!C$4:C$10000, 'Target level'!A99))=0, "NA", "Not NA")</f>
        <v>NA</v>
      </c>
      <c r="D99" s="240" t="str">
        <f>IF(COUNTIFS('Global Indicators'!U$4:U$10000, "Yes", 'Global Indicators'!C$4:C$10000, 'Target level'!A99)&gt;0, "Yes", "No")</f>
        <v>No</v>
      </c>
      <c r="E99" s="240" t="str">
        <f>IF((COUNTIFS('Global Indicators'!U$4:U$10000, "No", 'Global Indicators'!C$4:C$10000, 'Target level'!A99) + COUNTIFS('Global Indicators'!U$4:U$10000, "Yes", 'Global Indicators'!C$4:C$10000, 'Target level'!A99))=0, "NA", "Not NA")</f>
        <v>NA</v>
      </c>
      <c r="F99" s="240" t="str">
        <f t="shared" si="2"/>
        <v>No</v>
      </c>
      <c r="G99" s="240" t="str">
        <f t="shared" si="3"/>
        <v>NA</v>
      </c>
    </row>
    <row r="100" spans="1:7" ht="14.5">
      <c r="A100" s="242" t="s">
        <v>1097</v>
      </c>
      <c r="B100" s="240" t="str">
        <f>IF(COUNTIFS('Global Indicators'!M$4:M$10000, "Yes", 'Global Indicators'!C$4:C$10000, 'Target level'!A100) + COUNTIFS('Other Indicators'!I$4:I$10000, "Yes", 'Other Indicators'!C$4:C$10000, 'Target level'!A100)&gt;0, "Yes", "No")</f>
        <v>No</v>
      </c>
      <c r="C100" s="241" t="str">
        <f>IF((COUNTIFS('Global Indicators'!M$4:M$10000, "No", 'Global Indicators'!C$4:C$10000, 'Target level'!A100) + COUNTIFS('Other Indicators'!I$4:I$10000, "No", 'Other Indicators'!C$4:C$10000, 'Target level'!A100) + COUNTIFS('Global Indicators'!M$4:M$10000, "Yes", 'Global Indicators'!C$4:C$10000, 'Target level'!A100) + COUNTIFS('Other Indicators'!I$4:I$10000, "Yes", 'Other Indicators'!C$4:C$10000, 'Target level'!A100))=0, "NA", "Not NA")</f>
        <v>NA</v>
      </c>
      <c r="D100" s="240" t="str">
        <f>IF(COUNTIFS('Global Indicators'!U$4:U$10000, "Yes", 'Global Indicators'!C$4:C$10000, 'Target level'!A100)&gt;0, "Yes", "No")</f>
        <v>No</v>
      </c>
      <c r="E100" s="240" t="str">
        <f>IF((COUNTIFS('Global Indicators'!U$4:U$10000, "No", 'Global Indicators'!C$4:C$10000, 'Target level'!A100) + COUNTIFS('Global Indicators'!U$4:U$10000, "Yes", 'Global Indicators'!C$4:C$10000, 'Target level'!A100))=0, "NA", "Not NA")</f>
        <v>NA</v>
      </c>
      <c r="F100" s="240" t="str">
        <f t="shared" si="2"/>
        <v>No</v>
      </c>
      <c r="G100" s="240" t="str">
        <f t="shared" si="3"/>
        <v>NA</v>
      </c>
    </row>
    <row r="101" spans="1:7" ht="14.5">
      <c r="A101" s="242" t="s">
        <v>1098</v>
      </c>
      <c r="B101" s="240" t="str">
        <f>IF(COUNTIFS('Global Indicators'!M$4:M$10000, "Yes", 'Global Indicators'!C$4:C$10000, 'Target level'!A101) + COUNTIFS('Other Indicators'!I$4:I$10000, "Yes", 'Other Indicators'!C$4:C$10000, 'Target level'!A101)&gt;0, "Yes", "No")</f>
        <v>No</v>
      </c>
      <c r="C101" s="241" t="str">
        <f>IF((COUNTIFS('Global Indicators'!M$4:M$10000, "No", 'Global Indicators'!C$4:C$10000, 'Target level'!A101) + COUNTIFS('Other Indicators'!I$4:I$10000, "No", 'Other Indicators'!C$4:C$10000, 'Target level'!A101) + COUNTIFS('Global Indicators'!M$4:M$10000, "Yes", 'Global Indicators'!C$4:C$10000, 'Target level'!A101) + COUNTIFS('Other Indicators'!I$4:I$10000, "Yes", 'Other Indicators'!C$4:C$10000, 'Target level'!A101))=0, "NA", "Not NA")</f>
        <v>NA</v>
      </c>
      <c r="D101" s="240" t="str">
        <f>IF(COUNTIFS('Global Indicators'!U$4:U$10000, "Yes", 'Global Indicators'!C$4:C$10000, 'Target level'!A101)&gt;0, "Yes", "No")</f>
        <v>No</v>
      </c>
      <c r="E101" s="240" t="str">
        <f>IF((COUNTIFS('Global Indicators'!U$4:U$10000, "No", 'Global Indicators'!C$4:C$10000, 'Target level'!A101) + COUNTIFS('Global Indicators'!U$4:U$10000, "Yes", 'Global Indicators'!C$4:C$10000, 'Target level'!A101))=0, "NA", "Not NA")</f>
        <v>NA</v>
      </c>
      <c r="F101" s="240" t="str">
        <f t="shared" si="2"/>
        <v>No</v>
      </c>
      <c r="G101" s="240" t="str">
        <f t="shared" si="3"/>
        <v>NA</v>
      </c>
    </row>
    <row r="102" spans="1:7" ht="14.5">
      <c r="A102" s="239">
        <v>12.1</v>
      </c>
      <c r="B102" s="240" t="str">
        <f>IF(COUNTIFS('Global Indicators'!M$4:M$10000, "Yes", 'Global Indicators'!C$4:C$10000, 'Target level'!A102) + COUNTIFS('Other Indicators'!I$4:I$10000, "Yes", 'Other Indicators'!C$4:C$10000, 'Target level'!A102)&gt;0, "Yes", "No")</f>
        <v>No</v>
      </c>
      <c r="C102" s="241" t="str">
        <f>IF((COUNTIFS('Global Indicators'!M$4:M$10000, "No", 'Global Indicators'!C$4:C$10000, 'Target level'!A102) + COUNTIFS('Other Indicators'!I$4:I$10000, "No", 'Other Indicators'!C$4:C$10000, 'Target level'!A102) + COUNTIFS('Global Indicators'!M$4:M$10000, "Yes", 'Global Indicators'!C$4:C$10000, 'Target level'!A102) + COUNTIFS('Other Indicators'!I$4:I$10000, "Yes", 'Other Indicators'!C$4:C$10000, 'Target level'!A102))=0, "NA", "Not NA")</f>
        <v>NA</v>
      </c>
      <c r="D102" s="240" t="str">
        <f>IF(COUNTIFS('Global Indicators'!U$4:U$10000, "Yes", 'Global Indicators'!C$4:C$10000, 'Target level'!A102)&gt;0, "Yes", "No")</f>
        <v>No</v>
      </c>
      <c r="E102" s="240" t="str">
        <f>IF((COUNTIFS('Global Indicators'!U$4:U$10000, "No", 'Global Indicators'!C$4:C$10000, 'Target level'!A102) + COUNTIFS('Global Indicators'!U$4:U$10000, "Yes", 'Global Indicators'!C$4:C$10000, 'Target level'!A102))=0, "NA", "Not NA")</f>
        <v>NA</v>
      </c>
      <c r="F102" s="240" t="str">
        <f t="shared" si="2"/>
        <v>No</v>
      </c>
      <c r="G102" s="240" t="str">
        <f t="shared" si="3"/>
        <v>NA</v>
      </c>
    </row>
    <row r="103" spans="1:7" ht="14.5">
      <c r="A103" s="239">
        <v>12.2</v>
      </c>
      <c r="B103" s="240" t="str">
        <f>IF(COUNTIFS('Global Indicators'!M$4:M$10000, "Yes", 'Global Indicators'!C$4:C$10000, 'Target level'!A103) + COUNTIFS('Other Indicators'!I$4:I$10000, "Yes", 'Other Indicators'!C$4:C$10000, 'Target level'!A103)&gt;0, "Yes", "No")</f>
        <v>No</v>
      </c>
      <c r="C103" s="241" t="str">
        <f>IF((COUNTIFS('Global Indicators'!M$4:M$10000, "No", 'Global Indicators'!C$4:C$10000, 'Target level'!A103) + COUNTIFS('Other Indicators'!I$4:I$10000, "No", 'Other Indicators'!C$4:C$10000, 'Target level'!A103) + COUNTIFS('Global Indicators'!M$4:M$10000, "Yes", 'Global Indicators'!C$4:C$10000, 'Target level'!A103) + COUNTIFS('Other Indicators'!I$4:I$10000, "Yes", 'Other Indicators'!C$4:C$10000, 'Target level'!A103))=0, "NA", "Not NA")</f>
        <v>NA</v>
      </c>
      <c r="D103" s="240" t="str">
        <f>IF(COUNTIFS('Global Indicators'!U$4:U$10000, "Yes", 'Global Indicators'!C$4:C$10000, 'Target level'!A103)&gt;0, "Yes", "No")</f>
        <v>No</v>
      </c>
      <c r="E103" s="240" t="str">
        <f>IF((COUNTIFS('Global Indicators'!U$4:U$10000, "No", 'Global Indicators'!C$4:C$10000, 'Target level'!A103) + COUNTIFS('Global Indicators'!U$4:U$10000, "Yes", 'Global Indicators'!C$4:C$10000, 'Target level'!A103))=0, "NA", "Not NA")</f>
        <v>NA</v>
      </c>
      <c r="F103" s="240" t="str">
        <f t="shared" si="2"/>
        <v>No</v>
      </c>
      <c r="G103" s="240" t="str">
        <f t="shared" si="3"/>
        <v>NA</v>
      </c>
    </row>
    <row r="104" spans="1:7" ht="14.5">
      <c r="A104" s="239">
        <v>12.3</v>
      </c>
      <c r="B104" s="240" t="str">
        <f>IF(COUNTIFS('Global Indicators'!M$4:M$10000, "Yes", 'Global Indicators'!C$4:C$10000, 'Target level'!A104) + COUNTIFS('Other Indicators'!I$4:I$10000, "Yes", 'Other Indicators'!C$4:C$10000, 'Target level'!A104)&gt;0, "Yes", "No")</f>
        <v>No</v>
      </c>
      <c r="C104" s="241" t="str">
        <f>IF((COUNTIFS('Global Indicators'!M$4:M$10000, "No", 'Global Indicators'!C$4:C$10000, 'Target level'!A104) + COUNTIFS('Other Indicators'!I$4:I$10000, "No", 'Other Indicators'!C$4:C$10000, 'Target level'!A104) + COUNTIFS('Global Indicators'!M$4:M$10000, "Yes", 'Global Indicators'!C$4:C$10000, 'Target level'!A104) + COUNTIFS('Other Indicators'!I$4:I$10000, "Yes", 'Other Indicators'!C$4:C$10000, 'Target level'!A104))=0, "NA", "Not NA")</f>
        <v>NA</v>
      </c>
      <c r="D104" s="240" t="str">
        <f>IF(COUNTIFS('Global Indicators'!U$4:U$10000, "Yes", 'Global Indicators'!C$4:C$10000, 'Target level'!A104)&gt;0, "Yes", "No")</f>
        <v>No</v>
      </c>
      <c r="E104" s="240" t="str">
        <f>IF((COUNTIFS('Global Indicators'!U$4:U$10000, "No", 'Global Indicators'!C$4:C$10000, 'Target level'!A104) + COUNTIFS('Global Indicators'!U$4:U$10000, "Yes", 'Global Indicators'!C$4:C$10000, 'Target level'!A104))=0, "NA", "Not NA")</f>
        <v>NA</v>
      </c>
      <c r="F104" s="240" t="str">
        <f t="shared" si="2"/>
        <v>No</v>
      </c>
      <c r="G104" s="240" t="str">
        <f t="shared" si="3"/>
        <v>NA</v>
      </c>
    </row>
    <row r="105" spans="1:7" ht="14.5">
      <c r="A105" s="239">
        <v>12.4</v>
      </c>
      <c r="B105" s="240" t="str">
        <f>IF(COUNTIFS('Global Indicators'!M$4:M$10000, "Yes", 'Global Indicators'!C$4:C$10000, 'Target level'!A105) + COUNTIFS('Other Indicators'!I$4:I$10000, "Yes", 'Other Indicators'!C$4:C$10000, 'Target level'!A105)&gt;0, "Yes", "No")</f>
        <v>No</v>
      </c>
      <c r="C105" s="241" t="str">
        <f>IF((COUNTIFS('Global Indicators'!M$4:M$10000, "No", 'Global Indicators'!C$4:C$10000, 'Target level'!A105) + COUNTIFS('Other Indicators'!I$4:I$10000, "No", 'Other Indicators'!C$4:C$10000, 'Target level'!A105) + COUNTIFS('Global Indicators'!M$4:M$10000, "Yes", 'Global Indicators'!C$4:C$10000, 'Target level'!A105) + COUNTIFS('Other Indicators'!I$4:I$10000, "Yes", 'Other Indicators'!C$4:C$10000, 'Target level'!A105))=0, "NA", "Not NA")</f>
        <v>NA</v>
      </c>
      <c r="D105" s="240" t="str">
        <f>IF(COUNTIFS('Global Indicators'!U$4:U$10000, "Yes", 'Global Indicators'!C$4:C$10000, 'Target level'!A105)&gt;0, "Yes", "No")</f>
        <v>No</v>
      </c>
      <c r="E105" s="240" t="str">
        <f>IF((COUNTIFS('Global Indicators'!U$4:U$10000, "No", 'Global Indicators'!C$4:C$10000, 'Target level'!A105) + COUNTIFS('Global Indicators'!U$4:U$10000, "Yes", 'Global Indicators'!C$4:C$10000, 'Target level'!A105))=0, "NA", "Not NA")</f>
        <v>NA</v>
      </c>
      <c r="F105" s="240" t="str">
        <f t="shared" si="2"/>
        <v>No</v>
      </c>
      <c r="G105" s="240" t="str">
        <f t="shared" si="3"/>
        <v>NA</v>
      </c>
    </row>
    <row r="106" spans="1:7" ht="14.5">
      <c r="A106" s="239">
        <v>12.5</v>
      </c>
      <c r="B106" s="240" t="str">
        <f>IF(COUNTIFS('Global Indicators'!M$4:M$10000, "Yes", 'Global Indicators'!C$4:C$10000, 'Target level'!A106) + COUNTIFS('Other Indicators'!I$4:I$10000, "Yes", 'Other Indicators'!C$4:C$10000, 'Target level'!A106)&gt;0, "Yes", "No")</f>
        <v>No</v>
      </c>
      <c r="C106" s="241" t="str">
        <f>IF((COUNTIFS('Global Indicators'!M$4:M$10000, "No", 'Global Indicators'!C$4:C$10000, 'Target level'!A106) + COUNTIFS('Other Indicators'!I$4:I$10000, "No", 'Other Indicators'!C$4:C$10000, 'Target level'!A106) + COUNTIFS('Global Indicators'!M$4:M$10000, "Yes", 'Global Indicators'!C$4:C$10000, 'Target level'!A106) + COUNTIFS('Other Indicators'!I$4:I$10000, "Yes", 'Other Indicators'!C$4:C$10000, 'Target level'!A106))=0, "NA", "Not NA")</f>
        <v>NA</v>
      </c>
      <c r="D106" s="240" t="str">
        <f>IF(COUNTIFS('Global Indicators'!U$4:U$10000, "Yes", 'Global Indicators'!C$4:C$10000, 'Target level'!A106)&gt;0, "Yes", "No")</f>
        <v>No</v>
      </c>
      <c r="E106" s="240" t="str">
        <f>IF((COUNTIFS('Global Indicators'!U$4:U$10000, "No", 'Global Indicators'!C$4:C$10000, 'Target level'!A106) + COUNTIFS('Global Indicators'!U$4:U$10000, "Yes", 'Global Indicators'!C$4:C$10000, 'Target level'!A106))=0, "NA", "Not NA")</f>
        <v>NA</v>
      </c>
      <c r="F106" s="240" t="str">
        <f t="shared" si="2"/>
        <v>No</v>
      </c>
      <c r="G106" s="240" t="str">
        <f t="shared" si="3"/>
        <v>NA</v>
      </c>
    </row>
    <row r="107" spans="1:7" ht="14.5">
      <c r="A107" s="239">
        <v>12.6</v>
      </c>
      <c r="B107" s="240" t="str">
        <f>IF(COUNTIFS('Global Indicators'!M$4:M$10000, "Yes", 'Global Indicators'!C$4:C$10000, 'Target level'!A107) + COUNTIFS('Other Indicators'!I$4:I$10000, "Yes", 'Other Indicators'!C$4:C$10000, 'Target level'!A107)&gt;0, "Yes", "No")</f>
        <v>No</v>
      </c>
      <c r="C107" s="241" t="str">
        <f>IF((COUNTIFS('Global Indicators'!M$4:M$10000, "No", 'Global Indicators'!C$4:C$10000, 'Target level'!A107) + COUNTIFS('Other Indicators'!I$4:I$10000, "No", 'Other Indicators'!C$4:C$10000, 'Target level'!A107) + COUNTIFS('Global Indicators'!M$4:M$10000, "Yes", 'Global Indicators'!C$4:C$10000, 'Target level'!A107) + COUNTIFS('Other Indicators'!I$4:I$10000, "Yes", 'Other Indicators'!C$4:C$10000, 'Target level'!A107))=0, "NA", "Not NA")</f>
        <v>NA</v>
      </c>
      <c r="D107" s="240" t="str">
        <f>IF(COUNTIFS('Global Indicators'!U$4:U$10000, "Yes", 'Global Indicators'!C$4:C$10000, 'Target level'!A107)&gt;0, "Yes", "No")</f>
        <v>No</v>
      </c>
      <c r="E107" s="240" t="str">
        <f>IF((COUNTIFS('Global Indicators'!U$4:U$10000, "No", 'Global Indicators'!C$4:C$10000, 'Target level'!A107) + COUNTIFS('Global Indicators'!U$4:U$10000, "Yes", 'Global Indicators'!C$4:C$10000, 'Target level'!A107))=0, "NA", "Not NA")</f>
        <v>NA</v>
      </c>
      <c r="F107" s="240" t="str">
        <f t="shared" si="2"/>
        <v>No</v>
      </c>
      <c r="G107" s="240" t="str">
        <f t="shared" si="3"/>
        <v>NA</v>
      </c>
    </row>
    <row r="108" spans="1:7" ht="14.5">
      <c r="A108" s="239">
        <v>12.7</v>
      </c>
      <c r="B108" s="240" t="str">
        <f>IF(COUNTIFS('Global Indicators'!M$4:M$10000, "Yes", 'Global Indicators'!C$4:C$10000, 'Target level'!A108) + COUNTIFS('Other Indicators'!I$4:I$10000, "Yes", 'Other Indicators'!C$4:C$10000, 'Target level'!A108)&gt;0, "Yes", "No")</f>
        <v>No</v>
      </c>
      <c r="C108" s="241" t="str">
        <f>IF((COUNTIFS('Global Indicators'!M$4:M$10000, "No", 'Global Indicators'!C$4:C$10000, 'Target level'!A108) + COUNTIFS('Other Indicators'!I$4:I$10000, "No", 'Other Indicators'!C$4:C$10000, 'Target level'!A108) + COUNTIFS('Global Indicators'!M$4:M$10000, "Yes", 'Global Indicators'!C$4:C$10000, 'Target level'!A108) + COUNTIFS('Other Indicators'!I$4:I$10000, "Yes", 'Other Indicators'!C$4:C$10000, 'Target level'!A108))=0, "NA", "Not NA")</f>
        <v>NA</v>
      </c>
      <c r="D108" s="240" t="str">
        <f>IF(COUNTIFS('Global Indicators'!U$4:U$10000, "Yes", 'Global Indicators'!C$4:C$10000, 'Target level'!A108)&gt;0, "Yes", "No")</f>
        <v>No</v>
      </c>
      <c r="E108" s="240" t="str">
        <f>IF((COUNTIFS('Global Indicators'!U$4:U$10000, "No", 'Global Indicators'!C$4:C$10000, 'Target level'!A108) + COUNTIFS('Global Indicators'!U$4:U$10000, "Yes", 'Global Indicators'!C$4:C$10000, 'Target level'!A108))=0, "NA", "Not NA")</f>
        <v>NA</v>
      </c>
      <c r="F108" s="240" t="str">
        <f t="shared" si="2"/>
        <v>No</v>
      </c>
      <c r="G108" s="240" t="str">
        <f t="shared" si="3"/>
        <v>NA</v>
      </c>
    </row>
    <row r="109" spans="1:7" ht="14.5">
      <c r="A109" s="239">
        <v>12.8</v>
      </c>
      <c r="B109" s="240" t="str">
        <f>IF(COUNTIFS('Global Indicators'!M$4:M$10000, "Yes", 'Global Indicators'!C$4:C$10000, 'Target level'!A109) + COUNTIFS('Other Indicators'!I$4:I$10000, "Yes", 'Other Indicators'!C$4:C$10000, 'Target level'!A109)&gt;0, "Yes", "No")</f>
        <v>No</v>
      </c>
      <c r="C109" s="241" t="str">
        <f>IF((COUNTIFS('Global Indicators'!M$4:M$10000, "No", 'Global Indicators'!C$4:C$10000, 'Target level'!A109) + COUNTIFS('Other Indicators'!I$4:I$10000, "No", 'Other Indicators'!C$4:C$10000, 'Target level'!A109) + COUNTIFS('Global Indicators'!M$4:M$10000, "Yes", 'Global Indicators'!C$4:C$10000, 'Target level'!A109) + COUNTIFS('Other Indicators'!I$4:I$10000, "Yes", 'Other Indicators'!C$4:C$10000, 'Target level'!A109))=0, "NA", "Not NA")</f>
        <v>NA</v>
      </c>
      <c r="D109" s="240" t="str">
        <f>IF(COUNTIFS('Global Indicators'!U$4:U$10000, "Yes", 'Global Indicators'!C$4:C$10000, 'Target level'!A109)&gt;0, "Yes", "No")</f>
        <v>No</v>
      </c>
      <c r="E109" s="240" t="str">
        <f>IF((COUNTIFS('Global Indicators'!U$4:U$10000, "No", 'Global Indicators'!C$4:C$10000, 'Target level'!A109) + COUNTIFS('Global Indicators'!U$4:U$10000, "Yes", 'Global Indicators'!C$4:C$10000, 'Target level'!A109))=0, "NA", "Not NA")</f>
        <v>NA</v>
      </c>
      <c r="F109" s="240" t="str">
        <f t="shared" si="2"/>
        <v>No</v>
      </c>
      <c r="G109" s="240" t="str">
        <f t="shared" si="3"/>
        <v>NA</v>
      </c>
    </row>
    <row r="110" spans="1:7" ht="14.5">
      <c r="A110" s="242" t="s">
        <v>1099</v>
      </c>
      <c r="B110" s="240" t="str">
        <f>IF(COUNTIFS('Global Indicators'!M$4:M$10000, "Yes", 'Global Indicators'!C$4:C$10000, 'Target level'!A110) + COUNTIFS('Other Indicators'!I$4:I$10000, "Yes", 'Other Indicators'!C$4:C$10000, 'Target level'!A110)&gt;0, "Yes", "No")</f>
        <v>No</v>
      </c>
      <c r="C110" s="241" t="str">
        <f>IF((COUNTIFS('Global Indicators'!M$4:M$10000, "No", 'Global Indicators'!C$4:C$10000, 'Target level'!A110) + COUNTIFS('Other Indicators'!I$4:I$10000, "No", 'Other Indicators'!C$4:C$10000, 'Target level'!A110) + COUNTIFS('Global Indicators'!M$4:M$10000, "Yes", 'Global Indicators'!C$4:C$10000, 'Target level'!A110) + COUNTIFS('Other Indicators'!I$4:I$10000, "Yes", 'Other Indicators'!C$4:C$10000, 'Target level'!A110))=0, "NA", "Not NA")</f>
        <v>NA</v>
      </c>
      <c r="D110" s="240" t="str">
        <f>IF(COUNTIFS('Global Indicators'!U$4:U$10000, "Yes", 'Global Indicators'!C$4:C$10000, 'Target level'!A110)&gt;0, "Yes", "No")</f>
        <v>No</v>
      </c>
      <c r="E110" s="240" t="str">
        <f>IF((COUNTIFS('Global Indicators'!U$4:U$10000, "No", 'Global Indicators'!C$4:C$10000, 'Target level'!A110) + COUNTIFS('Global Indicators'!U$4:U$10000, "Yes", 'Global Indicators'!C$4:C$10000, 'Target level'!A110))=0, "NA", "Not NA")</f>
        <v>NA</v>
      </c>
      <c r="F110" s="240" t="str">
        <f t="shared" si="2"/>
        <v>No</v>
      </c>
      <c r="G110" s="240" t="str">
        <f t="shared" si="3"/>
        <v>NA</v>
      </c>
    </row>
    <row r="111" spans="1:7" ht="14.5">
      <c r="A111" s="242" t="s">
        <v>1100</v>
      </c>
      <c r="B111" s="240" t="str">
        <f>IF(COUNTIFS('Global Indicators'!M$4:M$10000, "Yes", 'Global Indicators'!C$4:C$10000, 'Target level'!A111) + COUNTIFS('Other Indicators'!I$4:I$10000, "Yes", 'Other Indicators'!C$4:C$10000, 'Target level'!A111)&gt;0, "Yes", "No")</f>
        <v>No</v>
      </c>
      <c r="C111" s="241" t="str">
        <f>IF((COUNTIFS('Global Indicators'!M$4:M$10000, "No", 'Global Indicators'!C$4:C$10000, 'Target level'!A111) + COUNTIFS('Other Indicators'!I$4:I$10000, "No", 'Other Indicators'!C$4:C$10000, 'Target level'!A111) + COUNTIFS('Global Indicators'!M$4:M$10000, "Yes", 'Global Indicators'!C$4:C$10000, 'Target level'!A111) + COUNTIFS('Other Indicators'!I$4:I$10000, "Yes", 'Other Indicators'!C$4:C$10000, 'Target level'!A111))=0, "NA", "Not NA")</f>
        <v>NA</v>
      </c>
      <c r="D111" s="240" t="str">
        <f>IF(COUNTIFS('Global Indicators'!U$4:U$10000, "Yes", 'Global Indicators'!C$4:C$10000, 'Target level'!A111)&gt;0, "Yes", "No")</f>
        <v>No</v>
      </c>
      <c r="E111" s="240" t="str">
        <f>IF((COUNTIFS('Global Indicators'!U$4:U$10000, "No", 'Global Indicators'!C$4:C$10000, 'Target level'!A111) + COUNTIFS('Global Indicators'!U$4:U$10000, "Yes", 'Global Indicators'!C$4:C$10000, 'Target level'!A111))=0, "NA", "Not NA")</f>
        <v>NA</v>
      </c>
      <c r="F111" s="240" t="str">
        <f t="shared" si="2"/>
        <v>No</v>
      </c>
      <c r="G111" s="240" t="str">
        <f t="shared" si="3"/>
        <v>NA</v>
      </c>
    </row>
    <row r="112" spans="1:7" ht="14.5">
      <c r="A112" s="242" t="s">
        <v>1101</v>
      </c>
      <c r="B112" s="240" t="str">
        <f>IF(COUNTIFS('Global Indicators'!M$4:M$10000, "Yes", 'Global Indicators'!C$4:C$10000, 'Target level'!A112) + COUNTIFS('Other Indicators'!I$4:I$10000, "Yes", 'Other Indicators'!C$4:C$10000, 'Target level'!A112)&gt;0, "Yes", "No")</f>
        <v>No</v>
      </c>
      <c r="C112" s="241" t="str">
        <f>IF((COUNTIFS('Global Indicators'!M$4:M$10000, "No", 'Global Indicators'!C$4:C$10000, 'Target level'!A112) + COUNTIFS('Other Indicators'!I$4:I$10000, "No", 'Other Indicators'!C$4:C$10000, 'Target level'!A112) + COUNTIFS('Global Indicators'!M$4:M$10000, "Yes", 'Global Indicators'!C$4:C$10000, 'Target level'!A112) + COUNTIFS('Other Indicators'!I$4:I$10000, "Yes", 'Other Indicators'!C$4:C$10000, 'Target level'!A112))=0, "NA", "Not NA")</f>
        <v>NA</v>
      </c>
      <c r="D112" s="240" t="str">
        <f>IF(COUNTIFS('Global Indicators'!U$4:U$10000, "Yes", 'Global Indicators'!C$4:C$10000, 'Target level'!A112)&gt;0, "Yes", "No")</f>
        <v>No</v>
      </c>
      <c r="E112" s="240" t="str">
        <f>IF((COUNTIFS('Global Indicators'!U$4:U$10000, "No", 'Global Indicators'!C$4:C$10000, 'Target level'!A112) + COUNTIFS('Global Indicators'!U$4:U$10000, "Yes", 'Global Indicators'!C$4:C$10000, 'Target level'!A112))=0, "NA", "Not NA")</f>
        <v>NA</v>
      </c>
      <c r="F112" s="240" t="str">
        <f t="shared" si="2"/>
        <v>No</v>
      </c>
      <c r="G112" s="240" t="str">
        <f t="shared" si="3"/>
        <v>NA</v>
      </c>
    </row>
    <row r="113" spans="1:7" ht="14.5">
      <c r="A113" s="239">
        <v>13.1</v>
      </c>
      <c r="B113" s="240" t="str">
        <f>IF(COUNTIFS('Global Indicators'!M$4:M$10000, "Yes", 'Global Indicators'!C$4:C$10000, 'Target level'!A113) + COUNTIFS('Other Indicators'!I$4:I$10000, "Yes", 'Other Indicators'!C$4:C$10000, 'Target level'!A113)&gt;0, "Yes", "No")</f>
        <v>No</v>
      </c>
      <c r="C113" s="241" t="str">
        <f>IF((COUNTIFS('Global Indicators'!M$4:M$10000, "No", 'Global Indicators'!C$4:C$10000, 'Target level'!A113) + COUNTIFS('Other Indicators'!I$4:I$10000, "No", 'Other Indicators'!C$4:C$10000, 'Target level'!A113) + COUNTIFS('Global Indicators'!M$4:M$10000, "Yes", 'Global Indicators'!C$4:C$10000, 'Target level'!A113) + COUNTIFS('Other Indicators'!I$4:I$10000, "Yes", 'Other Indicators'!C$4:C$10000, 'Target level'!A113))=0, "NA", "Not NA")</f>
        <v>NA</v>
      </c>
      <c r="D113" s="240" t="str">
        <f>IF(COUNTIFS('Global Indicators'!U$4:U$10000, "Yes", 'Global Indicators'!C$4:C$10000, 'Target level'!A113)&gt;0, "Yes", "No")</f>
        <v>No</v>
      </c>
      <c r="E113" s="240" t="str">
        <f>IF((COUNTIFS('Global Indicators'!U$4:U$10000, "No", 'Global Indicators'!C$4:C$10000, 'Target level'!A113) + COUNTIFS('Global Indicators'!U$4:U$10000, "Yes", 'Global Indicators'!C$4:C$10000, 'Target level'!A113))=0, "NA", "Not NA")</f>
        <v>NA</v>
      </c>
      <c r="F113" s="240" t="str">
        <f t="shared" si="2"/>
        <v>No</v>
      </c>
      <c r="G113" s="240" t="str">
        <f t="shared" si="3"/>
        <v>NA</v>
      </c>
    </row>
    <row r="114" spans="1:7" ht="14.5">
      <c r="A114" s="239">
        <v>13.2</v>
      </c>
      <c r="B114" s="240" t="str">
        <f>IF(COUNTIFS('Global Indicators'!M$4:M$10000, "Yes", 'Global Indicators'!C$4:C$10000, 'Target level'!A114) + COUNTIFS('Other Indicators'!I$4:I$10000, "Yes", 'Other Indicators'!C$4:C$10000, 'Target level'!A114)&gt;0, "Yes", "No")</f>
        <v>No</v>
      </c>
      <c r="C114" s="241" t="str">
        <f>IF((COUNTIFS('Global Indicators'!M$4:M$10000, "No", 'Global Indicators'!C$4:C$10000, 'Target level'!A114) + COUNTIFS('Other Indicators'!I$4:I$10000, "No", 'Other Indicators'!C$4:C$10000, 'Target level'!A114) + COUNTIFS('Global Indicators'!M$4:M$10000, "Yes", 'Global Indicators'!C$4:C$10000, 'Target level'!A114) + COUNTIFS('Other Indicators'!I$4:I$10000, "Yes", 'Other Indicators'!C$4:C$10000, 'Target level'!A114))=0, "NA", "Not NA")</f>
        <v>NA</v>
      </c>
      <c r="D114" s="240" t="str">
        <f>IF(COUNTIFS('Global Indicators'!U$4:U$10000, "Yes", 'Global Indicators'!C$4:C$10000, 'Target level'!A114)&gt;0, "Yes", "No")</f>
        <v>No</v>
      </c>
      <c r="E114" s="240" t="str">
        <f>IF((COUNTIFS('Global Indicators'!U$4:U$10000, "No", 'Global Indicators'!C$4:C$10000, 'Target level'!A114) + COUNTIFS('Global Indicators'!U$4:U$10000, "Yes", 'Global Indicators'!C$4:C$10000, 'Target level'!A114))=0, "NA", "Not NA")</f>
        <v>NA</v>
      </c>
      <c r="F114" s="240" t="str">
        <f t="shared" si="2"/>
        <v>No</v>
      </c>
      <c r="G114" s="240" t="str">
        <f t="shared" si="3"/>
        <v>NA</v>
      </c>
    </row>
    <row r="115" spans="1:7" ht="14.5">
      <c r="A115" s="239">
        <v>13.3</v>
      </c>
      <c r="B115" s="240" t="str">
        <f>IF(COUNTIFS('Global Indicators'!M$4:M$10000, "Yes", 'Global Indicators'!C$4:C$10000, 'Target level'!A115) + COUNTIFS('Other Indicators'!I$4:I$10000, "Yes", 'Other Indicators'!C$4:C$10000, 'Target level'!A115)&gt;0, "Yes", "No")</f>
        <v>No</v>
      </c>
      <c r="C115" s="241" t="str">
        <f>IF((COUNTIFS('Global Indicators'!M$4:M$10000, "No", 'Global Indicators'!C$4:C$10000, 'Target level'!A115) + COUNTIFS('Other Indicators'!I$4:I$10000, "No", 'Other Indicators'!C$4:C$10000, 'Target level'!A115) + COUNTIFS('Global Indicators'!M$4:M$10000, "Yes", 'Global Indicators'!C$4:C$10000, 'Target level'!A115) + COUNTIFS('Other Indicators'!I$4:I$10000, "Yes", 'Other Indicators'!C$4:C$10000, 'Target level'!A115))=0, "NA", "Not NA")</f>
        <v>NA</v>
      </c>
      <c r="D115" s="240" t="str">
        <f>IF(COUNTIFS('Global Indicators'!U$4:U$10000, "Yes", 'Global Indicators'!C$4:C$10000, 'Target level'!A115)&gt;0, "Yes", "No")</f>
        <v>No</v>
      </c>
      <c r="E115" s="240" t="str">
        <f>IF((COUNTIFS('Global Indicators'!U$4:U$10000, "No", 'Global Indicators'!C$4:C$10000, 'Target level'!A115) + COUNTIFS('Global Indicators'!U$4:U$10000, "Yes", 'Global Indicators'!C$4:C$10000, 'Target level'!A115))=0, "NA", "Not NA")</f>
        <v>NA</v>
      </c>
      <c r="F115" s="240" t="str">
        <f t="shared" si="2"/>
        <v>No</v>
      </c>
      <c r="G115" s="240" t="str">
        <f t="shared" si="3"/>
        <v>NA</v>
      </c>
    </row>
    <row r="116" spans="1:7" ht="14.5">
      <c r="A116" s="242" t="s">
        <v>1102</v>
      </c>
      <c r="B116" s="240" t="str">
        <f>IF(COUNTIFS('Global Indicators'!M$4:M$10000, "Yes", 'Global Indicators'!C$4:C$10000, 'Target level'!A116) + COUNTIFS('Other Indicators'!I$4:I$10000, "Yes", 'Other Indicators'!C$4:C$10000, 'Target level'!A116)&gt;0, "Yes", "No")</f>
        <v>No</v>
      </c>
      <c r="C116" s="241" t="str">
        <f>IF((COUNTIFS('Global Indicators'!M$4:M$10000, "No", 'Global Indicators'!C$4:C$10000, 'Target level'!A116) + COUNTIFS('Other Indicators'!I$4:I$10000, "No", 'Other Indicators'!C$4:C$10000, 'Target level'!A116) + COUNTIFS('Global Indicators'!M$4:M$10000, "Yes", 'Global Indicators'!C$4:C$10000, 'Target level'!A116) + COUNTIFS('Other Indicators'!I$4:I$10000, "Yes", 'Other Indicators'!C$4:C$10000, 'Target level'!A116))=0, "NA", "Not NA")</f>
        <v>NA</v>
      </c>
      <c r="D116" s="240" t="str">
        <f>IF(COUNTIFS('Global Indicators'!U$4:U$10000, "Yes", 'Global Indicators'!C$4:C$10000, 'Target level'!A116)&gt;0, "Yes", "No")</f>
        <v>No</v>
      </c>
      <c r="E116" s="240" t="str">
        <f>IF((COUNTIFS('Global Indicators'!U$4:U$10000, "No", 'Global Indicators'!C$4:C$10000, 'Target level'!A116) + COUNTIFS('Global Indicators'!U$4:U$10000, "Yes", 'Global Indicators'!C$4:C$10000, 'Target level'!A116))=0, "NA", "Not NA")</f>
        <v>NA</v>
      </c>
      <c r="F116" s="240" t="str">
        <f t="shared" si="2"/>
        <v>No</v>
      </c>
      <c r="G116" s="240" t="str">
        <f t="shared" si="3"/>
        <v>NA</v>
      </c>
    </row>
    <row r="117" spans="1:7" ht="14.5">
      <c r="A117" s="242" t="s">
        <v>1103</v>
      </c>
      <c r="B117" s="240" t="str">
        <f>IF(COUNTIFS('Global Indicators'!M$4:M$10000, "Yes", 'Global Indicators'!C$4:C$10000, 'Target level'!A117) + COUNTIFS('Other Indicators'!I$4:I$10000, "Yes", 'Other Indicators'!C$4:C$10000, 'Target level'!A117)&gt;0, "Yes", "No")</f>
        <v>No</v>
      </c>
      <c r="C117" s="241" t="str">
        <f>IF((COUNTIFS('Global Indicators'!M$4:M$10000, "No", 'Global Indicators'!C$4:C$10000, 'Target level'!A117) + COUNTIFS('Other Indicators'!I$4:I$10000, "No", 'Other Indicators'!C$4:C$10000, 'Target level'!A117) + COUNTIFS('Global Indicators'!M$4:M$10000, "Yes", 'Global Indicators'!C$4:C$10000, 'Target level'!A117) + COUNTIFS('Other Indicators'!I$4:I$10000, "Yes", 'Other Indicators'!C$4:C$10000, 'Target level'!A117))=0, "NA", "Not NA")</f>
        <v>NA</v>
      </c>
      <c r="D117" s="240" t="str">
        <f>IF(COUNTIFS('Global Indicators'!U$4:U$10000, "Yes", 'Global Indicators'!C$4:C$10000, 'Target level'!A117)&gt;0, "Yes", "No")</f>
        <v>No</v>
      </c>
      <c r="E117" s="240" t="str">
        <f>IF((COUNTIFS('Global Indicators'!U$4:U$10000, "No", 'Global Indicators'!C$4:C$10000, 'Target level'!A117) + COUNTIFS('Global Indicators'!U$4:U$10000, "Yes", 'Global Indicators'!C$4:C$10000, 'Target level'!A117))=0, "NA", "Not NA")</f>
        <v>NA</v>
      </c>
      <c r="F117" s="240" t="str">
        <f t="shared" si="2"/>
        <v>No</v>
      </c>
      <c r="G117" s="240" t="str">
        <f t="shared" si="3"/>
        <v>NA</v>
      </c>
    </row>
    <row r="118" spans="1:7" ht="14.5">
      <c r="A118" s="239">
        <v>14.1</v>
      </c>
      <c r="B118" s="240" t="str">
        <f>IF(COUNTIFS('Global Indicators'!M$4:M$10000, "Yes", 'Global Indicators'!C$4:C$10000, 'Target level'!A118) + COUNTIFS('Other Indicators'!I$4:I$10000, "Yes", 'Other Indicators'!C$4:C$10000, 'Target level'!A118)&gt;0, "Yes", "No")</f>
        <v>No</v>
      </c>
      <c r="C118" s="241" t="str">
        <f>IF((COUNTIFS('Global Indicators'!M$4:M$10000, "No", 'Global Indicators'!C$4:C$10000, 'Target level'!A118) + COUNTIFS('Other Indicators'!I$4:I$10000, "No", 'Other Indicators'!C$4:C$10000, 'Target level'!A118) + COUNTIFS('Global Indicators'!M$4:M$10000, "Yes", 'Global Indicators'!C$4:C$10000, 'Target level'!A118) + COUNTIFS('Other Indicators'!I$4:I$10000, "Yes", 'Other Indicators'!C$4:C$10000, 'Target level'!A118))=0, "NA", "Not NA")</f>
        <v>NA</v>
      </c>
      <c r="D118" s="240" t="str">
        <f>IF(COUNTIFS('Global Indicators'!U$4:U$10000, "Yes", 'Global Indicators'!C$4:C$10000, 'Target level'!A118)&gt;0, "Yes", "No")</f>
        <v>No</v>
      </c>
      <c r="E118" s="240" t="str">
        <f>IF((COUNTIFS('Global Indicators'!U$4:U$10000, "No", 'Global Indicators'!C$4:C$10000, 'Target level'!A118) + COUNTIFS('Global Indicators'!U$4:U$10000, "Yes", 'Global Indicators'!C$4:C$10000, 'Target level'!A118))=0, "NA", "Not NA")</f>
        <v>NA</v>
      </c>
      <c r="F118" s="240" t="str">
        <f t="shared" si="2"/>
        <v>No</v>
      </c>
      <c r="G118" s="240" t="str">
        <f t="shared" si="3"/>
        <v>NA</v>
      </c>
    </row>
    <row r="119" spans="1:7" ht="14.5">
      <c r="A119" s="239">
        <v>14.2</v>
      </c>
      <c r="B119" s="240" t="str">
        <f>IF(COUNTIFS('Global Indicators'!M$4:M$10000, "Yes", 'Global Indicators'!C$4:C$10000, 'Target level'!A119) + COUNTIFS('Other Indicators'!I$4:I$10000, "Yes", 'Other Indicators'!C$4:C$10000, 'Target level'!A119)&gt;0, "Yes", "No")</f>
        <v>No</v>
      </c>
      <c r="C119" s="241" t="str">
        <f>IF((COUNTIFS('Global Indicators'!M$4:M$10000, "No", 'Global Indicators'!C$4:C$10000, 'Target level'!A119) + COUNTIFS('Other Indicators'!I$4:I$10000, "No", 'Other Indicators'!C$4:C$10000, 'Target level'!A119) + COUNTIFS('Global Indicators'!M$4:M$10000, "Yes", 'Global Indicators'!C$4:C$10000, 'Target level'!A119) + COUNTIFS('Other Indicators'!I$4:I$10000, "Yes", 'Other Indicators'!C$4:C$10000, 'Target level'!A119))=0, "NA", "Not NA")</f>
        <v>NA</v>
      </c>
      <c r="D119" s="240" t="str">
        <f>IF(COUNTIFS('Global Indicators'!U$4:U$10000, "Yes", 'Global Indicators'!C$4:C$10000, 'Target level'!A119)&gt;0, "Yes", "No")</f>
        <v>No</v>
      </c>
      <c r="E119" s="240" t="str">
        <f>IF((COUNTIFS('Global Indicators'!U$4:U$10000, "No", 'Global Indicators'!C$4:C$10000, 'Target level'!A119) + COUNTIFS('Global Indicators'!U$4:U$10000, "Yes", 'Global Indicators'!C$4:C$10000, 'Target level'!A119))=0, "NA", "Not NA")</f>
        <v>NA</v>
      </c>
      <c r="F119" s="240" t="str">
        <f t="shared" si="2"/>
        <v>No</v>
      </c>
      <c r="G119" s="240" t="str">
        <f t="shared" si="3"/>
        <v>NA</v>
      </c>
    </row>
    <row r="120" spans="1:7" ht="14.5">
      <c r="A120" s="239">
        <v>14.3</v>
      </c>
      <c r="B120" s="240" t="str">
        <f>IF(COUNTIFS('Global Indicators'!M$4:M$10000, "Yes", 'Global Indicators'!C$4:C$10000, 'Target level'!A120) + COUNTIFS('Other Indicators'!I$4:I$10000, "Yes", 'Other Indicators'!C$4:C$10000, 'Target level'!A120)&gt;0, "Yes", "No")</f>
        <v>No</v>
      </c>
      <c r="C120" s="241" t="str">
        <f>IF((COUNTIFS('Global Indicators'!M$4:M$10000, "No", 'Global Indicators'!C$4:C$10000, 'Target level'!A120) + COUNTIFS('Other Indicators'!I$4:I$10000, "No", 'Other Indicators'!C$4:C$10000, 'Target level'!A120) + COUNTIFS('Global Indicators'!M$4:M$10000, "Yes", 'Global Indicators'!C$4:C$10000, 'Target level'!A120) + COUNTIFS('Other Indicators'!I$4:I$10000, "Yes", 'Other Indicators'!C$4:C$10000, 'Target level'!A120))=0, "NA", "Not NA")</f>
        <v>NA</v>
      </c>
      <c r="D120" s="240" t="str">
        <f>IF(COUNTIFS('Global Indicators'!U$4:U$10000, "Yes", 'Global Indicators'!C$4:C$10000, 'Target level'!A120)&gt;0, "Yes", "No")</f>
        <v>No</v>
      </c>
      <c r="E120" s="240" t="str">
        <f>IF((COUNTIFS('Global Indicators'!U$4:U$10000, "No", 'Global Indicators'!C$4:C$10000, 'Target level'!A120) + COUNTIFS('Global Indicators'!U$4:U$10000, "Yes", 'Global Indicators'!C$4:C$10000, 'Target level'!A120))=0, "NA", "Not NA")</f>
        <v>NA</v>
      </c>
      <c r="F120" s="240" t="str">
        <f t="shared" si="2"/>
        <v>No</v>
      </c>
      <c r="G120" s="240" t="str">
        <f t="shared" si="3"/>
        <v>NA</v>
      </c>
    </row>
    <row r="121" spans="1:7" ht="14.5">
      <c r="A121" s="239">
        <v>14.4</v>
      </c>
      <c r="B121" s="240" t="str">
        <f>IF(COUNTIFS('Global Indicators'!M$4:M$10000, "Yes", 'Global Indicators'!C$4:C$10000, 'Target level'!A121) + COUNTIFS('Other Indicators'!I$4:I$10000, "Yes", 'Other Indicators'!C$4:C$10000, 'Target level'!A121)&gt;0, "Yes", "No")</f>
        <v>No</v>
      </c>
      <c r="C121" s="241" t="str">
        <f>IF((COUNTIFS('Global Indicators'!M$4:M$10000, "No", 'Global Indicators'!C$4:C$10000, 'Target level'!A121) + COUNTIFS('Other Indicators'!I$4:I$10000, "No", 'Other Indicators'!C$4:C$10000, 'Target level'!A121) + COUNTIFS('Global Indicators'!M$4:M$10000, "Yes", 'Global Indicators'!C$4:C$10000, 'Target level'!A121) + COUNTIFS('Other Indicators'!I$4:I$10000, "Yes", 'Other Indicators'!C$4:C$10000, 'Target level'!A121))=0, "NA", "Not NA")</f>
        <v>NA</v>
      </c>
      <c r="D121" s="240" t="str">
        <f>IF(COUNTIFS('Global Indicators'!U$4:U$10000, "Yes", 'Global Indicators'!C$4:C$10000, 'Target level'!A121)&gt;0, "Yes", "No")</f>
        <v>No</v>
      </c>
      <c r="E121" s="240" t="str">
        <f>IF((COUNTIFS('Global Indicators'!U$4:U$10000, "No", 'Global Indicators'!C$4:C$10000, 'Target level'!A121) + COUNTIFS('Global Indicators'!U$4:U$10000, "Yes", 'Global Indicators'!C$4:C$10000, 'Target level'!A121))=0, "NA", "Not NA")</f>
        <v>NA</v>
      </c>
      <c r="F121" s="240" t="str">
        <f t="shared" si="2"/>
        <v>No</v>
      </c>
      <c r="G121" s="240" t="str">
        <f t="shared" si="3"/>
        <v>NA</v>
      </c>
    </row>
    <row r="122" spans="1:7" ht="14.5">
      <c r="A122" s="239">
        <v>14.5</v>
      </c>
      <c r="B122" s="240" t="str">
        <f>IF(COUNTIFS('Global Indicators'!M$4:M$10000, "Yes", 'Global Indicators'!C$4:C$10000, 'Target level'!A122) + COUNTIFS('Other Indicators'!I$4:I$10000, "Yes", 'Other Indicators'!C$4:C$10000, 'Target level'!A122)&gt;0, "Yes", "No")</f>
        <v>No</v>
      </c>
      <c r="C122" s="241" t="str">
        <f>IF((COUNTIFS('Global Indicators'!M$4:M$10000, "No", 'Global Indicators'!C$4:C$10000, 'Target level'!A122) + COUNTIFS('Other Indicators'!I$4:I$10000, "No", 'Other Indicators'!C$4:C$10000, 'Target level'!A122) + COUNTIFS('Global Indicators'!M$4:M$10000, "Yes", 'Global Indicators'!C$4:C$10000, 'Target level'!A122) + COUNTIFS('Other Indicators'!I$4:I$10000, "Yes", 'Other Indicators'!C$4:C$10000, 'Target level'!A122))=0, "NA", "Not NA")</f>
        <v>NA</v>
      </c>
      <c r="D122" s="240" t="str">
        <f>IF(COUNTIFS('Global Indicators'!U$4:U$10000, "Yes", 'Global Indicators'!C$4:C$10000, 'Target level'!A122)&gt;0, "Yes", "No")</f>
        <v>No</v>
      </c>
      <c r="E122" s="240" t="str">
        <f>IF((COUNTIFS('Global Indicators'!U$4:U$10000, "No", 'Global Indicators'!C$4:C$10000, 'Target level'!A122) + COUNTIFS('Global Indicators'!U$4:U$10000, "Yes", 'Global Indicators'!C$4:C$10000, 'Target level'!A122))=0, "NA", "Not NA")</f>
        <v>NA</v>
      </c>
      <c r="F122" s="240" t="str">
        <f t="shared" si="2"/>
        <v>No</v>
      </c>
      <c r="G122" s="240" t="str">
        <f t="shared" si="3"/>
        <v>NA</v>
      </c>
    </row>
    <row r="123" spans="1:7" ht="14.5">
      <c r="A123" s="239">
        <v>14.6</v>
      </c>
      <c r="B123" s="240" t="str">
        <f>IF(COUNTIFS('Global Indicators'!M$4:M$10000, "Yes", 'Global Indicators'!C$4:C$10000, 'Target level'!A123) + COUNTIFS('Other Indicators'!I$4:I$10000, "Yes", 'Other Indicators'!C$4:C$10000, 'Target level'!A123)&gt;0, "Yes", "No")</f>
        <v>No</v>
      </c>
      <c r="C123" s="241" t="str">
        <f>IF((COUNTIFS('Global Indicators'!M$4:M$10000, "No", 'Global Indicators'!C$4:C$10000, 'Target level'!A123) + COUNTIFS('Other Indicators'!I$4:I$10000, "No", 'Other Indicators'!C$4:C$10000, 'Target level'!A123) + COUNTIFS('Global Indicators'!M$4:M$10000, "Yes", 'Global Indicators'!C$4:C$10000, 'Target level'!A123) + COUNTIFS('Other Indicators'!I$4:I$10000, "Yes", 'Other Indicators'!C$4:C$10000, 'Target level'!A123))=0, "NA", "Not NA")</f>
        <v>NA</v>
      </c>
      <c r="D123" s="240" t="str">
        <f>IF(COUNTIFS('Global Indicators'!U$4:U$10000, "Yes", 'Global Indicators'!C$4:C$10000, 'Target level'!A123)&gt;0, "Yes", "No")</f>
        <v>No</v>
      </c>
      <c r="E123" s="240" t="str">
        <f>IF((COUNTIFS('Global Indicators'!U$4:U$10000, "No", 'Global Indicators'!C$4:C$10000, 'Target level'!A123) + COUNTIFS('Global Indicators'!U$4:U$10000, "Yes", 'Global Indicators'!C$4:C$10000, 'Target level'!A123))=0, "NA", "Not NA")</f>
        <v>NA</v>
      </c>
      <c r="F123" s="240" t="str">
        <f t="shared" si="2"/>
        <v>No</v>
      </c>
      <c r="G123" s="240" t="str">
        <f t="shared" si="3"/>
        <v>NA</v>
      </c>
    </row>
    <row r="124" spans="1:7" ht="14.5">
      <c r="A124" s="239">
        <v>14.7</v>
      </c>
      <c r="B124" s="240" t="str">
        <f>IF(COUNTIFS('Global Indicators'!M$4:M$10000, "Yes", 'Global Indicators'!C$4:C$10000, 'Target level'!A124) + COUNTIFS('Other Indicators'!I$4:I$10000, "Yes", 'Other Indicators'!C$4:C$10000, 'Target level'!A124)&gt;0, "Yes", "No")</f>
        <v>No</v>
      </c>
      <c r="C124" s="241" t="str">
        <f>IF((COUNTIFS('Global Indicators'!M$4:M$10000, "No", 'Global Indicators'!C$4:C$10000, 'Target level'!A124) + COUNTIFS('Other Indicators'!I$4:I$10000, "No", 'Other Indicators'!C$4:C$10000, 'Target level'!A124) + COUNTIFS('Global Indicators'!M$4:M$10000, "Yes", 'Global Indicators'!C$4:C$10000, 'Target level'!A124) + COUNTIFS('Other Indicators'!I$4:I$10000, "Yes", 'Other Indicators'!C$4:C$10000, 'Target level'!A124))=0, "NA", "Not NA")</f>
        <v>NA</v>
      </c>
      <c r="D124" s="240" t="str">
        <f>IF(COUNTIFS('Global Indicators'!U$4:U$10000, "Yes", 'Global Indicators'!C$4:C$10000, 'Target level'!A124)&gt;0, "Yes", "No")</f>
        <v>No</v>
      </c>
      <c r="E124" s="240" t="str">
        <f>IF((COUNTIFS('Global Indicators'!U$4:U$10000, "No", 'Global Indicators'!C$4:C$10000, 'Target level'!A124) + COUNTIFS('Global Indicators'!U$4:U$10000, "Yes", 'Global Indicators'!C$4:C$10000, 'Target level'!A124))=0, "NA", "Not NA")</f>
        <v>NA</v>
      </c>
      <c r="F124" s="240" t="str">
        <f t="shared" si="2"/>
        <v>No</v>
      </c>
      <c r="G124" s="240" t="str">
        <f t="shared" si="3"/>
        <v>NA</v>
      </c>
    </row>
    <row r="125" spans="1:7" ht="14.5">
      <c r="A125" s="242" t="s">
        <v>1104</v>
      </c>
      <c r="B125" s="240" t="str">
        <f>IF(COUNTIFS('Global Indicators'!M$4:M$10000, "Yes", 'Global Indicators'!C$4:C$10000, 'Target level'!A125) + COUNTIFS('Other Indicators'!I$4:I$10000, "Yes", 'Other Indicators'!C$4:C$10000, 'Target level'!A125)&gt;0, "Yes", "No")</f>
        <v>No</v>
      </c>
      <c r="C125" s="241" t="str">
        <f>IF((COUNTIFS('Global Indicators'!M$4:M$10000, "No", 'Global Indicators'!C$4:C$10000, 'Target level'!A125) + COUNTIFS('Other Indicators'!I$4:I$10000, "No", 'Other Indicators'!C$4:C$10000, 'Target level'!A125) + COUNTIFS('Global Indicators'!M$4:M$10000, "Yes", 'Global Indicators'!C$4:C$10000, 'Target level'!A125) + COUNTIFS('Other Indicators'!I$4:I$10000, "Yes", 'Other Indicators'!C$4:C$10000, 'Target level'!A125))=0, "NA", "Not NA")</f>
        <v>NA</v>
      </c>
      <c r="D125" s="240" t="str">
        <f>IF(COUNTIFS('Global Indicators'!U$4:U$10000, "Yes", 'Global Indicators'!C$4:C$10000, 'Target level'!A125)&gt;0, "Yes", "No")</f>
        <v>No</v>
      </c>
      <c r="E125" s="240" t="str">
        <f>IF((COUNTIFS('Global Indicators'!U$4:U$10000, "No", 'Global Indicators'!C$4:C$10000, 'Target level'!A125) + COUNTIFS('Global Indicators'!U$4:U$10000, "Yes", 'Global Indicators'!C$4:C$10000, 'Target level'!A125))=0, "NA", "Not NA")</f>
        <v>NA</v>
      </c>
      <c r="F125" s="240" t="str">
        <f t="shared" si="2"/>
        <v>No</v>
      </c>
      <c r="G125" s="240" t="str">
        <f t="shared" si="3"/>
        <v>NA</v>
      </c>
    </row>
    <row r="126" spans="1:7" ht="14.5">
      <c r="A126" s="242" t="s">
        <v>1105</v>
      </c>
      <c r="B126" s="240" t="str">
        <f>IF(COUNTIFS('Global Indicators'!M$4:M$10000, "Yes", 'Global Indicators'!C$4:C$10000, 'Target level'!A126) + COUNTIFS('Other Indicators'!I$4:I$10000, "Yes", 'Other Indicators'!C$4:C$10000, 'Target level'!A126)&gt;0, "Yes", "No")</f>
        <v>No</v>
      </c>
      <c r="C126" s="241" t="str">
        <f>IF((COUNTIFS('Global Indicators'!M$4:M$10000, "No", 'Global Indicators'!C$4:C$10000, 'Target level'!A126) + COUNTIFS('Other Indicators'!I$4:I$10000, "No", 'Other Indicators'!C$4:C$10000, 'Target level'!A126) + COUNTIFS('Global Indicators'!M$4:M$10000, "Yes", 'Global Indicators'!C$4:C$10000, 'Target level'!A126) + COUNTIFS('Other Indicators'!I$4:I$10000, "Yes", 'Other Indicators'!C$4:C$10000, 'Target level'!A126))=0, "NA", "Not NA")</f>
        <v>NA</v>
      </c>
      <c r="D126" s="240" t="str">
        <f>IF(COUNTIFS('Global Indicators'!U$4:U$10000, "Yes", 'Global Indicators'!C$4:C$10000, 'Target level'!A126)&gt;0, "Yes", "No")</f>
        <v>No</v>
      </c>
      <c r="E126" s="240" t="str">
        <f>IF((COUNTIFS('Global Indicators'!U$4:U$10000, "No", 'Global Indicators'!C$4:C$10000, 'Target level'!A126) + COUNTIFS('Global Indicators'!U$4:U$10000, "Yes", 'Global Indicators'!C$4:C$10000, 'Target level'!A126))=0, "NA", "Not NA")</f>
        <v>NA</v>
      </c>
      <c r="F126" s="240" t="str">
        <f t="shared" si="2"/>
        <v>No</v>
      </c>
      <c r="G126" s="240" t="str">
        <f t="shared" si="3"/>
        <v>NA</v>
      </c>
    </row>
    <row r="127" spans="1:7" ht="14.5">
      <c r="A127" s="242" t="s">
        <v>1106</v>
      </c>
      <c r="B127" s="240" t="str">
        <f>IF(COUNTIFS('Global Indicators'!M$4:M$10000, "Yes", 'Global Indicators'!C$4:C$10000, 'Target level'!A127) + COUNTIFS('Other Indicators'!I$4:I$10000, "Yes", 'Other Indicators'!C$4:C$10000, 'Target level'!A127)&gt;0, "Yes", "No")</f>
        <v>No</v>
      </c>
      <c r="C127" s="241" t="str">
        <f>IF((COUNTIFS('Global Indicators'!M$4:M$10000, "No", 'Global Indicators'!C$4:C$10000, 'Target level'!A127) + COUNTIFS('Other Indicators'!I$4:I$10000, "No", 'Other Indicators'!C$4:C$10000, 'Target level'!A127) + COUNTIFS('Global Indicators'!M$4:M$10000, "Yes", 'Global Indicators'!C$4:C$10000, 'Target level'!A127) + COUNTIFS('Other Indicators'!I$4:I$10000, "Yes", 'Other Indicators'!C$4:C$10000, 'Target level'!A127))=0, "NA", "Not NA")</f>
        <v>NA</v>
      </c>
      <c r="D127" s="240" t="str">
        <f>IF(COUNTIFS('Global Indicators'!U$4:U$10000, "Yes", 'Global Indicators'!C$4:C$10000, 'Target level'!A127)&gt;0, "Yes", "No")</f>
        <v>No</v>
      </c>
      <c r="E127" s="240" t="str">
        <f>IF((COUNTIFS('Global Indicators'!U$4:U$10000, "No", 'Global Indicators'!C$4:C$10000, 'Target level'!A127) + COUNTIFS('Global Indicators'!U$4:U$10000, "Yes", 'Global Indicators'!C$4:C$10000, 'Target level'!A127))=0, "NA", "Not NA")</f>
        <v>NA</v>
      </c>
      <c r="F127" s="240" t="str">
        <f t="shared" si="2"/>
        <v>No</v>
      </c>
      <c r="G127" s="240" t="str">
        <f t="shared" si="3"/>
        <v>NA</v>
      </c>
    </row>
    <row r="128" spans="1:7" ht="14.5">
      <c r="A128" s="239">
        <v>15.1</v>
      </c>
      <c r="B128" s="240" t="str">
        <f>IF(COUNTIFS('Global Indicators'!M$4:M$10000, "Yes", 'Global Indicators'!C$4:C$10000, 'Target level'!A128) + COUNTIFS('Other Indicators'!I$4:I$10000, "Yes", 'Other Indicators'!C$4:C$10000, 'Target level'!A128)&gt;0, "Yes", "No")</f>
        <v>No</v>
      </c>
      <c r="C128" s="241" t="str">
        <f>IF((COUNTIFS('Global Indicators'!M$4:M$10000, "No", 'Global Indicators'!C$4:C$10000, 'Target level'!A128) + COUNTIFS('Other Indicators'!I$4:I$10000, "No", 'Other Indicators'!C$4:C$10000, 'Target level'!A128) + COUNTIFS('Global Indicators'!M$4:M$10000, "Yes", 'Global Indicators'!C$4:C$10000, 'Target level'!A128) + COUNTIFS('Other Indicators'!I$4:I$10000, "Yes", 'Other Indicators'!C$4:C$10000, 'Target level'!A128))=0, "NA", "Not NA")</f>
        <v>NA</v>
      </c>
      <c r="D128" s="240" t="str">
        <f>IF(COUNTIFS('Global Indicators'!U$4:U$10000, "Yes", 'Global Indicators'!C$4:C$10000, 'Target level'!A128)&gt;0, "Yes", "No")</f>
        <v>No</v>
      </c>
      <c r="E128" s="240" t="str">
        <f>IF((COUNTIFS('Global Indicators'!U$4:U$10000, "No", 'Global Indicators'!C$4:C$10000, 'Target level'!A128) + COUNTIFS('Global Indicators'!U$4:U$10000, "Yes", 'Global Indicators'!C$4:C$10000, 'Target level'!A128))=0, "NA", "Not NA")</f>
        <v>NA</v>
      </c>
      <c r="F128" s="240" t="str">
        <f t="shared" si="2"/>
        <v>No</v>
      </c>
      <c r="G128" s="240" t="str">
        <f t="shared" si="3"/>
        <v>NA</v>
      </c>
    </row>
    <row r="129" spans="1:7" ht="14.5">
      <c r="A129" s="239">
        <v>15.2</v>
      </c>
      <c r="B129" s="240" t="str">
        <f>IF(COUNTIFS('Global Indicators'!M$4:M$10000, "Yes", 'Global Indicators'!C$4:C$10000, 'Target level'!A129) + COUNTIFS('Other Indicators'!I$4:I$10000, "Yes", 'Other Indicators'!C$4:C$10000, 'Target level'!A129)&gt;0, "Yes", "No")</f>
        <v>No</v>
      </c>
      <c r="C129" s="241" t="str">
        <f>IF((COUNTIFS('Global Indicators'!M$4:M$10000, "No", 'Global Indicators'!C$4:C$10000, 'Target level'!A129) + COUNTIFS('Other Indicators'!I$4:I$10000, "No", 'Other Indicators'!C$4:C$10000, 'Target level'!A129) + COUNTIFS('Global Indicators'!M$4:M$10000, "Yes", 'Global Indicators'!C$4:C$10000, 'Target level'!A129) + COUNTIFS('Other Indicators'!I$4:I$10000, "Yes", 'Other Indicators'!C$4:C$10000, 'Target level'!A129))=0, "NA", "Not NA")</f>
        <v>NA</v>
      </c>
      <c r="D129" s="240" t="str">
        <f>IF(COUNTIFS('Global Indicators'!U$4:U$10000, "Yes", 'Global Indicators'!C$4:C$10000, 'Target level'!A129)&gt;0, "Yes", "No")</f>
        <v>No</v>
      </c>
      <c r="E129" s="240" t="str">
        <f>IF((COUNTIFS('Global Indicators'!U$4:U$10000, "No", 'Global Indicators'!C$4:C$10000, 'Target level'!A129) + COUNTIFS('Global Indicators'!U$4:U$10000, "Yes", 'Global Indicators'!C$4:C$10000, 'Target level'!A129))=0, "NA", "Not NA")</f>
        <v>NA</v>
      </c>
      <c r="F129" s="240" t="str">
        <f t="shared" si="2"/>
        <v>No</v>
      </c>
      <c r="G129" s="240" t="str">
        <f t="shared" si="3"/>
        <v>NA</v>
      </c>
    </row>
    <row r="130" spans="1:7" ht="14.5">
      <c r="A130" s="239">
        <v>15.3</v>
      </c>
      <c r="B130" s="240" t="str">
        <f>IF(COUNTIFS('Global Indicators'!M$4:M$10000, "Yes", 'Global Indicators'!C$4:C$10000, 'Target level'!A130) + COUNTIFS('Other Indicators'!I$4:I$10000, "Yes", 'Other Indicators'!C$4:C$10000, 'Target level'!A130)&gt;0, "Yes", "No")</f>
        <v>No</v>
      </c>
      <c r="C130" s="241" t="str">
        <f>IF((COUNTIFS('Global Indicators'!M$4:M$10000, "No", 'Global Indicators'!C$4:C$10000, 'Target level'!A130) + COUNTIFS('Other Indicators'!I$4:I$10000, "No", 'Other Indicators'!C$4:C$10000, 'Target level'!A130) + COUNTIFS('Global Indicators'!M$4:M$10000, "Yes", 'Global Indicators'!C$4:C$10000, 'Target level'!A130) + COUNTIFS('Other Indicators'!I$4:I$10000, "Yes", 'Other Indicators'!C$4:C$10000, 'Target level'!A130))=0, "NA", "Not NA")</f>
        <v>NA</v>
      </c>
      <c r="D130" s="240" t="str">
        <f>IF(COUNTIFS('Global Indicators'!U$4:U$10000, "Yes", 'Global Indicators'!C$4:C$10000, 'Target level'!A130)&gt;0, "Yes", "No")</f>
        <v>No</v>
      </c>
      <c r="E130" s="240" t="str">
        <f>IF((COUNTIFS('Global Indicators'!U$4:U$10000, "No", 'Global Indicators'!C$4:C$10000, 'Target level'!A130) + COUNTIFS('Global Indicators'!U$4:U$10000, "Yes", 'Global Indicators'!C$4:C$10000, 'Target level'!A130))=0, "NA", "Not NA")</f>
        <v>NA</v>
      </c>
      <c r="F130" s="240" t="str">
        <f t="shared" si="2"/>
        <v>No</v>
      </c>
      <c r="G130" s="240" t="str">
        <f t="shared" si="3"/>
        <v>NA</v>
      </c>
    </row>
    <row r="131" spans="1:7" ht="14.5">
      <c r="A131" s="239">
        <v>15.4</v>
      </c>
      <c r="B131" s="240" t="str">
        <f>IF(COUNTIFS('Global Indicators'!M$4:M$10000, "Yes", 'Global Indicators'!C$4:C$10000, 'Target level'!A131) + COUNTIFS('Other Indicators'!I$4:I$10000, "Yes", 'Other Indicators'!C$4:C$10000, 'Target level'!A131)&gt;0, "Yes", "No")</f>
        <v>No</v>
      </c>
      <c r="C131" s="241" t="str">
        <f>IF((COUNTIFS('Global Indicators'!M$4:M$10000, "No", 'Global Indicators'!C$4:C$10000, 'Target level'!A131) + COUNTIFS('Other Indicators'!I$4:I$10000, "No", 'Other Indicators'!C$4:C$10000, 'Target level'!A131) + COUNTIFS('Global Indicators'!M$4:M$10000, "Yes", 'Global Indicators'!C$4:C$10000, 'Target level'!A131) + COUNTIFS('Other Indicators'!I$4:I$10000, "Yes", 'Other Indicators'!C$4:C$10000, 'Target level'!A131))=0, "NA", "Not NA")</f>
        <v>NA</v>
      </c>
      <c r="D131" s="240" t="str">
        <f>IF(COUNTIFS('Global Indicators'!U$4:U$10000, "Yes", 'Global Indicators'!C$4:C$10000, 'Target level'!A131)&gt;0, "Yes", "No")</f>
        <v>No</v>
      </c>
      <c r="E131" s="240" t="str">
        <f>IF((COUNTIFS('Global Indicators'!U$4:U$10000, "No", 'Global Indicators'!C$4:C$10000, 'Target level'!A131) + COUNTIFS('Global Indicators'!U$4:U$10000, "Yes", 'Global Indicators'!C$4:C$10000, 'Target level'!A131))=0, "NA", "Not NA")</f>
        <v>NA</v>
      </c>
      <c r="F131" s="240" t="str">
        <f t="shared" ref="F131:F170" si="4">IF(OR(B131="Yes", D131="Yes"), "Yes", "No")</f>
        <v>No</v>
      </c>
      <c r="G131" s="240" t="str">
        <f t="shared" ref="G131:G170" si="5">IF(AND(C131="NA", E131="NA"), "NA", "Not NA")</f>
        <v>NA</v>
      </c>
    </row>
    <row r="132" spans="1:7" ht="14.5">
      <c r="A132" s="239">
        <v>15.5</v>
      </c>
      <c r="B132" s="240" t="str">
        <f>IF(COUNTIFS('Global Indicators'!M$4:M$10000, "Yes", 'Global Indicators'!C$4:C$10000, 'Target level'!A132) + COUNTIFS('Other Indicators'!I$4:I$10000, "Yes", 'Other Indicators'!C$4:C$10000, 'Target level'!A132)&gt;0, "Yes", "No")</f>
        <v>No</v>
      </c>
      <c r="C132" s="241" t="str">
        <f>IF((COUNTIFS('Global Indicators'!M$4:M$10000, "No", 'Global Indicators'!C$4:C$10000, 'Target level'!A132) + COUNTIFS('Other Indicators'!I$4:I$10000, "No", 'Other Indicators'!C$4:C$10000, 'Target level'!A132) + COUNTIFS('Global Indicators'!M$4:M$10000, "Yes", 'Global Indicators'!C$4:C$10000, 'Target level'!A132) + COUNTIFS('Other Indicators'!I$4:I$10000, "Yes", 'Other Indicators'!C$4:C$10000, 'Target level'!A132))=0, "NA", "Not NA")</f>
        <v>NA</v>
      </c>
      <c r="D132" s="240" t="str">
        <f>IF(COUNTIFS('Global Indicators'!U$4:U$10000, "Yes", 'Global Indicators'!C$4:C$10000, 'Target level'!A132)&gt;0, "Yes", "No")</f>
        <v>No</v>
      </c>
      <c r="E132" s="240" t="str">
        <f>IF((COUNTIFS('Global Indicators'!U$4:U$10000, "No", 'Global Indicators'!C$4:C$10000, 'Target level'!A132) + COUNTIFS('Global Indicators'!U$4:U$10000, "Yes", 'Global Indicators'!C$4:C$10000, 'Target level'!A132))=0, "NA", "Not NA")</f>
        <v>NA</v>
      </c>
      <c r="F132" s="240" t="str">
        <f t="shared" si="4"/>
        <v>No</v>
      </c>
      <c r="G132" s="240" t="str">
        <f t="shared" si="5"/>
        <v>NA</v>
      </c>
    </row>
    <row r="133" spans="1:7" ht="14.5">
      <c r="A133" s="239">
        <v>15.6</v>
      </c>
      <c r="B133" s="240" t="str">
        <f>IF(COUNTIFS('Global Indicators'!M$4:M$10000, "Yes", 'Global Indicators'!C$4:C$10000, 'Target level'!A133) + COUNTIFS('Other Indicators'!I$4:I$10000, "Yes", 'Other Indicators'!C$4:C$10000, 'Target level'!A133)&gt;0, "Yes", "No")</f>
        <v>No</v>
      </c>
      <c r="C133" s="241" t="str">
        <f>IF((COUNTIFS('Global Indicators'!M$4:M$10000, "No", 'Global Indicators'!C$4:C$10000, 'Target level'!A133) + COUNTIFS('Other Indicators'!I$4:I$10000, "No", 'Other Indicators'!C$4:C$10000, 'Target level'!A133) + COUNTIFS('Global Indicators'!M$4:M$10000, "Yes", 'Global Indicators'!C$4:C$10000, 'Target level'!A133) + COUNTIFS('Other Indicators'!I$4:I$10000, "Yes", 'Other Indicators'!C$4:C$10000, 'Target level'!A133))=0, "NA", "Not NA")</f>
        <v>NA</v>
      </c>
      <c r="D133" s="240" t="str">
        <f>IF(COUNTIFS('Global Indicators'!U$4:U$10000, "Yes", 'Global Indicators'!C$4:C$10000, 'Target level'!A133)&gt;0, "Yes", "No")</f>
        <v>No</v>
      </c>
      <c r="E133" s="240" t="str">
        <f>IF((COUNTIFS('Global Indicators'!U$4:U$10000, "No", 'Global Indicators'!C$4:C$10000, 'Target level'!A133) + COUNTIFS('Global Indicators'!U$4:U$10000, "Yes", 'Global Indicators'!C$4:C$10000, 'Target level'!A133))=0, "NA", "Not NA")</f>
        <v>NA</v>
      </c>
      <c r="F133" s="240" t="str">
        <f t="shared" si="4"/>
        <v>No</v>
      </c>
      <c r="G133" s="240" t="str">
        <f t="shared" si="5"/>
        <v>NA</v>
      </c>
    </row>
    <row r="134" spans="1:7" ht="14.5">
      <c r="A134" s="239">
        <v>15.7</v>
      </c>
      <c r="B134" s="240" t="str">
        <f>IF(COUNTIFS('Global Indicators'!M$4:M$10000, "Yes", 'Global Indicators'!C$4:C$10000, 'Target level'!A134) + COUNTIFS('Other Indicators'!I$4:I$10000, "Yes", 'Other Indicators'!C$4:C$10000, 'Target level'!A134)&gt;0, "Yes", "No")</f>
        <v>No</v>
      </c>
      <c r="C134" s="241" t="str">
        <f>IF((COUNTIFS('Global Indicators'!M$4:M$10000, "No", 'Global Indicators'!C$4:C$10000, 'Target level'!A134) + COUNTIFS('Other Indicators'!I$4:I$10000, "No", 'Other Indicators'!C$4:C$10000, 'Target level'!A134) + COUNTIFS('Global Indicators'!M$4:M$10000, "Yes", 'Global Indicators'!C$4:C$10000, 'Target level'!A134) + COUNTIFS('Other Indicators'!I$4:I$10000, "Yes", 'Other Indicators'!C$4:C$10000, 'Target level'!A134))=0, "NA", "Not NA")</f>
        <v>NA</v>
      </c>
      <c r="D134" s="240" t="str">
        <f>IF(COUNTIFS('Global Indicators'!U$4:U$10000, "Yes", 'Global Indicators'!C$4:C$10000, 'Target level'!A134)&gt;0, "Yes", "No")</f>
        <v>No</v>
      </c>
      <c r="E134" s="240" t="str">
        <f>IF((COUNTIFS('Global Indicators'!U$4:U$10000, "No", 'Global Indicators'!C$4:C$10000, 'Target level'!A134) + COUNTIFS('Global Indicators'!U$4:U$10000, "Yes", 'Global Indicators'!C$4:C$10000, 'Target level'!A134))=0, "NA", "Not NA")</f>
        <v>NA</v>
      </c>
      <c r="F134" s="240" t="str">
        <f t="shared" si="4"/>
        <v>No</v>
      </c>
      <c r="G134" s="240" t="str">
        <f t="shared" si="5"/>
        <v>NA</v>
      </c>
    </row>
    <row r="135" spans="1:7" ht="14.5">
      <c r="A135" s="239">
        <v>15.8</v>
      </c>
      <c r="B135" s="240" t="str">
        <f>IF(COUNTIFS('Global Indicators'!M$4:M$10000, "Yes", 'Global Indicators'!C$4:C$10000, 'Target level'!A135) + COUNTIFS('Other Indicators'!I$4:I$10000, "Yes", 'Other Indicators'!C$4:C$10000, 'Target level'!A135)&gt;0, "Yes", "No")</f>
        <v>No</v>
      </c>
      <c r="C135" s="241" t="str">
        <f>IF((COUNTIFS('Global Indicators'!M$4:M$10000, "No", 'Global Indicators'!C$4:C$10000, 'Target level'!A135) + COUNTIFS('Other Indicators'!I$4:I$10000, "No", 'Other Indicators'!C$4:C$10000, 'Target level'!A135) + COUNTIFS('Global Indicators'!M$4:M$10000, "Yes", 'Global Indicators'!C$4:C$10000, 'Target level'!A135) + COUNTIFS('Other Indicators'!I$4:I$10000, "Yes", 'Other Indicators'!C$4:C$10000, 'Target level'!A135))=0, "NA", "Not NA")</f>
        <v>NA</v>
      </c>
      <c r="D135" s="240" t="str">
        <f>IF(COUNTIFS('Global Indicators'!U$4:U$10000, "Yes", 'Global Indicators'!C$4:C$10000, 'Target level'!A135)&gt;0, "Yes", "No")</f>
        <v>No</v>
      </c>
      <c r="E135" s="240" t="str">
        <f>IF((COUNTIFS('Global Indicators'!U$4:U$10000, "No", 'Global Indicators'!C$4:C$10000, 'Target level'!A135) + COUNTIFS('Global Indicators'!U$4:U$10000, "Yes", 'Global Indicators'!C$4:C$10000, 'Target level'!A135))=0, "NA", "Not NA")</f>
        <v>NA</v>
      </c>
      <c r="F135" s="240" t="str">
        <f t="shared" si="4"/>
        <v>No</v>
      </c>
      <c r="G135" s="240" t="str">
        <f t="shared" si="5"/>
        <v>NA</v>
      </c>
    </row>
    <row r="136" spans="1:7" ht="14.5">
      <c r="A136" s="239">
        <v>15.9</v>
      </c>
      <c r="B136" s="240" t="str">
        <f>IF(COUNTIFS('Global Indicators'!M$4:M$10000, "Yes", 'Global Indicators'!C$4:C$10000, 'Target level'!A136) + COUNTIFS('Other Indicators'!I$4:I$10000, "Yes", 'Other Indicators'!C$4:C$10000, 'Target level'!A136)&gt;0, "Yes", "No")</f>
        <v>No</v>
      </c>
      <c r="C136" s="241" t="str">
        <f>IF((COUNTIFS('Global Indicators'!M$4:M$10000, "No", 'Global Indicators'!C$4:C$10000, 'Target level'!A136) + COUNTIFS('Other Indicators'!I$4:I$10000, "No", 'Other Indicators'!C$4:C$10000, 'Target level'!A136) + COUNTIFS('Global Indicators'!M$4:M$10000, "Yes", 'Global Indicators'!C$4:C$10000, 'Target level'!A136) + COUNTIFS('Other Indicators'!I$4:I$10000, "Yes", 'Other Indicators'!C$4:C$10000, 'Target level'!A136))=0, "NA", "Not NA")</f>
        <v>NA</v>
      </c>
      <c r="D136" s="240" t="str">
        <f>IF(COUNTIFS('Global Indicators'!U$4:U$10000, "Yes", 'Global Indicators'!C$4:C$10000, 'Target level'!A136)&gt;0, "Yes", "No")</f>
        <v>No</v>
      </c>
      <c r="E136" s="240" t="str">
        <f>IF((COUNTIFS('Global Indicators'!U$4:U$10000, "No", 'Global Indicators'!C$4:C$10000, 'Target level'!A136) + COUNTIFS('Global Indicators'!U$4:U$10000, "Yes", 'Global Indicators'!C$4:C$10000, 'Target level'!A136))=0, "NA", "Not NA")</f>
        <v>NA</v>
      </c>
      <c r="F136" s="240" t="str">
        <f t="shared" si="4"/>
        <v>No</v>
      </c>
      <c r="G136" s="240" t="str">
        <f t="shared" si="5"/>
        <v>NA</v>
      </c>
    </row>
    <row r="137" spans="1:7" ht="14.5">
      <c r="A137" s="242" t="s">
        <v>1107</v>
      </c>
      <c r="B137" s="240" t="str">
        <f>IF(COUNTIFS('Global Indicators'!M$4:M$10000, "Yes", 'Global Indicators'!C$4:C$10000, 'Target level'!A137) + COUNTIFS('Other Indicators'!I$4:I$10000, "Yes", 'Other Indicators'!C$4:C$10000, 'Target level'!A137)&gt;0, "Yes", "No")</f>
        <v>No</v>
      </c>
      <c r="C137" s="241" t="str">
        <f>IF((COUNTIFS('Global Indicators'!M$4:M$10000, "No", 'Global Indicators'!C$4:C$10000, 'Target level'!A137) + COUNTIFS('Other Indicators'!I$4:I$10000, "No", 'Other Indicators'!C$4:C$10000, 'Target level'!A137) + COUNTIFS('Global Indicators'!M$4:M$10000, "Yes", 'Global Indicators'!C$4:C$10000, 'Target level'!A137) + COUNTIFS('Other Indicators'!I$4:I$10000, "Yes", 'Other Indicators'!C$4:C$10000, 'Target level'!A137))=0, "NA", "Not NA")</f>
        <v>NA</v>
      </c>
      <c r="D137" s="240" t="str">
        <f>IF(COUNTIFS('Global Indicators'!U$4:U$10000, "Yes", 'Global Indicators'!C$4:C$10000, 'Target level'!A137)&gt;0, "Yes", "No")</f>
        <v>No</v>
      </c>
      <c r="E137" s="240" t="str">
        <f>IF((COUNTIFS('Global Indicators'!U$4:U$10000, "No", 'Global Indicators'!C$4:C$10000, 'Target level'!A137) + COUNTIFS('Global Indicators'!U$4:U$10000, "Yes", 'Global Indicators'!C$4:C$10000, 'Target level'!A137))=0, "NA", "Not NA")</f>
        <v>NA</v>
      </c>
      <c r="F137" s="240" t="str">
        <f t="shared" si="4"/>
        <v>No</v>
      </c>
      <c r="G137" s="240" t="str">
        <f t="shared" si="5"/>
        <v>NA</v>
      </c>
    </row>
    <row r="138" spans="1:7" ht="14.5">
      <c r="A138" s="242" t="s">
        <v>1108</v>
      </c>
      <c r="B138" s="240" t="str">
        <f>IF(COUNTIFS('Global Indicators'!M$4:M$10000, "Yes", 'Global Indicators'!C$4:C$10000, 'Target level'!A138) + COUNTIFS('Other Indicators'!I$4:I$10000, "Yes", 'Other Indicators'!C$4:C$10000, 'Target level'!A138)&gt;0, "Yes", "No")</f>
        <v>No</v>
      </c>
      <c r="C138" s="241" t="str">
        <f>IF((COUNTIFS('Global Indicators'!M$4:M$10000, "No", 'Global Indicators'!C$4:C$10000, 'Target level'!A138) + COUNTIFS('Other Indicators'!I$4:I$10000, "No", 'Other Indicators'!C$4:C$10000, 'Target level'!A138) + COUNTIFS('Global Indicators'!M$4:M$10000, "Yes", 'Global Indicators'!C$4:C$10000, 'Target level'!A138) + COUNTIFS('Other Indicators'!I$4:I$10000, "Yes", 'Other Indicators'!C$4:C$10000, 'Target level'!A138))=0, "NA", "Not NA")</f>
        <v>NA</v>
      </c>
      <c r="D138" s="240" t="str">
        <f>IF(COUNTIFS('Global Indicators'!U$4:U$10000, "Yes", 'Global Indicators'!C$4:C$10000, 'Target level'!A138)&gt;0, "Yes", "No")</f>
        <v>No</v>
      </c>
      <c r="E138" s="240" t="str">
        <f>IF((COUNTIFS('Global Indicators'!U$4:U$10000, "No", 'Global Indicators'!C$4:C$10000, 'Target level'!A138) + COUNTIFS('Global Indicators'!U$4:U$10000, "Yes", 'Global Indicators'!C$4:C$10000, 'Target level'!A138))=0, "NA", "Not NA")</f>
        <v>NA</v>
      </c>
      <c r="F138" s="240" t="str">
        <f t="shared" si="4"/>
        <v>No</v>
      </c>
      <c r="G138" s="240" t="str">
        <f t="shared" si="5"/>
        <v>NA</v>
      </c>
    </row>
    <row r="139" spans="1:7" ht="14.5">
      <c r="A139" s="242" t="s">
        <v>1109</v>
      </c>
      <c r="B139" s="240" t="str">
        <f>IF(COUNTIFS('Global Indicators'!M$4:M$10000, "Yes", 'Global Indicators'!C$4:C$10000, 'Target level'!A139) + COUNTIFS('Other Indicators'!I$4:I$10000, "Yes", 'Other Indicators'!C$4:C$10000, 'Target level'!A139)&gt;0, "Yes", "No")</f>
        <v>No</v>
      </c>
      <c r="C139" s="241" t="str">
        <f>IF((COUNTIFS('Global Indicators'!M$4:M$10000, "No", 'Global Indicators'!C$4:C$10000, 'Target level'!A139) + COUNTIFS('Other Indicators'!I$4:I$10000, "No", 'Other Indicators'!C$4:C$10000, 'Target level'!A139) + COUNTIFS('Global Indicators'!M$4:M$10000, "Yes", 'Global Indicators'!C$4:C$10000, 'Target level'!A139) + COUNTIFS('Other Indicators'!I$4:I$10000, "Yes", 'Other Indicators'!C$4:C$10000, 'Target level'!A139))=0, "NA", "Not NA")</f>
        <v>NA</v>
      </c>
      <c r="D139" s="240" t="str">
        <f>IF(COUNTIFS('Global Indicators'!U$4:U$10000, "Yes", 'Global Indicators'!C$4:C$10000, 'Target level'!A139)&gt;0, "Yes", "No")</f>
        <v>No</v>
      </c>
      <c r="E139" s="240" t="str">
        <f>IF((COUNTIFS('Global Indicators'!U$4:U$10000, "No", 'Global Indicators'!C$4:C$10000, 'Target level'!A139) + COUNTIFS('Global Indicators'!U$4:U$10000, "Yes", 'Global Indicators'!C$4:C$10000, 'Target level'!A139))=0, "NA", "Not NA")</f>
        <v>NA</v>
      </c>
      <c r="F139" s="240" t="str">
        <f t="shared" si="4"/>
        <v>No</v>
      </c>
      <c r="G139" s="240" t="str">
        <f t="shared" si="5"/>
        <v>NA</v>
      </c>
    </row>
    <row r="140" spans="1:7" ht="14.5">
      <c r="A140" s="239">
        <v>16.100000000000001</v>
      </c>
      <c r="B140" s="240" t="str">
        <f>IF(COUNTIFS('Global Indicators'!M$4:M$10000, "Yes", 'Global Indicators'!C$4:C$10000, 'Target level'!A140) + COUNTIFS('Other Indicators'!I$4:I$10000, "Yes", 'Other Indicators'!C$4:C$10000, 'Target level'!A140)&gt;0, "Yes", "No")</f>
        <v>No</v>
      </c>
      <c r="C140" s="241" t="str">
        <f>IF((COUNTIFS('Global Indicators'!M$4:M$10000, "No", 'Global Indicators'!C$4:C$10000, 'Target level'!A140) + COUNTIFS('Other Indicators'!I$4:I$10000, "No", 'Other Indicators'!C$4:C$10000, 'Target level'!A140) + COUNTIFS('Global Indicators'!M$4:M$10000, "Yes", 'Global Indicators'!C$4:C$10000, 'Target level'!A140) + COUNTIFS('Other Indicators'!I$4:I$10000, "Yes", 'Other Indicators'!C$4:C$10000, 'Target level'!A140))=0, "NA", "Not NA")</f>
        <v>NA</v>
      </c>
      <c r="D140" s="240" t="str">
        <f>IF(COUNTIFS('Global Indicators'!U$4:U$10000, "Yes", 'Global Indicators'!C$4:C$10000, 'Target level'!A140)&gt;0, "Yes", "No")</f>
        <v>No</v>
      </c>
      <c r="E140" s="240" t="str">
        <f>IF((COUNTIFS('Global Indicators'!U$4:U$10000, "No", 'Global Indicators'!C$4:C$10000, 'Target level'!A140) + COUNTIFS('Global Indicators'!U$4:U$10000, "Yes", 'Global Indicators'!C$4:C$10000, 'Target level'!A140))=0, "NA", "Not NA")</f>
        <v>NA</v>
      </c>
      <c r="F140" s="240" t="str">
        <f t="shared" si="4"/>
        <v>No</v>
      </c>
      <c r="G140" s="240" t="str">
        <f t="shared" si="5"/>
        <v>NA</v>
      </c>
    </row>
    <row r="141" spans="1:7" ht="14.5">
      <c r="A141" s="239">
        <v>16.2</v>
      </c>
      <c r="B141" s="240" t="str">
        <f>IF(COUNTIFS('Global Indicators'!M$4:M$10000, "Yes", 'Global Indicators'!C$4:C$10000, 'Target level'!A141) + COUNTIFS('Other Indicators'!I$4:I$10000, "Yes", 'Other Indicators'!C$4:C$10000, 'Target level'!A141)&gt;0, "Yes", "No")</f>
        <v>No</v>
      </c>
      <c r="C141" s="241" t="str">
        <f>IF((COUNTIFS('Global Indicators'!M$4:M$10000, "No", 'Global Indicators'!C$4:C$10000, 'Target level'!A141) + COUNTIFS('Other Indicators'!I$4:I$10000, "No", 'Other Indicators'!C$4:C$10000, 'Target level'!A141) + COUNTIFS('Global Indicators'!M$4:M$10000, "Yes", 'Global Indicators'!C$4:C$10000, 'Target level'!A141) + COUNTIFS('Other Indicators'!I$4:I$10000, "Yes", 'Other Indicators'!C$4:C$10000, 'Target level'!A141))=0, "NA", "Not NA")</f>
        <v>NA</v>
      </c>
      <c r="D141" s="240" t="str">
        <f>IF(COUNTIFS('Global Indicators'!U$4:U$10000, "Yes", 'Global Indicators'!C$4:C$10000, 'Target level'!A141)&gt;0, "Yes", "No")</f>
        <v>No</v>
      </c>
      <c r="E141" s="240" t="str">
        <f>IF((COUNTIFS('Global Indicators'!U$4:U$10000, "No", 'Global Indicators'!C$4:C$10000, 'Target level'!A141) + COUNTIFS('Global Indicators'!U$4:U$10000, "Yes", 'Global Indicators'!C$4:C$10000, 'Target level'!A141))=0, "NA", "Not NA")</f>
        <v>NA</v>
      </c>
      <c r="F141" s="240" t="str">
        <f t="shared" si="4"/>
        <v>No</v>
      </c>
      <c r="G141" s="240" t="str">
        <f t="shared" si="5"/>
        <v>NA</v>
      </c>
    </row>
    <row r="142" spans="1:7" ht="14.5">
      <c r="A142" s="239">
        <v>16.3</v>
      </c>
      <c r="B142" s="240" t="str">
        <f>IF(COUNTIFS('Global Indicators'!M$4:M$10000, "Yes", 'Global Indicators'!C$4:C$10000, 'Target level'!A142) + COUNTIFS('Other Indicators'!I$4:I$10000, "Yes", 'Other Indicators'!C$4:C$10000, 'Target level'!A142)&gt;0, "Yes", "No")</f>
        <v>No</v>
      </c>
      <c r="C142" s="241" t="str">
        <f>IF((COUNTIFS('Global Indicators'!M$4:M$10000, "No", 'Global Indicators'!C$4:C$10000, 'Target level'!A142) + COUNTIFS('Other Indicators'!I$4:I$10000, "No", 'Other Indicators'!C$4:C$10000, 'Target level'!A142) + COUNTIFS('Global Indicators'!M$4:M$10000, "Yes", 'Global Indicators'!C$4:C$10000, 'Target level'!A142) + COUNTIFS('Other Indicators'!I$4:I$10000, "Yes", 'Other Indicators'!C$4:C$10000, 'Target level'!A142))=0, "NA", "Not NA")</f>
        <v>NA</v>
      </c>
      <c r="D142" s="240" t="str">
        <f>IF(COUNTIFS('Global Indicators'!U$4:U$10000, "Yes", 'Global Indicators'!C$4:C$10000, 'Target level'!A142)&gt;0, "Yes", "No")</f>
        <v>No</v>
      </c>
      <c r="E142" s="240" t="str">
        <f>IF((COUNTIFS('Global Indicators'!U$4:U$10000, "No", 'Global Indicators'!C$4:C$10000, 'Target level'!A142) + COUNTIFS('Global Indicators'!U$4:U$10000, "Yes", 'Global Indicators'!C$4:C$10000, 'Target level'!A142))=0, "NA", "Not NA")</f>
        <v>NA</v>
      </c>
      <c r="F142" s="240" t="str">
        <f t="shared" si="4"/>
        <v>No</v>
      </c>
      <c r="G142" s="240" t="str">
        <f t="shared" si="5"/>
        <v>NA</v>
      </c>
    </row>
    <row r="143" spans="1:7" ht="14.5">
      <c r="A143" s="239">
        <v>16.399999999999999</v>
      </c>
      <c r="B143" s="240" t="str">
        <f>IF(COUNTIFS('Global Indicators'!M$4:M$10000, "Yes", 'Global Indicators'!C$4:C$10000, 'Target level'!A143) + COUNTIFS('Other Indicators'!I$4:I$10000, "Yes", 'Other Indicators'!C$4:C$10000, 'Target level'!A143)&gt;0, "Yes", "No")</f>
        <v>No</v>
      </c>
      <c r="C143" s="241" t="str">
        <f>IF((COUNTIFS('Global Indicators'!M$4:M$10000, "No", 'Global Indicators'!C$4:C$10000, 'Target level'!A143) + COUNTIFS('Other Indicators'!I$4:I$10000, "No", 'Other Indicators'!C$4:C$10000, 'Target level'!A143) + COUNTIFS('Global Indicators'!M$4:M$10000, "Yes", 'Global Indicators'!C$4:C$10000, 'Target level'!A143) + COUNTIFS('Other Indicators'!I$4:I$10000, "Yes", 'Other Indicators'!C$4:C$10000, 'Target level'!A143))=0, "NA", "Not NA")</f>
        <v>NA</v>
      </c>
      <c r="D143" s="240" t="str">
        <f>IF(COUNTIFS('Global Indicators'!U$4:U$10000, "Yes", 'Global Indicators'!C$4:C$10000, 'Target level'!A143)&gt;0, "Yes", "No")</f>
        <v>No</v>
      </c>
      <c r="E143" s="240" t="str">
        <f>IF((COUNTIFS('Global Indicators'!U$4:U$10000, "No", 'Global Indicators'!C$4:C$10000, 'Target level'!A143) + COUNTIFS('Global Indicators'!U$4:U$10000, "Yes", 'Global Indicators'!C$4:C$10000, 'Target level'!A143))=0, "NA", "Not NA")</f>
        <v>NA</v>
      </c>
      <c r="F143" s="240" t="str">
        <f t="shared" si="4"/>
        <v>No</v>
      </c>
      <c r="G143" s="240" t="str">
        <f t="shared" si="5"/>
        <v>NA</v>
      </c>
    </row>
    <row r="144" spans="1:7" ht="14.5">
      <c r="A144" s="239">
        <v>16.5</v>
      </c>
      <c r="B144" s="240" t="str">
        <f>IF(COUNTIFS('Global Indicators'!M$4:M$10000, "Yes", 'Global Indicators'!C$4:C$10000, 'Target level'!A144) + COUNTIFS('Other Indicators'!I$4:I$10000, "Yes", 'Other Indicators'!C$4:C$10000, 'Target level'!A144)&gt;0, "Yes", "No")</f>
        <v>No</v>
      </c>
      <c r="C144" s="241" t="str">
        <f>IF((COUNTIFS('Global Indicators'!M$4:M$10000, "No", 'Global Indicators'!C$4:C$10000, 'Target level'!A144) + COUNTIFS('Other Indicators'!I$4:I$10000, "No", 'Other Indicators'!C$4:C$10000, 'Target level'!A144) + COUNTIFS('Global Indicators'!M$4:M$10000, "Yes", 'Global Indicators'!C$4:C$10000, 'Target level'!A144) + COUNTIFS('Other Indicators'!I$4:I$10000, "Yes", 'Other Indicators'!C$4:C$10000, 'Target level'!A144))=0, "NA", "Not NA")</f>
        <v>NA</v>
      </c>
      <c r="D144" s="240" t="str">
        <f>IF(COUNTIFS('Global Indicators'!U$4:U$10000, "Yes", 'Global Indicators'!C$4:C$10000, 'Target level'!A144)&gt;0, "Yes", "No")</f>
        <v>No</v>
      </c>
      <c r="E144" s="240" t="str">
        <f>IF((COUNTIFS('Global Indicators'!U$4:U$10000, "No", 'Global Indicators'!C$4:C$10000, 'Target level'!A144) + COUNTIFS('Global Indicators'!U$4:U$10000, "Yes", 'Global Indicators'!C$4:C$10000, 'Target level'!A144))=0, "NA", "Not NA")</f>
        <v>NA</v>
      </c>
      <c r="F144" s="240" t="str">
        <f t="shared" si="4"/>
        <v>No</v>
      </c>
      <c r="G144" s="240" t="str">
        <f t="shared" si="5"/>
        <v>NA</v>
      </c>
    </row>
    <row r="145" spans="1:7" ht="14.5">
      <c r="A145" s="239">
        <v>16.600000000000001</v>
      </c>
      <c r="B145" s="240" t="str">
        <f>IF(COUNTIFS('Global Indicators'!M$4:M$10000, "Yes", 'Global Indicators'!C$4:C$10000, 'Target level'!A145) + COUNTIFS('Other Indicators'!I$4:I$10000, "Yes", 'Other Indicators'!C$4:C$10000, 'Target level'!A145)&gt;0, "Yes", "No")</f>
        <v>No</v>
      </c>
      <c r="C145" s="241" t="str">
        <f>IF((COUNTIFS('Global Indicators'!M$4:M$10000, "No", 'Global Indicators'!C$4:C$10000, 'Target level'!A145) + COUNTIFS('Other Indicators'!I$4:I$10000, "No", 'Other Indicators'!C$4:C$10000, 'Target level'!A145) + COUNTIFS('Global Indicators'!M$4:M$10000, "Yes", 'Global Indicators'!C$4:C$10000, 'Target level'!A145) + COUNTIFS('Other Indicators'!I$4:I$10000, "Yes", 'Other Indicators'!C$4:C$10000, 'Target level'!A145))=0, "NA", "Not NA")</f>
        <v>NA</v>
      </c>
      <c r="D145" s="240" t="str">
        <f>IF(COUNTIFS('Global Indicators'!U$4:U$10000, "Yes", 'Global Indicators'!C$4:C$10000, 'Target level'!A145)&gt;0, "Yes", "No")</f>
        <v>No</v>
      </c>
      <c r="E145" s="240" t="str">
        <f>IF((COUNTIFS('Global Indicators'!U$4:U$10000, "No", 'Global Indicators'!C$4:C$10000, 'Target level'!A145) + COUNTIFS('Global Indicators'!U$4:U$10000, "Yes", 'Global Indicators'!C$4:C$10000, 'Target level'!A145))=0, "NA", "Not NA")</f>
        <v>NA</v>
      </c>
      <c r="F145" s="240" t="str">
        <f t="shared" si="4"/>
        <v>No</v>
      </c>
      <c r="G145" s="240" t="str">
        <f t="shared" si="5"/>
        <v>NA</v>
      </c>
    </row>
    <row r="146" spans="1:7" ht="14.5">
      <c r="A146" s="239">
        <v>16.7</v>
      </c>
      <c r="B146" s="240" t="str">
        <f>IF(COUNTIFS('Global Indicators'!M$4:M$10000, "Yes", 'Global Indicators'!C$4:C$10000, 'Target level'!A146) + COUNTIFS('Other Indicators'!I$4:I$10000, "Yes", 'Other Indicators'!C$4:C$10000, 'Target level'!A146)&gt;0, "Yes", "No")</f>
        <v>No</v>
      </c>
      <c r="C146" s="241" t="str">
        <f>IF((COUNTIFS('Global Indicators'!M$4:M$10000, "No", 'Global Indicators'!C$4:C$10000, 'Target level'!A146) + COUNTIFS('Other Indicators'!I$4:I$10000, "No", 'Other Indicators'!C$4:C$10000, 'Target level'!A146) + COUNTIFS('Global Indicators'!M$4:M$10000, "Yes", 'Global Indicators'!C$4:C$10000, 'Target level'!A146) + COUNTIFS('Other Indicators'!I$4:I$10000, "Yes", 'Other Indicators'!C$4:C$10000, 'Target level'!A146))=0, "NA", "Not NA")</f>
        <v>NA</v>
      </c>
      <c r="D146" s="240" t="str">
        <f>IF(COUNTIFS('Global Indicators'!U$4:U$10000, "Yes", 'Global Indicators'!C$4:C$10000, 'Target level'!A146)&gt;0, "Yes", "No")</f>
        <v>No</v>
      </c>
      <c r="E146" s="240" t="str">
        <f>IF((COUNTIFS('Global Indicators'!U$4:U$10000, "No", 'Global Indicators'!C$4:C$10000, 'Target level'!A146) + COUNTIFS('Global Indicators'!U$4:U$10000, "Yes", 'Global Indicators'!C$4:C$10000, 'Target level'!A146))=0, "NA", "Not NA")</f>
        <v>NA</v>
      </c>
      <c r="F146" s="240" t="str">
        <f t="shared" si="4"/>
        <v>No</v>
      </c>
      <c r="G146" s="240" t="str">
        <f t="shared" si="5"/>
        <v>NA</v>
      </c>
    </row>
    <row r="147" spans="1:7" ht="14.5">
      <c r="A147" s="239">
        <v>16.8</v>
      </c>
      <c r="B147" s="240" t="str">
        <f>IF(COUNTIFS('Global Indicators'!M$4:M$10000, "Yes", 'Global Indicators'!C$4:C$10000, 'Target level'!A147) + COUNTIFS('Other Indicators'!I$4:I$10000, "Yes", 'Other Indicators'!C$4:C$10000, 'Target level'!A147)&gt;0, "Yes", "No")</f>
        <v>No</v>
      </c>
      <c r="C147" s="241" t="str">
        <f>IF((COUNTIFS('Global Indicators'!M$4:M$10000, "No", 'Global Indicators'!C$4:C$10000, 'Target level'!A147) + COUNTIFS('Other Indicators'!I$4:I$10000, "No", 'Other Indicators'!C$4:C$10000, 'Target level'!A147) + COUNTIFS('Global Indicators'!M$4:M$10000, "Yes", 'Global Indicators'!C$4:C$10000, 'Target level'!A147) + COUNTIFS('Other Indicators'!I$4:I$10000, "Yes", 'Other Indicators'!C$4:C$10000, 'Target level'!A147))=0, "NA", "Not NA")</f>
        <v>NA</v>
      </c>
      <c r="D147" s="240" t="str">
        <f>IF(COUNTIFS('Global Indicators'!U$4:U$10000, "Yes", 'Global Indicators'!C$4:C$10000, 'Target level'!A147)&gt;0, "Yes", "No")</f>
        <v>No</v>
      </c>
      <c r="E147" s="240" t="str">
        <f>IF((COUNTIFS('Global Indicators'!U$4:U$10000, "No", 'Global Indicators'!C$4:C$10000, 'Target level'!A147) + COUNTIFS('Global Indicators'!U$4:U$10000, "Yes", 'Global Indicators'!C$4:C$10000, 'Target level'!A147))=0, "NA", "Not NA")</f>
        <v>NA</v>
      </c>
      <c r="F147" s="240" t="str">
        <f t="shared" si="4"/>
        <v>No</v>
      </c>
      <c r="G147" s="240" t="str">
        <f t="shared" si="5"/>
        <v>NA</v>
      </c>
    </row>
    <row r="148" spans="1:7" ht="14.5">
      <c r="A148" s="239">
        <v>16.899999999999999</v>
      </c>
      <c r="B148" s="240" t="str">
        <f>IF(COUNTIFS('Global Indicators'!M$4:M$10000, "Yes", 'Global Indicators'!C$4:C$10000, 'Target level'!A148) + COUNTIFS('Other Indicators'!I$4:I$10000, "Yes", 'Other Indicators'!C$4:C$10000, 'Target level'!A148)&gt;0, "Yes", "No")</f>
        <v>No</v>
      </c>
      <c r="C148" s="241" t="str">
        <f>IF((COUNTIFS('Global Indicators'!M$4:M$10000, "No", 'Global Indicators'!C$4:C$10000, 'Target level'!A148) + COUNTIFS('Other Indicators'!I$4:I$10000, "No", 'Other Indicators'!C$4:C$10000, 'Target level'!A148) + COUNTIFS('Global Indicators'!M$4:M$10000, "Yes", 'Global Indicators'!C$4:C$10000, 'Target level'!A148) + COUNTIFS('Other Indicators'!I$4:I$10000, "Yes", 'Other Indicators'!C$4:C$10000, 'Target level'!A148))=0, "NA", "Not NA")</f>
        <v>NA</v>
      </c>
      <c r="D148" s="240" t="str">
        <f>IF(COUNTIFS('Global Indicators'!U$4:U$10000, "Yes", 'Global Indicators'!C$4:C$10000, 'Target level'!A148)&gt;0, "Yes", "No")</f>
        <v>No</v>
      </c>
      <c r="E148" s="240" t="str">
        <f>IF((COUNTIFS('Global Indicators'!U$4:U$10000, "No", 'Global Indicators'!C$4:C$10000, 'Target level'!A148) + COUNTIFS('Global Indicators'!U$4:U$10000, "Yes", 'Global Indicators'!C$4:C$10000, 'Target level'!A148))=0, "NA", "Not NA")</f>
        <v>NA</v>
      </c>
      <c r="F148" s="240" t="str">
        <f t="shared" si="4"/>
        <v>No</v>
      </c>
      <c r="G148" s="240" t="str">
        <f t="shared" si="5"/>
        <v>NA</v>
      </c>
    </row>
    <row r="149" spans="1:7" ht="14.5">
      <c r="A149" s="239">
        <v>16.100000000000001</v>
      </c>
      <c r="B149" s="240" t="str">
        <f>IF(COUNTIFS('Global Indicators'!M$4:M$10000, "Yes", 'Global Indicators'!C$4:C$10000, 'Target level'!A149) + COUNTIFS('Other Indicators'!I$4:I$10000, "Yes", 'Other Indicators'!C$4:C$10000, 'Target level'!A149)&gt;0, "Yes", "No")</f>
        <v>No</v>
      </c>
      <c r="C149" s="241" t="str">
        <f>IF((COUNTIFS('Global Indicators'!M$4:M$10000, "No", 'Global Indicators'!C$4:C$10000, 'Target level'!A149) + COUNTIFS('Other Indicators'!I$4:I$10000, "No", 'Other Indicators'!C$4:C$10000, 'Target level'!A149) + COUNTIFS('Global Indicators'!M$4:M$10000, "Yes", 'Global Indicators'!C$4:C$10000, 'Target level'!A149) + COUNTIFS('Other Indicators'!I$4:I$10000, "Yes", 'Other Indicators'!C$4:C$10000, 'Target level'!A149))=0, "NA", "Not NA")</f>
        <v>NA</v>
      </c>
      <c r="D149" s="240" t="str">
        <f>IF(COUNTIFS('Global Indicators'!U$4:U$10000, "Yes", 'Global Indicators'!C$4:C$10000, 'Target level'!A149)&gt;0, "Yes", "No")</f>
        <v>No</v>
      </c>
      <c r="E149" s="240" t="str">
        <f>IF((COUNTIFS('Global Indicators'!U$4:U$10000, "No", 'Global Indicators'!C$4:C$10000, 'Target level'!A149) + COUNTIFS('Global Indicators'!U$4:U$10000, "Yes", 'Global Indicators'!C$4:C$10000, 'Target level'!A149))=0, "NA", "Not NA")</f>
        <v>NA</v>
      </c>
      <c r="F149" s="240" t="str">
        <f t="shared" si="4"/>
        <v>No</v>
      </c>
      <c r="G149" s="240" t="str">
        <f t="shared" si="5"/>
        <v>NA</v>
      </c>
    </row>
    <row r="150" spans="1:7" ht="14.5">
      <c r="A150" s="242" t="s">
        <v>1110</v>
      </c>
      <c r="B150" s="240" t="str">
        <f>IF(COUNTIFS('Global Indicators'!M$4:M$10000, "Yes", 'Global Indicators'!C$4:C$10000, 'Target level'!A150) + COUNTIFS('Other Indicators'!I$4:I$10000, "Yes", 'Other Indicators'!C$4:C$10000, 'Target level'!A150)&gt;0, "Yes", "No")</f>
        <v>No</v>
      </c>
      <c r="C150" s="241" t="str">
        <f>IF((COUNTIFS('Global Indicators'!M$4:M$10000, "No", 'Global Indicators'!C$4:C$10000, 'Target level'!A150) + COUNTIFS('Other Indicators'!I$4:I$10000, "No", 'Other Indicators'!C$4:C$10000, 'Target level'!A150) + COUNTIFS('Global Indicators'!M$4:M$10000, "Yes", 'Global Indicators'!C$4:C$10000, 'Target level'!A150) + COUNTIFS('Other Indicators'!I$4:I$10000, "Yes", 'Other Indicators'!C$4:C$10000, 'Target level'!A150))=0, "NA", "Not NA")</f>
        <v>NA</v>
      </c>
      <c r="D150" s="240" t="str">
        <f>IF(COUNTIFS('Global Indicators'!U$4:U$10000, "Yes", 'Global Indicators'!C$4:C$10000, 'Target level'!A150)&gt;0, "Yes", "No")</f>
        <v>No</v>
      </c>
      <c r="E150" s="240" t="str">
        <f>IF((COUNTIFS('Global Indicators'!U$4:U$10000, "No", 'Global Indicators'!C$4:C$10000, 'Target level'!A150) + COUNTIFS('Global Indicators'!U$4:U$10000, "Yes", 'Global Indicators'!C$4:C$10000, 'Target level'!A150))=0, "NA", "Not NA")</f>
        <v>NA</v>
      </c>
      <c r="F150" s="240" t="str">
        <f t="shared" si="4"/>
        <v>No</v>
      </c>
      <c r="G150" s="240" t="str">
        <f t="shared" si="5"/>
        <v>NA</v>
      </c>
    </row>
    <row r="151" spans="1:7" ht="14.5">
      <c r="A151" s="242" t="s">
        <v>1111</v>
      </c>
      <c r="B151" s="240" t="str">
        <f>IF(COUNTIFS('Global Indicators'!M$4:M$10000, "Yes", 'Global Indicators'!C$4:C$10000, 'Target level'!A151) + COUNTIFS('Other Indicators'!I$4:I$10000, "Yes", 'Other Indicators'!C$4:C$10000, 'Target level'!A151)&gt;0, "Yes", "No")</f>
        <v>No</v>
      </c>
      <c r="C151" s="241" t="str">
        <f>IF((COUNTIFS('Global Indicators'!M$4:M$10000, "No", 'Global Indicators'!C$4:C$10000, 'Target level'!A151) + COUNTIFS('Other Indicators'!I$4:I$10000, "No", 'Other Indicators'!C$4:C$10000, 'Target level'!A151) + COUNTIFS('Global Indicators'!M$4:M$10000, "Yes", 'Global Indicators'!C$4:C$10000, 'Target level'!A151) + COUNTIFS('Other Indicators'!I$4:I$10000, "Yes", 'Other Indicators'!C$4:C$10000, 'Target level'!A151))=0, "NA", "Not NA")</f>
        <v>NA</v>
      </c>
      <c r="D151" s="240" t="str">
        <f>IF(COUNTIFS('Global Indicators'!U$4:U$10000, "Yes", 'Global Indicators'!C$4:C$10000, 'Target level'!A151)&gt;0, "Yes", "No")</f>
        <v>No</v>
      </c>
      <c r="E151" s="240" t="str">
        <f>IF((COUNTIFS('Global Indicators'!U$4:U$10000, "No", 'Global Indicators'!C$4:C$10000, 'Target level'!A151) + COUNTIFS('Global Indicators'!U$4:U$10000, "Yes", 'Global Indicators'!C$4:C$10000, 'Target level'!A151))=0, "NA", "Not NA")</f>
        <v>NA</v>
      </c>
      <c r="F151" s="240" t="str">
        <f t="shared" si="4"/>
        <v>No</v>
      </c>
      <c r="G151" s="240" t="str">
        <f t="shared" si="5"/>
        <v>NA</v>
      </c>
    </row>
    <row r="152" spans="1:7" ht="14.5">
      <c r="A152" s="239">
        <v>17.100000000000001</v>
      </c>
      <c r="B152" s="240" t="str">
        <f>IF(COUNTIFS('Global Indicators'!M$4:M$10000, "Yes", 'Global Indicators'!C$4:C$10000, 'Target level'!A152) + COUNTIFS('Other Indicators'!I$4:I$10000, "Yes", 'Other Indicators'!C$4:C$10000, 'Target level'!A152)&gt;0, "Yes", "No")</f>
        <v>No</v>
      </c>
      <c r="C152" s="241" t="str">
        <f>IF((COUNTIFS('Global Indicators'!M$4:M$10000, "No", 'Global Indicators'!C$4:C$10000, 'Target level'!A152) + COUNTIFS('Other Indicators'!I$4:I$10000, "No", 'Other Indicators'!C$4:C$10000, 'Target level'!A152) + COUNTIFS('Global Indicators'!M$4:M$10000, "Yes", 'Global Indicators'!C$4:C$10000, 'Target level'!A152) + COUNTIFS('Other Indicators'!I$4:I$10000, "Yes", 'Other Indicators'!C$4:C$10000, 'Target level'!A152))=0, "NA", "Not NA")</f>
        <v>NA</v>
      </c>
      <c r="D152" s="240" t="str">
        <f>IF(COUNTIFS('Global Indicators'!U$4:U$10000, "Yes", 'Global Indicators'!C$4:C$10000, 'Target level'!A152)&gt;0, "Yes", "No")</f>
        <v>No</v>
      </c>
      <c r="E152" s="240" t="str">
        <f>IF((COUNTIFS('Global Indicators'!U$4:U$10000, "No", 'Global Indicators'!C$4:C$10000, 'Target level'!A152) + COUNTIFS('Global Indicators'!U$4:U$10000, "Yes", 'Global Indicators'!C$4:C$10000, 'Target level'!A152))=0, "NA", "Not NA")</f>
        <v>NA</v>
      </c>
      <c r="F152" s="240" t="str">
        <f t="shared" si="4"/>
        <v>No</v>
      </c>
      <c r="G152" s="240" t="str">
        <f t="shared" si="5"/>
        <v>NA</v>
      </c>
    </row>
    <row r="153" spans="1:7" ht="14.5">
      <c r="A153" s="239">
        <v>17.2</v>
      </c>
      <c r="B153" s="240" t="str">
        <f>IF(COUNTIFS('Global Indicators'!M$4:M$10000, "Yes", 'Global Indicators'!C$4:C$10000, 'Target level'!A153) + COUNTIFS('Other Indicators'!I$4:I$10000, "Yes", 'Other Indicators'!C$4:C$10000, 'Target level'!A153)&gt;0, "Yes", "No")</f>
        <v>No</v>
      </c>
      <c r="C153" s="241" t="str">
        <f>IF((COUNTIFS('Global Indicators'!M$4:M$10000, "No", 'Global Indicators'!C$4:C$10000, 'Target level'!A153) + COUNTIFS('Other Indicators'!I$4:I$10000, "No", 'Other Indicators'!C$4:C$10000, 'Target level'!A153) + COUNTIFS('Global Indicators'!M$4:M$10000, "Yes", 'Global Indicators'!C$4:C$10000, 'Target level'!A153) + COUNTIFS('Other Indicators'!I$4:I$10000, "Yes", 'Other Indicators'!C$4:C$10000, 'Target level'!A153))=0, "NA", "Not NA")</f>
        <v>NA</v>
      </c>
      <c r="D153" s="240" t="str">
        <f>IF(COUNTIFS('Global Indicators'!U$4:U$10000, "Yes", 'Global Indicators'!C$4:C$10000, 'Target level'!A153)&gt;0, "Yes", "No")</f>
        <v>No</v>
      </c>
      <c r="E153" s="240" t="str">
        <f>IF((COUNTIFS('Global Indicators'!U$4:U$10000, "No", 'Global Indicators'!C$4:C$10000, 'Target level'!A153) + COUNTIFS('Global Indicators'!U$4:U$10000, "Yes", 'Global Indicators'!C$4:C$10000, 'Target level'!A153))=0, "NA", "Not NA")</f>
        <v>NA</v>
      </c>
      <c r="F153" s="240" t="str">
        <f t="shared" si="4"/>
        <v>No</v>
      </c>
      <c r="G153" s="240" t="str">
        <f t="shared" si="5"/>
        <v>NA</v>
      </c>
    </row>
    <row r="154" spans="1:7" ht="14.5">
      <c r="A154" s="239">
        <v>17.3</v>
      </c>
      <c r="B154" s="240" t="str">
        <f>IF(COUNTIFS('Global Indicators'!M$4:M$10000, "Yes", 'Global Indicators'!C$4:C$10000, 'Target level'!A154) + COUNTIFS('Other Indicators'!I$4:I$10000, "Yes", 'Other Indicators'!C$4:C$10000, 'Target level'!A154)&gt;0, "Yes", "No")</f>
        <v>No</v>
      </c>
      <c r="C154" s="241" t="str">
        <f>IF((COUNTIFS('Global Indicators'!M$4:M$10000, "No", 'Global Indicators'!C$4:C$10000, 'Target level'!A154) + COUNTIFS('Other Indicators'!I$4:I$10000, "No", 'Other Indicators'!C$4:C$10000, 'Target level'!A154) + COUNTIFS('Global Indicators'!M$4:M$10000, "Yes", 'Global Indicators'!C$4:C$10000, 'Target level'!A154) + COUNTIFS('Other Indicators'!I$4:I$10000, "Yes", 'Other Indicators'!C$4:C$10000, 'Target level'!A154))=0, "NA", "Not NA")</f>
        <v>NA</v>
      </c>
      <c r="D154" s="240" t="str">
        <f>IF(COUNTIFS('Global Indicators'!U$4:U$10000, "Yes", 'Global Indicators'!C$4:C$10000, 'Target level'!A154)&gt;0, "Yes", "No")</f>
        <v>No</v>
      </c>
      <c r="E154" s="240" t="str">
        <f>IF((COUNTIFS('Global Indicators'!U$4:U$10000, "No", 'Global Indicators'!C$4:C$10000, 'Target level'!A154) + COUNTIFS('Global Indicators'!U$4:U$10000, "Yes", 'Global Indicators'!C$4:C$10000, 'Target level'!A154))=0, "NA", "Not NA")</f>
        <v>NA</v>
      </c>
      <c r="F154" s="240" t="str">
        <f t="shared" si="4"/>
        <v>No</v>
      </c>
      <c r="G154" s="240" t="str">
        <f t="shared" si="5"/>
        <v>NA</v>
      </c>
    </row>
    <row r="155" spans="1:7" ht="14.5">
      <c r="A155" s="239">
        <v>17.399999999999999</v>
      </c>
      <c r="B155" s="240" t="str">
        <f>IF(COUNTIFS('Global Indicators'!M$4:M$10000, "Yes", 'Global Indicators'!C$4:C$10000, 'Target level'!A155) + COUNTIFS('Other Indicators'!I$4:I$10000, "Yes", 'Other Indicators'!C$4:C$10000, 'Target level'!A155)&gt;0, "Yes", "No")</f>
        <v>No</v>
      </c>
      <c r="C155" s="241" t="str">
        <f>IF((COUNTIFS('Global Indicators'!M$4:M$10000, "No", 'Global Indicators'!C$4:C$10000, 'Target level'!A155) + COUNTIFS('Other Indicators'!I$4:I$10000, "No", 'Other Indicators'!C$4:C$10000, 'Target level'!A155) + COUNTIFS('Global Indicators'!M$4:M$10000, "Yes", 'Global Indicators'!C$4:C$10000, 'Target level'!A155) + COUNTIFS('Other Indicators'!I$4:I$10000, "Yes", 'Other Indicators'!C$4:C$10000, 'Target level'!A155))=0, "NA", "Not NA")</f>
        <v>NA</v>
      </c>
      <c r="D155" s="240" t="str">
        <f>IF(COUNTIFS('Global Indicators'!U$4:U$10000, "Yes", 'Global Indicators'!C$4:C$10000, 'Target level'!A155)&gt;0, "Yes", "No")</f>
        <v>No</v>
      </c>
      <c r="E155" s="240" t="str">
        <f>IF((COUNTIFS('Global Indicators'!U$4:U$10000, "No", 'Global Indicators'!C$4:C$10000, 'Target level'!A155) + COUNTIFS('Global Indicators'!U$4:U$10000, "Yes", 'Global Indicators'!C$4:C$10000, 'Target level'!A155))=0, "NA", "Not NA")</f>
        <v>NA</v>
      </c>
      <c r="F155" s="240" t="str">
        <f t="shared" si="4"/>
        <v>No</v>
      </c>
      <c r="G155" s="240" t="str">
        <f t="shared" si="5"/>
        <v>NA</v>
      </c>
    </row>
    <row r="156" spans="1:7" ht="14.5">
      <c r="A156" s="239">
        <v>17.5</v>
      </c>
      <c r="B156" s="240" t="str">
        <f>IF(COUNTIFS('Global Indicators'!M$4:M$10000, "Yes", 'Global Indicators'!C$4:C$10000, 'Target level'!A156) + COUNTIFS('Other Indicators'!I$4:I$10000, "Yes", 'Other Indicators'!C$4:C$10000, 'Target level'!A156)&gt;0, "Yes", "No")</f>
        <v>No</v>
      </c>
      <c r="C156" s="241" t="str">
        <f>IF((COUNTIFS('Global Indicators'!M$4:M$10000, "No", 'Global Indicators'!C$4:C$10000, 'Target level'!A156) + COUNTIFS('Other Indicators'!I$4:I$10000, "No", 'Other Indicators'!C$4:C$10000, 'Target level'!A156) + COUNTIFS('Global Indicators'!M$4:M$10000, "Yes", 'Global Indicators'!C$4:C$10000, 'Target level'!A156) + COUNTIFS('Other Indicators'!I$4:I$10000, "Yes", 'Other Indicators'!C$4:C$10000, 'Target level'!A156))=0, "NA", "Not NA")</f>
        <v>NA</v>
      </c>
      <c r="D156" s="240" t="str">
        <f>IF(COUNTIFS('Global Indicators'!U$4:U$10000, "Yes", 'Global Indicators'!C$4:C$10000, 'Target level'!A156)&gt;0, "Yes", "No")</f>
        <v>No</v>
      </c>
      <c r="E156" s="240" t="str">
        <f>IF((COUNTIFS('Global Indicators'!U$4:U$10000, "No", 'Global Indicators'!C$4:C$10000, 'Target level'!A156) + COUNTIFS('Global Indicators'!U$4:U$10000, "Yes", 'Global Indicators'!C$4:C$10000, 'Target level'!A156))=0, "NA", "Not NA")</f>
        <v>NA</v>
      </c>
      <c r="F156" s="240" t="str">
        <f t="shared" si="4"/>
        <v>No</v>
      </c>
      <c r="G156" s="240" t="str">
        <f t="shared" si="5"/>
        <v>NA</v>
      </c>
    </row>
    <row r="157" spans="1:7" ht="14.5">
      <c r="A157" s="239">
        <v>17.600000000000001</v>
      </c>
      <c r="B157" s="240" t="str">
        <f>IF(COUNTIFS('Global Indicators'!M$4:M$10000, "Yes", 'Global Indicators'!C$4:C$10000, 'Target level'!A157) + COUNTIFS('Other Indicators'!I$4:I$10000, "Yes", 'Other Indicators'!C$4:C$10000, 'Target level'!A157)&gt;0, "Yes", "No")</f>
        <v>No</v>
      </c>
      <c r="C157" s="241" t="str">
        <f>IF((COUNTIFS('Global Indicators'!M$4:M$10000, "No", 'Global Indicators'!C$4:C$10000, 'Target level'!A157) + COUNTIFS('Other Indicators'!I$4:I$10000, "No", 'Other Indicators'!C$4:C$10000, 'Target level'!A157) + COUNTIFS('Global Indicators'!M$4:M$10000, "Yes", 'Global Indicators'!C$4:C$10000, 'Target level'!A157) + COUNTIFS('Other Indicators'!I$4:I$10000, "Yes", 'Other Indicators'!C$4:C$10000, 'Target level'!A157))=0, "NA", "Not NA")</f>
        <v>NA</v>
      </c>
      <c r="D157" s="240" t="str">
        <f>IF(COUNTIFS('Global Indicators'!U$4:U$10000, "Yes", 'Global Indicators'!C$4:C$10000, 'Target level'!A157)&gt;0, "Yes", "No")</f>
        <v>No</v>
      </c>
      <c r="E157" s="240" t="str">
        <f>IF((COUNTIFS('Global Indicators'!U$4:U$10000, "No", 'Global Indicators'!C$4:C$10000, 'Target level'!A157) + COUNTIFS('Global Indicators'!U$4:U$10000, "Yes", 'Global Indicators'!C$4:C$10000, 'Target level'!A157))=0, "NA", "Not NA")</f>
        <v>NA</v>
      </c>
      <c r="F157" s="240" t="str">
        <f t="shared" si="4"/>
        <v>No</v>
      </c>
      <c r="G157" s="240" t="str">
        <f t="shared" si="5"/>
        <v>NA</v>
      </c>
    </row>
    <row r="158" spans="1:7" ht="14.5">
      <c r="A158" s="239">
        <v>17.7</v>
      </c>
      <c r="B158" s="240" t="str">
        <f>IF(COUNTIFS('Global Indicators'!M$4:M$10000, "Yes", 'Global Indicators'!C$4:C$10000, 'Target level'!A158) + COUNTIFS('Other Indicators'!I$4:I$10000, "Yes", 'Other Indicators'!C$4:C$10000, 'Target level'!A158)&gt;0, "Yes", "No")</f>
        <v>No</v>
      </c>
      <c r="C158" s="241" t="str">
        <f>IF((COUNTIFS('Global Indicators'!M$4:M$10000, "No", 'Global Indicators'!C$4:C$10000, 'Target level'!A158) + COUNTIFS('Other Indicators'!I$4:I$10000, "No", 'Other Indicators'!C$4:C$10000, 'Target level'!A158) + COUNTIFS('Global Indicators'!M$4:M$10000, "Yes", 'Global Indicators'!C$4:C$10000, 'Target level'!A158) + COUNTIFS('Other Indicators'!I$4:I$10000, "Yes", 'Other Indicators'!C$4:C$10000, 'Target level'!A158))=0, "NA", "Not NA")</f>
        <v>NA</v>
      </c>
      <c r="D158" s="240" t="str">
        <f>IF(COUNTIFS('Global Indicators'!U$4:U$10000, "Yes", 'Global Indicators'!C$4:C$10000, 'Target level'!A158)&gt;0, "Yes", "No")</f>
        <v>No</v>
      </c>
      <c r="E158" s="240" t="str">
        <f>IF((COUNTIFS('Global Indicators'!U$4:U$10000, "No", 'Global Indicators'!C$4:C$10000, 'Target level'!A158) + COUNTIFS('Global Indicators'!U$4:U$10000, "Yes", 'Global Indicators'!C$4:C$10000, 'Target level'!A158))=0, "NA", "Not NA")</f>
        <v>NA</v>
      </c>
      <c r="F158" s="240" t="str">
        <f t="shared" si="4"/>
        <v>No</v>
      </c>
      <c r="G158" s="240" t="str">
        <f t="shared" si="5"/>
        <v>NA</v>
      </c>
    </row>
    <row r="159" spans="1:7" ht="14.5">
      <c r="A159" s="239">
        <v>17.8</v>
      </c>
      <c r="B159" s="240" t="str">
        <f>IF(COUNTIFS('Global Indicators'!M$4:M$10000, "Yes", 'Global Indicators'!C$4:C$10000, 'Target level'!A159) + COUNTIFS('Other Indicators'!I$4:I$10000, "Yes", 'Other Indicators'!C$4:C$10000, 'Target level'!A159)&gt;0, "Yes", "No")</f>
        <v>No</v>
      </c>
      <c r="C159" s="241" t="str">
        <f>IF((COUNTIFS('Global Indicators'!M$4:M$10000, "No", 'Global Indicators'!C$4:C$10000, 'Target level'!A159) + COUNTIFS('Other Indicators'!I$4:I$10000, "No", 'Other Indicators'!C$4:C$10000, 'Target level'!A159) + COUNTIFS('Global Indicators'!M$4:M$10000, "Yes", 'Global Indicators'!C$4:C$10000, 'Target level'!A159) + COUNTIFS('Other Indicators'!I$4:I$10000, "Yes", 'Other Indicators'!C$4:C$10000, 'Target level'!A159))=0, "NA", "Not NA")</f>
        <v>NA</v>
      </c>
      <c r="D159" s="240" t="str">
        <f>IF(COUNTIFS('Global Indicators'!U$4:U$10000, "Yes", 'Global Indicators'!C$4:C$10000, 'Target level'!A159)&gt;0, "Yes", "No")</f>
        <v>No</v>
      </c>
      <c r="E159" s="240" t="str">
        <f>IF((COUNTIFS('Global Indicators'!U$4:U$10000, "No", 'Global Indicators'!C$4:C$10000, 'Target level'!A159) + COUNTIFS('Global Indicators'!U$4:U$10000, "Yes", 'Global Indicators'!C$4:C$10000, 'Target level'!A159))=0, "NA", "Not NA")</f>
        <v>NA</v>
      </c>
      <c r="F159" s="240" t="str">
        <f t="shared" si="4"/>
        <v>No</v>
      </c>
      <c r="G159" s="240" t="str">
        <f t="shared" si="5"/>
        <v>NA</v>
      </c>
    </row>
    <row r="160" spans="1:7" ht="14.5">
      <c r="A160" s="239">
        <v>17.899999999999999</v>
      </c>
      <c r="B160" s="240" t="str">
        <f>IF(COUNTIFS('Global Indicators'!M$4:M$10000, "Yes", 'Global Indicators'!C$4:C$10000, 'Target level'!A160) + COUNTIFS('Other Indicators'!I$4:I$10000, "Yes", 'Other Indicators'!C$4:C$10000, 'Target level'!A160)&gt;0, "Yes", "No")</f>
        <v>No</v>
      </c>
      <c r="C160" s="241" t="str">
        <f>IF((COUNTIFS('Global Indicators'!M$4:M$10000, "No", 'Global Indicators'!C$4:C$10000, 'Target level'!A160) + COUNTIFS('Other Indicators'!I$4:I$10000, "No", 'Other Indicators'!C$4:C$10000, 'Target level'!A160) + COUNTIFS('Global Indicators'!M$4:M$10000, "Yes", 'Global Indicators'!C$4:C$10000, 'Target level'!A160) + COUNTIFS('Other Indicators'!I$4:I$10000, "Yes", 'Other Indicators'!C$4:C$10000, 'Target level'!A160))=0, "NA", "Not NA")</f>
        <v>NA</v>
      </c>
      <c r="D160" s="240" t="str">
        <f>IF(COUNTIFS('Global Indicators'!U$4:U$10000, "Yes", 'Global Indicators'!C$4:C$10000, 'Target level'!A160)&gt;0, "Yes", "No")</f>
        <v>No</v>
      </c>
      <c r="E160" s="240" t="str">
        <f>IF((COUNTIFS('Global Indicators'!U$4:U$10000, "No", 'Global Indicators'!C$4:C$10000, 'Target level'!A160) + COUNTIFS('Global Indicators'!U$4:U$10000, "Yes", 'Global Indicators'!C$4:C$10000, 'Target level'!A160))=0, "NA", "Not NA")</f>
        <v>NA</v>
      </c>
      <c r="F160" s="240" t="str">
        <f t="shared" si="4"/>
        <v>No</v>
      </c>
      <c r="G160" s="240" t="str">
        <f t="shared" si="5"/>
        <v>NA</v>
      </c>
    </row>
    <row r="161" spans="1:7" ht="14.5">
      <c r="A161" s="239">
        <v>17.100000000000001</v>
      </c>
      <c r="B161" s="240" t="str">
        <f>IF(COUNTIFS('Global Indicators'!M$4:M$10000, "Yes", 'Global Indicators'!C$4:C$10000, 'Target level'!A161) + COUNTIFS('Other Indicators'!I$4:I$10000, "Yes", 'Other Indicators'!C$4:C$10000, 'Target level'!A161)&gt;0, "Yes", "No")</f>
        <v>No</v>
      </c>
      <c r="C161" s="241" t="str">
        <f>IF((COUNTIFS('Global Indicators'!M$4:M$10000, "No", 'Global Indicators'!C$4:C$10000, 'Target level'!A161) + COUNTIFS('Other Indicators'!I$4:I$10000, "No", 'Other Indicators'!C$4:C$10000, 'Target level'!A161) + COUNTIFS('Global Indicators'!M$4:M$10000, "Yes", 'Global Indicators'!C$4:C$10000, 'Target level'!A161) + COUNTIFS('Other Indicators'!I$4:I$10000, "Yes", 'Other Indicators'!C$4:C$10000, 'Target level'!A161))=0, "NA", "Not NA")</f>
        <v>NA</v>
      </c>
      <c r="D161" s="240" t="str">
        <f>IF(COUNTIFS('Global Indicators'!U$4:U$10000, "Yes", 'Global Indicators'!C$4:C$10000, 'Target level'!A161)&gt;0, "Yes", "No")</f>
        <v>No</v>
      </c>
      <c r="E161" s="240" t="str">
        <f>IF((COUNTIFS('Global Indicators'!U$4:U$10000, "No", 'Global Indicators'!C$4:C$10000, 'Target level'!A161) + COUNTIFS('Global Indicators'!U$4:U$10000, "Yes", 'Global Indicators'!C$4:C$10000, 'Target level'!A161))=0, "NA", "Not NA")</f>
        <v>NA</v>
      </c>
      <c r="F161" s="240" t="str">
        <f t="shared" si="4"/>
        <v>No</v>
      </c>
      <c r="G161" s="240" t="str">
        <f t="shared" si="5"/>
        <v>NA</v>
      </c>
    </row>
    <row r="162" spans="1:7" ht="14.5">
      <c r="A162" s="239">
        <v>17.11</v>
      </c>
      <c r="B162" s="240" t="str">
        <f>IF(COUNTIFS('Global Indicators'!M$4:M$10000, "Yes", 'Global Indicators'!C$4:C$10000, 'Target level'!A162) + COUNTIFS('Other Indicators'!I$4:I$10000, "Yes", 'Other Indicators'!C$4:C$10000, 'Target level'!A162)&gt;0, "Yes", "No")</f>
        <v>No</v>
      </c>
      <c r="C162" s="241" t="str">
        <f>IF((COUNTIFS('Global Indicators'!M$4:M$10000, "No", 'Global Indicators'!C$4:C$10000, 'Target level'!A162) + COUNTIFS('Other Indicators'!I$4:I$10000, "No", 'Other Indicators'!C$4:C$10000, 'Target level'!A162) + COUNTIFS('Global Indicators'!M$4:M$10000, "Yes", 'Global Indicators'!C$4:C$10000, 'Target level'!A162) + COUNTIFS('Other Indicators'!I$4:I$10000, "Yes", 'Other Indicators'!C$4:C$10000, 'Target level'!A162))=0, "NA", "Not NA")</f>
        <v>NA</v>
      </c>
      <c r="D162" s="240" t="str">
        <f>IF(COUNTIFS('Global Indicators'!U$4:U$10000, "Yes", 'Global Indicators'!C$4:C$10000, 'Target level'!A162)&gt;0, "Yes", "No")</f>
        <v>No</v>
      </c>
      <c r="E162" s="240" t="str">
        <f>IF((COUNTIFS('Global Indicators'!U$4:U$10000, "No", 'Global Indicators'!C$4:C$10000, 'Target level'!A162) + COUNTIFS('Global Indicators'!U$4:U$10000, "Yes", 'Global Indicators'!C$4:C$10000, 'Target level'!A162))=0, "NA", "Not NA")</f>
        <v>NA</v>
      </c>
      <c r="F162" s="240" t="str">
        <f t="shared" si="4"/>
        <v>No</v>
      </c>
      <c r="G162" s="240" t="str">
        <f t="shared" si="5"/>
        <v>NA</v>
      </c>
    </row>
    <row r="163" spans="1:7" ht="14.5">
      <c r="A163" s="239">
        <v>17.12</v>
      </c>
      <c r="B163" s="240" t="str">
        <f>IF(COUNTIFS('Global Indicators'!M$4:M$10000, "Yes", 'Global Indicators'!C$4:C$10000, 'Target level'!A163) + COUNTIFS('Other Indicators'!I$4:I$10000, "Yes", 'Other Indicators'!C$4:C$10000, 'Target level'!A163)&gt;0, "Yes", "No")</f>
        <v>No</v>
      </c>
      <c r="C163" s="241" t="str">
        <f>IF((COUNTIFS('Global Indicators'!M$4:M$10000, "No", 'Global Indicators'!C$4:C$10000, 'Target level'!A163) + COUNTIFS('Other Indicators'!I$4:I$10000, "No", 'Other Indicators'!C$4:C$10000, 'Target level'!A163) + COUNTIFS('Global Indicators'!M$4:M$10000, "Yes", 'Global Indicators'!C$4:C$10000, 'Target level'!A163) + COUNTIFS('Other Indicators'!I$4:I$10000, "Yes", 'Other Indicators'!C$4:C$10000, 'Target level'!A163))=0, "NA", "Not NA")</f>
        <v>NA</v>
      </c>
      <c r="D163" s="240" t="str">
        <f>IF(COUNTIFS('Global Indicators'!U$4:U$10000, "Yes", 'Global Indicators'!C$4:C$10000, 'Target level'!A163)&gt;0, "Yes", "No")</f>
        <v>No</v>
      </c>
      <c r="E163" s="240" t="str">
        <f>IF((COUNTIFS('Global Indicators'!U$4:U$10000, "No", 'Global Indicators'!C$4:C$10000, 'Target level'!A163) + COUNTIFS('Global Indicators'!U$4:U$10000, "Yes", 'Global Indicators'!C$4:C$10000, 'Target level'!A163))=0, "NA", "Not NA")</f>
        <v>NA</v>
      </c>
      <c r="F163" s="240" t="str">
        <f t="shared" si="4"/>
        <v>No</v>
      </c>
      <c r="G163" s="240" t="str">
        <f t="shared" si="5"/>
        <v>NA</v>
      </c>
    </row>
    <row r="164" spans="1:7" ht="14.5">
      <c r="A164" s="239">
        <v>17.13</v>
      </c>
      <c r="B164" s="240" t="str">
        <f>IF(COUNTIFS('Global Indicators'!M$4:M$10000, "Yes", 'Global Indicators'!C$4:C$10000, 'Target level'!A164) + COUNTIFS('Other Indicators'!I$4:I$10000, "Yes", 'Other Indicators'!C$4:C$10000, 'Target level'!A164)&gt;0, "Yes", "No")</f>
        <v>No</v>
      </c>
      <c r="C164" s="241" t="str">
        <f>IF((COUNTIFS('Global Indicators'!M$4:M$10000, "No", 'Global Indicators'!C$4:C$10000, 'Target level'!A164) + COUNTIFS('Other Indicators'!I$4:I$10000, "No", 'Other Indicators'!C$4:C$10000, 'Target level'!A164) + COUNTIFS('Global Indicators'!M$4:M$10000, "Yes", 'Global Indicators'!C$4:C$10000, 'Target level'!A164) + COUNTIFS('Other Indicators'!I$4:I$10000, "Yes", 'Other Indicators'!C$4:C$10000, 'Target level'!A164))=0, "NA", "Not NA")</f>
        <v>NA</v>
      </c>
      <c r="D164" s="240" t="str">
        <f>IF(COUNTIFS('Global Indicators'!U$4:U$10000, "Yes", 'Global Indicators'!C$4:C$10000, 'Target level'!A164)&gt;0, "Yes", "No")</f>
        <v>No</v>
      </c>
      <c r="E164" s="240" t="str">
        <f>IF((COUNTIFS('Global Indicators'!U$4:U$10000, "No", 'Global Indicators'!C$4:C$10000, 'Target level'!A164) + COUNTIFS('Global Indicators'!U$4:U$10000, "Yes", 'Global Indicators'!C$4:C$10000, 'Target level'!A164))=0, "NA", "Not NA")</f>
        <v>NA</v>
      </c>
      <c r="F164" s="240" t="str">
        <f t="shared" si="4"/>
        <v>No</v>
      </c>
      <c r="G164" s="240" t="str">
        <f t="shared" si="5"/>
        <v>NA</v>
      </c>
    </row>
    <row r="165" spans="1:7" ht="14.5">
      <c r="A165" s="239">
        <v>17.14</v>
      </c>
      <c r="B165" s="240" t="str">
        <f>IF(COUNTIFS('Global Indicators'!M$4:M$10000, "Yes", 'Global Indicators'!C$4:C$10000, 'Target level'!A165) + COUNTIFS('Other Indicators'!I$4:I$10000, "Yes", 'Other Indicators'!C$4:C$10000, 'Target level'!A165)&gt;0, "Yes", "No")</f>
        <v>No</v>
      </c>
      <c r="C165" s="241" t="str">
        <f>IF((COUNTIFS('Global Indicators'!M$4:M$10000, "No", 'Global Indicators'!C$4:C$10000, 'Target level'!A165) + COUNTIFS('Other Indicators'!I$4:I$10000, "No", 'Other Indicators'!C$4:C$10000, 'Target level'!A165) + COUNTIFS('Global Indicators'!M$4:M$10000, "Yes", 'Global Indicators'!C$4:C$10000, 'Target level'!A165) + COUNTIFS('Other Indicators'!I$4:I$10000, "Yes", 'Other Indicators'!C$4:C$10000, 'Target level'!A165))=0, "NA", "Not NA")</f>
        <v>NA</v>
      </c>
      <c r="D165" s="240" t="str">
        <f>IF(COUNTIFS('Global Indicators'!U$4:U$10000, "Yes", 'Global Indicators'!C$4:C$10000, 'Target level'!A165)&gt;0, "Yes", "No")</f>
        <v>No</v>
      </c>
      <c r="E165" s="240" t="str">
        <f>IF((COUNTIFS('Global Indicators'!U$4:U$10000, "No", 'Global Indicators'!C$4:C$10000, 'Target level'!A165) + COUNTIFS('Global Indicators'!U$4:U$10000, "Yes", 'Global Indicators'!C$4:C$10000, 'Target level'!A165))=0, "NA", "Not NA")</f>
        <v>NA</v>
      </c>
      <c r="F165" s="240" t="str">
        <f t="shared" si="4"/>
        <v>No</v>
      </c>
      <c r="G165" s="240" t="str">
        <f t="shared" si="5"/>
        <v>NA</v>
      </c>
    </row>
    <row r="166" spans="1:7" ht="14.5">
      <c r="A166" s="239">
        <v>17.149999999999999</v>
      </c>
      <c r="B166" s="240" t="str">
        <f>IF(COUNTIFS('Global Indicators'!M$4:M$10000, "Yes", 'Global Indicators'!C$4:C$10000, 'Target level'!A166) + COUNTIFS('Other Indicators'!I$4:I$10000, "Yes", 'Other Indicators'!C$4:C$10000, 'Target level'!A166)&gt;0, "Yes", "No")</f>
        <v>No</v>
      </c>
      <c r="C166" s="241" t="str">
        <f>IF((COUNTIFS('Global Indicators'!M$4:M$10000, "No", 'Global Indicators'!C$4:C$10000, 'Target level'!A166) + COUNTIFS('Other Indicators'!I$4:I$10000, "No", 'Other Indicators'!C$4:C$10000, 'Target level'!A166) + COUNTIFS('Global Indicators'!M$4:M$10000, "Yes", 'Global Indicators'!C$4:C$10000, 'Target level'!A166) + COUNTIFS('Other Indicators'!I$4:I$10000, "Yes", 'Other Indicators'!C$4:C$10000, 'Target level'!A166))=0, "NA", "Not NA")</f>
        <v>NA</v>
      </c>
      <c r="D166" s="240" t="str">
        <f>IF(COUNTIFS('Global Indicators'!U$4:U$10000, "Yes", 'Global Indicators'!C$4:C$10000, 'Target level'!A166)&gt;0, "Yes", "No")</f>
        <v>No</v>
      </c>
      <c r="E166" s="240" t="str">
        <f>IF((COUNTIFS('Global Indicators'!U$4:U$10000, "No", 'Global Indicators'!C$4:C$10000, 'Target level'!A166) + COUNTIFS('Global Indicators'!U$4:U$10000, "Yes", 'Global Indicators'!C$4:C$10000, 'Target level'!A166))=0, "NA", "Not NA")</f>
        <v>NA</v>
      </c>
      <c r="F166" s="240" t="str">
        <f t="shared" si="4"/>
        <v>No</v>
      </c>
      <c r="G166" s="240" t="str">
        <f t="shared" si="5"/>
        <v>NA</v>
      </c>
    </row>
    <row r="167" spans="1:7" ht="14.5">
      <c r="A167" s="239">
        <v>17.16</v>
      </c>
      <c r="B167" s="240" t="str">
        <f>IF(COUNTIFS('Global Indicators'!M$4:M$10000, "Yes", 'Global Indicators'!C$4:C$10000, 'Target level'!A167) + COUNTIFS('Other Indicators'!I$4:I$10000, "Yes", 'Other Indicators'!C$4:C$10000, 'Target level'!A167)&gt;0, "Yes", "No")</f>
        <v>No</v>
      </c>
      <c r="C167" s="241" t="str">
        <f>IF((COUNTIFS('Global Indicators'!M$4:M$10000, "No", 'Global Indicators'!C$4:C$10000, 'Target level'!A167) + COUNTIFS('Other Indicators'!I$4:I$10000, "No", 'Other Indicators'!C$4:C$10000, 'Target level'!A167) + COUNTIFS('Global Indicators'!M$4:M$10000, "Yes", 'Global Indicators'!C$4:C$10000, 'Target level'!A167) + COUNTIFS('Other Indicators'!I$4:I$10000, "Yes", 'Other Indicators'!C$4:C$10000, 'Target level'!A167))=0, "NA", "Not NA")</f>
        <v>NA</v>
      </c>
      <c r="D167" s="240" t="str">
        <f>IF(COUNTIFS('Global Indicators'!U$4:U$10000, "Yes", 'Global Indicators'!C$4:C$10000, 'Target level'!A167)&gt;0, "Yes", "No")</f>
        <v>No</v>
      </c>
      <c r="E167" s="240" t="str">
        <f>IF((COUNTIFS('Global Indicators'!U$4:U$10000, "No", 'Global Indicators'!C$4:C$10000, 'Target level'!A167) + COUNTIFS('Global Indicators'!U$4:U$10000, "Yes", 'Global Indicators'!C$4:C$10000, 'Target level'!A167))=0, "NA", "Not NA")</f>
        <v>NA</v>
      </c>
      <c r="F167" s="240" t="str">
        <f t="shared" si="4"/>
        <v>No</v>
      </c>
      <c r="G167" s="240" t="str">
        <f t="shared" si="5"/>
        <v>NA</v>
      </c>
    </row>
    <row r="168" spans="1:7" ht="14.5">
      <c r="A168" s="239">
        <v>17.170000000000002</v>
      </c>
      <c r="B168" s="240" t="str">
        <f>IF(COUNTIFS('Global Indicators'!M$4:M$10000, "Yes", 'Global Indicators'!C$4:C$10000, 'Target level'!A168) + COUNTIFS('Other Indicators'!I$4:I$10000, "Yes", 'Other Indicators'!C$4:C$10000, 'Target level'!A168)&gt;0, "Yes", "No")</f>
        <v>No</v>
      </c>
      <c r="C168" s="241" t="str">
        <f>IF((COUNTIFS('Global Indicators'!M$4:M$10000, "No", 'Global Indicators'!C$4:C$10000, 'Target level'!A168) + COUNTIFS('Other Indicators'!I$4:I$10000, "No", 'Other Indicators'!C$4:C$10000, 'Target level'!A168) + COUNTIFS('Global Indicators'!M$4:M$10000, "Yes", 'Global Indicators'!C$4:C$10000, 'Target level'!A168) + COUNTIFS('Other Indicators'!I$4:I$10000, "Yes", 'Other Indicators'!C$4:C$10000, 'Target level'!A168))=0, "NA", "Not NA")</f>
        <v>NA</v>
      </c>
      <c r="D168" s="240" t="str">
        <f>IF(COUNTIFS('Global Indicators'!U$4:U$10000, "Yes", 'Global Indicators'!C$4:C$10000, 'Target level'!A168)&gt;0, "Yes", "No")</f>
        <v>No</v>
      </c>
      <c r="E168" s="240" t="str">
        <f>IF((COUNTIFS('Global Indicators'!U$4:U$10000, "No", 'Global Indicators'!C$4:C$10000, 'Target level'!A168) + COUNTIFS('Global Indicators'!U$4:U$10000, "Yes", 'Global Indicators'!C$4:C$10000, 'Target level'!A168))=0, "NA", "Not NA")</f>
        <v>NA</v>
      </c>
      <c r="F168" s="240" t="str">
        <f t="shared" si="4"/>
        <v>No</v>
      </c>
      <c r="G168" s="240" t="str">
        <f t="shared" si="5"/>
        <v>NA</v>
      </c>
    </row>
    <row r="169" spans="1:7" ht="14.5">
      <c r="A169" s="239">
        <v>17.18</v>
      </c>
      <c r="B169" s="240" t="str">
        <f>IF(COUNTIFS('Global Indicators'!M$4:M$10000, "Yes", 'Global Indicators'!C$4:C$10000, 'Target level'!A169) + COUNTIFS('Other Indicators'!I$4:I$10000, "Yes", 'Other Indicators'!C$4:C$10000, 'Target level'!A169)&gt;0, "Yes", "No")</f>
        <v>No</v>
      </c>
      <c r="C169" s="241" t="str">
        <f>IF((COUNTIFS('Global Indicators'!M$4:M$10000, "No", 'Global Indicators'!C$4:C$10000, 'Target level'!A169) + COUNTIFS('Other Indicators'!I$4:I$10000, "No", 'Other Indicators'!C$4:C$10000, 'Target level'!A169) + COUNTIFS('Global Indicators'!M$4:M$10000, "Yes", 'Global Indicators'!C$4:C$10000, 'Target level'!A169) + COUNTIFS('Other Indicators'!I$4:I$10000, "Yes", 'Other Indicators'!C$4:C$10000, 'Target level'!A169))=0, "NA", "Not NA")</f>
        <v>NA</v>
      </c>
      <c r="D169" s="240" t="str">
        <f>IF(COUNTIFS('Global Indicators'!U$4:U$10000, "Yes", 'Global Indicators'!C$4:C$10000, 'Target level'!A169)&gt;0, "Yes", "No")</f>
        <v>No</v>
      </c>
      <c r="E169" s="240" t="str">
        <f>IF((COUNTIFS('Global Indicators'!U$4:U$10000, "No", 'Global Indicators'!C$4:C$10000, 'Target level'!A169) + COUNTIFS('Global Indicators'!U$4:U$10000, "Yes", 'Global Indicators'!C$4:C$10000, 'Target level'!A169))=0, "NA", "Not NA")</f>
        <v>NA</v>
      </c>
      <c r="F169" s="240" t="str">
        <f t="shared" si="4"/>
        <v>No</v>
      </c>
      <c r="G169" s="240" t="str">
        <f t="shared" si="5"/>
        <v>NA</v>
      </c>
    </row>
    <row r="170" spans="1:7" ht="14.5">
      <c r="A170" s="239">
        <v>17.190000000000001</v>
      </c>
      <c r="B170" s="240" t="str">
        <f>IF(COUNTIFS('Global Indicators'!M$4:M$10000, "Yes", 'Global Indicators'!C$4:C$10000, 'Target level'!A170) + COUNTIFS('Other Indicators'!I$4:I$10000, "Yes", 'Other Indicators'!C$4:C$10000, 'Target level'!A170)&gt;0, "Yes", "No")</f>
        <v>No</v>
      </c>
      <c r="C170" s="241" t="str">
        <f>IF((COUNTIFS('Global Indicators'!M$4:M$10000, "No", 'Global Indicators'!C$4:C$10000, 'Target level'!A170) + COUNTIFS('Other Indicators'!I$4:I$10000, "No", 'Other Indicators'!C$4:C$10000, 'Target level'!A170) + COUNTIFS('Global Indicators'!M$4:M$10000, "Yes", 'Global Indicators'!C$4:C$10000, 'Target level'!A170) + COUNTIFS('Other Indicators'!I$4:I$10000, "Yes", 'Other Indicators'!C$4:C$10000, 'Target level'!A170))=0, "NA", "Not NA")</f>
        <v>NA</v>
      </c>
      <c r="D170" s="240" t="str">
        <f>IF(COUNTIFS('Global Indicators'!U$4:U$10000, "Yes", 'Global Indicators'!C$4:C$10000, 'Target level'!A170)&gt;0, "Yes", "No")</f>
        <v>No</v>
      </c>
      <c r="E170" s="240" t="str">
        <f>IF((COUNTIFS('Global Indicators'!U$4:U$10000, "No", 'Global Indicators'!C$4:C$10000, 'Target level'!A170) + COUNTIFS('Global Indicators'!U$4:U$10000, "Yes", 'Global Indicators'!C$4:C$10000, 'Target level'!A170))=0, "NA", "Not NA")</f>
        <v>NA</v>
      </c>
      <c r="F170" s="240" t="str">
        <f t="shared" si="4"/>
        <v>No</v>
      </c>
      <c r="G170" s="240" t="str">
        <f t="shared" si="5"/>
        <v>NA</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C00F2F1E960B64FAC22A58E2A2AE8B9" ma:contentTypeVersion="36" ma:contentTypeDescription="Create a new document." ma:contentTypeScope="" ma:versionID="515054db7170eb5b51dbe39856ad15bb">
  <xsd:schema xmlns:xsd="http://www.w3.org/2001/XMLSchema" xmlns:xs="http://www.w3.org/2001/XMLSchema" xmlns:p="http://schemas.microsoft.com/office/2006/metadata/properties" xmlns:ns2="dd774590-caf2-40ff-b04f-1e20d86f2c70" xmlns:ns3="c39ac8e3-0f08-4b7d-bd41-28055cb5e628" xmlns:ns4="985ec44e-1bab-4c0b-9df0-6ba128686fc9" targetNamespace="http://schemas.microsoft.com/office/2006/metadata/properties" ma:root="true" ma:fieldsID="93addf53ad34c8273aa7024e06a8b214" ns2:_="" ns3:_="" ns4:_="">
    <xsd:import namespace="dd774590-caf2-40ff-b04f-1e20d86f2c70"/>
    <xsd:import namespace="c39ac8e3-0f08-4b7d-bd41-28055cb5e628"/>
    <xsd:import namespace="985ec44e-1bab-4c0b-9df0-6ba128686fc9"/>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2:SharedWithUsers" minOccurs="0"/>
                <xsd:element ref="ns2:SharedWithDetails" minOccurs="0"/>
                <xsd:element ref="ns3:MediaServiceLocation" minOccurs="0"/>
                <xsd:element ref="ns2:TaxKeywordTaxHTField" minOccurs="0"/>
                <xsd:element ref="ns4:TaxCatchAll" minOccurs="0"/>
                <xsd:element ref="ns3:Category" minOccurs="0"/>
                <xsd:element ref="ns3:MediaLengthInSeconds" minOccurs="0"/>
                <xsd:element ref="ns3:lcf76f155ced4ddcb4097134ff3c332f"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774590-caf2-40ff-b04f-1e20d86f2c70" elementFormDefault="qualified">
    <xsd:import namespace="http://schemas.microsoft.com/office/2006/documentManagement/types"/>
    <xsd:import namespace="http://schemas.microsoft.com/office/infopath/2007/PartnerControls"/>
    <xsd:element name="SharedWithUsers" ma:index="15"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hidden="true" ma:internalName="SharedWithDetails" ma:readOnly="true">
      <xsd:simpleType>
        <xsd:restriction base="dms:Note"/>
      </xsd:simpleType>
    </xsd:element>
    <xsd:element name="TaxKeywordTaxHTField" ma:index="21" nillable="true" ma:taxonomy="true" ma:internalName="TaxKeywordTaxHTField" ma:taxonomyFieldName="TaxKeyword" ma:displayName="Enterprise Keywords" ma:readOnly="false" ma:fieldId="{23f27201-bee3-471e-b2e7-b64fd8b7ca38}" ma:taxonomyMulti="true" ma:sspId="78175662-8596-484a-92c7-351d01561e22" ma:termSetId="00000000-0000-0000-0000-000000000000" ma:anchorId="00000000-0000-0000-0000-000000000000" ma:open="true" ma:isKeyword="tru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39ac8e3-0f08-4b7d-bd41-28055cb5e628" elementFormDefault="qualified">
    <xsd:import namespace="http://schemas.microsoft.com/office/2006/documentManagement/types"/>
    <xsd:import namespace="http://schemas.microsoft.com/office/infopath/2007/PartnerControls"/>
    <xsd:element name="MediaServiceMetadata" ma:index="6" nillable="true" ma:displayName="MediaServiceMetadata" ma:hidden="true" ma:internalName="MediaServiceMetadata" ma:readOnly="true">
      <xsd:simpleType>
        <xsd:restriction base="dms:Note"/>
      </xsd:simpleType>
    </xsd:element>
    <xsd:element name="MediaServiceFastMetadata" ma:index="7" nillable="true" ma:displayName="MediaServiceFastMetadata" ma:hidden="true" ma:internalName="MediaServiceFastMetadata" ma:readOnly="true">
      <xsd:simpleType>
        <xsd:restriction base="dms:Note"/>
      </xsd:simpleType>
    </xsd:element>
    <xsd:element name="MediaServiceAutoKeyPoints" ma:index="8" nillable="true" ma:displayName="MediaServiceAutoKeyPoints" ma:hidden="true" ma:internalName="MediaServiceAutoKeyPoints" ma:readOnly="true">
      <xsd:simpleType>
        <xsd:restriction base="dms:Note"/>
      </xsd:simpleType>
    </xsd:element>
    <xsd:element name="MediaServiceKeyPoints" ma:index="9" nillable="true" ma:displayName="KeyPoints" ma:hidden="true" ma:internalName="MediaServiceKeyPoints" ma:readOnly="true">
      <xsd:simpleType>
        <xsd:restriction base="dms:Note"/>
      </xsd:simpleType>
    </xsd:element>
    <xsd:element name="MediaServiceAutoTags" ma:index="10" nillable="true" ma:displayName="Tags" ma:description="" ma:hidden="true" ma:indexed="true" ma:internalName="MediaServiceAutoTags" ma:readOnly="true">
      <xsd:simpleType>
        <xsd:restriction base="dms:Text"/>
      </xsd:simpleType>
    </xsd:element>
    <xsd:element name="MediaServiceOCR" ma:index="11" nillable="true" ma:displayName="Extracted Text" ma:hidden="true" ma:internalName="MediaServiceOCR" ma:readOnly="true">
      <xsd:simpleType>
        <xsd:restriction base="dms:Note"/>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9" nillable="true" ma:displayName="Location" ma:hidden="true" ma:internalName="MediaServiceLocation" ma:readOnly="true">
      <xsd:simpleType>
        <xsd:restriction base="dms:Text"/>
      </xsd:simpleType>
    </xsd:element>
    <xsd:element name="Category" ma:index="24" nillable="true" ma:displayName="Category" ma:format="Dropdown" ma:internalName="Category">
      <xsd:simpleType>
        <xsd:restriction base="dms:Text">
          <xsd:maxLength value="255"/>
        </xsd:restriction>
      </xsd:simpleType>
    </xsd:element>
    <xsd:element name="MediaLengthInSeconds" ma:index="27" nillable="true" ma:displayName="Length (seconds)" ma:internalName="MediaLengthInSeconds" ma:readOnly="true">
      <xsd:simpleType>
        <xsd:restriction base="dms:Unknown"/>
      </xsd:simpleType>
    </xsd:element>
    <xsd:element name="lcf76f155ced4ddcb4097134ff3c332f" ma:index="29"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e719dce3-84fe-4056-94cd-88c297797000}" ma:internalName="TaxCatchAll" ma:readOnly="false" ma:showField="CatchAllData" ma:web="dd774590-caf2-40ff-b04f-1e20d86f2c7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ma:index="23" ma:displayName="Subject"/>
        <xsd:element ref="dc:description" minOccurs="0" maxOccurs="1" ma:index="25" ma:displayName="Comments"/>
        <xsd:element name="keywords" minOccurs="0" maxOccurs="1" type="xsd:string"/>
        <xsd:element ref="dc:language" minOccurs="0" maxOccurs="1"/>
        <xsd:element name="category" minOccurs="0" maxOccurs="1" type="xsd:string" ma:index="26" ma:displayName="Category"/>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ategory xmlns="c39ac8e3-0f08-4b7d-bd41-28055cb5e628" xsi:nil="true"/>
    <TaxCatchAll xmlns="985ec44e-1bab-4c0b-9df0-6ba128686fc9" xsi:nil="true"/>
    <TaxKeywordTaxHTField xmlns="dd774590-caf2-40ff-b04f-1e20d86f2c70">
      <Terms xmlns="http://schemas.microsoft.com/office/infopath/2007/PartnerControls"/>
    </TaxKeywordTaxHTField>
    <lcf76f155ced4ddcb4097134ff3c332f xmlns="c39ac8e3-0f08-4b7d-bd41-28055cb5e62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02CF7DB-4CAC-4B09-9747-8448869A7722}">
  <ds:schemaRefs>
    <ds:schemaRef ds:uri="http://schemas.microsoft.com/sharepoint/v3/contenttype/forms"/>
  </ds:schemaRefs>
</ds:datastoreItem>
</file>

<file path=customXml/itemProps2.xml><?xml version="1.0" encoding="utf-8"?>
<ds:datastoreItem xmlns:ds="http://schemas.openxmlformats.org/officeDocument/2006/customXml" ds:itemID="{78DEA104-D72A-491F-8B1B-0C4073B6FE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774590-caf2-40ff-b04f-1e20d86f2c70"/>
    <ds:schemaRef ds:uri="c39ac8e3-0f08-4b7d-bd41-28055cb5e628"/>
    <ds:schemaRef ds:uri="985ec44e-1bab-4c0b-9df0-6ba128686f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2CF0AB0-EC37-4E97-8B9E-A01449E4DB83}">
  <ds:schemaRefs>
    <ds:schemaRef ds:uri="http://www.w3.org/XML/1998/namespace"/>
    <ds:schemaRef ds:uri="http://purl.org/dc/terms/"/>
    <ds:schemaRef ds:uri="http://schemas.openxmlformats.org/package/2006/metadata/core-properties"/>
    <ds:schemaRef ds:uri="http://schemas.microsoft.com/office/2006/metadata/properties"/>
    <ds:schemaRef ds:uri="http://purl.org/dc/dcmitype/"/>
    <ds:schemaRef ds:uri="dd774590-caf2-40ff-b04f-1e20d86f2c70"/>
    <ds:schemaRef ds:uri="c39ac8e3-0f08-4b7d-bd41-28055cb5e628"/>
    <ds:schemaRef ds:uri="http://schemas.microsoft.com/office/2006/documentManagement/types"/>
    <ds:schemaRef ds:uri="http://purl.org/dc/elements/1.1/"/>
    <ds:schemaRef ds:uri="http://schemas.microsoft.com/office/infopath/2007/PartnerControls"/>
    <ds:schemaRef ds:uri="985ec44e-1bab-4c0b-9df0-6ba128686fc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READ ME</vt:lpstr>
      <vt:lpstr>Global Indicators</vt:lpstr>
      <vt:lpstr>Drop down</vt:lpstr>
      <vt:lpstr>Other Indicators</vt:lpstr>
      <vt:lpstr>Statistics</vt:lpstr>
      <vt:lpstr>Target level</vt:lpstr>
      <vt:lpstr>'Drop down'!Print_Area</vt:lpstr>
      <vt:lpstr>'Global Indicators'!Print_Area</vt:lpstr>
      <vt:lpstr>'Other Indicators'!Print_Area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 Plateau</dc:creator>
  <cp:keywords/>
  <dc:description/>
  <cp:lastModifiedBy>Jonathan Gessendorfer</cp:lastModifiedBy>
  <cp:revision>16</cp:revision>
  <cp:lastPrinted>2023-10-24T07:50:56Z</cp:lastPrinted>
  <dcterms:created xsi:type="dcterms:W3CDTF">2016-12-02T10:19:09Z</dcterms:created>
  <dcterms:modified xsi:type="dcterms:W3CDTF">2024-09-06T11:32:39Z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0x010100AC00F2F1E960B64FAC22A58E2A2AE8B9</vt:lpwstr>
  </property>
  <property fmtid="{D5CDD505-2E9C-101B-9397-08002B2CF9AE}" pid="3" name="TaxKeyword">
    <vt:lpwstr/>
  </property>
  <property fmtid="{D5CDD505-2E9C-101B-9397-08002B2CF9AE}" pid="4" name="MediaServiceImageTags">
    <vt:lpwstr/>
  </property>
</Properties>
</file>