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nitednations-my.sharepoint.com/personal/antonin_menegaux_un_org/Documents/UNECE/PPP/Standards/Project Impact Assessment Tool/Excel Tool/"/>
    </mc:Choice>
  </mc:AlternateContent>
  <xr:revisionPtr revIDLastSave="7982" documentId="8_{894B05E1-3644-A74C-93C2-7A01BB4CA620}" xr6:coauthVersionLast="47" xr6:coauthVersionMax="47" xr10:uidLastSave="{DDFC554B-B6F4-4052-BD26-2487F9B7A25C}"/>
  <workbookProtection workbookAlgorithmName="SHA-512" workbookHashValue="n7OPSvlXHCRilkvy7Aeq5DPvpWMqARdOe92viuC2GmDqONGuiecDWSZNSJtku2myn72PRBWBygbBcHSbmXQWgw==" workbookSaltValue="Pf616smTiziJWcl9KzdNXA==" workbookSpinCount="100000" lockStructure="1"/>
  <bookViews>
    <workbookView xWindow="-98" yWindow="-98" windowWidth="28996" windowHeight="15945" tabRatio="935" xr2:uid="{E7F0D8C3-A6DC-47BF-8E83-E1702A2C5428}"/>
  </bookViews>
  <sheets>
    <sheet name="Home page" sheetId="1" r:id="rId1"/>
    <sheet name="At-A-Glance" sheetId="29" r:id="rId2"/>
    <sheet name="Access and Equity" sheetId="10" r:id="rId3"/>
    <sheet name="Economic Effectiveness" sheetId="24" r:id="rId4"/>
    <sheet name="Environmental Sust. &amp; Res." sheetId="23" r:id="rId5"/>
    <sheet name="Replicability" sheetId="25" r:id="rId6"/>
    <sheet name="Stakeholder Engagement" sheetId="26" r:id="rId7"/>
    <sheet name="Results" sheetId="19" r:id="rId8"/>
    <sheet name="Config" sheetId="5" state="hidden" r:id="rId9"/>
    <sheet name="QualCommentList" sheetId="20" state="hidden" r:id="rId10"/>
    <sheet name="Countries" sheetId="18" state="hidden" r:id="rId11"/>
  </sheets>
  <definedNames>
    <definedName name="BenchmarkAE1">'Access and Equity'!$C$3:$H$11</definedName>
    <definedName name="BenchmarkAE2">'Access and Equity'!$C$14:$H$24</definedName>
    <definedName name="BenchmarkAE3">'Access and Equity'!$C$27:$H$33</definedName>
    <definedName name="BenchmarkAE4">'Access and Equity'!$C$36:$H$45</definedName>
    <definedName name="BenchmarkAE5">'Access and Equity'!$C$48:$H$54</definedName>
    <definedName name="BenchmarkEE1">'Economic Effectiveness'!$C$3:$H$14</definedName>
    <definedName name="BenchmarkEE2">'Economic Effectiveness'!$C$17:$H$31</definedName>
    <definedName name="BenchmarkEE3">'Economic Effectiveness'!$C$34:$H$41</definedName>
    <definedName name="BenchmarkEE4">'Economic Effectiveness'!$C$44:$H$58</definedName>
    <definedName name="BenchmarkES1">'Environmental Sust. &amp; Res.'!$C$3:$H$16</definedName>
    <definedName name="BenchmarkES2">'Environmental Sust. &amp; Res.'!$C$19:$H$31</definedName>
    <definedName name="BenchmarkES3">'Environmental Sust. &amp; Res.'!$C$34:$H$41</definedName>
    <definedName name="BenchmarkES4">'Environmental Sust. &amp; Res.'!$C$44:$H$51</definedName>
    <definedName name="BenchmarkES5">'Environmental Sust. &amp; Res.'!$C$54:$H$68</definedName>
    <definedName name="BenchmarkRE1">Replicability!$C$3:$H$10</definedName>
    <definedName name="BenchmarkRE2">Replicability!$C$13:$H$18</definedName>
    <definedName name="BenchmarkRE3">Replicability!$C$21:$H$28</definedName>
    <definedName name="BenchmarkRE4">Replicability!$C$31:$H$39</definedName>
    <definedName name="BenchmarkSE1">'Stakeholder Engagement'!$C$3:$H$11</definedName>
    <definedName name="BenchmarkSE2">'Stakeholder Engagement'!$C$14:$H$24</definedName>
    <definedName name="BenchmarkSE3">'Stakeholder Engagement'!$C$27:$H$33</definedName>
    <definedName name="BenchmarkSE4">'Stakeholder Engagement'!$C$36:$H$43</definedName>
    <definedName name="_xlnm.Print_Titles" localSheetId="2">'Access and Equity'!$2:$2</definedName>
    <definedName name="_xlnm.Print_Titles" localSheetId="3">'Economic Effectiveness'!$2:$2</definedName>
    <definedName name="_xlnm.Print_Titles" localSheetId="4">'Environmental Sust. &amp; Res.'!$2:$2</definedName>
    <definedName name="_xlnm.Print_Titles" localSheetId="5">Replicability!$2:$2</definedName>
    <definedName name="_xlnm.Print_Titles" localSheetId="7">Results!$1:$1</definedName>
    <definedName name="_xlnm.Print_Titles" localSheetId="6">'Stakeholder Engagement'!$2:$2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20" l="1"/>
  <c r="E30" i="20"/>
  <c r="F29" i="20"/>
  <c r="E29" i="20"/>
  <c r="F26" i="20"/>
  <c r="E26" i="20"/>
  <c r="F25" i="20"/>
  <c r="E25" i="20"/>
  <c r="F24" i="20"/>
  <c r="E24" i="20"/>
  <c r="F21" i="20"/>
  <c r="E21" i="20"/>
  <c r="F18" i="20"/>
  <c r="E18" i="20"/>
  <c r="F16" i="20"/>
  <c r="E16" i="20"/>
  <c r="F14" i="20"/>
  <c r="E14" i="20"/>
  <c r="F13" i="20"/>
  <c r="E13" i="20"/>
  <c r="F12" i="20"/>
  <c r="E12" i="20"/>
  <c r="Q45" i="10" l="1"/>
  <c r="Q52" i="10"/>
  <c r="Q44" i="10"/>
  <c r="Q43" i="10"/>
  <c r="Q42" i="10"/>
  <c r="Q40" i="10"/>
  <c r="Q31" i="10"/>
  <c r="Q23" i="10"/>
  <c r="Q22" i="10"/>
  <c r="Q20" i="10"/>
  <c r="Q10" i="10"/>
  <c r="Q54" i="24"/>
  <c r="Q51" i="24"/>
  <c r="Q49" i="24"/>
  <c r="Q57" i="24"/>
  <c r="Q56" i="24"/>
  <c r="Q55" i="24"/>
  <c r="Q53" i="24"/>
  <c r="Q50" i="24"/>
  <c r="Q41" i="24"/>
  <c r="Q38" i="24"/>
  <c r="Q39" i="24"/>
  <c r="Q40" i="24"/>
  <c r="Q23" i="24"/>
  <c r="Q30" i="24"/>
  <c r="Q29" i="24"/>
  <c r="Q28" i="24"/>
  <c r="Q26" i="24"/>
  <c r="Q13" i="24"/>
  <c r="Q12" i="24"/>
  <c r="Q11" i="24"/>
  <c r="Q10" i="24"/>
  <c r="Q8" i="24"/>
  <c r="R62" i="23"/>
  <c r="R67" i="23"/>
  <c r="R65" i="23"/>
  <c r="R64" i="23"/>
  <c r="R61" i="23"/>
  <c r="R60" i="23"/>
  <c r="R50" i="23"/>
  <c r="R49" i="23"/>
  <c r="R48" i="23"/>
  <c r="R51" i="23" s="1"/>
  <c r="R38" i="23"/>
  <c r="R39" i="23"/>
  <c r="R30" i="23"/>
  <c r="R29" i="23"/>
  <c r="R28" i="23"/>
  <c r="R26" i="23"/>
  <c r="R25" i="23"/>
  <c r="R13" i="23"/>
  <c r="R14" i="23"/>
  <c r="R15" i="23"/>
  <c r="R12" i="23"/>
  <c r="Q38" i="25"/>
  <c r="Q37" i="25"/>
  <c r="Q36" i="25"/>
  <c r="Q35" i="25"/>
  <c r="Q27" i="25"/>
  <c r="Q26" i="25"/>
  <c r="Q9" i="25"/>
  <c r="Q8" i="25"/>
  <c r="Q39" i="25" l="1"/>
  <c r="K40" i="23"/>
  <c r="R40" i="23" s="1"/>
  <c r="R41" i="23" s="1"/>
  <c r="K24" i="23"/>
  <c r="R24" i="23" s="1"/>
  <c r="R31" i="23" s="1"/>
  <c r="K52" i="10"/>
  <c r="K53" i="10"/>
  <c r="Q53" i="10" s="1"/>
  <c r="Q54" i="10" s="1"/>
  <c r="K23" i="10"/>
  <c r="K22" i="10"/>
  <c r="K20" i="10"/>
  <c r="K19" i="10"/>
  <c r="Q19" i="10" s="1"/>
  <c r="Q24" i="10" s="1"/>
  <c r="F8" i="20" l="1"/>
  <c r="E8" i="20"/>
  <c r="F19" i="20"/>
  <c r="E19" i="20"/>
  <c r="F5" i="20"/>
  <c r="E5" i="20"/>
  <c r="K31" i="10"/>
  <c r="K43" i="10" l="1"/>
  <c r="M43" i="10" s="1"/>
  <c r="K42" i="10"/>
  <c r="M42" i="10" s="1"/>
  <c r="N43" i="10" l="1"/>
  <c r="N42" i="10"/>
  <c r="L43" i="26" l="1"/>
  <c r="L33" i="26"/>
  <c r="L24" i="26"/>
  <c r="L11" i="26"/>
  <c r="K22" i="26"/>
  <c r="Q22" i="26" s="1"/>
  <c r="K8" i="26"/>
  <c r="Q8" i="26" s="1"/>
  <c r="L39" i="25"/>
  <c r="L28" i="25"/>
  <c r="L18" i="25"/>
  <c r="L10" i="25"/>
  <c r="K37" i="25"/>
  <c r="M37" i="25" s="1"/>
  <c r="N37" i="25" s="1"/>
  <c r="K35" i="25"/>
  <c r="M35" i="25" s="1"/>
  <c r="N35" i="25" s="1"/>
  <c r="K38" i="25"/>
  <c r="M38" i="25" s="1"/>
  <c r="N38" i="25" s="1"/>
  <c r="K36" i="25"/>
  <c r="M36" i="25" s="1"/>
  <c r="N36" i="25" s="1"/>
  <c r="K25" i="25"/>
  <c r="Q25" i="25" s="1"/>
  <c r="Q28" i="25" s="1"/>
  <c r="K17" i="25"/>
  <c r="L68" i="23"/>
  <c r="K67" i="23"/>
  <c r="M67" i="23" s="1"/>
  <c r="N67" i="23" s="1"/>
  <c r="K66" i="23"/>
  <c r="K65" i="23"/>
  <c r="M65" i="23" s="1"/>
  <c r="N65" i="23" s="1"/>
  <c r="K64" i="23"/>
  <c r="K61" i="23"/>
  <c r="M61" i="23" s="1"/>
  <c r="N61" i="23" s="1"/>
  <c r="K60" i="23"/>
  <c r="M60" i="23" s="1"/>
  <c r="N60" i="23" s="1"/>
  <c r="L51" i="23"/>
  <c r="L41" i="23"/>
  <c r="M40" i="23"/>
  <c r="N40" i="23" s="1"/>
  <c r="L31" i="23"/>
  <c r="L16" i="23"/>
  <c r="K12" i="23"/>
  <c r="K48" i="23"/>
  <c r="K49" i="23"/>
  <c r="K39" i="23"/>
  <c r="M39" i="23" s="1"/>
  <c r="N39" i="23" s="1"/>
  <c r="K38" i="23"/>
  <c r="K30" i="23"/>
  <c r="M30" i="23" s="1"/>
  <c r="N30" i="23" s="1"/>
  <c r="K29" i="23"/>
  <c r="M29" i="23" s="1"/>
  <c r="N29" i="23" s="1"/>
  <c r="K28" i="23"/>
  <c r="M28" i="23" s="1"/>
  <c r="N28" i="23" s="1"/>
  <c r="K27" i="23"/>
  <c r="M27" i="23" s="1"/>
  <c r="N27" i="23" s="1"/>
  <c r="K26" i="23"/>
  <c r="K25" i="23"/>
  <c r="M25" i="23" s="1"/>
  <c r="N25" i="23" s="1"/>
  <c r="K15" i="23"/>
  <c r="M15" i="23" s="1"/>
  <c r="N15" i="23" s="1"/>
  <c r="K14" i="23"/>
  <c r="M14" i="23" s="1"/>
  <c r="N14" i="23" s="1"/>
  <c r="K10" i="23"/>
  <c r="L58" i="24"/>
  <c r="L41" i="24"/>
  <c r="L31" i="24"/>
  <c r="L14" i="24"/>
  <c r="K57" i="24"/>
  <c r="M57" i="24" s="1"/>
  <c r="N57" i="24" s="1"/>
  <c r="K56" i="24"/>
  <c r="M56" i="24" s="1"/>
  <c r="N56" i="24" s="1"/>
  <c r="K55" i="24"/>
  <c r="M55" i="24" s="1"/>
  <c r="N55" i="24" s="1"/>
  <c r="K54" i="24"/>
  <c r="M54" i="24" s="1"/>
  <c r="N54" i="24" s="1"/>
  <c r="K53" i="24"/>
  <c r="M53" i="24" s="1"/>
  <c r="N53" i="24" s="1"/>
  <c r="K29" i="24"/>
  <c r="M29" i="24" s="1"/>
  <c r="N29" i="24" s="1"/>
  <c r="K28" i="24"/>
  <c r="M28" i="24" s="1"/>
  <c r="N28" i="24" s="1"/>
  <c r="K26" i="24"/>
  <c r="M26" i="24" s="1"/>
  <c r="N26" i="24" s="1"/>
  <c r="K25" i="24"/>
  <c r="Q25" i="24" s="1"/>
  <c r="K23" i="24"/>
  <c r="M23" i="24" s="1"/>
  <c r="N23" i="24" s="1"/>
  <c r="K22" i="24"/>
  <c r="Q22" i="24" s="1"/>
  <c r="K12" i="24"/>
  <c r="M12" i="24" s="1"/>
  <c r="N12" i="24" s="1"/>
  <c r="K11" i="24"/>
  <c r="M11" i="24" s="1"/>
  <c r="N11" i="24" s="1"/>
  <c r="K10" i="24"/>
  <c r="M10" i="24" s="1"/>
  <c r="N10" i="24" s="1"/>
  <c r="K7" i="24"/>
  <c r="Q7" i="24" s="1"/>
  <c r="Q14" i="24" s="1"/>
  <c r="M66" i="23" l="1"/>
  <c r="N66" i="23" s="1"/>
  <c r="R66" i="23"/>
  <c r="M17" i="25"/>
  <c r="N17" i="25" s="1"/>
  <c r="N18" i="25" s="1"/>
  <c r="Q17" i="25"/>
  <c r="Q18" i="25" s="1"/>
  <c r="M10" i="23"/>
  <c r="N10" i="23" s="1"/>
  <c r="R10" i="23"/>
  <c r="Q31" i="24"/>
  <c r="M25" i="24"/>
  <c r="N25" i="24" s="1"/>
  <c r="F11" i="20"/>
  <c r="E11" i="20"/>
  <c r="L42" i="25"/>
  <c r="L46" i="26"/>
  <c r="L71" i="23"/>
  <c r="F28" i="20"/>
  <c r="E28" i="20"/>
  <c r="M22" i="26"/>
  <c r="N22" i="26" s="1"/>
  <c r="M8" i="26"/>
  <c r="N8" i="26" s="1"/>
  <c r="M24" i="23"/>
  <c r="N24" i="23" s="1"/>
  <c r="M38" i="23"/>
  <c r="N38" i="23" s="1"/>
  <c r="N41" i="23" s="1"/>
  <c r="M26" i="23"/>
  <c r="N26" i="23" s="1"/>
  <c r="M48" i="23"/>
  <c r="N48" i="23" s="1"/>
  <c r="F20" i="20"/>
  <c r="E20" i="20"/>
  <c r="M12" i="23"/>
  <c r="N12" i="23" s="1"/>
  <c r="M64" i="23"/>
  <c r="N64" i="23" s="1"/>
  <c r="M22" i="24"/>
  <c r="N22" i="24" s="1"/>
  <c r="F10" i="20"/>
  <c r="E10" i="20"/>
  <c r="M25" i="25"/>
  <c r="N25" i="25" s="1"/>
  <c r="F23" i="20"/>
  <c r="E23" i="20"/>
  <c r="M7" i="24"/>
  <c r="N7" i="24" s="1"/>
  <c r="F9" i="20"/>
  <c r="E9" i="20"/>
  <c r="N39" i="25"/>
  <c r="M39" i="25"/>
  <c r="M18" i="25"/>
  <c r="M49" i="23"/>
  <c r="N49" i="23" s="1"/>
  <c r="L61" i="24"/>
  <c r="K8" i="24"/>
  <c r="M8" i="24" s="1"/>
  <c r="N8" i="24" s="1"/>
  <c r="K13" i="24"/>
  <c r="M13" i="24" s="1"/>
  <c r="N13" i="24" s="1"/>
  <c r="K30" i="24"/>
  <c r="M30" i="24" s="1"/>
  <c r="N30" i="24" s="1"/>
  <c r="K38" i="24"/>
  <c r="K39" i="24"/>
  <c r="M39" i="24" s="1"/>
  <c r="N39" i="24" s="1"/>
  <c r="K40" i="24"/>
  <c r="M40" i="24" s="1"/>
  <c r="N40" i="24" s="1"/>
  <c r="K48" i="24"/>
  <c r="Q48" i="24" s="1"/>
  <c r="Q58" i="24" s="1"/>
  <c r="Q61" i="24" s="1"/>
  <c r="O9" i="19" s="1"/>
  <c r="K49" i="24"/>
  <c r="M49" i="24" s="1"/>
  <c r="N49" i="24" s="1"/>
  <c r="K50" i="24"/>
  <c r="M50" i="24" s="1"/>
  <c r="N50" i="24" s="1"/>
  <c r="K51" i="24"/>
  <c r="M51" i="24" s="1"/>
  <c r="N51" i="24" s="1"/>
  <c r="K7" i="25"/>
  <c r="K8" i="25"/>
  <c r="K9" i="25"/>
  <c r="K26" i="25"/>
  <c r="K27" i="25"/>
  <c r="M27" i="25" s="1"/>
  <c r="L54" i="10"/>
  <c r="L45" i="10"/>
  <c r="L33" i="10"/>
  <c r="L24" i="10"/>
  <c r="L11" i="10"/>
  <c r="M7" i="25" l="1"/>
  <c r="Q7" i="25"/>
  <c r="Q10" i="25" s="1"/>
  <c r="Q42" i="25" s="1"/>
  <c r="O11" i="19" s="1"/>
  <c r="M9" i="19"/>
  <c r="F9" i="19" s="1"/>
  <c r="G9" i="19"/>
  <c r="M48" i="24"/>
  <c r="N48" i="24" s="1"/>
  <c r="N58" i="24" s="1"/>
  <c r="F15" i="20"/>
  <c r="E15" i="20"/>
  <c r="G18" i="25"/>
  <c r="G39" i="25"/>
  <c r="N31" i="23"/>
  <c r="M41" i="23"/>
  <c r="G41" i="23" s="1"/>
  <c r="M31" i="23"/>
  <c r="N31" i="24"/>
  <c r="M38" i="24"/>
  <c r="N7" i="25"/>
  <c r="N14" i="24"/>
  <c r="M14" i="24"/>
  <c r="N27" i="25"/>
  <c r="M26" i="25"/>
  <c r="M28" i="25" s="1"/>
  <c r="M31" i="24"/>
  <c r="M9" i="25"/>
  <c r="N9" i="25" s="1"/>
  <c r="M8" i="25"/>
  <c r="N8" i="25" s="1"/>
  <c r="L57" i="10"/>
  <c r="M23" i="10"/>
  <c r="N23" i="10" s="1"/>
  <c r="M20" i="10"/>
  <c r="N20" i="10" s="1"/>
  <c r="M19" i="10"/>
  <c r="M53" i="10"/>
  <c r="N53" i="10" s="1"/>
  <c r="K40" i="10"/>
  <c r="M58" i="24" l="1"/>
  <c r="G31" i="23"/>
  <c r="G58" i="24"/>
  <c r="G31" i="24"/>
  <c r="G14" i="24"/>
  <c r="N38" i="24"/>
  <c r="N41" i="24" s="1"/>
  <c r="N61" i="24" s="1"/>
  <c r="K9" i="19" s="1"/>
  <c r="M41" i="24"/>
  <c r="M22" i="10"/>
  <c r="N22" i="10" s="1"/>
  <c r="F6" i="20"/>
  <c r="E6" i="20"/>
  <c r="N26" i="25"/>
  <c r="N28" i="25" s="1"/>
  <c r="G28" i="25" s="1"/>
  <c r="N10" i="25"/>
  <c r="M10" i="25"/>
  <c r="M40" i="10"/>
  <c r="M52" i="10"/>
  <c r="M54" i="10" s="1"/>
  <c r="N19" i="10"/>
  <c r="K15" i="19"/>
  <c r="G41" i="24" l="1"/>
  <c r="M42" i="25"/>
  <c r="G10" i="25"/>
  <c r="M61" i="24"/>
  <c r="M24" i="10"/>
  <c r="N24" i="10"/>
  <c r="N52" i="10"/>
  <c r="N54" i="10" s="1"/>
  <c r="G54" i="10" s="1"/>
  <c r="N42" i="25"/>
  <c r="K11" i="19" s="1"/>
  <c r="N40" i="10"/>
  <c r="L9" i="19" l="1"/>
  <c r="G60" i="24"/>
  <c r="L11" i="19"/>
  <c r="M11" i="19" s="1"/>
  <c r="F11" i="19" s="1"/>
  <c r="G11" i="19" s="1"/>
  <c r="G41" i="25"/>
  <c r="G24" i="10"/>
  <c r="K16" i="19"/>
  <c r="K32" i="26"/>
  <c r="K42" i="26"/>
  <c r="K41" i="26"/>
  <c r="K40" i="26"/>
  <c r="K31" i="26"/>
  <c r="Q31" i="26" s="1"/>
  <c r="K23" i="26"/>
  <c r="K21" i="26"/>
  <c r="Q21" i="26" s="1"/>
  <c r="K19" i="26"/>
  <c r="Q19" i="26" s="1"/>
  <c r="K18" i="26"/>
  <c r="Q18" i="26" s="1"/>
  <c r="K10" i="26"/>
  <c r="Q10" i="26" s="1"/>
  <c r="K9" i="26"/>
  <c r="Q9" i="26" s="1"/>
  <c r="K7" i="26"/>
  <c r="K62" i="23"/>
  <c r="M62" i="23" s="1"/>
  <c r="N62" i="23" s="1"/>
  <c r="K58" i="23"/>
  <c r="R58" i="23" s="1"/>
  <c r="R68" i="23" s="1"/>
  <c r="K50" i="23"/>
  <c r="M50" i="23" s="1"/>
  <c r="N50" i="23" s="1"/>
  <c r="N51" i="23" s="1"/>
  <c r="K13" i="23"/>
  <c r="K9" i="23"/>
  <c r="R9" i="23" s="1"/>
  <c r="K8" i="23"/>
  <c r="R8" i="23" s="1"/>
  <c r="K44" i="10"/>
  <c r="M44" i="10" s="1"/>
  <c r="N44" i="10" s="1"/>
  <c r="K32" i="10"/>
  <c r="K10" i="10"/>
  <c r="K9" i="10"/>
  <c r="K8" i="10"/>
  <c r="K7" i="10"/>
  <c r="Q7" i="10" s="1"/>
  <c r="K4" i="23"/>
  <c r="E7" i="20" l="1"/>
  <c r="F7" i="20"/>
  <c r="Q32" i="10"/>
  <c r="Q33" i="10" s="1"/>
  <c r="Q7" i="26"/>
  <c r="Q11" i="26" s="1"/>
  <c r="F27" i="20"/>
  <c r="E27" i="20"/>
  <c r="R16" i="23"/>
  <c r="R71" i="23" s="1"/>
  <c r="O10" i="19" s="1"/>
  <c r="M9" i="10"/>
  <c r="Q9" i="10"/>
  <c r="F4" i="20"/>
  <c r="E4" i="20"/>
  <c r="Q8" i="10"/>
  <c r="Q11" i="10"/>
  <c r="M42" i="26"/>
  <c r="N42" i="26" s="1"/>
  <c r="Q42" i="26"/>
  <c r="M32" i="26"/>
  <c r="N32" i="26" s="1"/>
  <c r="Q32" i="26"/>
  <c r="Q33" i="26" s="1"/>
  <c r="M23" i="26"/>
  <c r="N23" i="26" s="1"/>
  <c r="Q23" i="26"/>
  <c r="Q24" i="26" s="1"/>
  <c r="M40" i="26"/>
  <c r="Q40" i="26"/>
  <c r="M41" i="26"/>
  <c r="N41" i="26" s="1"/>
  <c r="Q41" i="26"/>
  <c r="M10" i="26"/>
  <c r="N10" i="26" s="1"/>
  <c r="O64" i="23"/>
  <c r="O39" i="23"/>
  <c r="O30" i="23"/>
  <c r="O38" i="23"/>
  <c r="O60" i="23"/>
  <c r="O50" i="23"/>
  <c r="O62" i="23"/>
  <c r="O65" i="23"/>
  <c r="O40" i="23"/>
  <c r="O24" i="23"/>
  <c r="O66" i="23"/>
  <c r="O27" i="23"/>
  <c r="O28" i="23"/>
  <c r="O29" i="23"/>
  <c r="O67" i="23"/>
  <c r="O25" i="23"/>
  <c r="O26" i="23"/>
  <c r="O49" i="23"/>
  <c r="O61" i="23"/>
  <c r="O48" i="23"/>
  <c r="O14" i="23"/>
  <c r="O10" i="23"/>
  <c r="O15" i="23"/>
  <c r="O12" i="23"/>
  <c r="M9" i="26"/>
  <c r="N9" i="26" s="1"/>
  <c r="F31" i="20"/>
  <c r="E31" i="20"/>
  <c r="M19" i="26"/>
  <c r="N19" i="26" s="1"/>
  <c r="M21" i="26"/>
  <c r="N21" i="26" s="1"/>
  <c r="M18" i="26"/>
  <c r="N18" i="26" s="1"/>
  <c r="M31" i="10"/>
  <c r="N31" i="10" s="1"/>
  <c r="M58" i="23"/>
  <c r="F22" i="20"/>
  <c r="E22" i="20"/>
  <c r="M9" i="23"/>
  <c r="N9" i="23" s="1"/>
  <c r="O9" i="23" s="1"/>
  <c r="F17" i="20"/>
  <c r="E17" i="20"/>
  <c r="M8" i="23"/>
  <c r="N8" i="23" s="1"/>
  <c r="M8" i="10"/>
  <c r="N8" i="10" s="1"/>
  <c r="E3" i="20"/>
  <c r="F3" i="20"/>
  <c r="M7" i="10"/>
  <c r="M31" i="26"/>
  <c r="M33" i="26" s="1"/>
  <c r="M7" i="26"/>
  <c r="N40" i="26"/>
  <c r="N43" i="26" s="1"/>
  <c r="M43" i="26"/>
  <c r="M51" i="23"/>
  <c r="G51" i="23" s="1"/>
  <c r="M13" i="23"/>
  <c r="N13" i="23" s="1"/>
  <c r="O13" i="23" s="1"/>
  <c r="M10" i="10"/>
  <c r="N10" i="10" s="1"/>
  <c r="M32" i="10"/>
  <c r="N9" i="10"/>
  <c r="M45" i="10"/>
  <c r="Q57" i="10" l="1"/>
  <c r="O8" i="19" s="1"/>
  <c r="M8" i="19" s="1"/>
  <c r="F8" i="19" s="1"/>
  <c r="Q43" i="26"/>
  <c r="Q46" i="26" s="1"/>
  <c r="G43" i="26"/>
  <c r="M11" i="26"/>
  <c r="N7" i="26"/>
  <c r="N11" i="26" s="1"/>
  <c r="M68" i="23"/>
  <c r="N58" i="23"/>
  <c r="O51" i="23"/>
  <c r="N16" i="23"/>
  <c r="O8" i="23"/>
  <c r="O16" i="23" s="1"/>
  <c r="O31" i="23"/>
  <c r="O41" i="23"/>
  <c r="N24" i="26"/>
  <c r="M33" i="10"/>
  <c r="M24" i="26"/>
  <c r="N31" i="26"/>
  <c r="N33" i="26" s="1"/>
  <c r="G33" i="26" s="1"/>
  <c r="M16" i="23"/>
  <c r="M11" i="10"/>
  <c r="N45" i="10"/>
  <c r="G45" i="10" s="1"/>
  <c r="N32" i="10"/>
  <c r="N33" i="10" s="1"/>
  <c r="N7" i="10"/>
  <c r="N11" i="10" s="1"/>
  <c r="B22" i="19"/>
  <c r="Q22" i="19"/>
  <c r="G8" i="19" l="1"/>
  <c r="O12" i="19"/>
  <c r="G33" i="10"/>
  <c r="G11" i="10"/>
  <c r="G24" i="26"/>
  <c r="G11" i="26"/>
  <c r="M46" i="26"/>
  <c r="L12" i="19" s="1"/>
  <c r="N68" i="23"/>
  <c r="G68" i="23" s="1"/>
  <c r="O58" i="23"/>
  <c r="O68" i="23" s="1"/>
  <c r="O71" i="23" s="1"/>
  <c r="K10" i="19" s="1"/>
  <c r="M71" i="23"/>
  <c r="G16" i="23"/>
  <c r="N46" i="26"/>
  <c r="K12" i="19" s="1"/>
  <c r="M57" i="10"/>
  <c r="N57" i="10"/>
  <c r="G45" i="26" l="1"/>
  <c r="M12" i="19"/>
  <c r="F12" i="19" s="1"/>
  <c r="G12" i="19" s="1"/>
  <c r="G56" i="10"/>
  <c r="N71" i="23"/>
  <c r="G70" i="23" s="1"/>
  <c r="L10" i="19"/>
  <c r="M10" i="19" s="1"/>
  <c r="F10" i="19" s="1"/>
  <c r="G10" i="19" s="1"/>
  <c r="L8" i="19"/>
  <c r="K8" i="19"/>
  <c r="K14" i="19" l="1"/>
  <c r="K17" i="19" s="1"/>
  <c r="F13" i="19" s="1"/>
  <c r="G13" i="19" s="1"/>
</calcChain>
</file>

<file path=xl/sharedStrings.xml><?xml version="1.0" encoding="utf-8"?>
<sst xmlns="http://schemas.openxmlformats.org/spreadsheetml/2006/main" count="1319" uniqueCount="734">
  <si>
    <t>Economic Effectiveness and Fiscal Sustainability</t>
  </si>
  <si>
    <t>ID</t>
  </si>
  <si>
    <t>Intent</t>
  </si>
  <si>
    <t>Applicability</t>
  </si>
  <si>
    <t>Choices</t>
  </si>
  <si>
    <t>Points</t>
  </si>
  <si>
    <t>Answer</t>
  </si>
  <si>
    <t>Configuration of the Tool</t>
  </si>
  <si>
    <t>Based on the answers provided, your project received the following score:</t>
  </si>
  <si>
    <t>Environmental Sustainability and Resilience</t>
  </si>
  <si>
    <t>Access and Equity</t>
  </si>
  <si>
    <t>Stakeholder Engagement</t>
  </si>
  <si>
    <t>Replicability</t>
  </si>
  <si>
    <t>Yes</t>
  </si>
  <si>
    <t>No</t>
  </si>
  <si>
    <t>AE1.3</t>
  </si>
  <si>
    <t>AE1.4</t>
  </si>
  <si>
    <t>AE3.2</t>
  </si>
  <si>
    <t>AE3.1</t>
  </si>
  <si>
    <t>AE4.3</t>
  </si>
  <si>
    <t>Biodiversity Categories</t>
  </si>
  <si>
    <t>Categories</t>
  </si>
  <si>
    <t>N/A</t>
  </si>
  <si>
    <t>Value</t>
  </si>
  <si>
    <t>Answers N/A</t>
  </si>
  <si>
    <t>Ensure the service(s) provided by the project are affordable and accessible to all people within the communities it is intended to serve.</t>
  </si>
  <si>
    <t>Ensure equity and social justice considerations are included within project processes and decision making.</t>
  </si>
  <si>
    <t>Answers Generic</t>
  </si>
  <si>
    <t>Ensure access and equity is maintained throughout the project lifecycle.</t>
  </si>
  <si>
    <t>EE1.2</t>
  </si>
  <si>
    <t>EE1.3</t>
  </si>
  <si>
    <t>EE1.4</t>
  </si>
  <si>
    <t>EE1.5</t>
  </si>
  <si>
    <t>EE2.2</t>
  </si>
  <si>
    <t>EE2.3</t>
  </si>
  <si>
    <t>EE2.4</t>
  </si>
  <si>
    <t>EE3.2</t>
  </si>
  <si>
    <t>EE3.3</t>
  </si>
  <si>
    <t>EE4.2</t>
  </si>
  <si>
    <t>EE4.3</t>
  </si>
  <si>
    <t>Ensuring an appropriate balance between economic growth and effective budget/debt management for the public party.</t>
  </si>
  <si>
    <t>Ensuring the financial viability of the project, including its profitability, over the life of the project for the private party.</t>
  </si>
  <si>
    <t xml:space="preserve">Support economic prosperity, including job creation and capacity building for as many local people as possible, including men and women, and in particular the poor and vulnerable. </t>
  </si>
  <si>
    <t>EE4.4</t>
  </si>
  <si>
    <t>EE4.5</t>
  </si>
  <si>
    <t>ES2.1</t>
  </si>
  <si>
    <t>ES2.2</t>
  </si>
  <si>
    <t>ES3.2</t>
  </si>
  <si>
    <t>ES3.3</t>
  </si>
  <si>
    <t>ES4.2</t>
  </si>
  <si>
    <t>ES5.2</t>
  </si>
  <si>
    <t>ES5.3</t>
  </si>
  <si>
    <t>ES5.4</t>
  </si>
  <si>
    <t>Reduce greenhouse gas (GHG) emissions and improve the energy efficiency of the project.</t>
  </si>
  <si>
    <t>Halt biodiversity loss through conservation, environmental restoration and the use of sustainable management practices.</t>
  </si>
  <si>
    <t>RE1.2</t>
  </si>
  <si>
    <t>RE1.3</t>
  </si>
  <si>
    <t>RE3.1</t>
  </si>
  <si>
    <t>Assess the replicability and scalability of the project to increase the number of people served, the number of successfully PPPs globally, and to improve economies of scale.</t>
  </si>
  <si>
    <t>Ensuring that, beyond quantitative economic benefits, the project, government and local community will benefit from the transfer of proven technologies, skills, and/or knowledge/know-how as a result of the PPP.</t>
  </si>
  <si>
    <t>SE1.3</t>
  </si>
  <si>
    <t>SE2.3</t>
  </si>
  <si>
    <t>SE3.2</t>
  </si>
  <si>
    <t>SE4.1</t>
  </si>
  <si>
    <t>SE4.2</t>
  </si>
  <si>
    <t>SE4.3</t>
  </si>
  <si>
    <t>Enhance public and end user satisfaction with the project through the implementation of a public grievance and end user feedback mechanism.</t>
  </si>
  <si>
    <t>NA</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</si>
  <si>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</si>
  <si>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</si>
  <si>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</si>
  <si>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</si>
  <si>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</si>
  <si>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</si>
  <si>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</si>
  <si>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</si>
  <si>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</si>
  <si>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</si>
  <si>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</si>
  <si>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</si>
  <si>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</si>
  <si>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</si>
  <si>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</si>
  <si>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</si>
  <si>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</si>
  <si>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</si>
  <si>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</si>
  <si>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</si>
  <si>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Bosnia and Herzegovina</t>
  </si>
  <si>
    <t>Botswana</t>
  </si>
  <si>
    <t>Brazil</t>
  </si>
  <si>
    <t>Brunei Darussalam</t>
  </si>
  <si>
    <t>Bulgaria</t>
  </si>
  <si>
    <t>Burkina Faso</t>
  </si>
  <si>
    <t>Burundi</t>
  </si>
  <si>
    <t>Cambodia</t>
  </si>
  <si>
    <t>Cameroon</t>
  </si>
  <si>
    <t>Canada</t>
  </si>
  <si>
    <t>Central African Republic</t>
  </si>
  <si>
    <t>Chad</t>
  </si>
  <si>
    <t>Chile</t>
  </si>
  <si>
    <t>China</t>
  </si>
  <si>
    <t>Colombia</t>
  </si>
  <si>
    <t>Comoros</t>
  </si>
  <si>
    <t>Congo</t>
  </si>
  <si>
    <t>Costa Rica</t>
  </si>
  <si>
    <t>Côte d'Ivoire</t>
  </si>
  <si>
    <t>Croatia</t>
  </si>
  <si>
    <t>Cuba</t>
  </si>
  <si>
    <t>Cyprus</t>
  </si>
  <si>
    <t>Czech Republic</t>
  </si>
  <si>
    <t>Denmark</t>
  </si>
  <si>
    <t>Djibouti</t>
  </si>
  <si>
    <t>Dominica</t>
  </si>
  <si>
    <t>Dominican Republic</t>
  </si>
  <si>
    <t>Ecuador</t>
  </si>
  <si>
    <t>Egypt</t>
  </si>
  <si>
    <t>El Salvador</t>
  </si>
  <si>
    <t>Equatorial Guinea</t>
  </si>
  <si>
    <t>Eritrea</t>
  </si>
  <si>
    <t>EE</t>
  </si>
  <si>
    <t>Estonia</t>
  </si>
  <si>
    <t>Eswatini</t>
  </si>
  <si>
    <t>Ethiopia</t>
  </si>
  <si>
    <t>Fiji</t>
  </si>
  <si>
    <t>Finland</t>
  </si>
  <si>
    <t>France</t>
  </si>
  <si>
    <t>Gabon</t>
  </si>
  <si>
    <t>Georgia</t>
  </si>
  <si>
    <t>Germany</t>
  </si>
  <si>
    <t>Ghana</t>
  </si>
  <si>
    <t>Greece</t>
  </si>
  <si>
    <t>Grenada</t>
  </si>
  <si>
    <t>Guatemala</t>
  </si>
  <si>
    <t>Guinea</t>
  </si>
  <si>
    <t>Guinea-Bissau</t>
  </si>
  <si>
    <t>Guyana</t>
  </si>
  <si>
    <t>Haiti</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</si>
  <si>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</si>
  <si>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</si>
  <si>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</si>
  <si>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</si>
  <si>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</si>
  <si>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</si>
  <si>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</si>
  <si>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</si>
  <si>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</si>
  <si>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</si>
  <si>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</si>
  <si>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</si>
  <si>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</si>
  <si>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</si>
  <si>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</si>
  <si>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</si>
  <si>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</si>
  <si>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</si>
  <si>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</si>
  <si>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</si>
  <si>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</si>
  <si>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</si>
  <si>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</si>
  <si>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</si>
  <si>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</si>
  <si>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</si>
  <si>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</si>
  <si>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</si>
  <si>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</si>
  <si>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</si>
  <si>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</si>
  <si>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</si>
  <si>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</si>
  <si>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</si>
  <si>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</si>
  <si>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</si>
  <si>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</si>
  <si>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</si>
  <si>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</si>
  <si>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</si>
  <si>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</si>
  <si>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Moldova, Republic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</si>
  <si>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</si>
  <si>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</si>
  <si>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</si>
  <si>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</si>
  <si>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</si>
  <si>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</si>
  <si>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</si>
  <si>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</si>
  <si>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</si>
  <si>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</si>
  <si>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</si>
  <si>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</si>
  <si>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</si>
  <si>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</si>
  <si>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</si>
  <si>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</si>
  <si>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</si>
  <si>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</si>
  <si>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</si>
  <si>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</si>
  <si>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</si>
  <si>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</si>
  <si>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</si>
  <si>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</si>
  <si>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</si>
  <si>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</si>
  <si>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</si>
  <si>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</si>
  <si>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</si>
  <si>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</si>
  <si>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</si>
  <si>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</si>
  <si>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</si>
  <si>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</si>
  <si>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</si>
  <si>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</si>
  <si>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</si>
  <si>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</si>
  <si>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</si>
  <si>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</si>
  <si>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</si>
  <si>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</si>
  <si>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</si>
  <si>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</si>
  <si>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</si>
  <si>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</si>
  <si>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</si>
  <si>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</si>
  <si>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ES</t>
  </si>
  <si>
    <t>Spain</t>
  </si>
  <si>
    <t>Sri Lanka</t>
  </si>
  <si>
    <t>Sudan</t>
  </si>
  <si>
    <t>Suriname</t>
  </si>
  <si>
    <t>SE</t>
  </si>
  <si>
    <t>Sweden</t>
  </si>
  <si>
    <t>Switzerland</t>
  </si>
  <si>
    <t>Syrian Arab Republic</t>
  </si>
  <si>
    <t>Tajikistan</t>
  </si>
  <si>
    <t>Tanzania, United Republic of</t>
  </si>
  <si>
    <t>Thailand</t>
  </si>
  <si>
    <t>Timor-Leste</t>
  </si>
  <si>
    <t>Togo</t>
  </si>
  <si>
    <t>Tonga</t>
  </si>
  <si>
    <t>Trinidad and Tobago</t>
  </si>
  <si>
    <t>Tunisia</t>
  </si>
  <si>
    <t>Turkey</t>
  </si>
  <si>
    <t>Turkmenistan</t>
  </si>
  <si>
    <t>Tuvalu</t>
  </si>
  <si>
    <t>Uganda</t>
  </si>
  <si>
    <t>Ukraine</t>
  </si>
  <si>
    <t>AE</t>
  </si>
  <si>
    <t>United Arab Emirates</t>
  </si>
  <si>
    <t>Uruguay</t>
  </si>
  <si>
    <t>Uzbekistan</t>
  </si>
  <si>
    <t>Vanuatu</t>
  </si>
  <si>
    <t>Viet Nam</t>
  </si>
  <si>
    <t>Yemen</t>
  </si>
  <si>
    <t>Zambia</t>
  </si>
  <si>
    <t>Zimbabwe</t>
  </si>
  <si>
    <t>Country</t>
  </si>
  <si>
    <t>Category</t>
  </si>
  <si>
    <t>LDC</t>
  </si>
  <si>
    <t>OECD</t>
  </si>
  <si>
    <t>World</t>
  </si>
  <si>
    <t>Location of Investment</t>
  </si>
  <si>
    <t>Please indicate the country in which the project is located</t>
  </si>
  <si>
    <t>Environmental Setting</t>
  </si>
  <si>
    <t>Please indicate the stage of the project</t>
  </si>
  <si>
    <t>Project Stage</t>
  </si>
  <si>
    <t>Please indicate the environmental setting in which the project is located</t>
  </si>
  <si>
    <t>Statement of Intent</t>
  </si>
  <si>
    <t>Has the project published a Statement of Intent?</t>
  </si>
  <si>
    <t>Is the data and information you are providing verifiable and measurable?</t>
  </si>
  <si>
    <t>Development</t>
  </si>
  <si>
    <t>ID-Indicator</t>
  </si>
  <si>
    <t>AE1.1</t>
  </si>
  <si>
    <t>Identification</t>
  </si>
  <si>
    <t>Good</t>
  </si>
  <si>
    <t>AE1.2</t>
  </si>
  <si>
    <t>AE2.2</t>
  </si>
  <si>
    <t>AE4.1</t>
  </si>
  <si>
    <t>AE4.2</t>
  </si>
  <si>
    <t>Qualitative Comments for Mandatory Indicators</t>
  </si>
  <si>
    <t>ES1.1</t>
  </si>
  <si>
    <t>ES1.2</t>
  </si>
  <si>
    <t>Make use of unwanted waste and/or excess resources to work towards achieving a circular economy; reduce waste generation and safely dispose of all waste generated; and promote the use of degraded land and land restoration.</t>
  </si>
  <si>
    <t>ES2.3</t>
  </si>
  <si>
    <t>ES3.1</t>
  </si>
  <si>
    <t>ES4.1</t>
  </si>
  <si>
    <t>ES4.3</t>
  </si>
  <si>
    <t>EE1.1</t>
  </si>
  <si>
    <t>EE2.1</t>
  </si>
  <si>
    <t>EE3.1</t>
  </si>
  <si>
    <t>ES5.1</t>
  </si>
  <si>
    <t>RE1.1</t>
  </si>
  <si>
    <t>RE2.1</t>
  </si>
  <si>
    <t>SE1.1</t>
  </si>
  <si>
    <t>SE1.2</t>
  </si>
  <si>
    <t>SE2.1</t>
  </si>
  <si>
    <t>SE2.2</t>
  </si>
  <si>
    <t>SE3.1</t>
  </si>
  <si>
    <t xml:space="preserve">Prevent corruption and encourage open and transparent procurement processes. </t>
  </si>
  <si>
    <t xml:space="preserve">To recognise and reward projects that implement innovative methods, technologies, or processes; and/or include technology transfer; and/or are able to take advantage of other opportunities to more broadly enhance capacity, efficiency and effectiveness; and/or pursue third-party verification to validate sustainability and resilience achievements. </t>
  </si>
  <si>
    <t>RE3.2</t>
  </si>
  <si>
    <t>RE3.3</t>
  </si>
  <si>
    <t>To identify stakeholders, and plan for stakeholder engagement and public participation throughout the life of the project.</t>
  </si>
  <si>
    <t xml:space="preserve">Early and sustained stakeholder engagement and public participation, and involvement in project decision-making. </t>
  </si>
  <si>
    <t xml:space="preserve">Provide transparent, timely, understandable, accessible, and quality information about the PPP throughout the project’s lifecycle. </t>
  </si>
  <si>
    <t>SE1.4</t>
  </si>
  <si>
    <t>Overall Results</t>
  </si>
  <si>
    <t>(* mandatory)</t>
  </si>
  <si>
    <t>AE1. PROVIDE ESSENTIAL SERVICES</t>
  </si>
  <si>
    <t>Indicators</t>
  </si>
  <si>
    <t>EE3. MAXIMISE LONG-TERM FINANCIAL VIABILITY</t>
  </si>
  <si>
    <t>ES4. PROTECT BIODIVERSITY</t>
  </si>
  <si>
    <t>Is the project located on previously developed land or barren or degraded land unfit as farmland?</t>
  </si>
  <si>
    <t>Environmentally protected area</t>
  </si>
  <si>
    <t>All other environmentally unspecified areas</t>
  </si>
  <si>
    <t>Biodiversity hotspot</t>
  </si>
  <si>
    <t>Strengths:</t>
  </si>
  <si>
    <t>Areas for improvement:</t>
  </si>
  <si>
    <t>Extra points</t>
  </si>
  <si>
    <t>Handicap</t>
  </si>
  <si>
    <t>handicap</t>
  </si>
  <si>
    <t>Implementation</t>
  </si>
  <si>
    <t>Project stages</t>
  </si>
  <si>
    <t>Stage</t>
  </si>
  <si>
    <t>Achievement</t>
  </si>
  <si>
    <t>Overall score*</t>
  </si>
  <si>
    <t>AE1</t>
  </si>
  <si>
    <t>AE2</t>
  </si>
  <si>
    <t>AE3</t>
  </si>
  <si>
    <t>AE4</t>
  </si>
  <si>
    <t>EE1</t>
  </si>
  <si>
    <t>EE2</t>
  </si>
  <si>
    <t>EE3</t>
  </si>
  <si>
    <t>EE4</t>
  </si>
  <si>
    <t>ES1</t>
  </si>
  <si>
    <t>ES2</t>
  </si>
  <si>
    <t>ES3</t>
  </si>
  <si>
    <t>ES4</t>
  </si>
  <si>
    <t>ES5</t>
  </si>
  <si>
    <t>RE1</t>
  </si>
  <si>
    <t>RE2</t>
  </si>
  <si>
    <t>RE3</t>
  </si>
  <si>
    <t>SE1</t>
  </si>
  <si>
    <t>SE2</t>
  </si>
  <si>
    <t>SE3</t>
  </si>
  <si>
    <t>SE4</t>
  </si>
  <si>
    <t>PROVIDE ESSENTIAL SERVICES</t>
  </si>
  <si>
    <t>MAXIMISE LONG-TERM FINANCIAL VIABILITY</t>
  </si>
  <si>
    <t>PROTECT BIODIVERSITY</t>
  </si>
  <si>
    <t>Strengths</t>
  </si>
  <si>
    <t>Improvements</t>
  </si>
  <si>
    <t>Opportunities for the transfer of knowledge/know-how, technologies, and skills from the private party to the public party and/or local community stakeholders have been assessed and/or successfully implemented.</t>
  </si>
  <si>
    <t>Comments</t>
  </si>
  <si>
    <t>Bolivia (Plurinational State of)</t>
  </si>
  <si>
    <t>Cabo Verde</t>
  </si>
  <si>
    <t>Congo, Democratic Republic of the</t>
  </si>
  <si>
    <t>Gambia, Republic of The</t>
  </si>
  <si>
    <t>North Macedonia</t>
  </si>
  <si>
    <t>United Kingdom of Great Britain and Northern Ireland</t>
  </si>
  <si>
    <t>United States of America</t>
  </si>
  <si>
    <t>Venezuela, Bolivarian Republic of</t>
  </si>
  <si>
    <t>Testimonial of the impact of the project (how the project is or is planning to have an impact on people's lives)</t>
  </si>
  <si>
    <t>Project Point of Contact(s)</t>
  </si>
  <si>
    <t>Project Information:</t>
  </si>
  <si>
    <t>Initial Questions:</t>
  </si>
  <si>
    <t>Name of the Project</t>
  </si>
  <si>
    <t>Value of the Project (USD)</t>
  </si>
  <si>
    <t>Other</t>
  </si>
  <si>
    <t>Project Description / Overview</t>
  </si>
  <si>
    <t>ADVANCE AFFORDABILITY AND UNIVERSAL ACCESS</t>
  </si>
  <si>
    <t>IMPROVE EQUITY AND SOCIAL JUSTICE</t>
  </si>
  <si>
    <t>PLAN FOR LONG-TERM ACCESS AND EQUITY</t>
  </si>
  <si>
    <t>AVOID CORRUPTION AND ENCOURAGE TRANSPARENT PROCUREMENT</t>
  </si>
  <si>
    <t>MAXIMISE ECONOMIC VIABILITY AND FISCAL SUSTAINABILITY</t>
  </si>
  <si>
    <t>ENHANCE EMPLOYMENT AND ECONOMIC OPPORTUNITIES</t>
  </si>
  <si>
    <t>REDUCE GHG EMISSIONS AND IMPROVE ENERGY EFFICIENCY</t>
  </si>
  <si>
    <t>REDUCE WASTE AND RESTORE DEGRADED LAND</t>
  </si>
  <si>
    <t>ENCOURAGE REPLICABILITY AND SCALABILITY</t>
  </si>
  <si>
    <t>ENHANCE GOVERNMENT, INDUSTRY AND COMMUNITY CAPACITY</t>
  </si>
  <si>
    <t>SUPPORT INNOVATION AND TECHNOLOGY TRANSFER</t>
  </si>
  <si>
    <t>PLAN FOR STAKEHOLDER ENGAGEMENT AND PUBLIC PARTICIPATION</t>
  </si>
  <si>
    <t>MAXIMISE STAKEHOLDER ENGAGEMENT AND PUBLIC PARTICIPATION</t>
  </si>
  <si>
    <t>PROVIDE TRANSPARENT AND QUALITY PROJECT INFORMATION</t>
  </si>
  <si>
    <t>MANAGE PUBLIC GRIEVANCES AND END USER FEEDBACK</t>
  </si>
  <si>
    <t>AE2. ADVANCE AFFORDABILITY AND UNIVERSAL ACCESS</t>
  </si>
  <si>
    <t>AE3. IMPROVE EQUITY AND SOCIAL JUSTICE</t>
  </si>
  <si>
    <t>AE4. PLAN FOR LONG-TERM ACCESS AND EQUITY</t>
  </si>
  <si>
    <t>EE1. AVOID CORRUPTION AND ENCOURAGE TRANSPARENT PROCUREMENT</t>
  </si>
  <si>
    <t>EE2. MAXIMISE ECONOMIC VIABILITY AND FISCAL SUSTAINABILITY</t>
  </si>
  <si>
    <t>EE4. ENHANCE EMPLOYMENT AND ECONOMIC OPPORTUNITIES</t>
  </si>
  <si>
    <t>ES2. REDUCE WASTE AND RESTORE DEGRADED LAND</t>
  </si>
  <si>
    <t>ES1. REDUCE GHG EMISSIONS AND IMPROVE ENERGY EFFICIENCY</t>
  </si>
  <si>
    <t>RE1. ENCOURAGE REPLICABILITY AND SCALABILITY</t>
  </si>
  <si>
    <t>SE1. PLAN FOR STAKEHOLDER ENGAGEMENT AND PUBLIC PARTICIPATION</t>
  </si>
  <si>
    <t>SE2. MAXIMISE STAKEHOLDER ENGAGEMENT AND PUBLIC PARTICIPATION</t>
  </si>
  <si>
    <t>SE3. PROVIDE TRANSPARENT AND QUALITY PROJECT INFORMATION</t>
  </si>
  <si>
    <t>SE4. MANAGE PUBLIC GRIEVANCES AND END USER FEEDBACK</t>
  </si>
  <si>
    <t>AE2.1</t>
  </si>
  <si>
    <t>AE5.1</t>
  </si>
  <si>
    <t xml:space="preserve">Is the project avoiding, eliminating, mitigating, and/or offsetting impacts to existing essential services? </t>
  </si>
  <si>
    <t>Is there evidence that stakeholder lives will be / have been / are being transformed as a result of the project providing new or improved access to essential services?</t>
  </si>
  <si>
    <t>AE2.1.3</t>
  </si>
  <si>
    <r>
      <t xml:space="preserve">Accessibility: Is the level of service provided by the project clearly identifying and addressing the accessibility needs of the people the project is intended to serve over the life cycle of the project and taking into account various economic development scenarios, such that, </t>
    </r>
    <r>
      <rPr>
        <i/>
        <sz val="11"/>
        <color theme="1"/>
        <rFont val="Calibri"/>
        <family val="2"/>
        <scheme val="minor"/>
      </rPr>
      <t>inter alia</t>
    </r>
    <r>
      <rPr>
        <sz val="11"/>
        <color theme="1"/>
        <rFont val="Calibri"/>
        <family val="2"/>
        <scheme val="minor"/>
      </rPr>
      <t>:</t>
    </r>
  </si>
  <si>
    <r>
      <t xml:space="preserve">Affordability: Is the level of service provided by the project clearly identifying and addressing in a conservative manner the affordability capacity of the people that the project is intended to serve over the life cycle of the project, such that, </t>
    </r>
    <r>
      <rPr>
        <i/>
        <sz val="11"/>
        <color theme="1"/>
        <rFont val="Calibri"/>
        <family val="2"/>
        <scheme val="minor"/>
      </rPr>
      <t>inter alia</t>
    </r>
    <r>
      <rPr>
        <sz val="11"/>
        <color theme="1"/>
        <rFont val="Calibri"/>
        <family val="2"/>
        <scheme val="minor"/>
      </rPr>
      <t>:</t>
    </r>
  </si>
  <si>
    <t>AE2.2.1</t>
  </si>
  <si>
    <t>AE2.2.2</t>
  </si>
  <si>
    <t>the service is provided by the project accessible by all users including those most vulnerable and disadvantaged?</t>
  </si>
  <si>
    <t>there are plans to monitor (through indicators and targets for both nominal and effective access) and regulate the ongoing effectiveness of the accessibility measures put in place by the project?</t>
  </si>
  <si>
    <t>Are potential impacts to project performance and economic and financial equilibrium over the project life cycle in terms of accessibility and equitability being evaluated?</t>
  </si>
  <si>
    <t>Are monitoring and orderly contract adaptation mechanisms in place to ensure continued service delivery at acceptable performance levels over the life of the project?</t>
  </si>
  <si>
    <t>Is the land to be permanently acquired or temporarily used for the project being selected only for the unavoidable, exclusive and necessary needs of the project?</t>
  </si>
  <si>
    <t>Use this sheet to adjust the options of the dropdown menus (range of answers, project stages etc.)</t>
  </si>
  <si>
    <t>Excellent</t>
  </si>
  <si>
    <t>Unsatisfactory</t>
  </si>
  <si>
    <t>Marginal</t>
  </si>
  <si>
    <t>Satisfactory</t>
  </si>
  <si>
    <t>AE1 score:</t>
  </si>
  <si>
    <t>AE2 score:</t>
  </si>
  <si>
    <t>AE3 score:</t>
  </si>
  <si>
    <t>AE4 score:</t>
  </si>
  <si>
    <t>AE5 score:</t>
  </si>
  <si>
    <t>AE5</t>
  </si>
  <si>
    <t>Score</t>
  </si>
  <si>
    <t>Answer weight</t>
  </si>
  <si>
    <t>Max points</t>
  </si>
  <si>
    <t>Subtotals:</t>
  </si>
  <si>
    <t>Totals:</t>
  </si>
  <si>
    <t>AE score:</t>
  </si>
  <si>
    <t>Adjusted max points</t>
  </si>
  <si>
    <t>Is the project being awarded transparently, namely:</t>
  </si>
  <si>
    <t>EE1.3.1</t>
  </si>
  <si>
    <t>EE1.3.2</t>
  </si>
  <si>
    <t>through an open and transparent competitive tender?</t>
  </si>
  <si>
    <t>in the case of an unsolicited proposal or alternative approach devoid of competition, generally following the safeguards stipulated in the UNECE Standard on a Zero Tolerance Approach to Corruption in PPP Procurement (ZTC) or the principles contained therein?</t>
  </si>
  <si>
    <t>Is evidence of corruption or undue influence absent throughout the stages of PPP procurement (identification, development, and implementation)?</t>
  </si>
  <si>
    <t>Is the project delivering “value-for-people” meaning:</t>
  </si>
  <si>
    <t>EE2.1.2</t>
  </si>
  <si>
    <t xml:space="preserve">the project is offering net tangible and intangible benefits to society by providing services to a consistently and verifiably higher standard? </t>
  </si>
  <si>
    <t>positive externalities are being generated over the life of the project in line with national strategy and programmes?</t>
  </si>
  <si>
    <t>Is the project generating positive “value-for-money” meaning:</t>
  </si>
  <si>
    <t>EE2.2.2</t>
  </si>
  <si>
    <t>EE2.3.1</t>
  </si>
  <si>
    <t>EE2.3.2</t>
  </si>
  <si>
    <t>Are any budgetary impacts or revenues being transparently reflected in public accounts meaning:</t>
  </si>
  <si>
    <t xml:space="preserve">the fiscal sustainability of the PPP contract and creditworthiness of the public authority are being positively assessed? </t>
  </si>
  <si>
    <t>the burden of any direct payment, the fiscal return to the public authority and the potential burden of the debt from contingent liabilities are being openly disclosed to interested parties?</t>
  </si>
  <si>
    <t>Is the project maximising development impact and facilitating women’s empowerment?</t>
  </si>
  <si>
    <t>Is the project’s private sponsor/shareholder of adequate technical, financial and reputational standing to successfully finance, implement, operate and maintain the project over its life, including having access to necessary resources to fulfil its contractual obligations under various economic scenarios and to adapt the services provided to the potentially evolving needs?</t>
  </si>
  <si>
    <t xml:space="preserve">Is the project creating a significant number of new local jobs during project identification, development, and implementation? </t>
  </si>
  <si>
    <t>Are quality jobs being created by the PPP that are in line with the ILO Decent Work Indicators?</t>
  </si>
  <si>
    <t>Are there plans and programmes, including key performance indicators (KPIs) being put in place to ensure diversity and inclusion in the workforce?</t>
  </si>
  <si>
    <t>Are there commitments being made for the protection of workers’ rights that include:</t>
  </si>
  <si>
    <t>women’s rights?</t>
  </si>
  <si>
    <t>non-discrimination?</t>
  </si>
  <si>
    <t>prevention of violence and harassment in the workplace?</t>
  </si>
  <si>
    <t>equal pay for equal work?</t>
  </si>
  <si>
    <t xml:space="preserve">access to education and other essential services? </t>
  </si>
  <si>
    <t>EE score:</t>
  </si>
  <si>
    <t>ES3. WATER CONSUMPTION AND WASTEWATER DISCHARGE</t>
  </si>
  <si>
    <t>WATER CONSUMPTION AND WASTEWATER DISCHARGE</t>
  </si>
  <si>
    <t>ES5. ASSESS RISK AND PREPARE FOR DISASTER MANAGEMENT</t>
  </si>
  <si>
    <t>ASSESS RISK AND PREPARE FOR DISASTER MANAGEMENT</t>
  </si>
  <si>
    <t>Greenhouse gas emissions:</t>
  </si>
  <si>
    <t>ES1.1.1</t>
  </si>
  <si>
    <t>ES1.1.2</t>
  </si>
  <si>
    <t>ES1.1.3</t>
  </si>
  <si>
    <t>ES1.2.1</t>
  </si>
  <si>
    <t>ES1.2.2</t>
  </si>
  <si>
    <t>ES1.2.3</t>
  </si>
  <si>
    <t>Are the annual greenhouse gas emissions over the life of the project being calculated?</t>
  </si>
  <si>
    <t>Is the project developing a plan/identifying strategies to reduce or offset greenhouse gas emissions over the life of the project?</t>
  </si>
  <si>
    <t>ES1.2.4</t>
  </si>
  <si>
    <t>Energy efficiency:</t>
  </si>
  <si>
    <t>Is the annual energy consumption of the project, per unit of output/service, being regularly calculated?</t>
  </si>
  <si>
    <t>Is the project developing a plan/identifying strategies to improve the energy efficiency/reduce energy consumption of the project?</t>
  </si>
  <si>
    <t>Is the project implementing measures to reduce energy consumption per unit of output/service compared to national norms?</t>
  </si>
  <si>
    <t>Is the project improving the Energy Performance Index (EPI), the Energy Use Index (EUI) or meeting the EU Energy performance of buildings directive (EPBD) or other equivalent regulatory standard of any facilities and/or buildings included in the project, as measured by the total energy consumed in a building/facility over a year divided by the total built-up area compared to national norms?</t>
  </si>
  <si>
    <t>Circular economy:</t>
  </si>
  <si>
    <t>ES2.1.1</t>
  </si>
  <si>
    <t>ES2.1.2</t>
  </si>
  <si>
    <t>ES2.1.3</t>
  </si>
  <si>
    <t>ES2.1.4</t>
  </si>
  <si>
    <t>ES2.1.5</t>
  </si>
  <si>
    <t>Is the material input per unit of service (MIPS) for the project being calculated, and is the project reducing the raw material intensity of materials compared to national norms?</t>
  </si>
  <si>
    <t xml:space="preserve">Is the project reducing waste generation (including hazardous waste) per unit of output or service per year compared to the national industry norm? </t>
  </si>
  <si>
    <t>For any waste generated by the project (after reduction measures have been incorporated), is the project reducing the diversion of waste (including hazardous waste) to a landfill per unit of output or service per year compared to the national industry norm?</t>
  </si>
  <si>
    <t xml:space="preserve">Is the project meeting the statutory wastewater discharge norms after treatment and including features to minimise the negative impacts of water usage, and/or watershed-scale issues? </t>
  </si>
  <si>
    <t xml:space="preserve">Is the project identifying and implementing strategies to reduce the amount of freshwater consumed/used by the project per unit of output/service compared to national norms? </t>
  </si>
  <si>
    <t xml:space="preserve">Is the project having a net-zero impact on the quantity and availability of fresh surface water and groundwater supplies? </t>
  </si>
  <si>
    <t xml:space="preserve">Is the project conducting an ESIA? </t>
  </si>
  <si>
    <t>Is the project developing and implementing an environmental management plan (EMP) to avoid, mitigate impacts to, or restore the impact area?</t>
  </si>
  <si>
    <t>Is the project developing a well-articulated risk reduction and mitigation strategy for the project involving a response and recovery coordination mechanism being put in place with the host and the affected communities?</t>
  </si>
  <si>
    <t>Is the project identifying funds from different sources and/or providing a budget for:</t>
  </si>
  <si>
    <t>ES5.2.1</t>
  </si>
  <si>
    <t>ES5.2.2</t>
  </si>
  <si>
    <t>asset losses?</t>
  </si>
  <si>
    <t>well-being losses?</t>
  </si>
  <si>
    <t xml:space="preserve">Is the project allocating funds to support research, innovation, capacity building and/or awareness programmes? </t>
  </si>
  <si>
    <t>Is there a defined community driven development (CDD) programme being put in place:</t>
  </si>
  <si>
    <t>ES5.4.1</t>
  </si>
  <si>
    <t>ES5.4.2</t>
  </si>
  <si>
    <t>ES5.4.3</t>
  </si>
  <si>
    <t>ES5.4.4</t>
  </si>
  <si>
    <t xml:space="preserve">identifying preventive measures and preparatory actions before, emergency actions during, and recovery and resilience actions after natural and human induced disasters? </t>
  </si>
  <si>
    <t>making a plan to assess poverty related measures to support the development of the CDD programme?</t>
  </si>
  <si>
    <t>establishing a community socio-economic resilience indicator to support the development of the CDD programme?</t>
  </si>
  <si>
    <t>being aligned with the Disaster Mitigation Law with respect to CDD programme targets, opportunities, standards and best practices, with appropriate institutional set-up?</t>
  </si>
  <si>
    <t>ES score:</t>
  </si>
  <si>
    <t>RE4. SUPPORT INNOVATION AND TECHNOLOGY TRANSFER</t>
  </si>
  <si>
    <t>RE2. STANDARDISE PPP PREPARATION AND TENDER</t>
  </si>
  <si>
    <t>RE3. ENHANCE GOVERNMENT, INDUSTRY AND COMMUNITY CAPACITY</t>
  </si>
  <si>
    <t>RE4</t>
  </si>
  <si>
    <t>STANDARDISE PPP PREPARATION AND TENDER</t>
  </si>
  <si>
    <t>RE4.1</t>
  </si>
  <si>
    <t>RE4.2</t>
  </si>
  <si>
    <t>RE4.3</t>
  </si>
  <si>
    <t>RE4.4</t>
  </si>
  <si>
    <t xml:space="preserve">Is the PPP increasing local community capacity? </t>
  </si>
  <si>
    <t>Is the project implementing one or more innovative methods, technologies, or processes that eliminate or substantially reduce significant problems, barriers or limitations, and/or create scalable and transferrable solutions?</t>
  </si>
  <si>
    <t>Is the PPP including a transfer of technology (e.g. to enable a circular economy) or know-how that contributes to inclusive growth, service quality, sustainability and replicability?</t>
  </si>
  <si>
    <t>RE score:</t>
  </si>
  <si>
    <t>Is an independent oversight committee responsible for overseeing and monitoring the effectiveness of the stakeholder engagement and public participation process, and the publication and dissemination of project information being established?</t>
  </si>
  <si>
    <t>Are members of the public, including environmental defenders, able to express their views and participate freely without fear of being penalized, persecuted or harassed for their involvement?</t>
  </si>
  <si>
    <t>Is stakeholder feedback being:</t>
  </si>
  <si>
    <t>SE2.3.1</t>
  </si>
  <si>
    <t>SE2.3.2</t>
  </si>
  <si>
    <t>SE2.3.3</t>
  </si>
  <si>
    <t xml:space="preserve">treated fairly and equitably, and according to the principles of social and environmental justice? </t>
  </si>
  <si>
    <t>Are regular reports summarising the substantial outcome of general stakeholder engagement meetings being published and are they accessible to all stakeholders, including members of the public?</t>
  </si>
  <si>
    <t>Are a process and mechanisms to manage public grievances and end-user/customer feedback being set up?</t>
  </si>
  <si>
    <t>Are public grievances and end-user/customer feedback being successfully addressed and/or resolved?</t>
  </si>
  <si>
    <t>Are public grievances and end-user/customer feedback, including outcomes being tracked and made available subject to personal data protection regulations?</t>
  </si>
  <si>
    <t>SE score:</t>
  </si>
  <si>
    <t>Adjusted Maxpoints</t>
  </si>
  <si>
    <t>Weight</t>
  </si>
  <si>
    <t>Weighted score</t>
  </si>
  <si>
    <t>Location (bonus % points)</t>
  </si>
  <si>
    <t>Stat.Intent (bonus % points)</t>
  </si>
  <si>
    <t>Weighted score with bonus</t>
  </si>
  <si>
    <t>At-A-Glance: criteria</t>
  </si>
  <si>
    <t>Criteria</t>
  </si>
  <si>
    <t>Score (%)</t>
  </si>
  <si>
    <t>Answers Yes/No</t>
  </si>
  <si>
    <t>ES1 score:</t>
  </si>
  <si>
    <t>Performance</t>
  </si>
  <si>
    <t>EE1 score:</t>
  </si>
  <si>
    <t>EE2 score:</t>
  </si>
  <si>
    <t>EE3 score:</t>
  </si>
  <si>
    <t>EE4 score:</t>
  </si>
  <si>
    <t>ES5 score:</t>
  </si>
  <si>
    <t>ES4 score:</t>
  </si>
  <si>
    <t>ES3 score:</t>
  </si>
  <si>
    <t>ES2 score:</t>
  </si>
  <si>
    <t>RE1 score:</t>
  </si>
  <si>
    <t>RE2 score:</t>
  </si>
  <si>
    <t>RE4 score:</t>
  </si>
  <si>
    <t>SE1 score:</t>
  </si>
  <si>
    <t>SE2 score:</t>
  </si>
  <si>
    <t>SE3 score:</t>
  </si>
  <si>
    <t>SE4 score:</t>
  </si>
  <si>
    <t>Score (handicap)</t>
  </si>
  <si>
    <t>AE5. AVOID/MINIMISE AND MITIGATE PHYSICAL AND ECONOMIC DISPLACEMENT</t>
  </si>
  <si>
    <t>AVOID/MINIMISE AND MITIGATE PHYSICAL AND ECONOMIC DISPLACEMENT</t>
  </si>
  <si>
    <t xml:space="preserve">Is the project identifying and taking into account the real needs of the people by reference to their economic and social situation as established through the stakeholder engagement process? </t>
  </si>
  <si>
    <t xml:space="preserve">Is the project contributing in an organised manner to the expansion and improvement (for example including but not limited to circular economy processes) of essential services? </t>
  </si>
  <si>
    <t>in both cases, there are plans to monitor and regulate (giving due consideration to the maintenance of the project’s economic and financial balance) the ongoing effectiveness of the affordability measures put in place by the project and to confirm that the costs of the service provided by the project are lower than the cost of the same service provided by the contracting authority under any other procurement form?</t>
  </si>
  <si>
    <t>Is the historic context of equity and social justice being taken into account and remedied through the project?</t>
  </si>
  <si>
    <t>Is an Environmental and Social Impact Assessment being conducted notably to assess and mitigate the project’s range of direct and indirect social impacts it will have on the citizens and more particularly the host and affected people communities?</t>
  </si>
  <si>
    <t>AE4.2.2</t>
  </si>
  <si>
    <t>Is the project being designed, structured, developed, managed, or contracted (based on a contract template included in the tender documents) in such a way to:</t>
  </si>
  <si>
    <t>be able to continue to anticipate and respond to potential future needs to project performance in terms of affordability, accessibility, and equitability over the life cycle of the project?</t>
  </si>
  <si>
    <t>share fairly project’s benefits among stakeholders (the parties to the PPP contract as well as the users and affected communities) over the life cycle?</t>
  </si>
  <si>
    <t>Is the project generally following or adhering to the UNECE Standard on a Zero Tolerance Approach to Corruption in PPP Procurement (ZTC) or the principles contained therein?</t>
  </si>
  <si>
    <t>AE4.2.1</t>
  </si>
  <si>
    <t>Is the PPP the result of a structured negotiation process resulting in a balanced contract (based on a contract template included in the tender documents)?</t>
  </si>
  <si>
    <t>the project’s cost/benefit analysis is favourable for the public party, comparing the amount of taxpayer’s money required for the project and the economic benefits (including any upfront or annual fees from the project) that will accrue from the project’s implementation?</t>
  </si>
  <si>
    <t xml:space="preserve">Are the revenues under the PPP contract enabling the private partner to cover during the project life cycle operating and maintenance costs and to repay the capital invested including an agreed target Internal Rate of Return (IRR) commensurate with project’s risk and reward profile? </t>
  </si>
  <si>
    <t>Are material risks and rewards of the PPP being identified and appropriately mitigated, allocated or shared (as the case may be) in the contract or in the underlying regulations for the PPP delivery form selected and sector?</t>
  </si>
  <si>
    <t>Is the PPP designed by reference to lessons learnt on common issues and solutions for PPP projects in general?</t>
  </si>
  <si>
    <t>Is the project replicable and/or scalable, allowing for potential economies of scale and affording wider benefits across the economy such as, but not limited to, the development of the circular economy?</t>
  </si>
  <si>
    <t>Is the project increasing revenue and/or reducing costs over its life cycle through optimised design, resource efficiency, appropriate commercialisation and/or an innovative business model?</t>
  </si>
  <si>
    <t>Are template contracts being developed within the country providing for inter alia, financial and economic equilibrium during the project life cycle, special rights of the public contractor to adapt the service provision when public interest justifies together with special compensation rights for the private partner?</t>
  </si>
  <si>
    <t>Guarantee that any impact on people’s homes or livelihoods is minimised and adequately compensated.</t>
  </si>
  <si>
    <t>Promote ease of replication and capacity building through the development of templates reflecting lessons learned from the project under review.</t>
  </si>
  <si>
    <t>EE4.5.1</t>
  </si>
  <si>
    <t>EE4.5.2</t>
  </si>
  <si>
    <t>EE4.5.3</t>
  </si>
  <si>
    <t>EE4.5.4</t>
  </si>
  <si>
    <t>EE4.5.5</t>
  </si>
  <si>
    <t>Where land acquisition is unavoidable, is the physical and economic displacement process following the UN Basic Principles and Guidelines on Development-based Evictions and Displacement (2007)?</t>
  </si>
  <si>
    <r>
      <t xml:space="preserve">AE1.1
</t>
    </r>
    <r>
      <rPr>
        <sz val="11"/>
        <color rgb="FFC00000"/>
        <rFont val="Calibri"/>
        <family val="2"/>
        <scheme val="minor"/>
      </rPr>
      <t>(*)</t>
    </r>
  </si>
  <si>
    <r>
      <rPr>
        <sz val="11"/>
        <color rgb="FFC00000"/>
        <rFont val="Calibri"/>
        <family val="2"/>
        <scheme val="minor"/>
      </rPr>
      <t>(*)</t>
    </r>
    <r>
      <rPr>
        <sz val="11"/>
        <color theme="1"/>
        <rFont val="Calibri"/>
        <family val="2"/>
        <scheme val="minor"/>
      </rPr>
      <t xml:space="preserve"> AE2.2.1</t>
    </r>
  </si>
  <si>
    <r>
      <t xml:space="preserve">EE1.1
</t>
    </r>
    <r>
      <rPr>
        <sz val="11"/>
        <color rgb="FFC00000"/>
        <rFont val="Calibri"/>
        <family val="2"/>
        <scheme val="minor"/>
      </rPr>
      <t>(*)</t>
    </r>
  </si>
  <si>
    <r>
      <rPr>
        <sz val="11"/>
        <color rgb="FFC00000"/>
        <rFont val="Calibri"/>
        <family val="2"/>
        <scheme val="minor"/>
      </rPr>
      <t xml:space="preserve">(*) </t>
    </r>
    <r>
      <rPr>
        <sz val="11"/>
        <color theme="1"/>
        <rFont val="Calibri"/>
        <family val="2"/>
        <scheme val="minor"/>
      </rPr>
      <t>EE2.1.1</t>
    </r>
  </si>
  <si>
    <r>
      <rPr>
        <sz val="11"/>
        <color rgb="FFC00000"/>
        <rFont val="Calibri"/>
        <family val="2"/>
        <scheme val="minor"/>
      </rPr>
      <t xml:space="preserve">(*) </t>
    </r>
    <r>
      <rPr>
        <sz val="11"/>
        <color theme="1"/>
        <rFont val="Calibri"/>
        <family val="2"/>
        <scheme val="minor"/>
      </rPr>
      <t>EE2.2.1</t>
    </r>
  </si>
  <si>
    <r>
      <t xml:space="preserve">EE4.1
</t>
    </r>
    <r>
      <rPr>
        <sz val="11"/>
        <color rgb="FFC00000"/>
        <rFont val="Calibri"/>
        <family val="2"/>
        <scheme val="minor"/>
      </rPr>
      <t>(*)</t>
    </r>
  </si>
  <si>
    <r>
      <rPr>
        <sz val="11"/>
        <color rgb="FFC00000"/>
        <rFont val="Calibri"/>
        <family val="2"/>
        <scheme val="minor"/>
      </rPr>
      <t xml:space="preserve">(*) </t>
    </r>
    <r>
      <rPr>
        <sz val="11"/>
        <color theme="1"/>
        <rFont val="Calibri"/>
        <family val="2"/>
        <scheme val="minor"/>
      </rPr>
      <t>ES1.1.2</t>
    </r>
  </si>
  <si>
    <r>
      <rPr>
        <sz val="11"/>
        <color rgb="FFC00000"/>
        <rFont val="Calibri"/>
        <family val="2"/>
        <scheme val="minor"/>
      </rPr>
      <t>(*)</t>
    </r>
    <r>
      <rPr>
        <sz val="11"/>
        <color theme="1"/>
        <rFont val="Calibri"/>
        <family val="2"/>
        <scheme val="minor"/>
      </rPr>
      <t xml:space="preserve"> ES2.1.1</t>
    </r>
  </si>
  <si>
    <r>
      <t xml:space="preserve">ES5.1
</t>
    </r>
    <r>
      <rPr>
        <sz val="11"/>
        <color rgb="FFC00000"/>
        <rFont val="Calibri"/>
        <family val="2"/>
        <scheme val="minor"/>
      </rPr>
      <t>(*)</t>
    </r>
  </si>
  <si>
    <r>
      <t xml:space="preserve">ES4.1
</t>
    </r>
    <r>
      <rPr>
        <sz val="11"/>
        <color rgb="FFC00000"/>
        <rFont val="Calibri"/>
        <family val="2"/>
        <scheme val="minor"/>
      </rPr>
      <t>(*)</t>
    </r>
  </si>
  <si>
    <r>
      <t xml:space="preserve">RE3.1
</t>
    </r>
    <r>
      <rPr>
        <sz val="11"/>
        <color rgb="FFC00000"/>
        <rFont val="Calibri"/>
        <family val="2"/>
        <scheme val="minor"/>
      </rPr>
      <t>(*)</t>
    </r>
  </si>
  <si>
    <r>
      <t xml:space="preserve">SE1.2
</t>
    </r>
    <r>
      <rPr>
        <sz val="11"/>
        <color rgb="FFC00000"/>
        <rFont val="Calibri"/>
        <family val="2"/>
        <scheme val="minor"/>
      </rPr>
      <t>(*)</t>
    </r>
  </si>
  <si>
    <r>
      <t xml:space="preserve">SE3.1
</t>
    </r>
    <r>
      <rPr>
        <sz val="11"/>
        <color rgb="FFC00000"/>
        <rFont val="Calibri"/>
        <family val="2"/>
        <scheme val="minor"/>
      </rPr>
      <t>(*)</t>
    </r>
  </si>
  <si>
    <r>
      <t xml:space="preserve">AE5.2
</t>
    </r>
    <r>
      <rPr>
        <sz val="11"/>
        <color rgb="FFC00000"/>
        <rFont val="Calibri"/>
        <family val="2"/>
        <scheme val="minor"/>
      </rPr>
      <t>(*)</t>
    </r>
  </si>
  <si>
    <t>Is the project restoring (compensating) equivalent degraded land in the project footprint at a location outside the project boundary, but within the impact area of the project?</t>
  </si>
  <si>
    <t>for a concessions PPP, the service provided by the project is and can be expected to remain reasonably affordable for the users including if necessary, through special rules for those most vulnerable and disadvantaged?
for a government-pay PPP, the costs of the service provided by the project can be accommodated within the available public sector budget?</t>
  </si>
  <si>
    <t>Yes (basic statement)</t>
  </si>
  <si>
    <t>Yes (comprehensive statement)</t>
  </si>
  <si>
    <t>Yes (comprehensive statement and recognition)</t>
  </si>
  <si>
    <t>Provide new or improved access to essential services to people.</t>
  </si>
  <si>
    <t>Reduce overall water consumption and protect the quantity and availability of fresh surface water and groundwater supplies.</t>
  </si>
  <si>
    <t>Conduct a multi-hazard risk and resilience evaluation, including climate change threats, acute shocks, and chronic stressors, ensure sufficient funds are allocated for project and community-scale resilience and disaster management, and develop a community-driven development programme.</t>
  </si>
  <si>
    <t>This criterion is applicable to all projects unless intended as a national one-off due to country size and sector specifics.</t>
  </si>
  <si>
    <t xml:space="preserve">This criterion may not be relevant or applicable to all PPP projects. In such cases, projects shall not be penalised for not pursuing this criterion. </t>
  </si>
  <si>
    <r>
      <rPr>
        <sz val="11"/>
        <color rgb="FFC00000"/>
        <rFont val="Calibri"/>
        <family val="2"/>
        <scheme val="minor"/>
      </rPr>
      <t>(*)</t>
    </r>
    <r>
      <rPr>
        <sz val="11"/>
        <color theme="1"/>
        <rFont val="Calibri"/>
        <family val="2"/>
        <scheme val="minor"/>
      </rPr>
      <t xml:space="preserve"> AE2.1.1
</t>
    </r>
    <r>
      <rPr>
        <sz val="11"/>
        <color rgb="FFC00000"/>
        <rFont val="Calibri"/>
        <family val="2"/>
        <scheme val="minor"/>
      </rPr>
      <t xml:space="preserve">(*) </t>
    </r>
    <r>
      <rPr>
        <sz val="11"/>
        <color theme="1"/>
        <rFont val="Calibri"/>
        <family val="2"/>
        <scheme val="minor"/>
      </rPr>
      <t xml:space="preserve">AE2.1.2
</t>
    </r>
  </si>
  <si>
    <t>Is the project investigating the potential to utilise unwanted waste and/or excess resources from another local project or by finding local destinations for the beneficial use/reuse of its unwanted waste and/or excess resources?</t>
  </si>
  <si>
    <t>Are opportunities for the transfer of knowledge/know-how, technologies and skills from the private party to the public party and/or local community stakeholders being assessed and/or successfully implemented?</t>
  </si>
  <si>
    <t>Is a stakeholder engagement plan (including public participation) being developed, that takes into account the specific needs of each stakeholder, and considers the broad range of project issues that need to be addressed?</t>
  </si>
  <si>
    <t>The project has taken into account the real needs of the people by reference to their economic and social situation.</t>
  </si>
  <si>
    <t>For a concessions PPP: the service provided by the project is and can be expected to remain reasonably affordable for the users including if necessary, through special rules for those most vulnerable and disadvantaged. 
For a government-pay PPP: the costs of the service provided by the project can be accommodated within the available public sector budget.</t>
  </si>
  <si>
    <t>Based on a thorough analysis of the affordability needs of the people the project is intended to serve, there are no affordability concerns related to the project whatsoever.</t>
  </si>
  <si>
    <t>The level of service provided by the project has identified and addressed the accessibility needs of the people the project intends to serve over the life cycle of the project and taking into account various economic development scenarios, such that the service provided by the project is accessible by all users, including those most vulnerable and disadvantaged.</t>
  </si>
  <si>
    <t>Based on a thorough analysis of the accessibility needs of the people the project is intended to serve, there are no accessibility concerns related to the project whatsoever.</t>
  </si>
  <si>
    <t>AE5.2</t>
  </si>
  <si>
    <t xml:space="preserve">The physical and economic displacement process as a result of the project has followed the UN Basic Principles and Guidelines on Development-based Evictions and Displacement. </t>
  </si>
  <si>
    <t>There is no land acquisition involved as a result of the project.</t>
  </si>
  <si>
    <t>The project has generally followed or adhered to the UNECE Standard on a Zero Tolerance Approach to Corruption in PPP Procurement (ZTC) or the principles contained therein.</t>
  </si>
  <si>
    <t>EE2.1.1</t>
  </si>
  <si>
    <t>The project delivers “value-for-people” meaning the project offers net tangible and intangible benefits to society by providing services to a consistently and verifiably higher standard over the life of the project.</t>
  </si>
  <si>
    <t>Ensure the project is able to deliver “value-for-people” meaning the project offers net tangible and intangible benefits to society by providing services to a consistently and verifiably higher standard over the life of the project.</t>
  </si>
  <si>
    <t>EE2.2.1</t>
  </si>
  <si>
    <t>The project generates positive “value-for-money” meaning the costs net of benefits of the selected PPP contractual model are lower vs. a modern public procurement model.</t>
  </si>
  <si>
    <t>Ensure the project is able to generate positive “value-for-money” meaning the costs net of benefits of the selected PPP contractual model are lower vs. a modern public procurement model.</t>
  </si>
  <si>
    <t>EE4.1</t>
  </si>
  <si>
    <t>The project has created a significant number of new local jobs during project identification, development, and implementation.</t>
  </si>
  <si>
    <t>Ensure the project creates a significant number of new local jobs during project identification, development, and implementation.</t>
  </si>
  <si>
    <t>The project has developed a plan/identified strategies to reduce or offset greenhouse gas emissions over the life of the project.</t>
  </si>
  <si>
    <t>The project has investigated the potential to utilise unwanted waste and/or excess resources from another local project or by finding local destinations for the beneficial use/reuse of its unwanted waste and/or excess resources.</t>
  </si>
  <si>
    <t>The project does not produce any solid waste.</t>
  </si>
  <si>
    <t>The project has conducted an environmental and social impact assessment (ESIA) (or initial environmental assessment (IEE) for category B projects).</t>
  </si>
  <si>
    <t>The project is classified as a “category C” project which does not require either an environmental and social impact assessment (EISA) or initial environmental assessment (IEE). A review of environmental implications for the project reveals there are none for this project.</t>
  </si>
  <si>
    <t>The project has developed a well-articulated risk reduction and mitigation strategy for the project involving a response and recovery coordination mechanism being put in place with the host and the affected communities.</t>
  </si>
  <si>
    <t>Mandatory</t>
  </si>
  <si>
    <t>Fail:</t>
  </si>
  <si>
    <t>Fail</t>
  </si>
  <si>
    <t>Failed mandatory indicators</t>
  </si>
  <si>
    <t>Consider establishing a stakeholder engagement process to identify and take into account the real needs of the people by reference to their economic and social situation</t>
  </si>
  <si>
    <t>For a concessions PPP: consider undertaking a preliminary assessment to understand the affordability issues facing the people that the project is intended to serve over the life cycle of the project so that the project can be structured and implemented in such a way as to be affordable for all, including those who need it the most. 
For a government-pay PPP: consider assessing whether the PPP is affordable, that is whether the costs of the PPP can be accommodated within the budget constraint of the government, based on a review of the primary budget surplus of the government and the aggregate indebtedness and off-budget liabilities.</t>
  </si>
  <si>
    <t>Consider identifying and addressing the accessibility needs of the people the project is intended to serve to ensure that the service provided by the project is accessible by all users, including those must vulnerable and disadvantaged, over the life cycle of the project and taking into account various economic development scenarios.</t>
  </si>
  <si>
    <t>Consider following the UN Basic Principles and Guidelines on Development-based Evictions and Displacement for the physical and economic displacement process as a result of the project.</t>
  </si>
  <si>
    <t>Consider following or adhering to the UNECE Standard on a Zero Tolerance Approach to Corruption in PPP Procurement (ZTC) or the principles contained therein.</t>
  </si>
  <si>
    <t>Consider developing a plan/identify strategies to reduce or offset greenhouse gas emissions over the life of the project.</t>
  </si>
  <si>
    <t>Consider investigating the potential to utilise unwanted waste and/or excess resources from another local project or by finding local destinations for the beneficial use/reuse of its unwanted waste and/or excess resource.</t>
  </si>
  <si>
    <t>Consider conducting an environmental and social impact assessment (ESIA) (or initial environmental assessment (IEE) for category B projects).</t>
  </si>
  <si>
    <t>Consider preparing a well-articulated risk reduction and mitigation strategy for the project involving a response and recovery coordination mechanism being put in place with the host and the affected communities.</t>
  </si>
  <si>
    <t>Consider assessing opportunities for the transfer of knowledge/know-how, technologies, and skills from the private party to the public party and/or local community stakeholders and where viable opportunities are identified, ensure they are implemented.</t>
  </si>
  <si>
    <t>Are stakeholder engagement and public participation metrics being established to measure the effectiveness and inclusiveness of the stakeholder engagement and public participation process and metrics, and to measure the specific outcomes achieved as a result of the process?</t>
  </si>
  <si>
    <t>Is a stakeholder mapping exercise being undertaken to determine all stakeholders directly and indirectly affected by and/or interested in the project?</t>
  </si>
  <si>
    <t>Are the stakeholder engagement and public participation plan(s) throughout the project’s lifecycle, in an effective, timely and inclusive fashion being in place and implemented?</t>
  </si>
  <si>
    <t>Are approvals of the project, PPP contract and private sponsor/shareholder being processed according to law and in full transparency?</t>
  </si>
  <si>
    <t xml:space="preserve">the costs net of benefits of the selected PPP contractual model are lower vs. a modern public procurement model? </t>
  </si>
  <si>
    <t xml:space="preserve">Is the project identifying skill or capability gaps in the local workforce and establishing targeted training and capacity building programmes towards groups that face barriers to employment and upward mobility in the workplace? </t>
  </si>
  <si>
    <t>Is the project implementing measures to reduce (against the baseline) or offset greenhouse gas emissions compared with global norms or widely recognised industry standards (including potentially seeking some form of certification)?</t>
  </si>
  <si>
    <t>Is the project preparing an operational waste management plan, which addresses the reduction of waste (including hazardous waste) over the life of the project?</t>
  </si>
  <si>
    <t>Is the project preserving and/or improving the functionality of habitats (terrestrial and/or aquatic) in partnership with local authorities (for example, local conservation authorities) or internationally recognised conservation initiatives?</t>
  </si>
  <si>
    <t xml:space="preserve">Is the PPP increasing government capacity and/or project/industry capacity? </t>
  </si>
  <si>
    <t>Is the project pursuing or intending to pursue recognition so that the project be recognised for its contributions to sustainability and resiliency?</t>
  </si>
  <si>
    <t>Are other opportunities arising from the PPP to enhance the capacity, efficiency and effectiveness of public and private sector and/or the local community being initiated or implemented?</t>
  </si>
  <si>
    <t xml:space="preserve">incorporated into project plans, designs, processes and/or influenced decision-making? </t>
  </si>
  <si>
    <t>sought from stakeholders as to their satisfaction with the engagement and public participation process(es) and the resulting decisions made based on their feedback?</t>
  </si>
  <si>
    <t>The project has quantified the number of people who will have new or improved access to one or more essential services as a direct and/or indirect result of the project who previously had no or unsatisfactory access to these services.</t>
  </si>
  <si>
    <t>Consider quantifying the number of people who will have new or improved access to one or more essential services as a direct and/or indirect result of the project who previously had no or unsatisfactory access to these services.</t>
  </si>
  <si>
    <t>The project has conducted an Environmental and Social Impact Assessment and assessed and mitigated the project’s range of potential direct and indirect social impacts (e.g., direct impacts on cultural, historical, recreational, or other resources and services resulting from the project and associated activities; impacts from independent secondary development or actions that may occur as a result of the project; indirect impacts on cultural, historic, recreational or other resource or services that are important to the local community) the project will have on the citizens and more particularly the host communities and affected people (i.e., the project service area).</t>
  </si>
  <si>
    <t>Consider undertaking an Environmental and Social Impact Assessment to assess and mitigate the range of direct and indirect social impacts (e.g., direct impacts on cultural, historical, recreational, or other resources and services resulting from the project and associated activities; impacts from independent secondary development or actions that may occur as a result of the project; indirect impacts on cultural, historic, recreational or other resource or services that are important to the local community) the project will have on host and affected communities (i.e., the project service area).</t>
  </si>
  <si>
    <t>The fiscal sustainability of the PPP contract and the creditworthiness of the public authority were positively assessed and the transparently reflecting in public accounts.</t>
  </si>
  <si>
    <t>Consider assessing the fiscal sustainability of the PPP contract and creditworthiness of the public authority.</t>
  </si>
  <si>
    <t>The project is maximising development impact and facilitating women’s empowerment throughout the stages of the PPP (identification, development, and implementation).</t>
  </si>
  <si>
    <t>Consider maximising the development impact of the project and facilitating women’s empowerment throughout project procurement, project decision-making, entrepreneurship support and capacity building, occupational training and support, work flexibility and equal pay for equal work.</t>
  </si>
  <si>
    <t>The project’s private sponsor/shareholder is of adequate technical, financial and reputational standing to successfully finance, implement, operate and maintain the project over its life, including having access to necessary resources to fulfil its contractual obligations under various economic scenarios and to adapt the services provided to the potentially evolving needs.</t>
  </si>
  <si>
    <t>Ensure the project’s private sponsor/shareholder is of adequate technical, financial and reputational standing to successfully finance, implement, operate and maintain the project over its life, including having access to necessary resources to fulfil its contractual obligations under various economic scenarios and to adapt the services provided to the potentially evolving needs.</t>
  </si>
  <si>
    <t>The project is creating quality jobs that are in line with the ILO Decent Work Indicators.</t>
  </si>
  <si>
    <t>Ensure the project is creating quality jobs that are in line with the ILO Decent Work Indicators.</t>
  </si>
  <si>
    <t>The project is developing a plan/identifying strategies to improve the energy efficiency/reduce energy consumption of the project.</t>
  </si>
  <si>
    <t>Consider developing a plan/identifying strategies to improve the energy efficiency/reduce energy consumption of the project.</t>
  </si>
  <si>
    <t>The project is developing and implementing an environmental management plan (EMP) to avoid, mitigate impacts to, or restore the impact area.</t>
  </si>
  <si>
    <t>Consider developing and implementing an environmental management plan (EMP) to avoid, mitigate impacts to, or restore the impact area.</t>
  </si>
  <si>
    <t>The project is increasing government capacity and/or project/industry capacity.</t>
  </si>
  <si>
    <t>Consider assessing and implementing opportunities to increase government capacity (e.g. enhancing the institutional efficiency and government effectiveness, or enhancing the regulatory quality) and/or project/industry capacity (e.g. enhancing project or industry efficiency, regulatory quality, transparency, and/or the removal of barriers that had the potential to inhibit the project and/or industry to thrive).</t>
  </si>
  <si>
    <t>The project is implementing one or more innovative methods, technologies, or processes that eliminate or substantially reduce significant problems, barriers or limitations, and/or create scalable and transferrable solutions.</t>
  </si>
  <si>
    <t>Consider implementing one or more innovative methods, technologies, or processes that eliminate or substantially reduce significant problems, barriers or limitations, and/or create scalable and transferrable solutions.</t>
  </si>
  <si>
    <t>The project is including a transfer of technology (e.g. to enable a circular economy) or know-how that contributes to inclusive growth, service quality, sustainability and replicability.</t>
  </si>
  <si>
    <t>Consider including in the project a transfer of technology (e.g. to enable a circular economy) or know-how that contributes to inclusive growth, service quality, sustainability and replicability.</t>
  </si>
  <si>
    <t>The project has undertaken a stakeholder mapping exercise to determine all stakeholders that are directly and indirectly affected by and/or interested in the project.</t>
  </si>
  <si>
    <t>Consider undertaking a stakeholder mapping exercise to determine all stakeholders that are directly and indirectly affected by and/or interested in the project.</t>
  </si>
  <si>
    <t>The project has implemented the stakeholder engagement and public participation plan(s) throughout the project’s lifecycle in an effective, timely, and inclusive fashion.</t>
  </si>
  <si>
    <t>Consider implementing the stakeholder engagement and public participation plans(s) throughout the project’s lifecycle in an effective, timely, and inclusive fashion.</t>
  </si>
  <si>
    <t>The project has implemented all measures possible to ensure members of the public, including environmental defenders, are able to express their views and participate freely without fear of being penalised, persecuted or harassed for their involvement.</t>
  </si>
  <si>
    <t>Consider implementing all measures possible to ensure members of the public, including environmental defenders, are able to express their views and participate freely without fear of being penalised, persecuted or harassed for their involvement.</t>
  </si>
  <si>
    <t xml:space="preserve">This criterion is applicable to all projects that provide one or more essential services. As a result, it would be difficult to demonstrate that this criterion is not relevant or applicable to a project seeking to be recognised as a PPP for the SDGs. Therefore, projects seeking to be recognised as PPPs for the SDGs are required to address the mandatory indicators (marked with *) and are strongly encouraged to address all indicators included in this criterion (unless indicators included in this criterion are determined to be not applicable). </t>
  </si>
  <si>
    <t>Aspects of this criterion are likely applicable to all PPP projects; as such, it would be difficult to demonstrate this entire criterion is not applicable to a PPP seeking to be recognised as a PPP for the SDGs. However, there may be some circumstances where there are no affordability and/or accessibility concerns whatsoever for any stakeholder that needs to be addressed. In those rare circumstances, projects may respond to the indicators as being not applicable. All projects are required to address the mandatory indicators (marked with *) and are strongly encouraged to address all indicators included in this criterion (unless indicators included in this criterion are determined to be not applicable).</t>
  </si>
  <si>
    <t>This criterion is applicable to all projects unless there are no opportunities to take into account and remedy the historic context of equity and social justice. Therefore, projects seeking to be recognised as PPPs for the SDGs are strongly encouraged to address all indicators included in this criterion (unless indicators included in this criterion are determined to be not applicable).</t>
  </si>
  <si>
    <t xml:space="preserve">This criterion is applicable to all projects seeking to be recognised as a PPP for the SDGs. </t>
  </si>
  <si>
    <t>This criterion is applicable to all projects entailing any displacement, whether physical or economic, formal or informal, permanent or temporary. Projects seeking to be recognised as a PPP for the SDGs must address the mandatory indicators (marked with *) and are strongly encouraged to address all indicators included in this criterion (unless indicators included in this criterion are determined to be not applicable).</t>
  </si>
  <si>
    <t xml:space="preserve">This criterion is applicable to all PPP projects. Any project seeking to be recognised as a PPP for the SDGs must address the mandatory indicators (marked with *) and projects are strongly encouraged to address all indicators included in this criterion. PPPs for the SDGs are encouraged to formally adopt the ZTC. While strict adherence to the ZTC is not required to achieve compliance, the principles contained therein must be generally followed. </t>
  </si>
  <si>
    <t>This criterion is applicable to all PPP projects. Any project seeking to be recognised as a PPP for the SDGs must address the mandatory indicators (marked with *) and are strongly encouraged to address all indicators included in this criterion.</t>
  </si>
  <si>
    <t>This criterion is applicable to all PPP projects. Any project seeking to be recognised as a PPP for the SDGs are strongly encouraged to address all indicators included in this criterion.</t>
  </si>
  <si>
    <t>This criterion is applicable to all projects seeking to be recognised as a PPP for the SDGs; therefore, all projects are required to address the mandatory indicators (marked with *) and are strongly encouraged to address all indicators included in this criterion.</t>
  </si>
  <si>
    <t>All PPPs would benefit from exploring ways in which to reduce GHG emissions and improve energy efficiency. It is unlikely that a PPP would have no impact on or opportunity to reduce GHG emissions from buildings and other facilities, emissions generated during construction and operations, and emissions from the transport of materials, goods and services. It is also unlikely that a PPP would have no impact on or opportunity to improve energy efficiency, whether through improving the energy efficiency of buildings and/or infrastructure such as airports, roads, railways, healthcare facilities, and water and wastewater treatment facilities. Therefore, projects seeking to be recognised as PPPs for the SDGs are required to address the mandatory indicators (marked with *) and are strongly encouraged to address all indicators included in this criterion (unless indicators included in this criterion are determined to be not applicable).</t>
  </si>
  <si>
    <t>All PPPs would benefit from exploring ways in which to beneficially reuse unwanted waste and/or excess resources, reduce solid waste generation and disposal, and utilise previously developed land (or barren or degraded land that is unfit as farmland). Therefore, projects seeking to be recognised as PPPs for the SDGs are required to address the mandatory indicators (marked with *) and are strongly encouraged to address all indicators included in this criterion (unless indicators included in this criterion are determined to be not applicable).</t>
  </si>
  <si>
    <t>This criterion is applicable to all PPPs that use or impact water resources. Therefore, projects seeking to be recognised as PPPs for the SDGs are strongly encouraged to address all indicators included in this criterion (unless indicators included in this criterion are determined to be not applicable).</t>
  </si>
  <si>
    <t>It is likely that all PPPs have the potential to directly or indirectly impact biodiversity. Therefore, projects seeking to be recognised as PPPs for the SDGs are required to address the mandatory indicators (marked with *) and are strongly encouraged to address all indicators included in this criterion (unless indicators included in this criterion are determined to be not applicable).</t>
  </si>
  <si>
    <t>This criterion is applicable to all PPPs because all of them face some threats due to climate change and other factors and can face a range of acute shocks or chronic stressors. Therefore, projects seeking to be recognised as PPPs for the SDGs are required to address the mandatory indicators (marked with *) and are strongly encouraged to address all indicators included in this criterion.</t>
  </si>
  <si>
    <t>All PPPs for the SDGs should look for ways in which to replicate and/or scale ideas, concepts, and projects that have been proven elsewhere, and/or contribute knowledge such that they can be replicated and scaled elsewhere. Projects seeking to be recognised as PPPs for the SDGs are strongly encouraged to address all indicators included in this criterion.</t>
  </si>
  <si>
    <t xml:space="preserve">This criterion is applicable to all PPPs; therefore, all projects seeking to be recognised as a PPP for the SDGs must respond to the mandatory indicators (marked with *) and are strongly encouraged to address all indicators included in this criterion (unless indicators included in this criterion are determined to be not applicable). </t>
  </si>
  <si>
    <t>This criterion is applicable to all PPPs; therefore, all projects seeking to be recognised as a PPP for the SDGs are encouraged to address all indicators included in this criterion.</t>
  </si>
  <si>
    <t>All PPPs for the SDGs should provide transparent, timely, accessible, understandable and quality information about the PPP throughout the project’s lifecycle. Therefore, all projects seeking to be recognised as PPPs for the SDGs must address the mandatory indicators (marked with *) and are strongly encouraged to address all indicators included in this criterion.</t>
  </si>
  <si>
    <t>While there are no mandatory indicators included in this criterion, all PPPs for the SDGs should have a process in place to manage public grievances and end user/customer feedback and are therefore encouraged to address the indicators included in this criterion where possible.</t>
  </si>
  <si>
    <t>*The overall score is the weighted average of the score of each PPP for the SDGs outcome, adjusted based on the answers to the initial questions.</t>
  </si>
  <si>
    <t>Note: UNECE is not responsible for the use of the score given by this tool. The score is only an information of a project compliance with the PPP for the SDGs outcomes and is based on the answers given by the user.</t>
  </si>
  <si>
    <t>A stakeholder engagement and public participation plan has been developed for the project that takes into account the specific needs of each stakeholder and considers the broad range of project issues, as related to the PPP for the SDGs outcomes, that need to be addressed.</t>
  </si>
  <si>
    <t>Consider developing a stakeholder engagement and public participation plan for the project that takes into account the specific needs of each stakeholder and considers the broad range of project issues, as related to the PPP for the SDGs outcomes, that need to be addressed.</t>
  </si>
  <si>
    <t>Quality and pertinent information about the project relative to the PPP for the SDGs outcomes is readily available to all stakeholders, including members of the public, and provided in a transparent, timely, understandable, and accessible fashion and is incorporated in the PPP contract.</t>
  </si>
  <si>
    <t>Ensure quality and pertinent information about the project relative to the PPP for the SDGs outcomes is readily available to all stakeholders, including members of the public, and provided in a transparent, timely, understandable, and accessible fashion and is incorporated in the PPP contract.</t>
  </si>
  <si>
    <t>Since PPPs typically involve the transfer of technologies, skills, or other knowledge/know-how that contributes to government, project/industry and/or community capacity and leads to improved efficiencies and capacity of all partners and stakeholders, this criterion is applicable to all PPPs. Projects seeking to be recognised as PPPs for the SDGs must address the mandatory indicators (marked with *) and are strongly encouraged to address all indicators included in this criterion.</t>
  </si>
  <si>
    <t>Is quality and pertinent information about the project relative to the PPP for the SDGs outcomes being made readily available to all stakeholders, including members of the public, and being provided in a transparent, timely, understandable and accessible fashion, and incorporated in the PPP contract?</t>
  </si>
  <si>
    <t>Verifiable and Measurable Data</t>
  </si>
  <si>
    <t>PPP for the SDGs outcome</t>
  </si>
  <si>
    <t>Click on a criterion to access it</t>
  </si>
  <si>
    <t>RE3 score:</t>
  </si>
  <si>
    <t>The Self-Assessment Tool assesses the compliance of an infrastructure project with the PPP for the SDGs outcomes using the criteria and indicators of the UNECE PPP and Infrastructure Evaluation and Rating System (PIERS)</t>
  </si>
  <si>
    <t>UNECE PIERS
Self-Assessment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</si>
</sst>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409]d\-mmm\-yy;@"/>
  </numFmts>
  <fonts count="30" x14ac:knownFonts="1">
    <font>
      <sz val="11"/>
      <color theme="1"/>
      <name val="Calibri"/>
      <family val="2"/>
      <scheme val="minor"/>
    </font>
    <font>
      <sz val="11"/>
      <color theme="1"/>
      <name val="Calibri"/>
      <family val="2"/>
      <scheme val="minor"/>
    </font>
    <font>
      <b/>
      <sz val="13"/>
      <color theme="3"/>
      <name val="Calibri"/>
      <family val="2"/>
      <scheme val="minor"/>
    </font>
    <font>
      <sz val="11"/>
      <color theme="0"/>
      <name val="Calibri"/>
      <family val="2"/>
      <scheme val="minor"/>
    </font>
    <font>
      <sz val="12"/>
      <color theme="0"/>
      <name val="Calibri"/>
      <family val="2"/>
      <scheme val="minor"/>
    </font>
    <font>
      <b/>
      <sz val="18"/>
      <color theme="0"/>
      <name val="Calibri"/>
      <family val="2"/>
      <scheme val="minor"/>
    </font>
    <font>
      <b/>
      <sz val="12"/>
      <color theme="0"/>
      <name val="Calibri"/>
      <family val="2"/>
      <scheme val="minor"/>
    </font>
    <font>
      <sz val="11"/>
      <name val="Calibri"/>
      <family val="2"/>
      <scheme val="minor"/>
    </font>
    <font>
      <b/>
      <sz val="11"/>
      <color theme="1"/>
      <name val="Calibri"/>
      <family val="2"/>
      <scheme val="minor"/>
    </font>
    <font>
      <u/>
      <sz val="11"/>
      <color theme="10"/>
      <name val="Calibri"/>
      <family val="2"/>
      <scheme val="minor"/>
    </font>
    <font>
      <sz val="9"/>
      <color theme="1"/>
      <name val="Calibri"/>
      <family val="2"/>
      <scheme val="minor"/>
    </font>
    <font>
      <sz val="8"/>
      <name val="Calibri"/>
      <family val="2"/>
      <scheme val="minor"/>
    </font>
    <font>
      <b/>
      <sz val="12"/>
      <color theme="1"/>
      <name val="Calibri"/>
      <family val="2"/>
      <scheme val="minor"/>
    </font>
    <font>
      <b/>
      <sz val="18"/>
      <name val="Calibri"/>
      <family val="2"/>
      <scheme val="minor"/>
    </font>
    <font>
      <b/>
      <sz val="11"/>
      <color theme="0"/>
      <name val="Calibri"/>
      <family val="2"/>
      <scheme val="minor"/>
    </font>
    <font>
      <sz val="11"/>
      <color rgb="FFFF0000"/>
      <name val="Calibri"/>
      <family val="2"/>
      <scheme val="minor"/>
    </font>
    <font>
      <i/>
      <sz val="11"/>
      <color theme="1"/>
      <name val="Calibri"/>
      <family val="2"/>
      <scheme val="minor"/>
    </font>
    <font>
      <i/>
      <sz val="8"/>
      <color theme="1"/>
      <name val="Calibri"/>
      <family val="2"/>
      <scheme val="minor"/>
    </font>
    <font>
      <i/>
      <sz val="9"/>
      <color theme="1"/>
      <name val="Calibri"/>
      <family val="2"/>
      <scheme val="minor"/>
    </font>
    <font>
      <i/>
      <sz val="10"/>
      <color theme="1"/>
      <name val="Calibri"/>
      <family val="2"/>
      <scheme val="minor"/>
    </font>
    <font>
      <b/>
      <sz val="23"/>
      <color rgb="FF338EDD"/>
      <name val="Calibri"/>
      <family val="2"/>
      <scheme val="minor"/>
    </font>
    <font>
      <i/>
      <sz val="11"/>
      <name val="Calibri"/>
      <family val="2"/>
      <scheme val="minor"/>
    </font>
    <font>
      <b/>
      <sz val="12"/>
      <color rgb="FF000000"/>
      <name val="Calibri"/>
      <family val="2"/>
      <scheme val="minor"/>
    </font>
    <font>
      <b/>
      <sz val="12"/>
      <color rgb="FFFFFFFF"/>
      <name val="Calibri"/>
      <family val="2"/>
      <scheme val="minor"/>
    </font>
    <font>
      <u/>
      <sz val="11"/>
      <color rgb="FF0070C0"/>
      <name val="Calibri"/>
      <family val="2"/>
      <scheme val="minor"/>
    </font>
    <font>
      <sz val="10"/>
      <color theme="1"/>
      <name val="Calibri"/>
      <family val="2"/>
      <scheme val="minor"/>
    </font>
    <font>
      <b/>
      <sz val="16"/>
      <color theme="0"/>
      <name val="Calibri"/>
      <family val="2"/>
      <scheme val="minor"/>
    </font>
    <font>
      <sz val="16"/>
      <color theme="0"/>
      <name val="Calibri"/>
      <family val="2"/>
      <scheme val="minor"/>
    </font>
    <font>
      <sz val="11"/>
      <color rgb="FFC00000"/>
      <name val="Calibri"/>
      <family val="2"/>
      <scheme val="minor"/>
    </font>
    <font>
      <i/>
      <sz val="9"/>
      <color rgb="FFC00000"/>
      <name val="Calibri"/>
      <family val="2"/>
      <scheme val="minor"/>
    </font>
  </fonts>
  <fills count="20">
    <fill>
      <patternFill patternType="none"/>
    </fill>
    <fill>
      <patternFill patternType="gray125"/>
    </fill>
    <fill>
      <patternFill patternType="solid">
        <fgColor rgb="FF005677"/>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75A4"/>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rgb="FFFFD966"/>
        <bgColor indexed="64"/>
      </patternFill>
    </fill>
    <fill>
      <patternFill patternType="solid">
        <fgColor rgb="FFC9C9C9"/>
        <bgColor indexed="64"/>
      </patternFill>
    </fill>
    <fill>
      <patternFill patternType="solid">
        <fgColor rgb="FFA8D08D"/>
        <bgColor indexed="64"/>
      </patternFill>
    </fill>
    <fill>
      <patternFill patternType="solid">
        <fgColor rgb="FFF4B083"/>
        <bgColor indexed="64"/>
      </patternFill>
    </fill>
    <fill>
      <patternFill patternType="solid">
        <fgColor theme="0"/>
        <bgColor indexed="64"/>
      </patternFill>
    </fill>
    <fill>
      <patternFill patternType="solid">
        <fgColor rgb="FFFFF2CC"/>
        <bgColor indexed="64"/>
      </patternFill>
    </fill>
    <fill>
      <patternFill patternType="solid">
        <fgColor rgb="FF8395B1"/>
        <bgColor indexed="64"/>
      </patternFill>
    </fill>
    <fill>
      <patternFill patternType="solid">
        <fgColor rgb="FFDAE2F3"/>
        <bgColor indexed="64"/>
      </patternFill>
    </fill>
    <fill>
      <patternFill patternType="solid">
        <fgColor rgb="FFD9E1F2"/>
        <bgColor indexed="64"/>
      </patternFill>
    </fill>
    <fill>
      <patternFill patternType="solid">
        <fgColor theme="0" tint="-0.249977111117893"/>
        <bgColor indexed="64"/>
      </patternFill>
    </fill>
    <fill>
      <patternFill patternType="solid">
        <fgColor rgb="FF8496B0"/>
        <bgColor indexed="64"/>
      </patternFill>
    </fill>
  </fills>
  <borders count="41">
    <border>
      <left/>
      <right/>
      <top/>
      <bottom/>
      <diagonal/>
    </border>
    <border>
      <left/>
      <right/>
      <top/>
      <bottom style="thick">
        <color theme="4" tint="0.499984740745262"/>
      </bottom>
      <diagonal/>
    </border>
    <border>
      <left style="thin">
        <color theme="0"/>
      </left>
      <right/>
      <top style="thin">
        <color theme="0"/>
      </top>
      <bottom style="thin">
        <color theme="0"/>
      </bottom>
      <diagonal/>
    </border>
    <border>
      <left/>
      <right/>
      <top style="thin">
        <color theme="0"/>
      </top>
      <bottom style="thin">
        <color theme="0"/>
      </bottom>
      <diagonal/>
    </border>
    <border>
      <left style="thick">
        <color rgb="FF005677"/>
      </left>
      <right/>
      <top style="thick">
        <color rgb="FF005677"/>
      </top>
      <bottom/>
      <diagonal/>
    </border>
    <border>
      <left/>
      <right/>
      <top style="thick">
        <color rgb="FF005677"/>
      </top>
      <bottom/>
      <diagonal/>
    </border>
    <border>
      <left/>
      <right style="thick">
        <color rgb="FF005677"/>
      </right>
      <top style="thick">
        <color rgb="FF005677"/>
      </top>
      <bottom/>
      <diagonal/>
    </border>
    <border>
      <left style="thick">
        <color rgb="FF005677"/>
      </left>
      <right/>
      <top/>
      <bottom/>
      <diagonal/>
    </border>
    <border>
      <left/>
      <right style="thick">
        <color rgb="FF005677"/>
      </right>
      <top/>
      <bottom/>
      <diagonal/>
    </border>
    <border>
      <left style="thick">
        <color rgb="FF005677"/>
      </left>
      <right/>
      <top/>
      <bottom style="thick">
        <color rgb="FF005677"/>
      </bottom>
      <diagonal/>
    </border>
    <border>
      <left/>
      <right/>
      <top/>
      <bottom style="thick">
        <color rgb="FF005677"/>
      </bottom>
      <diagonal/>
    </border>
    <border>
      <left/>
      <right style="thick">
        <color rgb="FF005677"/>
      </right>
      <top/>
      <bottom style="thick">
        <color rgb="FF005677"/>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theme="0"/>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0"/>
      </top>
      <bottom/>
      <diagonal/>
    </border>
    <border>
      <left style="thin">
        <color theme="0"/>
      </left>
      <right style="medium">
        <color indexed="64"/>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right style="thin">
        <color indexed="64"/>
      </right>
      <top/>
      <bottom style="thin">
        <color indexed="64"/>
      </bottom>
      <diagonal/>
    </border>
    <border>
      <left/>
      <right/>
      <top style="thin">
        <color indexed="64"/>
      </top>
      <bottom/>
      <diagonal/>
    </border>
    <border>
      <left style="thin">
        <color theme="0"/>
      </left>
      <right/>
      <top style="thin">
        <color theme="0"/>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theme="0"/>
      </right>
      <top style="medium">
        <color indexed="64"/>
      </top>
      <bottom style="medium">
        <color indexed="64"/>
      </bottom>
      <diagonal/>
    </border>
    <border>
      <left/>
      <right style="medium">
        <color indexed="64"/>
      </right>
      <top style="thin">
        <color theme="0"/>
      </top>
      <bottom style="medium">
        <color indexed="64"/>
      </bottom>
      <diagonal/>
    </border>
    <border>
      <left style="thin">
        <color theme="0"/>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2" fillId="0" borderId="1" applyNumberFormat="0" applyFill="0" applyAlignment="0" applyProtection="0"/>
    <xf numFmtId="0" fontId="9" fillId="0" borderId="0" applyNumberFormat="0" applyFill="0" applyBorder="0" applyAlignment="0" applyProtection="0"/>
  </cellStyleXfs>
  <cellXfs count="228">
    <xf numFmtId="0" fontId="0" fillId="0" borderId="0" xfId="0"/>
    <xf numFmtId="0" fontId="0" fillId="0" borderId="0" xfId="0" applyBorder="1"/>
    <xf numFmtId="0" fontId="0" fillId="0" borderId="7" xfId="0" applyBorder="1"/>
    <xf numFmtId="0" fontId="0" fillId="0" borderId="8" xfId="0" applyBorder="1"/>
    <xf numFmtId="0" fontId="0" fillId="0" borderId="7" xfId="0" applyBorder="1" applyAlignment="1">
      <alignment wrapText="1"/>
    </xf>
    <xf numFmtId="0" fontId="10" fillId="6" borderId="9" xfId="0" applyFont="1" applyFill="1" applyBorder="1"/>
    <xf numFmtId="0" fontId="10" fillId="6" borderId="10" xfId="0" applyFont="1" applyFill="1" applyBorder="1"/>
    <xf numFmtId="0" fontId="10" fillId="6" borderId="11" xfId="0" applyFont="1" applyFill="1" applyBorder="1"/>
    <xf numFmtId="0" fontId="0" fillId="0" borderId="0" xfId="0" applyFont="1"/>
    <xf numFmtId="0" fontId="8" fillId="0" borderId="0" xfId="0" applyFont="1"/>
    <xf numFmtId="0" fontId="0" fillId="0" borderId="0" xfId="0" applyAlignment="1"/>
    <xf numFmtId="9" fontId="0" fillId="0" borderId="8" xfId="1" applyFont="1" applyBorder="1"/>
    <xf numFmtId="0" fontId="0" fillId="0" borderId="0" xfId="0" applyAlignment="1">
      <alignment horizontal="center"/>
    </xf>
    <xf numFmtId="0" fontId="0" fillId="4" borderId="22" xfId="0" applyFill="1" applyBorder="1" applyAlignment="1" applyProtection="1">
      <alignment horizontal="center" vertical="center"/>
      <protection locked="0"/>
    </xf>
    <xf numFmtId="0" fontId="0" fillId="0" borderId="0" xfId="0" applyProtection="1"/>
    <xf numFmtId="0" fontId="0" fillId="9" borderId="0" xfId="0" applyFill="1" applyProtection="1"/>
    <xf numFmtId="0" fontId="4" fillId="2" borderId="18" xfId="2" applyFont="1" applyFill="1" applyBorder="1" applyAlignment="1" applyProtection="1">
      <alignment horizontal="center" vertical="center"/>
    </xf>
    <xf numFmtId="0" fontId="3" fillId="5" borderId="19" xfId="2" applyFont="1" applyFill="1" applyBorder="1" applyAlignment="1" applyProtection="1">
      <alignment horizontal="right" vertical="center"/>
    </xf>
    <xf numFmtId="0" fontId="14" fillId="5" borderId="20" xfId="0" applyFont="1" applyFill="1" applyBorder="1" applyAlignment="1" applyProtection="1">
      <alignment horizontal="center" vertical="center"/>
    </xf>
    <xf numFmtId="0" fontId="3" fillId="8" borderId="0" xfId="0" applyFont="1" applyFill="1" applyBorder="1" applyAlignment="1" applyProtection="1">
      <alignment horizontal="center" vertical="center"/>
    </xf>
    <xf numFmtId="0" fontId="0" fillId="3" borderId="19" xfId="0" applyFill="1" applyBorder="1" applyAlignment="1" applyProtection="1">
      <alignment horizontal="center" vertical="center"/>
    </xf>
    <xf numFmtId="0" fontId="15" fillId="3" borderId="0" xfId="0" applyFont="1" applyFill="1" applyAlignment="1" applyProtection="1">
      <alignment horizontal="center" vertical="center"/>
    </xf>
    <xf numFmtId="0" fontId="0" fillId="4" borderId="19" xfId="0" applyFill="1" applyBorder="1" applyAlignment="1" applyProtection="1">
      <alignment horizontal="center" vertical="center"/>
    </xf>
    <xf numFmtId="0" fontId="0" fillId="0" borderId="27" xfId="0" applyBorder="1" applyProtection="1"/>
    <xf numFmtId="0" fontId="8" fillId="7" borderId="27" xfId="0" applyFont="1" applyFill="1" applyBorder="1" applyAlignment="1" applyProtection="1">
      <alignment horizontal="right" vertical="center"/>
    </xf>
    <xf numFmtId="0" fontId="8" fillId="9" borderId="0" xfId="0" applyFont="1" applyFill="1" applyBorder="1" applyAlignment="1" applyProtection="1">
      <alignment horizontal="right" vertical="center"/>
    </xf>
    <xf numFmtId="0" fontId="8" fillId="9" borderId="0" xfId="0" applyFont="1" applyFill="1" applyBorder="1" applyAlignment="1" applyProtection="1">
      <alignment horizontal="left" vertical="center"/>
    </xf>
    <xf numFmtId="0" fontId="0" fillId="0" borderId="0" xfId="0" applyBorder="1" applyProtection="1"/>
    <xf numFmtId="0" fontId="0" fillId="9" borderId="0" xfId="0" applyFill="1" applyBorder="1" applyProtection="1"/>
    <xf numFmtId="0" fontId="0" fillId="11" borderId="0" xfId="0" applyFill="1" applyProtection="1"/>
    <xf numFmtId="0" fontId="8" fillId="11" borderId="0" xfId="0" applyFont="1" applyFill="1" applyBorder="1" applyAlignment="1" applyProtection="1">
      <alignment horizontal="right" vertical="center"/>
    </xf>
    <xf numFmtId="0" fontId="8" fillId="11" borderId="0" xfId="0" applyFont="1" applyFill="1" applyBorder="1" applyAlignment="1" applyProtection="1">
      <alignment horizontal="left" vertical="center"/>
    </xf>
    <xf numFmtId="0" fontId="0" fillId="0" borderId="0" xfId="0" applyFill="1" applyBorder="1" applyProtection="1"/>
    <xf numFmtId="0" fontId="15" fillId="0" borderId="0" xfId="0" applyFont="1" applyFill="1" applyBorder="1" applyAlignment="1" applyProtection="1">
      <alignment horizontal="center" vertical="center"/>
    </xf>
    <xf numFmtId="0" fontId="0" fillId="11" borderId="0" xfId="0" applyFill="1" applyBorder="1" applyProtection="1"/>
    <xf numFmtId="0" fontId="0" fillId="3" borderId="19" xfId="0" applyFont="1" applyFill="1" applyBorder="1" applyAlignment="1" applyProtection="1">
      <alignment horizontal="center" vertical="center"/>
    </xf>
    <xf numFmtId="0" fontId="0" fillId="4" borderId="19" xfId="0" applyFont="1" applyFill="1" applyBorder="1" applyAlignment="1" applyProtection="1">
      <alignment horizontal="center" vertical="center"/>
    </xf>
    <xf numFmtId="0" fontId="0" fillId="10" borderId="0" xfId="0" applyFill="1" applyProtection="1"/>
    <xf numFmtId="0" fontId="0" fillId="10" borderId="0" xfId="0" applyFill="1" applyBorder="1" applyProtection="1"/>
    <xf numFmtId="0" fontId="8" fillId="10" borderId="0" xfId="0" applyFont="1" applyFill="1" applyBorder="1" applyAlignment="1" applyProtection="1">
      <alignment horizontal="right" vertical="center"/>
    </xf>
    <xf numFmtId="0" fontId="8" fillId="10" borderId="0" xfId="0" applyFont="1" applyFill="1" applyBorder="1" applyAlignment="1" applyProtection="1">
      <alignment horizontal="left" vertical="center"/>
    </xf>
    <xf numFmtId="0" fontId="0" fillId="15" borderId="0" xfId="0" applyFill="1" applyProtection="1"/>
    <xf numFmtId="0" fontId="8" fillId="15" borderId="0" xfId="0" applyFont="1" applyFill="1" applyBorder="1" applyAlignment="1" applyProtection="1">
      <alignment horizontal="right" vertical="center"/>
    </xf>
    <xf numFmtId="0" fontId="8" fillId="15" borderId="0" xfId="0" applyFont="1" applyFill="1" applyBorder="1" applyAlignment="1" applyProtection="1">
      <alignment horizontal="left" vertical="center"/>
    </xf>
    <xf numFmtId="0" fontId="0" fillId="12" borderId="0" xfId="0" applyFill="1" applyProtection="1"/>
    <xf numFmtId="0" fontId="0" fillId="12" borderId="0" xfId="0" applyFill="1" applyBorder="1" applyProtection="1"/>
    <xf numFmtId="0" fontId="8" fillId="12" borderId="0" xfId="0" applyFont="1" applyFill="1" applyBorder="1" applyAlignment="1" applyProtection="1">
      <alignment horizontal="right" vertical="center"/>
    </xf>
    <xf numFmtId="0" fontId="8" fillId="12" borderId="0" xfId="0" applyFont="1" applyFill="1" applyBorder="1" applyAlignment="1" applyProtection="1">
      <alignment horizontal="left" vertical="center"/>
    </xf>
    <xf numFmtId="9" fontId="0" fillId="0" borderId="13" xfId="1" applyNumberFormat="1" applyFont="1" applyBorder="1" applyAlignment="1" applyProtection="1">
      <alignment horizontal="center" vertical="center"/>
      <protection hidden="1"/>
    </xf>
    <xf numFmtId="0" fontId="8" fillId="6" borderId="13" xfId="0" applyFont="1" applyFill="1" applyBorder="1" applyAlignment="1">
      <alignment horizontal="center"/>
    </xf>
    <xf numFmtId="9" fontId="8" fillId="0" borderId="13" xfId="1" applyNumberFormat="1" applyFont="1" applyBorder="1" applyAlignment="1" applyProtection="1">
      <alignment horizontal="center" vertical="center"/>
      <protection hidden="1"/>
    </xf>
    <xf numFmtId="0" fontId="0" fillId="0" borderId="0" xfId="0" applyBorder="1" applyAlignment="1">
      <alignment wrapText="1"/>
    </xf>
    <xf numFmtId="0" fontId="18" fillId="0" borderId="7" xfId="0" applyFont="1" applyBorder="1" applyAlignment="1">
      <alignment vertical="top" wrapText="1"/>
    </xf>
    <xf numFmtId="0" fontId="18" fillId="0" borderId="8" xfId="0" applyFont="1" applyBorder="1" applyAlignment="1">
      <alignment vertical="top" wrapText="1"/>
    </xf>
    <xf numFmtId="0" fontId="10" fillId="0" borderId="7" xfId="0" applyFont="1" applyBorder="1" applyAlignment="1"/>
    <xf numFmtId="0" fontId="10" fillId="0" borderId="0" xfId="0" applyFont="1" applyBorder="1" applyAlignment="1"/>
    <xf numFmtId="0" fontId="10" fillId="0" borderId="8" xfId="0" applyFont="1" applyBorder="1" applyAlignment="1"/>
    <xf numFmtId="0" fontId="9" fillId="0" borderId="0" xfId="3" applyProtection="1"/>
    <xf numFmtId="0" fontId="0" fillId="3" borderId="21" xfId="0" applyFill="1" applyBorder="1" applyAlignment="1" applyProtection="1">
      <alignment horizontal="center" vertical="center"/>
      <protection locked="0"/>
    </xf>
    <xf numFmtId="0" fontId="0" fillId="3" borderId="20" xfId="0" applyFill="1" applyBorder="1" applyAlignment="1" applyProtection="1">
      <alignment horizontal="center" vertical="center" wrapText="1"/>
      <protection locked="0"/>
    </xf>
    <xf numFmtId="0" fontId="0" fillId="4" borderId="21" xfId="0" applyFill="1" applyBorder="1" applyAlignment="1" applyProtection="1">
      <alignment horizontal="center" vertical="center"/>
      <protection locked="0"/>
    </xf>
    <xf numFmtId="0" fontId="0" fillId="3" borderId="21" xfId="0" applyFill="1" applyBorder="1" applyAlignment="1" applyProtection="1">
      <alignment horizontal="center" vertical="center" wrapText="1"/>
      <protection locked="0"/>
    </xf>
    <xf numFmtId="0" fontId="0" fillId="4" borderId="20" xfId="0" applyFill="1" applyBorder="1" applyAlignment="1" applyProtection="1">
      <alignment horizontal="center" vertical="center" wrapText="1"/>
      <protection locked="0"/>
    </xf>
    <xf numFmtId="0" fontId="18" fillId="0" borderId="26" xfId="0" applyFont="1" applyBorder="1" applyAlignment="1" applyProtection="1">
      <alignment horizontal="left" vertical="top"/>
    </xf>
    <xf numFmtId="0" fontId="0" fillId="3" borderId="20" xfId="0" applyFill="1" applyBorder="1" applyAlignment="1" applyProtection="1">
      <alignment horizontal="center" vertical="center"/>
      <protection locked="0"/>
    </xf>
    <xf numFmtId="0" fontId="0" fillId="4" borderId="20" xfId="0" applyFill="1" applyBorder="1" applyAlignment="1" applyProtection="1">
      <alignment horizontal="center" vertical="center"/>
      <protection locked="0"/>
    </xf>
    <xf numFmtId="0" fontId="0" fillId="3" borderId="13" xfId="0" applyFill="1" applyBorder="1" applyAlignment="1" applyProtection="1">
      <alignment horizontal="center" vertical="center"/>
    </xf>
    <xf numFmtId="0" fontId="0" fillId="0" borderId="13" xfId="0" applyBorder="1" applyAlignment="1">
      <alignment horizontal="center" vertical="center"/>
    </xf>
    <xf numFmtId="0" fontId="0" fillId="0" borderId="13" xfId="0" quotePrefix="1" applyBorder="1" applyAlignment="1">
      <alignment horizontal="center" vertical="center"/>
    </xf>
    <xf numFmtId="9" fontId="0" fillId="0" borderId="13" xfId="0" applyNumberFormat="1" applyBorder="1" applyAlignment="1">
      <alignment horizontal="center" vertical="center"/>
    </xf>
    <xf numFmtId="0" fontId="0" fillId="0" borderId="28" xfId="0" applyBorder="1"/>
    <xf numFmtId="0" fontId="0" fillId="0" borderId="32" xfId="0" applyBorder="1" applyAlignment="1">
      <alignment horizontal="center" vertical="center"/>
    </xf>
    <xf numFmtId="0" fontId="0" fillId="6" borderId="13" xfId="0" applyFont="1" applyFill="1" applyBorder="1" applyAlignment="1" applyProtection="1">
      <alignment horizontal="center" vertical="center" wrapText="1"/>
      <protection locked="0"/>
    </xf>
    <xf numFmtId="0" fontId="0" fillId="0" borderId="0" xfId="0" applyAlignment="1">
      <alignment vertical="center" wrapText="1"/>
    </xf>
    <xf numFmtId="9" fontId="0" fillId="0" borderId="13" xfId="1" applyFont="1" applyBorder="1" applyAlignment="1">
      <alignment horizontal="center" vertical="center"/>
    </xf>
    <xf numFmtId="0" fontId="24" fillId="0" borderId="0" xfId="3" applyFont="1"/>
    <xf numFmtId="0" fontId="24" fillId="0" borderId="0" xfId="3" applyFont="1" applyFill="1"/>
    <xf numFmtId="0" fontId="13" fillId="9" borderId="0" xfId="0" applyFont="1" applyFill="1" applyAlignment="1" applyProtection="1">
      <alignment horizontal="center" vertical="center" wrapText="1"/>
    </xf>
    <xf numFmtId="0" fontId="13" fillId="10" borderId="0" xfId="0" applyFont="1" applyFill="1" applyAlignment="1" applyProtection="1">
      <alignment horizontal="center" vertical="center" wrapText="1"/>
    </xf>
    <xf numFmtId="0" fontId="13" fillId="11" borderId="0" xfId="0" applyFont="1" applyFill="1" applyAlignment="1" applyProtection="1">
      <alignment horizontal="center" vertical="center" wrapText="1"/>
    </xf>
    <xf numFmtId="0" fontId="13" fillId="15" borderId="0" xfId="0" applyFont="1" applyFill="1" applyAlignment="1" applyProtection="1">
      <alignment horizontal="center" vertical="center" wrapText="1"/>
    </xf>
    <xf numFmtId="0" fontId="13" fillId="12" borderId="0" xfId="0" applyFont="1" applyFill="1" applyAlignment="1" applyProtection="1">
      <alignment horizontal="center" vertical="center" wrapText="1"/>
    </xf>
    <xf numFmtId="0" fontId="8" fillId="6" borderId="0" xfId="0" applyFont="1" applyFill="1" applyBorder="1" applyAlignment="1">
      <alignment vertical="center"/>
    </xf>
    <xf numFmtId="0" fontId="7" fillId="0" borderId="0" xfId="0" applyFont="1" applyProtection="1"/>
    <xf numFmtId="0" fontId="0" fillId="0" borderId="0" xfId="0" applyAlignment="1" applyProtection="1">
      <alignment horizontal="center" wrapText="1"/>
    </xf>
    <xf numFmtId="0" fontId="21" fillId="0" borderId="0" xfId="0" applyFont="1" applyProtection="1"/>
    <xf numFmtId="0" fontId="16" fillId="0" borderId="0" xfId="0" applyFont="1" applyProtection="1"/>
    <xf numFmtId="0" fontId="0" fillId="6" borderId="13" xfId="0" applyFill="1" applyBorder="1" applyAlignment="1" applyProtection="1">
      <alignment horizontal="center" wrapText="1"/>
      <protection locked="0"/>
    </xf>
    <xf numFmtId="0" fontId="0" fillId="6" borderId="13" xfId="0" applyFont="1" applyFill="1" applyBorder="1" applyAlignment="1" applyProtection="1">
      <alignment horizontal="center"/>
      <protection locked="0"/>
    </xf>
    <xf numFmtId="0" fontId="0" fillId="6" borderId="17" xfId="0" applyFill="1" applyBorder="1" applyAlignment="1" applyProtection="1">
      <alignment horizontal="center" wrapText="1"/>
      <protection locked="0"/>
    </xf>
    <xf numFmtId="0" fontId="0" fillId="6" borderId="13" xfId="0" applyFill="1" applyBorder="1" applyAlignment="1" applyProtection="1">
      <alignment vertical="top" wrapText="1"/>
      <protection locked="0"/>
    </xf>
    <xf numFmtId="0" fontId="16" fillId="3" borderId="0" xfId="0" applyFont="1" applyFill="1" applyBorder="1" applyAlignment="1" applyProtection="1">
      <alignment horizontal="right"/>
    </xf>
    <xf numFmtId="0" fontId="19" fillId="3" borderId="0" xfId="0" applyFont="1" applyFill="1" applyBorder="1" applyAlignment="1" applyProtection="1">
      <alignment horizontal="center" wrapText="1"/>
    </xf>
    <xf numFmtId="0" fontId="16" fillId="3" borderId="0" xfId="0" applyFont="1" applyFill="1" applyAlignment="1" applyProtection="1">
      <alignment horizontal="right"/>
    </xf>
    <xf numFmtId="0" fontId="0" fillId="3" borderId="0" xfId="0" applyFill="1" applyProtection="1"/>
    <xf numFmtId="0" fontId="0" fillId="3" borderId="0" xfId="0" applyFill="1" applyAlignment="1" applyProtection="1">
      <alignment wrapText="1"/>
    </xf>
    <xf numFmtId="0" fontId="16" fillId="3" borderId="0" xfId="0" applyFont="1" applyFill="1" applyAlignment="1">
      <alignment horizontal="right" wrapText="1"/>
    </xf>
    <xf numFmtId="0" fontId="0" fillId="3" borderId="0" xfId="0" applyFill="1"/>
    <xf numFmtId="0" fontId="12" fillId="9" borderId="0" xfId="0" applyFont="1" applyFill="1" applyAlignment="1">
      <alignment horizontal="left" vertical="top" wrapText="1"/>
    </xf>
    <xf numFmtId="0" fontId="13" fillId="9" borderId="0" xfId="0" applyFont="1" applyFill="1" applyAlignment="1" applyProtection="1">
      <alignment horizontal="center" vertical="center" wrapText="1"/>
    </xf>
    <xf numFmtId="0" fontId="3" fillId="8" borderId="13" xfId="0" applyFont="1" applyFill="1" applyBorder="1" applyAlignment="1" applyProtection="1">
      <alignment horizontal="center" vertical="center"/>
    </xf>
    <xf numFmtId="0" fontId="13" fillId="10" borderId="0" xfId="0" applyFont="1" applyFill="1" applyAlignment="1" applyProtection="1">
      <alignment horizontal="center" vertical="center" wrapText="1"/>
    </xf>
    <xf numFmtId="0" fontId="8" fillId="7" borderId="30" xfId="0" applyFont="1" applyFill="1" applyBorder="1" applyAlignment="1" applyProtection="1">
      <alignment horizontal="right" vertical="center"/>
    </xf>
    <xf numFmtId="0" fontId="13" fillId="11" borderId="0" xfId="0" applyFont="1" applyFill="1" applyAlignment="1" applyProtection="1">
      <alignment horizontal="center" vertical="center" wrapText="1"/>
    </xf>
    <xf numFmtId="0" fontId="8" fillId="14" borderId="30" xfId="0" applyFont="1" applyFill="1" applyBorder="1" applyAlignment="1" applyProtection="1">
      <alignment horizontal="right" vertical="center"/>
    </xf>
    <xf numFmtId="0" fontId="13" fillId="15" borderId="0" xfId="0" applyFont="1" applyFill="1" applyAlignment="1" applyProtection="1">
      <alignment horizontal="center" vertical="center" wrapText="1"/>
    </xf>
    <xf numFmtId="0" fontId="13" fillId="12" borderId="0" xfId="0" applyFont="1" applyFill="1" applyAlignment="1" applyProtection="1">
      <alignment horizontal="center" vertical="center" wrapText="1"/>
    </xf>
    <xf numFmtId="0" fontId="0" fillId="3" borderId="19" xfId="0" applyFill="1" applyBorder="1" applyAlignment="1" applyProtection="1">
      <alignment horizontal="right" vertical="center"/>
    </xf>
    <xf numFmtId="0" fontId="0" fillId="4" borderId="19" xfId="0" applyFill="1" applyBorder="1" applyAlignment="1" applyProtection="1">
      <alignment horizontal="right" vertical="center"/>
    </xf>
    <xf numFmtId="0" fontId="12" fillId="9" borderId="0" xfId="0" applyFont="1" applyFill="1" applyAlignment="1">
      <alignment vertical="top" wrapText="1"/>
    </xf>
    <xf numFmtId="0" fontId="9" fillId="0" borderId="0" xfId="3"/>
    <xf numFmtId="0" fontId="0" fillId="3" borderId="21" xfId="0" applyFill="1" applyBorder="1" applyAlignment="1" applyProtection="1">
      <alignment horizontal="center" vertical="center"/>
    </xf>
    <xf numFmtId="0" fontId="0" fillId="4" borderId="21" xfId="0" applyFill="1" applyBorder="1" applyAlignment="1" applyProtection="1">
      <alignment horizontal="center" vertical="center"/>
    </xf>
    <xf numFmtId="0" fontId="8" fillId="7" borderId="0" xfId="0" applyFont="1" applyFill="1" applyAlignment="1" applyProtection="1">
      <alignment horizontal="center" vertical="center"/>
    </xf>
    <xf numFmtId="0" fontId="8" fillId="7" borderId="0" xfId="0" applyFont="1" applyFill="1" applyAlignment="1" applyProtection="1">
      <alignment horizontal="right" vertical="center"/>
    </xf>
    <xf numFmtId="0" fontId="8" fillId="7" borderId="37" xfId="0" applyFont="1" applyFill="1" applyBorder="1" applyAlignment="1" applyProtection="1">
      <alignment horizontal="right" vertical="center"/>
    </xf>
    <xf numFmtId="0" fontId="3" fillId="8" borderId="0" xfId="0" applyFont="1" applyFill="1" applyBorder="1" applyAlignment="1" applyProtection="1">
      <alignment horizontal="center" vertical="center" wrapText="1"/>
    </xf>
    <xf numFmtId="0" fontId="0" fillId="3" borderId="20" xfId="0" applyFill="1" applyBorder="1" applyAlignment="1" applyProtection="1">
      <alignment horizontal="center" vertical="center"/>
    </xf>
    <xf numFmtId="0" fontId="0" fillId="4" borderId="20" xfId="0" applyFill="1" applyBorder="1" applyAlignment="1" applyProtection="1">
      <alignment horizontal="center" vertical="center"/>
    </xf>
    <xf numFmtId="0" fontId="0" fillId="4" borderId="22" xfId="0" applyFill="1" applyBorder="1" applyAlignment="1" applyProtection="1">
      <alignment horizontal="center" vertical="center"/>
    </xf>
    <xf numFmtId="0" fontId="0" fillId="4" borderId="19" xfId="0" applyFont="1" applyFill="1" applyBorder="1" applyAlignment="1" applyProtection="1">
      <alignment horizontal="right" vertical="center"/>
    </xf>
    <xf numFmtId="0" fontId="0" fillId="0" borderId="0" xfId="0" applyFill="1" applyProtection="1"/>
    <xf numFmtId="0" fontId="13" fillId="0" borderId="0" xfId="0" applyFont="1" applyFill="1" applyAlignment="1" applyProtection="1">
      <alignment horizontal="center" vertical="center" wrapText="1"/>
    </xf>
    <xf numFmtId="0" fontId="0" fillId="4" borderId="20" xfId="0" applyFill="1" applyBorder="1" applyAlignment="1" applyProtection="1">
      <alignment horizontal="center" vertical="center" wrapText="1"/>
    </xf>
    <xf numFmtId="0" fontId="9" fillId="0" borderId="0" xfId="3" applyFill="1"/>
    <xf numFmtId="0" fontId="0" fillId="4" borderId="21" xfId="0" applyFill="1" applyBorder="1" applyAlignment="1" applyProtection="1">
      <alignment horizontal="center" vertical="center" wrapText="1"/>
      <protection locked="0"/>
    </xf>
    <xf numFmtId="0" fontId="0" fillId="3" borderId="21" xfId="0" applyFill="1" applyBorder="1" applyAlignment="1" applyProtection="1">
      <alignment horizontal="center" vertical="center" wrapText="1"/>
    </xf>
    <xf numFmtId="0" fontId="0" fillId="0" borderId="0" xfId="0" quotePrefix="1" applyBorder="1" applyAlignment="1">
      <alignment horizontal="center" vertical="center"/>
    </xf>
    <xf numFmtId="0" fontId="0" fillId="0" borderId="0" xfId="0" applyBorder="1" applyAlignment="1">
      <alignment horizontal="center" vertical="center"/>
    </xf>
    <xf numFmtId="0" fontId="8" fillId="18" borderId="13" xfId="0" applyFont="1" applyFill="1" applyBorder="1" applyAlignment="1">
      <alignment horizontal="center"/>
    </xf>
    <xf numFmtId="9" fontId="0" fillId="0" borderId="13" xfId="1" quotePrefix="1" applyFont="1" applyBorder="1" applyAlignment="1">
      <alignment horizontal="center" vertical="center"/>
    </xf>
    <xf numFmtId="164" fontId="0" fillId="0" borderId="13" xfId="0" applyNumberFormat="1" applyBorder="1" applyAlignment="1">
      <alignment horizontal="center" vertical="center"/>
    </xf>
    <xf numFmtId="0" fontId="0" fillId="0" borderId="13" xfId="0" applyBorder="1" applyAlignment="1">
      <alignment vertical="center"/>
    </xf>
    <xf numFmtId="0" fontId="0" fillId="0" borderId="13" xfId="0" applyFill="1" applyBorder="1" applyAlignment="1">
      <alignment horizontal="left" vertical="center"/>
    </xf>
    <xf numFmtId="0" fontId="0" fillId="0" borderId="13" xfId="0" applyBorder="1" applyAlignment="1">
      <alignment horizontal="left" vertical="center"/>
    </xf>
    <xf numFmtId="0" fontId="0" fillId="0" borderId="29" xfId="0" quotePrefix="1" applyBorder="1" applyAlignment="1">
      <alignment horizontal="center" vertical="center"/>
    </xf>
    <xf numFmtId="9" fontId="0" fillId="0" borderId="0" xfId="1" applyFont="1"/>
    <xf numFmtId="0" fontId="17" fillId="0" borderId="0" xfId="0" applyFont="1" applyFill="1" applyBorder="1" applyAlignment="1">
      <alignment horizontal="right" vertical="top" wrapText="1"/>
    </xf>
    <xf numFmtId="165" fontId="8" fillId="0" borderId="13" xfId="1" applyNumberFormat="1" applyFont="1" applyBorder="1" applyAlignment="1" applyProtection="1">
      <alignment horizontal="center" vertical="center"/>
      <protection hidden="1"/>
    </xf>
    <xf numFmtId="165" fontId="0" fillId="0" borderId="13" xfId="1" applyNumberFormat="1" applyFont="1" applyBorder="1" applyAlignment="1" applyProtection="1">
      <alignment horizontal="center" vertical="center"/>
      <protection hidden="1"/>
    </xf>
    <xf numFmtId="0" fontId="13" fillId="9" borderId="0" xfId="0" applyFont="1" applyFill="1" applyAlignment="1" applyProtection="1">
      <alignment horizontal="center" vertical="center" wrapText="1"/>
    </xf>
    <xf numFmtId="0" fontId="0" fillId="3" borderId="19" xfId="0" applyFill="1" applyBorder="1" applyAlignment="1" applyProtection="1">
      <alignment horizontal="center" vertical="center" wrapText="1"/>
    </xf>
    <xf numFmtId="0" fontId="0" fillId="3" borderId="19" xfId="0" applyFill="1" applyBorder="1" applyAlignment="1" applyProtection="1">
      <alignment horizontal="right" vertical="center" wrapText="1"/>
    </xf>
    <xf numFmtId="0" fontId="29" fillId="0" borderId="26" xfId="0" applyFont="1" applyBorder="1" applyAlignment="1" applyProtection="1">
      <alignment horizontal="center" vertical="top"/>
    </xf>
    <xf numFmtId="0" fontId="0" fillId="4" borderId="19" xfId="0" applyFill="1" applyBorder="1" applyAlignment="1" applyProtection="1">
      <alignment horizontal="center" vertical="center" wrapText="1"/>
    </xf>
    <xf numFmtId="0" fontId="7" fillId="3" borderId="0" xfId="0" applyFont="1" applyFill="1" applyAlignment="1" applyProtection="1">
      <alignment horizontal="center" vertical="center"/>
    </xf>
    <xf numFmtId="0" fontId="0" fillId="0" borderId="0" xfId="0" applyFill="1" applyAlignment="1"/>
    <xf numFmtId="0" fontId="15"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9" fontId="0" fillId="0" borderId="13" xfId="1" quotePrefix="1" applyNumberFormat="1" applyFont="1" applyBorder="1" applyAlignment="1">
      <alignment horizontal="center" vertical="center"/>
    </xf>
    <xf numFmtId="166" fontId="10" fillId="0" borderId="0" xfId="0" applyNumberFormat="1" applyFont="1" applyAlignment="1" applyProtection="1">
      <alignment horizontal="right"/>
    </xf>
    <xf numFmtId="0" fontId="14" fillId="2" borderId="13" xfId="0" applyFont="1" applyFill="1" applyBorder="1" applyAlignment="1" applyProtection="1">
      <alignment horizontal="left"/>
    </xf>
    <xf numFmtId="0" fontId="27" fillId="2" borderId="0" xfId="0" applyFont="1" applyFill="1" applyAlignment="1" applyProtection="1">
      <alignment horizontal="center" vertical="center" wrapText="1"/>
    </xf>
    <xf numFmtId="0" fontId="5" fillId="2" borderId="0" xfId="0" applyFont="1" applyFill="1" applyAlignment="1" applyProtection="1">
      <alignment horizontal="center" vertical="center"/>
    </xf>
    <xf numFmtId="0" fontId="16" fillId="0" borderId="0" xfId="0" applyFont="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lignment horizontal="center" vertical="center"/>
    </xf>
    <xf numFmtId="0" fontId="14" fillId="2" borderId="14" xfId="0" applyFont="1" applyFill="1" applyBorder="1" applyAlignment="1">
      <alignment horizontal="left" vertical="center"/>
    </xf>
    <xf numFmtId="0" fontId="14" fillId="2" borderId="33" xfId="0" applyFont="1" applyFill="1" applyBorder="1" applyAlignment="1">
      <alignment horizontal="left" vertical="center"/>
    </xf>
    <xf numFmtId="0" fontId="14" fillId="2" borderId="15" xfId="0" applyFont="1" applyFill="1" applyBorder="1" applyAlignment="1">
      <alignment horizontal="left" vertical="center"/>
    </xf>
    <xf numFmtId="0" fontId="0" fillId="6" borderId="31" xfId="0" applyFill="1" applyBorder="1" applyAlignment="1" applyProtection="1">
      <alignment vertical="top" wrapText="1"/>
      <protection locked="0"/>
    </xf>
    <xf numFmtId="0" fontId="0" fillId="6" borderId="34" xfId="0" applyFill="1" applyBorder="1" applyAlignment="1" applyProtection="1">
      <alignment vertical="top" wrapText="1"/>
      <protection locked="0"/>
    </xf>
    <xf numFmtId="0" fontId="0" fillId="6" borderId="32" xfId="0" applyFill="1" applyBorder="1" applyAlignment="1" applyProtection="1">
      <alignment vertical="top" wrapText="1"/>
      <protection locked="0"/>
    </xf>
    <xf numFmtId="0" fontId="0" fillId="6" borderId="35" xfId="0" applyFill="1" applyBorder="1" applyAlignment="1" applyProtection="1">
      <alignment vertical="top" wrapText="1"/>
      <protection locked="0"/>
    </xf>
    <xf numFmtId="0" fontId="0" fillId="6" borderId="36" xfId="0" applyFill="1" applyBorder="1" applyAlignment="1" applyProtection="1">
      <alignment vertical="top" wrapText="1"/>
      <protection locked="0"/>
    </xf>
    <xf numFmtId="0" fontId="0" fillId="6" borderId="28" xfId="0" applyFill="1" applyBorder="1" applyAlignment="1" applyProtection="1">
      <alignment vertical="top" wrapText="1"/>
      <protection locked="0"/>
    </xf>
    <xf numFmtId="0" fontId="0" fillId="6" borderId="14" xfId="0" applyFill="1" applyBorder="1" applyAlignment="1" applyProtection="1">
      <alignment vertical="top" wrapText="1"/>
      <protection locked="0"/>
    </xf>
    <xf numFmtId="0" fontId="0" fillId="6" borderId="15" xfId="0" applyFill="1" applyBorder="1" applyAlignment="1" applyProtection="1">
      <alignment vertical="top" wrapText="1"/>
      <protection locked="0"/>
    </xf>
    <xf numFmtId="0" fontId="22" fillId="12" borderId="0" xfId="0" applyFont="1" applyFill="1" applyAlignment="1">
      <alignment horizontal="left" vertical="top" wrapText="1"/>
    </xf>
    <xf numFmtId="0" fontId="5" fillId="2" borderId="0" xfId="0" applyFont="1" applyFill="1" applyAlignment="1">
      <alignment horizontal="center" vertical="center"/>
    </xf>
    <xf numFmtId="0" fontId="16" fillId="0" borderId="0" xfId="0" applyFont="1" applyAlignment="1">
      <alignment horizontal="center"/>
    </xf>
    <xf numFmtId="0" fontId="22" fillId="10" borderId="0" xfId="0" applyFont="1" applyFill="1" applyAlignment="1">
      <alignment horizontal="left" vertical="top" wrapText="1"/>
    </xf>
    <xf numFmtId="0" fontId="22" fillId="11" borderId="0" xfId="0" applyFont="1" applyFill="1" applyAlignment="1">
      <alignment horizontal="left" vertical="top" wrapText="1"/>
    </xf>
    <xf numFmtId="0" fontId="23" fillId="19" borderId="0" xfId="0" applyFont="1" applyFill="1" applyAlignment="1">
      <alignment horizontal="left" vertical="top" wrapText="1"/>
    </xf>
    <xf numFmtId="0" fontId="8" fillId="7" borderId="30" xfId="0" applyFont="1" applyFill="1" applyBorder="1" applyAlignment="1" applyProtection="1">
      <alignment horizontal="center" vertical="center"/>
    </xf>
    <xf numFmtId="0" fontId="8" fillId="7" borderId="38" xfId="0" applyFont="1" applyFill="1" applyBorder="1" applyAlignment="1" applyProtection="1">
      <alignment horizontal="center" vertical="center"/>
    </xf>
    <xf numFmtId="0" fontId="8" fillId="7" borderId="39" xfId="0" applyFont="1" applyFill="1" applyBorder="1" applyAlignment="1" applyProtection="1">
      <alignment horizontal="center" vertical="center"/>
    </xf>
    <xf numFmtId="0" fontId="8" fillId="7" borderId="40" xfId="0" applyFont="1" applyFill="1" applyBorder="1" applyAlignment="1" applyProtection="1">
      <alignment horizontal="center" vertical="center"/>
    </xf>
    <xf numFmtId="0" fontId="20" fillId="0" borderId="0" xfId="0" applyFont="1" applyAlignment="1" applyProtection="1">
      <alignment horizontal="center" vertical="center"/>
    </xf>
    <xf numFmtId="0" fontId="13" fillId="9" borderId="0" xfId="0" applyFont="1" applyFill="1" applyAlignment="1" applyProtection="1">
      <alignment horizontal="center" vertical="center" wrapText="1"/>
    </xf>
    <xf numFmtId="0" fontId="0" fillId="3" borderId="23" xfId="0" applyFont="1" applyFill="1" applyBorder="1" applyAlignment="1" applyProtection="1">
      <alignment horizontal="left" vertical="center" wrapText="1"/>
    </xf>
    <xf numFmtId="0" fontId="1" fillId="3" borderId="23" xfId="0" applyFont="1" applyFill="1" applyBorder="1" applyAlignment="1" applyProtection="1">
      <alignment horizontal="left" vertical="center" wrapText="1"/>
    </xf>
    <xf numFmtId="0" fontId="1" fillId="3" borderId="20" xfId="0" applyFont="1" applyFill="1" applyBorder="1" applyAlignment="1" applyProtection="1">
      <alignment horizontal="left" vertical="center" wrapText="1"/>
    </xf>
    <xf numFmtId="0" fontId="0" fillId="3" borderId="23" xfId="0" applyFill="1" applyBorder="1" applyAlignment="1" applyProtection="1">
      <alignment horizontal="left" vertical="center" wrapText="1"/>
    </xf>
    <xf numFmtId="0" fontId="0" fillId="4" borderId="23" xfId="0" applyFill="1" applyBorder="1" applyAlignment="1" applyProtection="1">
      <alignment horizontal="left" vertical="center" wrapText="1"/>
    </xf>
    <xf numFmtId="0" fontId="14" fillId="5" borderId="19"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0" fillId="13" borderId="23" xfId="0" applyFont="1" applyFill="1" applyBorder="1" applyAlignment="1" applyProtection="1">
      <alignment horizontal="left" vertical="center" wrapText="1"/>
    </xf>
    <xf numFmtId="0" fontId="1" fillId="13" borderId="23" xfId="0" applyFont="1" applyFill="1" applyBorder="1" applyAlignment="1" applyProtection="1">
      <alignment horizontal="left" vertical="center" wrapText="1"/>
    </xf>
    <xf numFmtId="0" fontId="1" fillId="13" borderId="20" xfId="0" applyFont="1" applyFill="1" applyBorder="1" applyAlignment="1" applyProtection="1">
      <alignment horizontal="left" vertical="center" wrapText="1"/>
    </xf>
    <xf numFmtId="0" fontId="0" fillId="3" borderId="2" xfId="0" applyFill="1" applyBorder="1" applyAlignment="1" applyProtection="1">
      <alignment horizontal="left" vertical="center" wrapText="1"/>
    </xf>
    <xf numFmtId="0" fontId="0" fillId="3" borderId="3" xfId="0" applyFill="1" applyBorder="1" applyAlignment="1" applyProtection="1">
      <alignment horizontal="left" vertical="center" wrapText="1"/>
    </xf>
    <xf numFmtId="0" fontId="0" fillId="3" borderId="12" xfId="0" applyFill="1" applyBorder="1" applyAlignment="1" applyProtection="1">
      <alignment horizontal="left" vertical="center" wrapText="1"/>
    </xf>
    <xf numFmtId="0" fontId="0" fillId="4" borderId="2" xfId="0" applyFill="1" applyBorder="1" applyAlignment="1" applyProtection="1">
      <alignment horizontal="left" vertical="center" wrapText="1"/>
    </xf>
    <xf numFmtId="0" fontId="0" fillId="4" borderId="3" xfId="0" applyFill="1" applyBorder="1" applyAlignment="1" applyProtection="1">
      <alignment horizontal="left" vertical="center" wrapText="1"/>
    </xf>
    <xf numFmtId="0" fontId="0" fillId="4" borderId="12" xfId="0" applyFill="1" applyBorder="1" applyAlignment="1" applyProtection="1">
      <alignment horizontal="left" vertical="center" wrapText="1"/>
    </xf>
    <xf numFmtId="0" fontId="0" fillId="3" borderId="2" xfId="0" applyFont="1" applyFill="1" applyBorder="1" applyAlignment="1" applyProtection="1">
      <alignment horizontal="left" vertical="center" wrapText="1"/>
    </xf>
    <xf numFmtId="0" fontId="0" fillId="3" borderId="3" xfId="0" applyFont="1" applyFill="1" applyBorder="1" applyAlignment="1" applyProtection="1">
      <alignment horizontal="left" vertical="center" wrapText="1"/>
    </xf>
    <xf numFmtId="0" fontId="0" fillId="3" borderId="12" xfId="0" applyFont="1" applyFill="1" applyBorder="1" applyAlignment="1" applyProtection="1">
      <alignment horizontal="left" vertical="center" wrapText="1"/>
    </xf>
    <xf numFmtId="0" fontId="0" fillId="4" borderId="2" xfId="0" applyFont="1" applyFill="1" applyBorder="1" applyAlignment="1" applyProtection="1">
      <alignment horizontal="left" vertical="center" wrapText="1"/>
    </xf>
    <xf numFmtId="0" fontId="0" fillId="4" borderId="3" xfId="0" applyFont="1" applyFill="1" applyBorder="1" applyAlignment="1" applyProtection="1">
      <alignment horizontal="left" vertical="center" wrapText="1"/>
    </xf>
    <xf numFmtId="0" fontId="0" fillId="4" borderId="12" xfId="0" applyFont="1" applyFill="1" applyBorder="1" applyAlignment="1" applyProtection="1">
      <alignment horizontal="left" vertical="center" wrapText="1"/>
    </xf>
    <xf numFmtId="0" fontId="13" fillId="10" borderId="0" xfId="0" applyFont="1" applyFill="1" applyAlignment="1" applyProtection="1">
      <alignment horizontal="center" vertical="center" wrapText="1"/>
    </xf>
    <xf numFmtId="0" fontId="13" fillId="11" borderId="0" xfId="0" applyFont="1" applyFill="1" applyAlignment="1" applyProtection="1">
      <alignment horizontal="center" vertical="center" wrapText="1"/>
    </xf>
    <xf numFmtId="0" fontId="13" fillId="15" borderId="0" xfId="0" applyFont="1" applyFill="1" applyAlignment="1" applyProtection="1">
      <alignment horizontal="center" vertical="center" wrapText="1"/>
    </xf>
    <xf numFmtId="0" fontId="0" fillId="4" borderId="23" xfId="0" applyFont="1" applyFill="1" applyBorder="1" applyAlignment="1" applyProtection="1">
      <alignment horizontal="left" vertical="center" wrapText="1"/>
    </xf>
    <xf numFmtId="0" fontId="13" fillId="12" borderId="0" xfId="0" applyFont="1" applyFill="1" applyAlignment="1" applyProtection="1">
      <alignment horizontal="center" vertical="center" wrapText="1"/>
    </xf>
    <xf numFmtId="0" fontId="17" fillId="0" borderId="29" xfId="0" applyFont="1" applyFill="1" applyBorder="1" applyAlignment="1">
      <alignment horizontal="left" vertical="top" wrapText="1"/>
    </xf>
    <xf numFmtId="0" fontId="17" fillId="0" borderId="0" xfId="0" applyFont="1" applyBorder="1" applyAlignment="1">
      <alignment horizontal="center" vertical="top" wrapText="1"/>
    </xf>
    <xf numFmtId="0" fontId="25" fillId="0" borderId="0" xfId="0" applyFont="1" applyAlignment="1">
      <alignment horizontal="left" vertical="top"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0" fillId="17" borderId="7" xfId="0" applyFill="1" applyBorder="1" applyAlignment="1">
      <alignment horizontal="center"/>
    </xf>
    <xf numFmtId="0" fontId="0" fillId="17" borderId="0" xfId="0" applyFill="1" applyBorder="1" applyAlignment="1">
      <alignment horizontal="center"/>
    </xf>
    <xf numFmtId="0" fontId="0" fillId="17" borderId="8" xfId="0" applyFill="1" applyBorder="1" applyAlignment="1">
      <alignment horizontal="center"/>
    </xf>
    <xf numFmtId="0" fontId="0" fillId="0" borderId="7" xfId="0" applyBorder="1" applyAlignment="1">
      <alignment horizontal="center" wrapText="1"/>
    </xf>
    <xf numFmtId="0" fontId="0" fillId="0" borderId="0" xfId="0" applyBorder="1" applyAlignment="1">
      <alignment horizontal="center" wrapText="1"/>
    </xf>
    <xf numFmtId="0" fontId="0" fillId="0" borderId="8" xfId="0" applyBorder="1" applyAlignment="1">
      <alignment horizontal="center" wrapText="1"/>
    </xf>
    <xf numFmtId="0" fontId="0" fillId="0" borderId="13" xfId="0" applyFill="1" applyBorder="1" applyAlignment="1">
      <alignment horizontal="right" vertical="center"/>
    </xf>
    <xf numFmtId="0" fontId="8" fillId="0" borderId="13" xfId="0" applyFont="1" applyFill="1" applyBorder="1" applyAlignment="1">
      <alignment horizontal="right" vertical="center"/>
    </xf>
    <xf numFmtId="0" fontId="8" fillId="16" borderId="13" xfId="0" applyFont="1" applyFill="1" applyBorder="1" applyAlignment="1">
      <alignment horizontal="center"/>
    </xf>
    <xf numFmtId="0" fontId="0" fillId="0" borderId="13" xfId="0" applyBorder="1" applyAlignment="1">
      <alignment horizontal="right" vertical="center"/>
    </xf>
    <xf numFmtId="0" fontId="8" fillId="6" borderId="0" xfId="0" applyFont="1" applyFill="1" applyBorder="1" applyAlignment="1">
      <alignment horizontal="left" vertical="center"/>
    </xf>
    <xf numFmtId="0" fontId="26" fillId="2" borderId="0" xfId="0" applyFont="1" applyFill="1" applyBorder="1" applyAlignment="1">
      <alignment horizontal="center" vertical="center"/>
    </xf>
    <xf numFmtId="0" fontId="7" fillId="3" borderId="0" xfId="0" applyFont="1" applyFill="1" applyAlignment="1">
      <alignment horizontal="center" vertical="center"/>
    </xf>
  </cellXfs>
  <cellStyles count="4">
    <cellStyle name="Heading 2" xfId="2" builtinId="17"/>
    <cellStyle name="Hyperlink" xfId="3" builtinId="8"/>
    <cellStyle name="Normal" xfId="0" builtinId="0"/>
    <cellStyle name="Percent" xfId="1" builtinId="5"/>
  </cellStyles>
  <dxfs count="7">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s>
  <tableStyles count="0" defaultTableStyle="TableStyleMedium2" defaultPivotStyle="PivotStyleLight16"/>
  <colors>
    <mruColors>
      <color rgb="FF005677"/>
      <color rgb="FFD9E1F2"/>
      <color rgb="FFFFF4A4"/>
      <color rgb="FFFFEEBF"/>
      <color rgb="FFFFFD78"/>
      <color rgb="FF338EDD"/>
      <color rgb="FFA8D08D"/>
      <color rgb="FF0075A4"/>
      <color rgb="FFF4B083"/>
      <color rgb="FFC9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1100139</xdr:colOff>
      <xdr:row>0</xdr:row>
      <xdr:rowOff>76200</xdr:rowOff>
    </xdr:from>
    <xdr:to>
      <xdr:col>3</xdr:col>
      <xdr:colOff>28576</xdr:colOff>
      <xdr:row>1</xdr:row>
      <xdr:rowOff>292893</xdr:rowOff>
    </xdr:to>
    <xdr:pic>
      <xdr:nvPicPr>
        <xdr:cNvPr id="7" name="Picture 6">
          <a:extLst>
            <a:ext uri="{FF2B5EF4-FFF2-40B4-BE49-F238E27FC236}">
              <a16:creationId xmlns:a16="http://schemas.microsoft.com/office/drawing/2014/main" id="{550A4402-06C7-4705-BEE3-710E71F0E1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4989" y="76200"/>
          <a:ext cx="1700212" cy="578643"/>
        </a:xfrm>
        <a:prstGeom prst="rect">
          <a:avLst/>
        </a:prstGeom>
      </xdr:spPr>
    </xdr:pic>
    <xdr:clientData/>
  </xdr:twoCellAnchor>
  <xdr:twoCellAnchor editAs="oneCell">
    <xdr:from>
      <xdr:col>1</xdr:col>
      <xdr:colOff>9525</xdr:colOff>
      <xdr:row>0</xdr:row>
      <xdr:rowOff>15560</xdr:rowOff>
    </xdr:from>
    <xdr:to>
      <xdr:col>1</xdr:col>
      <xdr:colOff>3486150</xdr:colOff>
      <xdr:row>1</xdr:row>
      <xdr:rowOff>361034</xdr:rowOff>
    </xdr:to>
    <xdr:pic>
      <xdr:nvPicPr>
        <xdr:cNvPr id="2" name="Picture 1">
          <a:extLst>
            <a:ext uri="{FF2B5EF4-FFF2-40B4-BE49-F238E27FC236}">
              <a16:creationId xmlns:a16="http://schemas.microsoft.com/office/drawing/2014/main" id="{E0A6BC32-F981-7F04-1EBF-D0884F0549D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4313" y="15560"/>
          <a:ext cx="3476625" cy="712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16807</xdr:colOff>
      <xdr:row>16</xdr:row>
      <xdr:rowOff>24793</xdr:rowOff>
    </xdr:from>
    <xdr:to>
      <xdr:col>6</xdr:col>
      <xdr:colOff>1917044</xdr:colOff>
      <xdr:row>16</xdr:row>
      <xdr:rowOff>608199</xdr:rowOff>
    </xdr:to>
    <xdr:pic>
      <xdr:nvPicPr>
        <xdr:cNvPr id="3" name="Picture 2">
          <a:extLst>
            <a:ext uri="{FF2B5EF4-FFF2-40B4-BE49-F238E27FC236}">
              <a16:creationId xmlns:a16="http://schemas.microsoft.com/office/drawing/2014/main" id="{5E4E4D50-FC98-46DB-AF72-4082FC63FC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5425" y="3745146"/>
          <a:ext cx="1900237" cy="583406"/>
        </a:xfrm>
        <a:prstGeom prst="rect">
          <a:avLst/>
        </a:prstGeom>
      </xdr:spPr>
    </xdr:pic>
    <xdr:clientData/>
  </xdr:twoCellAnchor>
  <xdr:twoCellAnchor editAs="oneCell">
    <xdr:from>
      <xdr:col>2</xdr:col>
      <xdr:colOff>5604</xdr:colOff>
      <xdr:row>15</xdr:row>
      <xdr:rowOff>431050</xdr:rowOff>
    </xdr:from>
    <xdr:to>
      <xdr:col>5</xdr:col>
      <xdr:colOff>355788</xdr:colOff>
      <xdr:row>16</xdr:row>
      <xdr:rowOff>672590</xdr:rowOff>
    </xdr:to>
    <xdr:pic>
      <xdr:nvPicPr>
        <xdr:cNvPr id="5" name="Picture 4">
          <a:extLst>
            <a:ext uri="{FF2B5EF4-FFF2-40B4-BE49-F238E27FC236}">
              <a16:creationId xmlns:a16="http://schemas.microsoft.com/office/drawing/2014/main" id="{A59F82EE-0860-4BD2-B92E-0182294B4FB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8104" y="3680756"/>
          <a:ext cx="3476625" cy="712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911DB25B-7C2C-454B-AC49-694A557671CE}" name="AnswersGen" displayName="AnswersGen" ref="B27:C32" totalsRowShown="0">
  <autoFilter ref="B27:C32" xr:uid="{DFF89BF3-8603-4D97-A971-4C4ADE922F83}"/>
  <tableColumns count="2">
    <tableColumn id="1" xr3:uid="{CD818BC1-4017-432C-9359-86B650400680}" name="Choices"/>
    <tableColumn id="2" xr3:uid="{6FA6122F-A5D6-4861-B726-CF32E4249931}" name="Value"/>
  </tableColumns>
  <tableStyleInfo name="TableStyleMedium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B4BBBC4-A077-4981-BF5E-E9AFCBD00782}" name="Countries" displayName="Countries" ref="B2:D197" totalsRowShown="0">
  <autoFilter ref="B2:D197" xr:uid="{E2F19612-CD08-404E-A3F1-3FEBF285398D}"/>
  <sortState xmlns:xlrd2="http://schemas.microsoft.com/office/spreadsheetml/2017/richdata2" ref="B3:D197">
    <sortCondition ref="B2:B197"/>
  </sortState>
  <tableColumns count="3">
    <tableColumn id="2" xr3:uid="{9AA3F568-6869-4662-9DA5-021610059FF4}" name="Country"/>
    <tableColumn id="3" xr3:uid="{D8C9BCE8-38F0-4CBD-B9A2-F5470C7B24E0}" name="Category"/>
    <tableColumn id="4" xr3:uid="{AEBE363A-88C6-4DE0-B5D9-BECA6146A3DF}" name="Extra points" dataCellStyle="Percent"/>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D78FE355-8030-444B-84B0-7DA21F958239}" name="AnswersNA" displayName="AnswersNA" ref="E27:F33" totalsRowShown="0">
  <autoFilter ref="E27:F33" xr:uid="{D416A091-71C0-4EC9-9BB3-C6FEEB648D3C}"/>
  <tableColumns count="2">
    <tableColumn id="1" xr3:uid="{858DB978-A342-4D3C-A226-BF3A94B73528}" name="Choices"/>
    <tableColumn id="2" xr3:uid="{DA7F4E24-495E-411B-AAC2-4EC6A7DE8955}" name="Value"/>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1E31E3F9-A694-412B-801B-D37E226FD4BF}" name="Biocategories" displayName="Biocategories" ref="B20:C23" totalsRowShown="0">
  <autoFilter ref="B20:C23" xr:uid="{9BF29CFD-A528-4695-8F70-F963C26528B8}"/>
  <tableColumns count="2">
    <tableColumn id="1" xr3:uid="{7FE0C2FF-E868-4670-B6AF-D89451A98522}" name="Categories"/>
    <tableColumn id="2" xr3:uid="{A850B463-16D0-4495-B1AD-462D5A2F745C}" name="Handicap"/>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1115611E-B4F4-447F-A0A3-13DB6DC66F74}" name="StatIntent" displayName="StatIntent" ref="B7:C11" totalsRowShown="0">
  <autoFilter ref="B7:C11" xr:uid="{86DA58AE-4CE2-46F3-A856-818EB186FBC4}"/>
  <tableColumns count="2">
    <tableColumn id="1" xr3:uid="{E1DB41AA-B4AD-4C81-85B4-DF1BFDE2F1B3}" name="Achievement"/>
    <tableColumn id="2" xr3:uid="{B0D13740-AD24-49A2-A682-9FEFD1662A41}" name="Points" dataCellStyle="Percent"/>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D8EB2EED-9401-4FF3-A2BD-4D2304D59075}" name="ProjectStages" displayName="ProjectStages" ref="B14:C17" totalsRowShown="0">
  <autoFilter ref="B14:C17" xr:uid="{224BB2DE-10CC-48D2-9C2C-9DFACE9BCBD0}"/>
  <tableColumns count="2">
    <tableColumn id="1" xr3:uid="{9603C038-FA0B-4923-A74C-F6E664E29556}" name="ID"/>
    <tableColumn id="2" xr3:uid="{91A3F15D-D0FA-4962-9FB2-0222B745EEB7}" name="Stage"/>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752283-D423-4200-8A52-2BF1AFE0D354}" name="AnswersYN" displayName="AnswersYN" ref="B37:C39" totalsRowShown="0">
  <autoFilter ref="B37:C39" xr:uid="{333203C6-CB3C-46F8-A45D-D3BED8A149EC}"/>
  <tableColumns count="2">
    <tableColumn id="1" xr3:uid="{3DA7C221-6525-454D-B0DF-638A7A4FAC09}" name="Choices"/>
    <tableColumn id="2" xr3:uid="{FD2C83B9-1E0E-4ABF-A97F-61650D03E841}" name="Value" dataCellStyle="Percent"/>
  </tableColumns>
  <tableStyleInfo name="TableStyleMedium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ED3589C-1720-4814-9556-5DA7D7676276}" name="Performance" displayName="Performance" ref="B43:C48" totalsRowShown="0">
  <autoFilter ref="B43:C48" xr:uid="{EC37049A-CFD6-42AC-AD41-4678AF221583}"/>
  <tableColumns count="2">
    <tableColumn id="1" xr3:uid="{A58E85E3-016F-499D-9FDE-FEC175BAD579}" name="Value"/>
    <tableColumn id="2" xr3:uid="{EABD12E1-1DCB-4E6B-98B8-886644300085}" name="Performance"/>
  </tableColumns>
  <tableStyleInfo name="TableStyleMedium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698B34F-2718-40D7-952B-B58DB0058341}" name="Fail" displayName="Fail" ref="B51:C52" totalsRowShown="0">
  <autoFilter ref="B51:C52" xr:uid="{2722C0A0-8408-4B27-908C-23030237BF98}"/>
  <tableColumns count="2">
    <tableColumn id="1" xr3:uid="{73281F78-4F5A-4402-B113-06EE6AD4584F}" name="ID"/>
    <tableColumn id="2" xr3:uid="{5E13EDF6-8B27-44F7-BDF1-4F161B908DB4}" name="Fail"/>
  </tableColumns>
  <tableStyleInfo name="TableStyleMedium1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796410E-0BFD-471B-853D-8306E8436749}" name="Table1" displayName="Table1" ref="A2:F31" totalsRowShown="0" dataDxfId="6">
  <autoFilter ref="A2:F31" xr:uid="{BE6CBEC8-FFE6-446B-B4C7-EC67345B0A8F}"/>
  <sortState xmlns:xlrd2="http://schemas.microsoft.com/office/spreadsheetml/2017/richdata2" ref="A3:D31">
    <sortCondition ref="A2:A31"/>
  </sortState>
  <tableColumns count="6">
    <tableColumn id="1" xr3:uid="{AF56E3A9-8526-4A7C-A741-3A2B4E659C34}" name="ID-Indicator" dataDxfId="5"/>
    <tableColumn id="2" xr3:uid="{F9091A22-8AC8-4D3A-B15E-E9AA2C809071}" name="Yes" dataDxfId="4"/>
    <tableColumn id="3" xr3:uid="{15587B9C-AF68-4B10-BDAA-BE30719D54C8}" name="No" dataDxfId="3"/>
    <tableColumn id="4" xr3:uid="{4BAD72C1-7D3E-4F0A-8799-A11250509324}" name="NA" dataDxfId="2"/>
    <tableColumn id="5" xr3:uid="{03FA17AD-9058-49F2-A9E0-918528C09F0E}" name="Strengths" dataDxfId="1">
      <calculatedColumnFormula>IF(OR('Access and Equity'!$H$7="",'Access and Equity'!$K$7&lt;0),"",IF('Access and Equity'!$K$7&gt;=0.5,Table1[[#This Row],[Yes]]&amp;CHAR(10)&amp;CHAR(10),""))</calculatedColumnFormula>
    </tableColumn>
    <tableColumn id="6" xr3:uid="{46ED1EDE-4A40-419E-9EBF-B24C3ABB3076}" name="Improvements" dataDxfId="0">
      <calculatedColumnFormula>IF(OR('Access and Equity'!$H$7="",'Access and Equity'!$K$7&lt;0),"",IF('Access and Equity'!$K$7&lt;0.5,Table1[[#This Row],[No]]&amp;CHAR(10)&amp;CHAR(10),""))</calculatedColumnFormula>
    </tableColumn>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8.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33E09-8E29-492B-866C-2715D140349C}">
  <sheetPr>
    <tabColor rgb="FF00B0F0"/>
    <pageSetUpPr fitToPage="1"/>
  </sheetPr>
  <dimension ref="B1:J44"/>
  <sheetViews>
    <sheetView showGridLines="0" tabSelected="1" zoomScaleNormal="100" workbookViewId="0"/>
  </sheetViews>
  <sheetFormatPr defaultColWidth="8.86328125" defaultRowHeight="14.25" x14ac:dyDescent="0.45"/>
  <cols>
    <col min="1" max="1" width="2.86328125" style="14" customWidth="1"/>
    <col min="2" max="2" width="64.86328125" style="14" customWidth="1"/>
    <col min="3" max="3" width="41.59765625" style="14" customWidth="1"/>
    <col min="4" max="4" width="8.73046875" style="14" customWidth="1"/>
    <col min="5" max="16384" width="8.86328125" style="14"/>
  </cols>
  <sheetData>
    <row r="1" spans="2:10" ht="29.1" customHeight="1" x14ac:dyDescent="0.45"/>
    <row r="2" spans="2:10" ht="29.1" customHeight="1" x14ac:dyDescent="0.45">
      <c r="C2" s="150"/>
      <c r="D2" s="83"/>
      <c r="E2" s="83"/>
      <c r="F2" s="83"/>
      <c r="G2" s="83"/>
      <c r="H2" s="83"/>
      <c r="I2" s="83"/>
      <c r="J2" s="83"/>
    </row>
    <row r="3" spans="2:10" ht="53.1" customHeight="1" x14ac:dyDescent="0.45">
      <c r="B3" s="152" t="s">
        <v>733</v>
      </c>
      <c r="C3" s="153"/>
      <c r="D3" s="83"/>
      <c r="E3" s="83"/>
      <c r="F3" s="83"/>
      <c r="G3" s="83"/>
      <c r="H3" s="83"/>
      <c r="I3" s="83"/>
      <c r="J3" s="83"/>
    </row>
    <row r="4" spans="2:10" ht="38.1" customHeight="1" x14ac:dyDescent="0.45">
      <c r="B4" s="154" t="s">
        <v>732</v>
      </c>
      <c r="C4" s="154"/>
      <c r="D4" s="83"/>
      <c r="E4" s="83"/>
      <c r="F4" s="83"/>
      <c r="G4" s="83"/>
      <c r="H4" s="83"/>
      <c r="I4" s="83"/>
      <c r="J4" s="83"/>
    </row>
    <row r="5" spans="2:10" x14ac:dyDescent="0.45">
      <c r="C5" s="84"/>
      <c r="D5" s="83"/>
      <c r="E5" s="83"/>
      <c r="F5" s="83"/>
      <c r="G5" s="83"/>
      <c r="H5" s="83"/>
      <c r="I5" s="83"/>
      <c r="J5" s="83"/>
    </row>
    <row r="6" spans="2:10" ht="20.100000000000001" customHeight="1" x14ac:dyDescent="0.45">
      <c r="B6" s="155" t="s">
        <v>367</v>
      </c>
      <c r="C6" s="155"/>
      <c r="D6" s="83"/>
      <c r="E6" s="83"/>
      <c r="F6" s="83"/>
      <c r="G6" s="83"/>
      <c r="H6" s="83"/>
      <c r="I6" s="83"/>
      <c r="J6" s="83"/>
    </row>
    <row r="7" spans="2:10" x14ac:dyDescent="0.45">
      <c r="B7" s="151" t="s">
        <v>264</v>
      </c>
      <c r="C7" s="151"/>
      <c r="D7" s="83"/>
      <c r="E7" s="83"/>
      <c r="F7" s="83"/>
      <c r="G7" s="83"/>
      <c r="H7" s="83"/>
      <c r="I7" s="83"/>
      <c r="J7" s="83"/>
    </row>
    <row r="8" spans="2:10" x14ac:dyDescent="0.45">
      <c r="B8" s="91" t="s">
        <v>265</v>
      </c>
      <c r="C8" s="72" t="s">
        <v>235</v>
      </c>
      <c r="D8" s="83"/>
      <c r="E8" s="83"/>
      <c r="F8" s="83"/>
      <c r="G8" s="83"/>
      <c r="H8" s="83"/>
      <c r="I8" s="83"/>
      <c r="J8" s="83"/>
    </row>
    <row r="9" spans="2:10" x14ac:dyDescent="0.45">
      <c r="B9" s="91"/>
      <c r="C9" s="92"/>
      <c r="D9" s="83"/>
      <c r="E9" s="83"/>
      <c r="F9" s="83"/>
      <c r="G9" s="83"/>
      <c r="H9" s="83"/>
      <c r="I9" s="83"/>
      <c r="J9" s="83"/>
    </row>
    <row r="10" spans="2:10" x14ac:dyDescent="0.45">
      <c r="B10" s="151" t="s">
        <v>266</v>
      </c>
      <c r="C10" s="151"/>
      <c r="D10" s="83"/>
      <c r="E10" s="83"/>
      <c r="F10" s="83"/>
      <c r="G10" s="83"/>
      <c r="H10" s="83"/>
      <c r="I10" s="83"/>
      <c r="J10" s="83"/>
    </row>
    <row r="11" spans="2:10" x14ac:dyDescent="0.45">
      <c r="B11" s="93" t="s">
        <v>269</v>
      </c>
      <c r="C11" s="87" t="s">
        <v>317</v>
      </c>
      <c r="D11" s="83"/>
      <c r="E11" s="83"/>
      <c r="F11" s="83"/>
      <c r="G11" s="83"/>
      <c r="H11" s="83"/>
      <c r="I11" s="83"/>
      <c r="J11" s="83"/>
    </row>
    <row r="12" spans="2:10" x14ac:dyDescent="0.45">
      <c r="B12" s="94"/>
      <c r="C12" s="94"/>
      <c r="D12" s="83"/>
      <c r="E12" s="83"/>
      <c r="F12" s="83"/>
      <c r="G12" s="83"/>
      <c r="H12" s="83"/>
      <c r="I12" s="83"/>
      <c r="J12" s="83"/>
    </row>
    <row r="13" spans="2:10" x14ac:dyDescent="0.45">
      <c r="B13" s="151" t="s">
        <v>268</v>
      </c>
      <c r="C13" s="151"/>
      <c r="D13" s="83"/>
      <c r="E13" s="83"/>
      <c r="F13" s="83"/>
      <c r="G13" s="83"/>
      <c r="H13" s="83"/>
      <c r="I13" s="83"/>
      <c r="J13" s="83"/>
    </row>
    <row r="14" spans="2:10" x14ac:dyDescent="0.45">
      <c r="B14" s="93" t="s">
        <v>267</v>
      </c>
      <c r="C14" s="87" t="s">
        <v>276</v>
      </c>
      <c r="D14" s="83"/>
      <c r="E14" s="83"/>
      <c r="F14" s="83"/>
      <c r="G14" s="83"/>
      <c r="H14" s="83"/>
      <c r="I14" s="83"/>
      <c r="J14" s="83"/>
    </row>
    <row r="15" spans="2:10" x14ac:dyDescent="0.45">
      <c r="B15" s="94"/>
      <c r="C15" s="94"/>
      <c r="D15" s="83"/>
      <c r="E15" s="83"/>
      <c r="F15" s="83"/>
      <c r="G15" s="83"/>
      <c r="H15" s="83"/>
      <c r="I15" s="83"/>
      <c r="J15" s="83"/>
    </row>
    <row r="16" spans="2:10" x14ac:dyDescent="0.45">
      <c r="B16" s="151" t="s">
        <v>728</v>
      </c>
      <c r="C16" s="151"/>
      <c r="D16" s="83"/>
      <c r="E16" s="83"/>
      <c r="F16" s="83"/>
      <c r="G16" s="83"/>
      <c r="H16" s="83"/>
      <c r="I16" s="83"/>
      <c r="J16" s="83"/>
    </row>
    <row r="17" spans="2:10" s="86" customFormat="1" x14ac:dyDescent="0.45">
      <c r="B17" s="93" t="s">
        <v>272</v>
      </c>
      <c r="C17" s="88" t="s">
        <v>14</v>
      </c>
      <c r="D17" s="85"/>
      <c r="E17" s="85"/>
      <c r="F17" s="85"/>
      <c r="G17" s="85"/>
      <c r="H17" s="85"/>
      <c r="I17" s="85"/>
      <c r="J17" s="85"/>
    </row>
    <row r="18" spans="2:10" x14ac:dyDescent="0.45">
      <c r="B18" s="94"/>
      <c r="C18" s="94"/>
      <c r="D18" s="83"/>
      <c r="E18" s="83"/>
      <c r="F18" s="83"/>
      <c r="G18" s="83"/>
      <c r="H18" s="83"/>
      <c r="I18" s="83"/>
      <c r="J18" s="83"/>
    </row>
    <row r="19" spans="2:10" s="86" customFormat="1" x14ac:dyDescent="0.45">
      <c r="B19" s="151" t="s">
        <v>270</v>
      </c>
      <c r="C19" s="151"/>
      <c r="D19" s="85"/>
      <c r="E19" s="85"/>
      <c r="F19" s="85"/>
      <c r="G19" s="85"/>
      <c r="H19" s="85"/>
      <c r="I19" s="85"/>
      <c r="J19" s="85"/>
    </row>
    <row r="20" spans="2:10" x14ac:dyDescent="0.45">
      <c r="B20" s="93" t="s">
        <v>271</v>
      </c>
      <c r="C20" s="89" t="s">
        <v>14</v>
      </c>
      <c r="D20" s="83"/>
      <c r="E20" s="83"/>
      <c r="F20" s="83"/>
      <c r="G20" s="83"/>
      <c r="H20" s="83"/>
      <c r="I20" s="83"/>
      <c r="J20" s="83"/>
    </row>
    <row r="21" spans="2:10" x14ac:dyDescent="0.45">
      <c r="B21" s="94"/>
      <c r="C21" s="95"/>
      <c r="D21" s="83"/>
      <c r="E21" s="83"/>
      <c r="F21" s="83"/>
      <c r="G21" s="83"/>
      <c r="H21" s="83"/>
      <c r="I21" s="83"/>
      <c r="J21" s="83"/>
    </row>
    <row r="23" spans="2:10" ht="20.100000000000001" customHeight="1" x14ac:dyDescent="0.45">
      <c r="B23" s="156" t="s">
        <v>366</v>
      </c>
      <c r="C23" s="156"/>
      <c r="D23"/>
    </row>
    <row r="24" spans="2:10" x14ac:dyDescent="0.45">
      <c r="B24" s="157" t="s">
        <v>368</v>
      </c>
      <c r="C24" s="159"/>
    </row>
    <row r="25" spans="2:10" x14ac:dyDescent="0.45">
      <c r="B25" s="166"/>
      <c r="C25" s="167"/>
    </row>
    <row r="26" spans="2:10" x14ac:dyDescent="0.45">
      <c r="B26" s="96"/>
      <c r="C26" s="96"/>
    </row>
    <row r="27" spans="2:10" x14ac:dyDescent="0.45">
      <c r="B27" s="157" t="s">
        <v>369</v>
      </c>
      <c r="C27" s="159"/>
    </row>
    <row r="28" spans="2:10" x14ac:dyDescent="0.45">
      <c r="B28" s="166"/>
      <c r="C28" s="167"/>
    </row>
    <row r="29" spans="2:10" x14ac:dyDescent="0.45">
      <c r="B29" s="96"/>
      <c r="C29" s="96"/>
    </row>
    <row r="30" spans="2:10" x14ac:dyDescent="0.45">
      <c r="B30" s="157" t="s">
        <v>371</v>
      </c>
      <c r="C30" s="159"/>
    </row>
    <row r="31" spans="2:10" ht="34.5" customHeight="1" x14ac:dyDescent="0.45">
      <c r="B31" s="160"/>
      <c r="C31" s="161"/>
    </row>
    <row r="32" spans="2:10" ht="34.5" customHeight="1" x14ac:dyDescent="0.45">
      <c r="B32" s="162"/>
      <c r="C32" s="163"/>
    </row>
    <row r="33" spans="2:3" ht="34.5" customHeight="1" x14ac:dyDescent="0.45">
      <c r="B33" s="164"/>
      <c r="C33" s="165"/>
    </row>
    <row r="34" spans="2:3" x14ac:dyDescent="0.45">
      <c r="B34" s="97"/>
      <c r="C34" s="97"/>
    </row>
    <row r="35" spans="2:3" x14ac:dyDescent="0.45">
      <c r="B35" s="157" t="s">
        <v>364</v>
      </c>
      <c r="C35" s="159"/>
    </row>
    <row r="36" spans="2:3" ht="34.5" customHeight="1" x14ac:dyDescent="0.45">
      <c r="B36" s="160"/>
      <c r="C36" s="161"/>
    </row>
    <row r="37" spans="2:3" ht="34.5" customHeight="1" x14ac:dyDescent="0.45">
      <c r="B37" s="162"/>
      <c r="C37" s="163"/>
    </row>
    <row r="38" spans="2:3" ht="34.5" customHeight="1" x14ac:dyDescent="0.45">
      <c r="B38" s="164"/>
      <c r="C38" s="165"/>
    </row>
    <row r="39" spans="2:3" x14ac:dyDescent="0.45">
      <c r="B39" s="94"/>
      <c r="C39" s="94"/>
    </row>
    <row r="40" spans="2:3" x14ac:dyDescent="0.45">
      <c r="B40" s="157" t="s">
        <v>365</v>
      </c>
      <c r="C40" s="158"/>
    </row>
    <row r="41" spans="2:3" x14ac:dyDescent="0.45">
      <c r="B41" s="90"/>
      <c r="C41" s="90"/>
    </row>
    <row r="42" spans="2:3" x14ac:dyDescent="0.45">
      <c r="B42" s="90"/>
      <c r="C42" s="90"/>
    </row>
    <row r="43" spans="2:3" x14ac:dyDescent="0.45">
      <c r="B43" s="90"/>
      <c r="C43" s="90"/>
    </row>
    <row r="44" spans="2:3" x14ac:dyDescent="0.45">
      <c r="B44" s="94"/>
      <c r="C44" s="94"/>
    </row>
  </sheetData>
  <sheetProtection algorithmName="SHA-512" hashValue="N1uJV2fixq/0AdLFgp+kAAujNDEYRNtBQ4JnHv4CDxl/y8Ndd0EV0Z6W7mpgpD2+h9Niu8tWt9VewF58yx3TuA==" saltValue="FmEVZ+Ht+lvWaOHvdLSG6w==" spinCount="100000" sheet="1" objects="1" scenarios="1"/>
  <mergeCells count="18">
    <mergeCell ref="B23:C23"/>
    <mergeCell ref="B40:C40"/>
    <mergeCell ref="B35:C35"/>
    <mergeCell ref="B36:C38"/>
    <mergeCell ref="B24:C24"/>
    <mergeCell ref="B25:C25"/>
    <mergeCell ref="B30:C30"/>
    <mergeCell ref="B31:C33"/>
    <mergeCell ref="B27:C27"/>
    <mergeCell ref="B28:C28"/>
    <mergeCell ref="B19:C19"/>
    <mergeCell ref="B13:C13"/>
    <mergeCell ref="B3:C3"/>
    <mergeCell ref="B4:C4"/>
    <mergeCell ref="B7:C7"/>
    <mergeCell ref="B10:C10"/>
    <mergeCell ref="B16:C16"/>
    <mergeCell ref="B6:C6"/>
  </mergeCells>
  <dataValidations count="6">
    <dataValidation type="list" allowBlank="1" showInputMessage="1" showErrorMessage="1" errorTitle="Invalid" error="Please choose an option from the list" prompt="Please select a country from the list" sqref="C8" xr:uid="{AFAD076D-E134-4248-A5B0-2ECC10FC3D22}">
      <formula1>INDIRECT("Countries[Country]")</formula1>
    </dataValidation>
    <dataValidation errorStyle="warning" allowBlank="1" showErrorMessage="1" errorTitle="Invalid" error="Please choose an option from the list" promptTitle="Answer" prompt="Please select a country from the list" sqref="C9" xr:uid="{4E0697E4-42D6-744F-9D17-03D653B06692}"/>
    <dataValidation type="list" allowBlank="1" showInputMessage="1" showErrorMessage="1" errorTitle="Invalid" error="Please select an option from the list" prompt="Please select an option from the list" sqref="C20" xr:uid="{DA5D8EAA-28C7-1F41-9F7F-2EBA2D37A84C}">
      <formula1>INDIRECT("StatIntent[Achievement]")</formula1>
    </dataValidation>
    <dataValidation type="list" allowBlank="1" showInputMessage="1" showErrorMessage="1" errorTitle="Invalid" error="Please select an option from the list" prompt="Please select a setting from the list" sqref="C11" xr:uid="{B9A4C7AE-62E4-DD4E-94A7-96E833F92A71}">
      <formula1>INDIRECT("Biocategories[Categories]")</formula1>
    </dataValidation>
    <dataValidation type="list" allowBlank="1" showInputMessage="1" showErrorMessage="1" errorTitle="Invalid" error="Please select an option from the list" prompt="Please select an option from the list" sqref="C14" xr:uid="{4AD5740D-F6A8-7140-930F-CFBB4EBB2712}">
      <formula1>INDIRECT("ProjectStages[Stage]")</formula1>
    </dataValidation>
    <dataValidation type="list" allowBlank="1" showInputMessage="1" showErrorMessage="1" errorTitle="Invalid" error="Please select an option from the list" prompt="Please select an option from the list" sqref="C17" xr:uid="{40EE1AA2-54F5-451C-B28C-FC452A58D002}">
      <formula1>INDIRECT("AnswersYN[Choices]")</formula1>
    </dataValidation>
  </dataValidations>
  <pageMargins left="0.7" right="0.7" top="0.75" bottom="0.75" header="0.3" footer="0.3"/>
  <pageSetup paperSize="9" scale="81" fitToHeight="0"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82DA8-FB74-454A-B111-7B1A50FA93BB}">
  <sheetPr>
    <tabColor theme="0" tint="-0.499984740745262"/>
  </sheetPr>
  <dimension ref="A1:G31"/>
  <sheetViews>
    <sheetView zoomScale="130" zoomScaleNormal="130" workbookViewId="0">
      <selection activeCell="E7" sqref="E7"/>
    </sheetView>
  </sheetViews>
  <sheetFormatPr defaultColWidth="11" defaultRowHeight="14.25" x14ac:dyDescent="0.45"/>
  <cols>
    <col min="1" max="1" width="7.59765625" customWidth="1"/>
    <col min="2" max="4" width="15.265625" customWidth="1"/>
    <col min="5" max="5" width="27.3984375" customWidth="1"/>
    <col min="6" max="6" width="31.1328125" customWidth="1"/>
    <col min="7" max="7" width="29.59765625" customWidth="1"/>
  </cols>
  <sheetData>
    <row r="1" spans="1:7" ht="16.149999999999999" customHeight="1" x14ac:dyDescent="0.45">
      <c r="A1" t="s">
        <v>282</v>
      </c>
      <c r="B1" s="10"/>
      <c r="C1" s="10"/>
      <c r="D1" s="12"/>
      <c r="E1" s="10"/>
      <c r="F1" s="10"/>
      <c r="G1" s="10"/>
    </row>
    <row r="2" spans="1:7" x14ac:dyDescent="0.45">
      <c r="A2" t="s">
        <v>274</v>
      </c>
      <c r="B2" t="s">
        <v>13</v>
      </c>
      <c r="C2" t="s">
        <v>14</v>
      </c>
      <c r="D2" t="s">
        <v>67</v>
      </c>
      <c r="E2" t="s">
        <v>352</v>
      </c>
      <c r="F2" t="s">
        <v>353</v>
      </c>
    </row>
    <row r="3" spans="1:7" x14ac:dyDescent="0.45">
      <c r="A3" s="10" t="s">
        <v>275</v>
      </c>
      <c r="B3" s="10" t="s">
        <v>621</v>
      </c>
      <c r="C3" s="10" t="s">
        <v>649</v>
      </c>
      <c r="D3" s="10"/>
      <c r="E3" s="10" t="str">
        <f>IF(OR('Access and Equity'!$H$7="",'Access and Equity'!$K$7&lt;0),"",IF('Access and Equity'!$K$7&gt;=0.5,Table1[[#This Row],[Yes]]&amp;CHAR(10)&amp;CHAR(10),""))</f>
        <v/>
      </c>
      <c r="F3" s="10" t="str">
        <f>IF(OR('Access and Equity'!$H$7="",'Access and Equity'!$K$7&lt;0),"",IF('Access and Equity'!$K$7&lt;0.5,Table1[[#This Row],[No]]&amp;CHAR(10)&amp;CHAR(10),""))</f>
        <v xml:space="preserve">Consider establishing a stakeholder engagement process to identify and take into account the real needs of the people by reference to their economic and social situation
</v>
      </c>
    </row>
    <row r="4" spans="1:7" x14ac:dyDescent="0.45">
      <c r="A4" s="146" t="s">
        <v>278</v>
      </c>
      <c r="B4" s="146" t="s">
        <v>673</v>
      </c>
      <c r="C4" s="146" t="s">
        <v>674</v>
      </c>
      <c r="D4" s="146"/>
      <c r="E4" s="146" t="str">
        <f>IF(OR('Access and Equity'!$H$8="",'Access and Equity'!$K$8&lt;0),"",IF('Access and Equity'!$K$8&gt;=0.5,Table1[[#This Row],[Yes]]&amp;CHAR(10)&amp;CHAR(10),""))</f>
        <v/>
      </c>
      <c r="F4" s="146" t="str">
        <f>IF(OR('Access and Equity'!$H$8="",'Access and Equity'!$K$8&lt;0),"",IF('Access and Equity'!$K$8&lt;0.5,Table1[[#This Row],[No]]&amp;CHAR(10)&amp;CHAR(10),""))</f>
        <v xml:space="preserve">Consider quantifying the number of people who will have new or improved access to one or more essential services as a direct and/or indirect result of the project who previously had no or unsatisfactory access to these services.
</v>
      </c>
    </row>
    <row r="5" spans="1:7" x14ac:dyDescent="0.45">
      <c r="A5" s="10" t="s">
        <v>400</v>
      </c>
      <c r="B5" s="10" t="s">
        <v>622</v>
      </c>
      <c r="C5" s="10" t="s">
        <v>650</v>
      </c>
      <c r="D5" s="10" t="s">
        <v>623</v>
      </c>
      <c r="E5" s="10" t="str">
        <f>IF(OR('Access and Equity'!$H$19="",'Access and Equity'!$K$19&lt;0),"",IF('Access and Equity'!$K$19&gt;=0.5,Table1[[#This Row],[Yes]]&amp;CHAR(10)&amp;CHAR(10),""))</f>
        <v/>
      </c>
      <c r="F5" s="10" t="str">
        <f>IF(OR('Access and Equity'!$H$19="",'Access and Equity'!$K$19&lt;0),"",IF('Access and Equity'!$K$19&lt;0.5,Table1[[#This Row],[No]]&amp;CHAR(10)&amp;CHAR(10),""))</f>
        <v/>
      </c>
    </row>
    <row r="6" spans="1:7" x14ac:dyDescent="0.45">
      <c r="A6" s="10" t="s">
        <v>407</v>
      </c>
      <c r="B6" s="146" t="s">
        <v>624</v>
      </c>
      <c r="C6" s="146" t="s">
        <v>651</v>
      </c>
      <c r="D6" s="146" t="s">
        <v>625</v>
      </c>
      <c r="E6" s="10" t="str">
        <f>IF(OR('Access and Equity'!$H$22="",'Access and Equity'!$K$22&lt;0),"",IF('Access and Equity'!$K$22&gt;=0.5,Table1[[#This Row],[Yes]]&amp;CHAR(10)&amp;CHAR(10),""))</f>
        <v/>
      </c>
      <c r="F6" s="10" t="str">
        <f>IF(OR('Access and Equity'!$H$22="",'Access and Equity'!$K$22&lt;0),"",IF('Access and Equity'!$K$22&lt;0.5,Table1[[#This Row],[No]]&amp;CHAR(10)&amp;CHAR(10),""))</f>
        <v/>
      </c>
    </row>
    <row r="7" spans="1:7" x14ac:dyDescent="0.45">
      <c r="A7" s="146" t="s">
        <v>17</v>
      </c>
      <c r="B7" s="146" t="s">
        <v>675</v>
      </c>
      <c r="C7" s="146" t="s">
        <v>676</v>
      </c>
      <c r="D7" s="146"/>
      <c r="E7" s="146" t="str">
        <f>IF(OR('Access and Equity'!$H$32="",'Access and Equity'!$K$32&lt;0),"",IF('Access and Equity'!$K$32&gt;=0.5,Table1[[#This Row],[Yes]]&amp;CHAR(10)&amp;CHAR(10),""))</f>
        <v/>
      </c>
      <c r="F7" s="146" t="str">
        <f>IF(OR('Access and Equity'!$H$32="",'Access and Equity'!$K$32&lt;0),"",IF('Access and Equity'!$K$32&lt;0.5,Table1[[#This Row],[No]]&amp;CHAR(10)&amp;CHAR(10),""))</f>
        <v xml:space="preserve">Consider undertaking an Environmental and Social Impact Assessment to assess and mitigate the range of direct and indirect social impacts (e.g., direct impacts on cultural, historical, recreational, or other resources and services resulting from the project and associated activities; impacts from independent secondary development or actions that may occur as a result of the project; indirect impacts on cultural, historic, recreational or other resource or services that are important to the local community) the project will have on host and affected communities (i.e., the project service area).
</v>
      </c>
    </row>
    <row r="8" spans="1:7" x14ac:dyDescent="0.45">
      <c r="A8" s="10" t="s">
        <v>626</v>
      </c>
      <c r="B8" s="146" t="s">
        <v>627</v>
      </c>
      <c r="C8" s="146" t="s">
        <v>652</v>
      </c>
      <c r="D8" s="146" t="s">
        <v>628</v>
      </c>
      <c r="E8" s="10" t="str">
        <f>IF(OR('Access and Equity'!$H$53="",'Access and Equity'!$K$53&lt;0),"",IF('Access and Equity'!$K$53&gt;=0.5,Table1[[#This Row],[Yes]]&amp;CHAR(10)&amp;CHAR(10),""))</f>
        <v/>
      </c>
      <c r="F8" s="10" t="str">
        <f>IF(OR('Access and Equity'!$H$53="",'Access and Equity'!$K$53&lt;0),"",IF('Access and Equity'!$K$53&lt;0.5,Table1[[#This Row],[No]]&amp;CHAR(10)&amp;CHAR(10),""))</f>
        <v/>
      </c>
    </row>
    <row r="9" spans="1:7" x14ac:dyDescent="0.45">
      <c r="A9" s="10" t="s">
        <v>290</v>
      </c>
      <c r="B9" s="146" t="s">
        <v>629</v>
      </c>
      <c r="C9" s="146" t="s">
        <v>653</v>
      </c>
      <c r="D9" s="146"/>
      <c r="E9" s="10" t="str">
        <f>IF(OR('Economic Effectiveness'!$H$7="",'Economic Effectiveness'!$K$7&lt;0),"",IF('Economic Effectiveness'!$K$7&gt;=0.5,Table1[[#This Row],[Yes]]&amp;CHAR(10)&amp;CHAR(10),""))</f>
        <v/>
      </c>
      <c r="F9" s="10" t="str">
        <f>IF(OR('Economic Effectiveness'!$H$7="",'Economic Effectiveness'!$K$7&lt;0),"",IF('Economic Effectiveness'!$K$7&lt;0.5,Table1[[#This Row],[No]]&amp;CHAR(10)&amp;CHAR(10),""))</f>
        <v xml:space="preserve">Consider following or adhering to the UNECE Standard on a Zero Tolerance Approach to Corruption in PPP Procurement (ZTC) or the principles contained therein.
</v>
      </c>
    </row>
    <row r="10" spans="1:7" x14ac:dyDescent="0.45">
      <c r="A10" s="10" t="s">
        <v>630</v>
      </c>
      <c r="B10" s="146" t="s">
        <v>631</v>
      </c>
      <c r="C10" s="146" t="s">
        <v>632</v>
      </c>
      <c r="D10" s="146"/>
      <c r="E10" s="10" t="str">
        <f>IF(OR('Economic Effectiveness'!$H$22="",'Economic Effectiveness'!$K$22&lt;0),"",IF('Economic Effectiveness'!$K$22&gt;=0.5,Table1[[#This Row],[Yes]]&amp;CHAR(10)&amp;CHAR(10),""))</f>
        <v/>
      </c>
      <c r="F10" s="10" t="str">
        <f>IF(OR('Economic Effectiveness'!$H$22="",'Economic Effectiveness'!$K$22&lt;0),"",IF('Economic Effectiveness'!$K$22&lt;0.5,Table1[[#This Row],[No]]&amp;CHAR(10)&amp;CHAR(10),""))</f>
        <v xml:space="preserve">Ensure the project is able to deliver “value-for-people” meaning the project offers net tangible and intangible benefits to society by providing services to a consistently and verifiably higher standard over the life of the project.
</v>
      </c>
    </row>
    <row r="11" spans="1:7" x14ac:dyDescent="0.45">
      <c r="A11" s="10" t="s">
        <v>633</v>
      </c>
      <c r="B11" s="146" t="s">
        <v>634</v>
      </c>
      <c r="C11" s="146" t="s">
        <v>635</v>
      </c>
      <c r="D11" s="146"/>
      <c r="E11" s="10" t="str">
        <f>IF(OR('Economic Effectiveness'!$H$25="",'Economic Effectiveness'!$K$25&lt;0),"",IF('Economic Effectiveness'!$K$25&gt;=0.5,Table1[[#This Row],[Yes]]&amp;CHAR(10)&amp;CHAR(10),""))</f>
        <v/>
      </c>
      <c r="F11" s="10" t="str">
        <f>IF(OR('Economic Effectiveness'!$H$25="",'Economic Effectiveness'!$K$25&lt;0),"",IF('Economic Effectiveness'!$K$25&lt;0.5,Table1[[#This Row],[No]]&amp;CHAR(10)&amp;CHAR(10),""))</f>
        <v xml:space="preserve">Ensure the project is able to generate positive “value-for-money” meaning the costs net of benefits of the selected PPP contractual model are lower vs. a modern public procurement model.
</v>
      </c>
    </row>
    <row r="12" spans="1:7" x14ac:dyDescent="0.45">
      <c r="A12" s="146" t="s">
        <v>444</v>
      </c>
      <c r="B12" s="146" t="s">
        <v>677</v>
      </c>
      <c r="C12" s="146" t="s">
        <v>678</v>
      </c>
      <c r="D12" s="146"/>
      <c r="E12" s="146" t="str">
        <f>IF(OR('Economic Effectiveness'!$H$28="",'Economic Effectiveness'!$K$28&lt;0),"",IF('Economic Effectiveness'!$K$28&gt;=0.5,Table1[[#This Row],[Yes]]&amp;CHAR(10)&amp;CHAR(10),""))</f>
        <v/>
      </c>
      <c r="F12" s="146" t="str">
        <f>IF(OR('Economic Effectiveness'!$H$28="",'Economic Effectiveness'!$K$28&lt;0),"",IF('Economic Effectiveness'!$K$28&lt;0.5,Table1[[#This Row],[No]]&amp;CHAR(10)&amp;CHAR(10),""))</f>
        <v xml:space="preserve">Consider assessing the fiscal sustainability of the PPP contract and creditworthiness of the public authority.
</v>
      </c>
    </row>
    <row r="13" spans="1:7" x14ac:dyDescent="0.45">
      <c r="A13" s="146" t="s">
        <v>35</v>
      </c>
      <c r="B13" s="146" t="s">
        <v>679</v>
      </c>
      <c r="C13" s="146" t="s">
        <v>680</v>
      </c>
      <c r="D13" s="146"/>
      <c r="E13" s="146" t="str">
        <f>IF(OR('Economic Effectiveness'!$H$30="",'Economic Effectiveness'!$K$30&lt;0),"",IF('Economic Effectiveness'!$K$30&gt;=0.5,Table1[[#This Row],[Yes]]&amp;CHAR(10)&amp;CHAR(10),""))</f>
        <v/>
      </c>
      <c r="F13" s="146" t="str">
        <f>IF(OR('Economic Effectiveness'!$H$30="",'Economic Effectiveness'!$K$30&lt;0),"",IF('Economic Effectiveness'!$K$30&lt;0.5,Table1[[#This Row],[No]]&amp;CHAR(10)&amp;CHAR(10),""))</f>
        <v xml:space="preserve">Consider maximising the development impact of the project and facilitating women’s empowerment throughout project procurement, project decision-making, entrepreneurship support and capacity building, occupational training and support, work flexibility and equal pay for equal work.
</v>
      </c>
    </row>
    <row r="14" spans="1:7" x14ac:dyDescent="0.45">
      <c r="A14" s="146" t="s">
        <v>292</v>
      </c>
      <c r="B14" s="146" t="s">
        <v>681</v>
      </c>
      <c r="C14" s="146" t="s">
        <v>682</v>
      </c>
      <c r="D14" s="146"/>
      <c r="E14" s="146" t="str">
        <f>IF(OR('Economic Effectiveness'!$H$38="",'Economic Effectiveness'!$K$38&lt;0),"",IF('Economic Effectiveness'!$K$38&gt;=0.5,Table1[[#This Row],[Yes]]&amp;CHAR(10)&amp;CHAR(10),""))</f>
        <v/>
      </c>
      <c r="F14" s="146" t="str">
        <f>IF(OR('Economic Effectiveness'!$H$38="",'Economic Effectiveness'!$K$38&lt;0),"",IF('Economic Effectiveness'!$K$38&lt;0.5,Table1[[#This Row],[No]]&amp;CHAR(10)&amp;CHAR(10),""))</f>
        <v xml:space="preserve">Ensure the project’s private sponsor/shareholder is of adequate technical, financial and reputational standing to successfully finance, implement, operate and maintain the project over its life, including having access to necessary resources to fulfil its contractual obligations under various economic scenarios and to adapt the services provided to the potentially evolving needs.
</v>
      </c>
    </row>
    <row r="15" spans="1:7" x14ac:dyDescent="0.45">
      <c r="A15" s="10" t="s">
        <v>636</v>
      </c>
      <c r="B15" s="146" t="s">
        <v>637</v>
      </c>
      <c r="C15" s="146" t="s">
        <v>638</v>
      </c>
      <c r="D15" s="146"/>
      <c r="E15" s="10" t="str">
        <f>IF(OR('Economic Effectiveness'!$H$48="",'Economic Effectiveness'!$K$48&lt;0),"",IF('Economic Effectiveness'!$K$48&gt;=0.5,Table1[[#This Row],[Yes]]&amp;CHAR(10)&amp;CHAR(10),""))</f>
        <v/>
      </c>
      <c r="F15" s="10" t="str">
        <f>IF(OR('Economic Effectiveness'!$H$48="",'Economic Effectiveness'!$K$48&lt;0),"",IF('Economic Effectiveness'!$K$48&lt;0.5,Table1[[#This Row],[No]]&amp;CHAR(10)&amp;CHAR(10),""))</f>
        <v xml:space="preserve">Ensure the project creates a significant number of new local jobs during project identification, development, and implementation.
</v>
      </c>
    </row>
    <row r="16" spans="1:7" x14ac:dyDescent="0.45">
      <c r="A16" s="146" t="s">
        <v>38</v>
      </c>
      <c r="B16" s="146" t="s">
        <v>683</v>
      </c>
      <c r="C16" s="146" t="s">
        <v>684</v>
      </c>
      <c r="D16" s="146"/>
      <c r="E16" s="146" t="str">
        <f>IF(OR('Economic Effectiveness'!$H$49="",'Economic Effectiveness'!$K$49&lt;0),"",IF('Economic Effectiveness'!$K$49&gt;=0.5,Table1[[#This Row],[Yes]]&amp;CHAR(10)&amp;CHAR(10),""))</f>
        <v/>
      </c>
      <c r="F16" s="146" t="str">
        <f>IF(OR('Economic Effectiveness'!$H$49="",'Economic Effectiveness'!$K$49&lt;0),"",IF('Economic Effectiveness'!$K$49&lt;0.5,Table1[[#This Row],[No]]&amp;CHAR(10)&amp;CHAR(10),""))</f>
        <v xml:space="preserve">Ensure the project is creating quality jobs that are in line with the ILO Decent Work Indicators.
</v>
      </c>
    </row>
    <row r="17" spans="1:6" x14ac:dyDescent="0.45">
      <c r="A17" s="10" t="s">
        <v>467</v>
      </c>
      <c r="B17" s="146" t="s">
        <v>639</v>
      </c>
      <c r="C17" s="146" t="s">
        <v>654</v>
      </c>
      <c r="D17" s="146"/>
      <c r="E17" s="10" t="str">
        <f>IF(OR('Environmental Sust. &amp; Res.'!$H$9="",'Environmental Sust. &amp; Res.'!$K$9&lt;0),"",IF('Environmental Sust. &amp; Res.'!$K$9&gt;=0.5,Table1[[#This Row],[Yes]]&amp;CHAR(10)&amp;CHAR(10),""))</f>
        <v/>
      </c>
      <c r="F17" s="10" t="str">
        <f>IF(OR('Environmental Sust. &amp; Res.'!$H$9="",'Environmental Sust. &amp; Res.'!$K$9&lt;0),"",IF('Environmental Sust. &amp; Res.'!$K$9&lt;0.5,Table1[[#This Row],[No]]&amp;CHAR(10)&amp;CHAR(10),""))</f>
        <v xml:space="preserve">Consider developing a plan/identify strategies to reduce or offset greenhouse gas emissions over the life of the project.
</v>
      </c>
    </row>
    <row r="18" spans="1:6" x14ac:dyDescent="0.45">
      <c r="A18" s="146" t="s">
        <v>470</v>
      </c>
      <c r="B18" s="146" t="s">
        <v>685</v>
      </c>
      <c r="C18" s="146" t="s">
        <v>686</v>
      </c>
      <c r="D18" s="146"/>
      <c r="E18" s="146" t="str">
        <f>IF(OR('Environmental Sust. &amp; Res.'!$H$13="",'Environmental Sust. &amp; Res.'!$K$13&lt;0),"",IF('Environmental Sust. &amp; Res.'!$K$13&gt;=0.5,Table1[[#This Row],[Yes]]&amp;CHAR(10)&amp;CHAR(10),""))</f>
        <v/>
      </c>
      <c r="F18" s="146" t="str">
        <f>IF(OR('Environmental Sust. &amp; Res.'!$H$13="",'Environmental Sust. &amp; Res.'!$K$13&lt;0),"",IF('Environmental Sust. &amp; Res.'!$K$13&lt;0.5,Table1[[#This Row],[No]]&amp;CHAR(10)&amp;CHAR(10),""))</f>
        <v/>
      </c>
    </row>
    <row r="19" spans="1:6" x14ac:dyDescent="0.45">
      <c r="A19" s="10" t="s">
        <v>481</v>
      </c>
      <c r="B19" s="10" t="s">
        <v>640</v>
      </c>
      <c r="C19" s="10" t="s">
        <v>655</v>
      </c>
      <c r="D19" s="10" t="s">
        <v>641</v>
      </c>
      <c r="E19" s="10" t="str">
        <f>IF(OR('Environmental Sust. &amp; Res.'!$H$24="",'Environmental Sust. &amp; Res.'!$K$24&lt;0),"",IF('Environmental Sust. &amp; Res.'!$K$24&gt;=0.5,Table1[[#This Row],[Yes]]&amp;CHAR(10)&amp;CHAR(10),""))</f>
        <v/>
      </c>
      <c r="F19" s="10" t="str">
        <f>IF(OR('Environmental Sust. &amp; Res.'!$H$24="",'Environmental Sust. &amp; Res.'!$K$24&lt;0),"",IF('Environmental Sust. &amp; Res.'!$K$24&lt;0.5,Table1[[#This Row],[No]]&amp;CHAR(10)&amp;CHAR(10),""))</f>
        <v/>
      </c>
    </row>
    <row r="20" spans="1:6" x14ac:dyDescent="0.45">
      <c r="A20" s="10" t="s">
        <v>288</v>
      </c>
      <c r="B20" s="10" t="s">
        <v>642</v>
      </c>
      <c r="C20" s="10" t="s">
        <v>656</v>
      </c>
      <c r="D20" s="10" t="s">
        <v>643</v>
      </c>
      <c r="E20" s="10" t="str">
        <f>IF(OR('Environmental Sust. &amp; Res.'!$H$48="",'Environmental Sust. &amp; Res.'!$K$48&lt;0),"",IF('Environmental Sust. &amp; Res.'!$K$48&gt;=0.5,Table1[[#This Row],[Yes]]&amp;CHAR(10)&amp;CHAR(10),""))</f>
        <v/>
      </c>
      <c r="F20" s="10" t="str">
        <f>IF(OR('Environmental Sust. &amp; Res.'!$H$48="",'Environmental Sust. &amp; Res.'!$K$48&lt;0),"",IF('Environmental Sust. &amp; Res.'!$K$48&lt;0.5,Table1[[#This Row],[No]]&amp;CHAR(10)&amp;CHAR(10),""))</f>
        <v/>
      </c>
    </row>
    <row r="21" spans="1:6" x14ac:dyDescent="0.45">
      <c r="A21" s="146" t="s">
        <v>49</v>
      </c>
      <c r="B21" s="146" t="s">
        <v>687</v>
      </c>
      <c r="C21" s="146" t="s">
        <v>688</v>
      </c>
      <c r="D21" s="146"/>
      <c r="E21" s="146" t="str">
        <f>IF(OR('Environmental Sust. &amp; Res.'!$H$49="",'Environmental Sust. &amp; Res.'!$K$49&lt;0),"",IF('Environmental Sust. &amp; Res.'!$K$49&gt;=0.5,Table1[[#This Row],[Yes]]&amp;CHAR(10)&amp;CHAR(10),""))</f>
        <v/>
      </c>
      <c r="F21" s="146" t="str">
        <f>IF(OR('Environmental Sust. &amp; Res.'!$H$49="",'Environmental Sust. &amp; Res.'!$K$49&lt;0),"",IF('Environmental Sust. &amp; Res.'!$K$49&lt;0.5,Table1[[#This Row],[No]]&amp;CHAR(10)&amp;CHAR(10),""))</f>
        <v xml:space="preserve">Consider developing and implementing an environmental management plan (EMP) to avoid, mitigate impacts to, or restore the impact area.
</v>
      </c>
    </row>
    <row r="22" spans="1:6" x14ac:dyDescent="0.45">
      <c r="A22" s="146" t="s">
        <v>293</v>
      </c>
      <c r="B22" s="146" t="s">
        <v>644</v>
      </c>
      <c r="C22" s="146" t="s">
        <v>657</v>
      </c>
      <c r="D22" s="146"/>
      <c r="E22" s="146" t="str">
        <f>IF(OR('Environmental Sust. &amp; Res.'!$H$58="",'Environmental Sust. &amp; Res.'!$K$58&lt;0),"",IF('Environmental Sust. &amp; Res.'!$K$58&gt;=0.5,Table1[[#This Row],[Yes]]&amp;CHAR(10)&amp;CHAR(10),""))</f>
        <v/>
      </c>
      <c r="F22" s="146" t="str">
        <f>IF(OR('Environmental Sust. &amp; Res.'!$H$58="",'Environmental Sust. &amp; Res.'!$K$58&lt;0),"",IF('Environmental Sust. &amp; Res.'!$K$58&lt;0.5,Table1[[#This Row],[No]]&amp;CHAR(10)&amp;CHAR(10),""))</f>
        <v xml:space="preserve">Consider preparing a well-articulated risk reduction and mitigation strategy for the project involving a response and recovery coordination mechanism being put in place with the host and the affected communities.
</v>
      </c>
    </row>
    <row r="23" spans="1:6" x14ac:dyDescent="0.45">
      <c r="A23" s="146" t="s">
        <v>57</v>
      </c>
      <c r="B23" s="146" t="s">
        <v>354</v>
      </c>
      <c r="C23" s="146" t="s">
        <v>658</v>
      </c>
      <c r="D23" s="146"/>
      <c r="E23" s="146" t="str">
        <f>IF(OR(Replicability!$H$25="",Replicability!$K$25&lt;0),"",IF(Replicability!$K$25&gt;=0.5,Table1[[#This Row],[Yes]]&amp;CHAR(10)&amp;CHAR(10),""))</f>
        <v/>
      </c>
      <c r="F23" s="146" t="str">
        <f>IF(OR(Replicability!$H$25="",Replicability!$K$25&lt;0),"",IF(Replicability!$K$25&lt;0.5,Table1[[#This Row],[No]]&amp;CHAR(10)&amp;CHAR(10),""))</f>
        <v xml:space="preserve">Consider assessing opportunities for the transfer of knowledge/know-how, technologies, and skills from the private party to the public party and/or local community stakeholders and where viable opportunities are identified, ensure they are implemented.
</v>
      </c>
    </row>
    <row r="24" spans="1:6" x14ac:dyDescent="0.45">
      <c r="A24" s="146" t="s">
        <v>303</v>
      </c>
      <c r="B24" s="146" t="s">
        <v>689</v>
      </c>
      <c r="C24" s="146" t="s">
        <v>690</v>
      </c>
      <c r="D24" s="146"/>
      <c r="E24" s="146" t="str">
        <f>IF(OR(Replicability!$H$26="",Replicability!$K$26&lt;0),"",IF(Replicability!$K$26&gt;=0.5,Table1[[#This Row],[Yes]]&amp;CHAR(10)&amp;CHAR(10),""))</f>
        <v/>
      </c>
      <c r="F24" s="146" t="str">
        <f>IF(OR(Replicability!$H$26="",Replicability!$K$26&lt;0),"",IF(Replicability!$K$26&lt;0.5,Table1[[#This Row],[No]]&amp;CHAR(10)&amp;CHAR(10),""))</f>
        <v xml:space="preserve">Consider assessing and implementing opportunities to increase government capacity (e.g. enhancing the institutional efficiency and government effectiveness, or enhancing the regulatory quality) and/or project/industry capacity (e.g. enhancing project or industry efficiency, regulatory quality, transparency, and/or the removal of barriers that had the potential to inhibit the project and/or industry to thrive).
</v>
      </c>
    </row>
    <row r="25" spans="1:6" x14ac:dyDescent="0.45">
      <c r="A25" s="146" t="s">
        <v>516</v>
      </c>
      <c r="B25" s="146" t="s">
        <v>691</v>
      </c>
      <c r="C25" s="146" t="s">
        <v>692</v>
      </c>
      <c r="D25" s="146"/>
      <c r="E25" s="146" t="str">
        <f>IF(OR(Replicability!$H$35="",Replicability!$K$35&lt;0),"",IF(Replicability!$K$35&gt;=0.5,Table1[[#This Row],[Yes]]&amp;CHAR(10)&amp;CHAR(10),""))</f>
        <v/>
      </c>
      <c r="F25" s="146" t="str">
        <f>IF(OR(Replicability!$H$35="",Replicability!$K$35&lt;0),"",IF(Replicability!$K$35&lt;0.5,Table1[[#This Row],[No]]&amp;CHAR(10)&amp;CHAR(10),""))</f>
        <v/>
      </c>
    </row>
    <row r="26" spans="1:6" x14ac:dyDescent="0.45">
      <c r="A26" s="146" t="s">
        <v>517</v>
      </c>
      <c r="B26" s="146" t="s">
        <v>693</v>
      </c>
      <c r="C26" s="146" t="s">
        <v>694</v>
      </c>
      <c r="D26" s="146"/>
      <c r="E26" s="146" t="str">
        <f>IF(OR(Replicability!$H$36="",Replicability!$K$36&lt;0),"",IF(Replicability!$K$36&gt;=0.5,Table1[[#This Row],[Yes]]&amp;CHAR(10)&amp;CHAR(10),""))</f>
        <v/>
      </c>
      <c r="F26" s="146" t="str">
        <f>IF(OR(Replicability!$H$36="",Replicability!$K$36&lt;0),"",IF(Replicability!$K$36&lt;0.5,Table1[[#This Row],[No]]&amp;CHAR(10)&amp;CHAR(10),""))</f>
        <v/>
      </c>
    </row>
    <row r="27" spans="1:6" x14ac:dyDescent="0.45">
      <c r="A27" s="146" t="s">
        <v>296</v>
      </c>
      <c r="B27" s="146" t="s">
        <v>695</v>
      </c>
      <c r="C27" s="146" t="s">
        <v>696</v>
      </c>
      <c r="D27" s="146"/>
      <c r="E27" s="146" t="str">
        <f>IF(OR('Stakeholder Engagement'!$H$7="",'Stakeholder Engagement'!$K$7&lt;0),"",IF('Stakeholder Engagement'!$K$7&gt;=0.5,Table1[[#This Row],[Yes]]&amp;CHAR(10)&amp;CHAR(10),""))</f>
        <v/>
      </c>
      <c r="F27" s="146" t="str">
        <f>IF(OR('Stakeholder Engagement'!$H$7="",'Stakeholder Engagement'!$K$7&lt;0),"",IF('Stakeholder Engagement'!$K$7&lt;0.5,Table1[[#This Row],[No]]&amp;CHAR(10)&amp;CHAR(10),""))</f>
        <v xml:space="preserve">Consider undertaking a stakeholder mapping exercise to determine all stakeholders that are directly and indirectly affected by and/or interested in the project.
</v>
      </c>
    </row>
    <row r="28" spans="1:6" x14ac:dyDescent="0.45">
      <c r="A28" s="146" t="s">
        <v>297</v>
      </c>
      <c r="B28" s="146" t="s">
        <v>722</v>
      </c>
      <c r="C28" s="146" t="s">
        <v>723</v>
      </c>
      <c r="D28" s="146"/>
      <c r="E28" s="146" t="str">
        <f>IF(OR('Stakeholder Engagement'!$H$8="",'Stakeholder Engagement'!$K$8&lt;0),"",IF('Stakeholder Engagement'!$K$8&gt;=0.5,Table1[[#This Row],[Yes]]&amp;CHAR(10)&amp;CHAR(10),""))</f>
        <v/>
      </c>
      <c r="F28" s="146" t="str">
        <f>IF(OR('Stakeholder Engagement'!$H$8="",'Stakeholder Engagement'!$K$8&lt;0),"",IF('Stakeholder Engagement'!$K$8&lt;0.5,Table1[[#This Row],[No]]&amp;CHAR(10)&amp;CHAR(10),""))</f>
        <v xml:space="preserve">Consider developing a stakeholder engagement and public participation plan for the project that takes into account the specific needs of each stakeholder and considers the broad range of project issues, as related to the PPP for the SDGs outcomes, that need to be addressed.
</v>
      </c>
    </row>
    <row r="29" spans="1:6" x14ac:dyDescent="0.45">
      <c r="A29" s="146" t="s">
        <v>298</v>
      </c>
      <c r="B29" s="146" t="s">
        <v>697</v>
      </c>
      <c r="C29" s="146" t="s">
        <v>698</v>
      </c>
      <c r="D29" s="146"/>
      <c r="E29" s="146" t="str">
        <f>IF(OR('Stakeholder Engagement'!$H$18="",'Stakeholder Engagement'!$K$18&lt;0),"",IF('Stakeholder Engagement'!$K$18&gt;=0.5,Table1[[#This Row],[Yes]]&amp;CHAR(10)&amp;CHAR(10),""))</f>
        <v/>
      </c>
      <c r="F29" s="146" t="str">
        <f>IF(OR('Stakeholder Engagement'!$H$18="",'Stakeholder Engagement'!$K$18&lt;0),"",IF('Stakeholder Engagement'!$K$18&lt;0.5,Table1[[#This Row],[No]]&amp;CHAR(10)&amp;CHAR(10),""))</f>
        <v xml:space="preserve">Consider implementing the stakeholder engagement and public participation plans(s) throughout the project’s lifecycle in an effective, timely, and inclusive fashion.
</v>
      </c>
    </row>
    <row r="30" spans="1:6" x14ac:dyDescent="0.45">
      <c r="A30" s="146" t="s">
        <v>299</v>
      </c>
      <c r="B30" s="146" t="s">
        <v>699</v>
      </c>
      <c r="C30" s="146" t="s">
        <v>700</v>
      </c>
      <c r="D30" s="146"/>
      <c r="E30" s="146" t="str">
        <f>IF(OR('Stakeholder Engagement'!$H$19="",'Stakeholder Engagement'!$K$19&lt;0),"",IF('Stakeholder Engagement'!$K$19&gt;=0.5,Table1[[#This Row],[Yes]]&amp;CHAR(10)&amp;CHAR(10),""))</f>
        <v/>
      </c>
      <c r="F30" s="146" t="str">
        <f>IF(OR('Stakeholder Engagement'!$H$19="",'Stakeholder Engagement'!$K$19&lt;0),"",IF('Stakeholder Engagement'!$K$19&lt;0.5,Table1[[#This Row],[No]]&amp;CHAR(10)&amp;CHAR(10),""))</f>
        <v xml:space="preserve">Consider implementing all measures possible to ensure members of the public, including environmental defenders, are able to express their views and participate freely without fear of being penalised, persecuted or harassed for their involvement.
</v>
      </c>
    </row>
    <row r="31" spans="1:6" x14ac:dyDescent="0.45">
      <c r="A31" s="146" t="s">
        <v>300</v>
      </c>
      <c r="B31" s="146" t="s">
        <v>724</v>
      </c>
      <c r="C31" s="146" t="s">
        <v>725</v>
      </c>
      <c r="D31" s="146"/>
      <c r="E31" s="146" t="str">
        <f>IF(OR('Stakeholder Engagement'!$H$31="",'Stakeholder Engagement'!$K$31&lt;0),"",IF('Stakeholder Engagement'!$K$31&gt;=0.5,Table1[[#This Row],[Yes]]&amp;CHAR(10)&amp;CHAR(10),""))</f>
        <v/>
      </c>
      <c r="F31" s="146" t="str">
        <f>IF(OR('Stakeholder Engagement'!$H$31="",'Stakeholder Engagement'!$K$31&lt;0),"",IF('Stakeholder Engagement'!$K$31&lt;0.5,Table1[[#This Row],[No]]&amp;CHAR(10)&amp;CHAR(10),""))</f>
        <v xml:space="preserve">Ensure quality and pertinent information about the project relative to the PPP for the SDGs outcomes is readily available to all stakeholders, including members of the public, and provided in a transparent, timely, understandable, and accessible fashion and is incorporated in the PPP contract.
</v>
      </c>
    </row>
  </sheetData>
  <phoneticPr fontId="11" type="noConversion"/>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BDB19-C2B5-466E-AD1F-EC86477A4F2E}">
  <sheetPr>
    <tabColor theme="0" tint="-0.499984740745262"/>
  </sheetPr>
  <dimension ref="B2:D197"/>
  <sheetViews>
    <sheetView zoomScaleNormal="100" workbookViewId="0">
      <selection activeCell="E195" sqref="E195"/>
    </sheetView>
  </sheetViews>
  <sheetFormatPr defaultColWidth="8.86328125" defaultRowHeight="14.25" x14ac:dyDescent="0.45"/>
  <cols>
    <col min="1" max="1" width="2.59765625" customWidth="1"/>
    <col min="2" max="2" width="16" customWidth="1"/>
    <col min="3" max="3" width="10.1328125" customWidth="1"/>
    <col min="4" max="4" width="13.1328125" bestFit="1" customWidth="1"/>
  </cols>
  <sheetData>
    <row r="2" spans="2:4" x14ac:dyDescent="0.45">
      <c r="B2" t="s">
        <v>259</v>
      </c>
      <c r="C2" t="s">
        <v>260</v>
      </c>
      <c r="D2" t="s">
        <v>321</v>
      </c>
    </row>
    <row r="3" spans="2:4" x14ac:dyDescent="0.45">
      <c r="B3" t="s">
        <v>68</v>
      </c>
      <c r="C3" t="s">
        <v>261</v>
      </c>
      <c r="D3" s="136">
        <v>0.03</v>
      </c>
    </row>
    <row r="4" spans="2:4" x14ac:dyDescent="0.45">
      <c r="B4" t="s">
        <v>69</v>
      </c>
      <c r="C4" t="s">
        <v>263</v>
      </c>
      <c r="D4" s="136">
        <v>0.02</v>
      </c>
    </row>
    <row r="5" spans="2:4" x14ac:dyDescent="0.45">
      <c r="B5" t="s">
        <v>70</v>
      </c>
      <c r="C5" t="s">
        <v>263</v>
      </c>
      <c r="D5" s="136">
        <v>0.02</v>
      </c>
    </row>
    <row r="6" spans="2:4" x14ac:dyDescent="0.45">
      <c r="B6" t="s">
        <v>71</v>
      </c>
      <c r="C6" t="s">
        <v>263</v>
      </c>
      <c r="D6" s="136">
        <v>0.02</v>
      </c>
    </row>
    <row r="7" spans="2:4" x14ac:dyDescent="0.45">
      <c r="B7" t="s">
        <v>72</v>
      </c>
      <c r="C7" t="s">
        <v>261</v>
      </c>
      <c r="D7" s="136">
        <v>0.03</v>
      </c>
    </row>
    <row r="8" spans="2:4" x14ac:dyDescent="0.45">
      <c r="B8" t="s">
        <v>73</v>
      </c>
      <c r="C8" t="s">
        <v>263</v>
      </c>
      <c r="D8" s="136">
        <v>0.02</v>
      </c>
    </row>
    <row r="9" spans="2:4" x14ac:dyDescent="0.45">
      <c r="B9" t="s">
        <v>74</v>
      </c>
      <c r="C9" t="s">
        <v>263</v>
      </c>
      <c r="D9" s="136">
        <v>0.02</v>
      </c>
    </row>
    <row r="10" spans="2:4" x14ac:dyDescent="0.45">
      <c r="B10" t="s">
        <v>75</v>
      </c>
      <c r="C10" t="s">
        <v>263</v>
      </c>
      <c r="D10" s="136">
        <v>0.02</v>
      </c>
    </row>
    <row r="11" spans="2:4" x14ac:dyDescent="0.45">
      <c r="B11" t="s">
        <v>76</v>
      </c>
      <c r="C11" t="s">
        <v>262</v>
      </c>
      <c r="D11" s="136">
        <v>0.01</v>
      </c>
    </row>
    <row r="12" spans="2:4" x14ac:dyDescent="0.45">
      <c r="B12" t="s">
        <v>77</v>
      </c>
      <c r="C12" t="s">
        <v>262</v>
      </c>
      <c r="D12" s="136">
        <v>0.01</v>
      </c>
    </row>
    <row r="13" spans="2:4" x14ac:dyDescent="0.45">
      <c r="B13" t="s">
        <v>78</v>
      </c>
      <c r="C13" t="s">
        <v>263</v>
      </c>
      <c r="D13" s="136">
        <v>0.02</v>
      </c>
    </row>
    <row r="14" spans="2:4" x14ac:dyDescent="0.45">
      <c r="B14" t="s">
        <v>79</v>
      </c>
      <c r="C14" t="s">
        <v>263</v>
      </c>
      <c r="D14" s="136">
        <v>0.02</v>
      </c>
    </row>
    <row r="15" spans="2:4" x14ac:dyDescent="0.45">
      <c r="B15" t="s">
        <v>80</v>
      </c>
      <c r="C15" t="s">
        <v>263</v>
      </c>
      <c r="D15" s="136">
        <v>0.02</v>
      </c>
    </row>
    <row r="16" spans="2:4" x14ac:dyDescent="0.45">
      <c r="B16" t="s">
        <v>81</v>
      </c>
      <c r="C16" t="s">
        <v>261</v>
      </c>
      <c r="D16" s="136">
        <v>0.03</v>
      </c>
    </row>
    <row r="17" spans="2:4" x14ac:dyDescent="0.45">
      <c r="B17" t="s">
        <v>82</v>
      </c>
      <c r="C17" t="s">
        <v>263</v>
      </c>
      <c r="D17" s="136">
        <v>0.02</v>
      </c>
    </row>
    <row r="18" spans="2:4" x14ac:dyDescent="0.45">
      <c r="B18" t="s">
        <v>83</v>
      </c>
      <c r="C18" t="s">
        <v>263</v>
      </c>
      <c r="D18" s="136">
        <v>0.02</v>
      </c>
    </row>
    <row r="19" spans="2:4" x14ac:dyDescent="0.45">
      <c r="B19" t="s">
        <v>84</v>
      </c>
      <c r="C19" t="s">
        <v>262</v>
      </c>
      <c r="D19" s="136">
        <v>0.01</v>
      </c>
    </row>
    <row r="20" spans="2:4" x14ac:dyDescent="0.45">
      <c r="B20" t="s">
        <v>85</v>
      </c>
      <c r="C20" t="s">
        <v>263</v>
      </c>
      <c r="D20" s="136">
        <v>0.02</v>
      </c>
    </row>
    <row r="21" spans="2:4" x14ac:dyDescent="0.45">
      <c r="B21" t="s">
        <v>86</v>
      </c>
      <c r="C21" t="s">
        <v>261</v>
      </c>
      <c r="D21" s="136">
        <v>0.03</v>
      </c>
    </row>
    <row r="22" spans="2:4" x14ac:dyDescent="0.45">
      <c r="B22" t="s">
        <v>87</v>
      </c>
      <c r="C22" t="s">
        <v>261</v>
      </c>
      <c r="D22" s="136">
        <v>0.03</v>
      </c>
    </row>
    <row r="23" spans="2:4" x14ac:dyDescent="0.45">
      <c r="B23" t="s">
        <v>356</v>
      </c>
      <c r="C23" t="s">
        <v>263</v>
      </c>
      <c r="D23" s="136">
        <v>0.02</v>
      </c>
    </row>
    <row r="24" spans="2:4" x14ac:dyDescent="0.45">
      <c r="B24" t="s">
        <v>88</v>
      </c>
      <c r="C24" t="s">
        <v>263</v>
      </c>
      <c r="D24" s="136">
        <v>0.02</v>
      </c>
    </row>
    <row r="25" spans="2:4" x14ac:dyDescent="0.45">
      <c r="B25" t="s">
        <v>89</v>
      </c>
      <c r="C25" t="s">
        <v>263</v>
      </c>
      <c r="D25" s="136">
        <v>0.02</v>
      </c>
    </row>
    <row r="26" spans="2:4" x14ac:dyDescent="0.45">
      <c r="B26" t="s">
        <v>90</v>
      </c>
      <c r="C26" t="s">
        <v>263</v>
      </c>
      <c r="D26" s="136">
        <v>0.02</v>
      </c>
    </row>
    <row r="27" spans="2:4" x14ac:dyDescent="0.45">
      <c r="B27" t="s">
        <v>91</v>
      </c>
      <c r="C27" t="s">
        <v>263</v>
      </c>
      <c r="D27" s="136">
        <v>0.02</v>
      </c>
    </row>
    <row r="28" spans="2:4" x14ac:dyDescent="0.45">
      <c r="B28" t="s">
        <v>92</v>
      </c>
      <c r="C28" t="s">
        <v>263</v>
      </c>
      <c r="D28" s="136">
        <v>0.02</v>
      </c>
    </row>
    <row r="29" spans="2:4" x14ac:dyDescent="0.45">
      <c r="B29" t="s">
        <v>93</v>
      </c>
      <c r="C29" t="s">
        <v>261</v>
      </c>
      <c r="D29" s="136">
        <v>0.03</v>
      </c>
    </row>
    <row r="30" spans="2:4" x14ac:dyDescent="0.45">
      <c r="B30" t="s">
        <v>94</v>
      </c>
      <c r="C30" t="s">
        <v>261</v>
      </c>
      <c r="D30" s="136">
        <v>0.03</v>
      </c>
    </row>
    <row r="31" spans="2:4" x14ac:dyDescent="0.45">
      <c r="B31" t="s">
        <v>357</v>
      </c>
      <c r="C31" t="s">
        <v>263</v>
      </c>
      <c r="D31" s="136">
        <v>0.02</v>
      </c>
    </row>
    <row r="32" spans="2:4" x14ac:dyDescent="0.45">
      <c r="B32" t="s">
        <v>95</v>
      </c>
      <c r="C32" t="s">
        <v>261</v>
      </c>
      <c r="D32" s="136">
        <v>0.03</v>
      </c>
    </row>
    <row r="33" spans="2:4" x14ac:dyDescent="0.45">
      <c r="B33" t="s">
        <v>96</v>
      </c>
      <c r="C33" t="s">
        <v>263</v>
      </c>
      <c r="D33" s="136">
        <v>0.02</v>
      </c>
    </row>
    <row r="34" spans="2:4" x14ac:dyDescent="0.45">
      <c r="B34" t="s">
        <v>97</v>
      </c>
      <c r="C34" t="s">
        <v>262</v>
      </c>
      <c r="D34" s="136">
        <v>0.01</v>
      </c>
    </row>
    <row r="35" spans="2:4" x14ac:dyDescent="0.45">
      <c r="B35" t="s">
        <v>98</v>
      </c>
      <c r="C35" t="s">
        <v>261</v>
      </c>
      <c r="D35" s="136">
        <v>0.03</v>
      </c>
    </row>
    <row r="36" spans="2:4" x14ac:dyDescent="0.45">
      <c r="B36" t="s">
        <v>99</v>
      </c>
      <c r="C36" t="s">
        <v>261</v>
      </c>
      <c r="D36" s="136">
        <v>0.03</v>
      </c>
    </row>
    <row r="37" spans="2:4" x14ac:dyDescent="0.45">
      <c r="B37" t="s">
        <v>100</v>
      </c>
      <c r="C37" t="s">
        <v>262</v>
      </c>
      <c r="D37" s="136">
        <v>0.01</v>
      </c>
    </row>
    <row r="38" spans="2:4" x14ac:dyDescent="0.45">
      <c r="B38" t="s">
        <v>101</v>
      </c>
      <c r="C38" t="s">
        <v>263</v>
      </c>
      <c r="D38" s="136">
        <v>0.02</v>
      </c>
    </row>
    <row r="39" spans="2:4" x14ac:dyDescent="0.45">
      <c r="B39" t="s">
        <v>102</v>
      </c>
      <c r="C39" t="s">
        <v>262</v>
      </c>
      <c r="D39" s="136">
        <v>0.01</v>
      </c>
    </row>
    <row r="40" spans="2:4" x14ac:dyDescent="0.45">
      <c r="B40" t="s">
        <v>103</v>
      </c>
      <c r="C40" t="s">
        <v>261</v>
      </c>
      <c r="D40" s="136">
        <v>0.03</v>
      </c>
    </row>
    <row r="41" spans="2:4" x14ac:dyDescent="0.45">
      <c r="B41" t="s">
        <v>104</v>
      </c>
      <c r="C41" t="s">
        <v>263</v>
      </c>
      <c r="D41" s="136">
        <v>0.02</v>
      </c>
    </row>
    <row r="42" spans="2:4" x14ac:dyDescent="0.45">
      <c r="B42" t="s">
        <v>358</v>
      </c>
      <c r="C42" t="s">
        <v>261</v>
      </c>
      <c r="D42" s="136">
        <v>0.03</v>
      </c>
    </row>
    <row r="43" spans="2:4" x14ac:dyDescent="0.45">
      <c r="B43" t="s">
        <v>105</v>
      </c>
      <c r="C43" t="s">
        <v>263</v>
      </c>
      <c r="D43" s="136">
        <v>0.02</v>
      </c>
    </row>
    <row r="44" spans="2:4" x14ac:dyDescent="0.45">
      <c r="B44" t="s">
        <v>106</v>
      </c>
      <c r="C44" t="s">
        <v>263</v>
      </c>
      <c r="D44" s="136">
        <v>0.02</v>
      </c>
    </row>
    <row r="45" spans="2:4" x14ac:dyDescent="0.45">
      <c r="B45" t="s">
        <v>107</v>
      </c>
      <c r="C45" t="s">
        <v>263</v>
      </c>
      <c r="D45" s="136">
        <v>0.02</v>
      </c>
    </row>
    <row r="46" spans="2:4" x14ac:dyDescent="0.45">
      <c r="B46" t="s">
        <v>108</v>
      </c>
      <c r="C46" t="s">
        <v>263</v>
      </c>
      <c r="D46" s="136">
        <v>0.02</v>
      </c>
    </row>
    <row r="47" spans="2:4" x14ac:dyDescent="0.45">
      <c r="B47" t="s">
        <v>109</v>
      </c>
      <c r="C47" t="s">
        <v>263</v>
      </c>
      <c r="D47" s="136">
        <v>0.02</v>
      </c>
    </row>
    <row r="48" spans="2:4" x14ac:dyDescent="0.45">
      <c r="B48" t="s">
        <v>110</v>
      </c>
      <c r="C48" t="s">
        <v>262</v>
      </c>
      <c r="D48" s="136">
        <v>0.01</v>
      </c>
    </row>
    <row r="49" spans="2:4" x14ac:dyDescent="0.45">
      <c r="B49" t="s">
        <v>111</v>
      </c>
      <c r="C49" t="s">
        <v>262</v>
      </c>
      <c r="D49" s="136">
        <v>0.01</v>
      </c>
    </row>
    <row r="50" spans="2:4" x14ac:dyDescent="0.45">
      <c r="B50" t="s">
        <v>112</v>
      </c>
      <c r="C50" t="s">
        <v>261</v>
      </c>
      <c r="D50" s="136">
        <v>0.03</v>
      </c>
    </row>
    <row r="51" spans="2:4" x14ac:dyDescent="0.45">
      <c r="B51" t="s">
        <v>113</v>
      </c>
      <c r="C51" t="s">
        <v>263</v>
      </c>
      <c r="D51" s="136">
        <v>0.02</v>
      </c>
    </row>
    <row r="52" spans="2:4" x14ac:dyDescent="0.45">
      <c r="B52" t="s">
        <v>114</v>
      </c>
      <c r="C52" t="s">
        <v>263</v>
      </c>
      <c r="D52" s="136">
        <v>0.02</v>
      </c>
    </row>
    <row r="53" spans="2:4" x14ac:dyDescent="0.45">
      <c r="B53" t="s">
        <v>115</v>
      </c>
      <c r="C53" t="s">
        <v>263</v>
      </c>
      <c r="D53" s="136">
        <v>0.02</v>
      </c>
    </row>
    <row r="54" spans="2:4" x14ac:dyDescent="0.45">
      <c r="B54" t="s">
        <v>116</v>
      </c>
      <c r="C54" t="s">
        <v>263</v>
      </c>
      <c r="D54" s="136">
        <v>0.02</v>
      </c>
    </row>
    <row r="55" spans="2:4" x14ac:dyDescent="0.45">
      <c r="B55" t="s">
        <v>117</v>
      </c>
      <c r="C55" t="s">
        <v>263</v>
      </c>
      <c r="D55" s="136">
        <v>0.02</v>
      </c>
    </row>
    <row r="56" spans="2:4" x14ac:dyDescent="0.45">
      <c r="B56" t="s">
        <v>118</v>
      </c>
      <c r="C56" t="s">
        <v>263</v>
      </c>
      <c r="D56" s="136">
        <v>0.02</v>
      </c>
    </row>
    <row r="57" spans="2:4" x14ac:dyDescent="0.45">
      <c r="B57" t="s">
        <v>119</v>
      </c>
      <c r="C57" t="s">
        <v>261</v>
      </c>
      <c r="D57" s="136">
        <v>0.03</v>
      </c>
    </row>
    <row r="58" spans="2:4" x14ac:dyDescent="0.45">
      <c r="B58" t="s">
        <v>121</v>
      </c>
      <c r="C58" t="s">
        <v>262</v>
      </c>
      <c r="D58" s="136">
        <v>0.01</v>
      </c>
    </row>
    <row r="59" spans="2:4" x14ac:dyDescent="0.45">
      <c r="B59" t="s">
        <v>122</v>
      </c>
      <c r="C59" t="s">
        <v>263</v>
      </c>
      <c r="D59" s="136">
        <v>0.02</v>
      </c>
    </row>
    <row r="60" spans="2:4" x14ac:dyDescent="0.45">
      <c r="B60" t="s">
        <v>123</v>
      </c>
      <c r="C60" t="s">
        <v>261</v>
      </c>
      <c r="D60" s="136">
        <v>0.03</v>
      </c>
    </row>
    <row r="61" spans="2:4" x14ac:dyDescent="0.45">
      <c r="B61" t="s">
        <v>124</v>
      </c>
      <c r="C61" t="s">
        <v>263</v>
      </c>
      <c r="D61" s="136">
        <v>0.02</v>
      </c>
    </row>
    <row r="62" spans="2:4" x14ac:dyDescent="0.45">
      <c r="B62" t="s">
        <v>125</v>
      </c>
      <c r="C62" t="s">
        <v>262</v>
      </c>
      <c r="D62" s="136">
        <v>0.01</v>
      </c>
    </row>
    <row r="63" spans="2:4" x14ac:dyDescent="0.45">
      <c r="B63" t="s">
        <v>126</v>
      </c>
      <c r="C63" t="s">
        <v>262</v>
      </c>
      <c r="D63" s="136">
        <v>0.01</v>
      </c>
    </row>
    <row r="64" spans="2:4" x14ac:dyDescent="0.45">
      <c r="B64" t="s">
        <v>127</v>
      </c>
      <c r="C64" t="s">
        <v>263</v>
      </c>
      <c r="D64" s="136">
        <v>0.02</v>
      </c>
    </row>
    <row r="65" spans="2:4" x14ac:dyDescent="0.45">
      <c r="B65" t="s">
        <v>359</v>
      </c>
      <c r="C65" t="s">
        <v>261</v>
      </c>
      <c r="D65" s="136">
        <v>0.03</v>
      </c>
    </row>
    <row r="66" spans="2:4" x14ac:dyDescent="0.45">
      <c r="B66" t="s">
        <v>128</v>
      </c>
      <c r="C66" t="s">
        <v>263</v>
      </c>
      <c r="D66" s="136">
        <v>0.02</v>
      </c>
    </row>
    <row r="67" spans="2:4" x14ac:dyDescent="0.45">
      <c r="B67" t="s">
        <v>129</v>
      </c>
      <c r="C67" t="s">
        <v>262</v>
      </c>
      <c r="D67" s="136">
        <v>0.01</v>
      </c>
    </row>
    <row r="68" spans="2:4" x14ac:dyDescent="0.45">
      <c r="B68" t="s">
        <v>130</v>
      </c>
      <c r="C68" t="s">
        <v>263</v>
      </c>
      <c r="D68" s="136">
        <v>0.02</v>
      </c>
    </row>
    <row r="69" spans="2:4" x14ac:dyDescent="0.45">
      <c r="B69" t="s">
        <v>131</v>
      </c>
      <c r="C69" t="s">
        <v>262</v>
      </c>
      <c r="D69" s="136">
        <v>0.01</v>
      </c>
    </row>
    <row r="70" spans="2:4" x14ac:dyDescent="0.45">
      <c r="B70" t="s">
        <v>132</v>
      </c>
      <c r="C70" t="s">
        <v>263</v>
      </c>
      <c r="D70" s="136">
        <v>0.02</v>
      </c>
    </row>
    <row r="71" spans="2:4" x14ac:dyDescent="0.45">
      <c r="B71" t="s">
        <v>133</v>
      </c>
      <c r="C71" t="s">
        <v>263</v>
      </c>
      <c r="D71" s="136">
        <v>0.02</v>
      </c>
    </row>
    <row r="72" spans="2:4" x14ac:dyDescent="0.45">
      <c r="B72" t="s">
        <v>134</v>
      </c>
      <c r="C72" t="s">
        <v>261</v>
      </c>
      <c r="D72" s="136">
        <v>0.03</v>
      </c>
    </row>
    <row r="73" spans="2:4" x14ac:dyDescent="0.45">
      <c r="B73" t="s">
        <v>135</v>
      </c>
      <c r="C73" t="s">
        <v>261</v>
      </c>
      <c r="D73" s="136">
        <v>0.03</v>
      </c>
    </row>
    <row r="74" spans="2:4" x14ac:dyDescent="0.45">
      <c r="B74" t="s">
        <v>136</v>
      </c>
      <c r="C74" t="s">
        <v>263</v>
      </c>
      <c r="D74" s="136">
        <v>0.02</v>
      </c>
    </row>
    <row r="75" spans="2:4" x14ac:dyDescent="0.45">
      <c r="B75" t="s">
        <v>137</v>
      </c>
      <c r="C75" t="s">
        <v>261</v>
      </c>
      <c r="D75" s="136">
        <v>0.03</v>
      </c>
    </row>
    <row r="76" spans="2:4" x14ac:dyDescent="0.45">
      <c r="B76" t="s">
        <v>138</v>
      </c>
      <c r="C76" t="s">
        <v>263</v>
      </c>
      <c r="D76" s="136">
        <v>0.02</v>
      </c>
    </row>
    <row r="77" spans="2:4" x14ac:dyDescent="0.45">
      <c r="B77" t="s">
        <v>139</v>
      </c>
      <c r="C77" t="s">
        <v>263</v>
      </c>
      <c r="D77" s="136">
        <v>0.02</v>
      </c>
    </row>
    <row r="78" spans="2:4" x14ac:dyDescent="0.45">
      <c r="B78" t="s">
        <v>140</v>
      </c>
      <c r="C78" t="s">
        <v>262</v>
      </c>
      <c r="D78" s="136">
        <v>0.01</v>
      </c>
    </row>
    <row r="79" spans="2:4" x14ac:dyDescent="0.45">
      <c r="B79" t="s">
        <v>141</v>
      </c>
      <c r="C79" t="s">
        <v>262</v>
      </c>
      <c r="D79" s="136">
        <v>0.01</v>
      </c>
    </row>
    <row r="80" spans="2:4" x14ac:dyDescent="0.45">
      <c r="B80" t="s">
        <v>142</v>
      </c>
      <c r="C80" t="s">
        <v>263</v>
      </c>
      <c r="D80" s="136">
        <v>0.02</v>
      </c>
    </row>
    <row r="81" spans="2:4" x14ac:dyDescent="0.45">
      <c r="B81" t="s">
        <v>143</v>
      </c>
      <c r="C81" t="s">
        <v>263</v>
      </c>
      <c r="D81" s="136">
        <v>0.02</v>
      </c>
    </row>
    <row r="82" spans="2:4" x14ac:dyDescent="0.45">
      <c r="B82" t="s">
        <v>144</v>
      </c>
      <c r="C82" t="s">
        <v>263</v>
      </c>
      <c r="D82" s="136">
        <v>0.02</v>
      </c>
    </row>
    <row r="83" spans="2:4" x14ac:dyDescent="0.45">
      <c r="B83" t="s">
        <v>145</v>
      </c>
      <c r="C83" t="s">
        <v>263</v>
      </c>
      <c r="D83" s="136">
        <v>0.02</v>
      </c>
    </row>
    <row r="84" spans="2:4" x14ac:dyDescent="0.45">
      <c r="B84" t="s">
        <v>146</v>
      </c>
      <c r="C84" t="s">
        <v>262</v>
      </c>
      <c r="D84" s="136">
        <v>0.01</v>
      </c>
    </row>
    <row r="85" spans="2:4" x14ac:dyDescent="0.45">
      <c r="B85" t="s">
        <v>147</v>
      </c>
      <c r="C85" t="s">
        <v>262</v>
      </c>
      <c r="D85" s="136">
        <v>0.01</v>
      </c>
    </row>
    <row r="86" spans="2:4" x14ac:dyDescent="0.45">
      <c r="B86" t="s">
        <v>148</v>
      </c>
      <c r="C86" t="s">
        <v>262</v>
      </c>
      <c r="D86" s="136">
        <v>0.01</v>
      </c>
    </row>
    <row r="87" spans="2:4" x14ac:dyDescent="0.45">
      <c r="B87" t="s">
        <v>149</v>
      </c>
      <c r="C87" t="s">
        <v>263</v>
      </c>
      <c r="D87" s="136">
        <v>0.02</v>
      </c>
    </row>
    <row r="88" spans="2:4" x14ac:dyDescent="0.45">
      <c r="B88" t="s">
        <v>150</v>
      </c>
      <c r="C88" t="s">
        <v>262</v>
      </c>
      <c r="D88" s="136">
        <v>0.01</v>
      </c>
    </row>
    <row r="89" spans="2:4" x14ac:dyDescent="0.45">
      <c r="B89" t="s">
        <v>151</v>
      </c>
      <c r="C89" t="s">
        <v>263</v>
      </c>
      <c r="D89" s="136">
        <v>0.02</v>
      </c>
    </row>
    <row r="90" spans="2:4" x14ac:dyDescent="0.45">
      <c r="B90" t="s">
        <v>152</v>
      </c>
      <c r="C90" t="s">
        <v>263</v>
      </c>
      <c r="D90" s="136">
        <v>0.02</v>
      </c>
    </row>
    <row r="91" spans="2:4" x14ac:dyDescent="0.45">
      <c r="B91" t="s">
        <v>153</v>
      </c>
      <c r="C91" t="s">
        <v>263</v>
      </c>
      <c r="D91" s="136">
        <v>0.02</v>
      </c>
    </row>
    <row r="92" spans="2:4" x14ac:dyDescent="0.45">
      <c r="B92" t="s">
        <v>154</v>
      </c>
      <c r="C92" t="s">
        <v>261</v>
      </c>
      <c r="D92" s="136">
        <v>0.03</v>
      </c>
    </row>
    <row r="93" spans="2:4" x14ac:dyDescent="0.45">
      <c r="B93" t="s">
        <v>155</v>
      </c>
      <c r="C93" t="s">
        <v>263</v>
      </c>
      <c r="D93" s="136">
        <v>0.02</v>
      </c>
    </row>
    <row r="94" spans="2:4" x14ac:dyDescent="0.45">
      <c r="B94" t="s">
        <v>156</v>
      </c>
      <c r="C94" t="s">
        <v>262</v>
      </c>
      <c r="D94" s="136">
        <v>0.01</v>
      </c>
    </row>
    <row r="95" spans="2:4" x14ac:dyDescent="0.45">
      <c r="B95" t="s">
        <v>157</v>
      </c>
      <c r="C95" t="s">
        <v>263</v>
      </c>
      <c r="D95" s="136">
        <v>0.02</v>
      </c>
    </row>
    <row r="96" spans="2:4" x14ac:dyDescent="0.45">
      <c r="B96" t="s">
        <v>158</v>
      </c>
      <c r="C96" t="s">
        <v>263</v>
      </c>
      <c r="D96" s="136">
        <v>0.02</v>
      </c>
    </row>
    <row r="97" spans="2:4" x14ac:dyDescent="0.45">
      <c r="B97" t="s">
        <v>159</v>
      </c>
      <c r="C97" t="s">
        <v>261</v>
      </c>
      <c r="D97" s="136">
        <v>0.03</v>
      </c>
    </row>
    <row r="98" spans="2:4" x14ac:dyDescent="0.45">
      <c r="B98" t="s">
        <v>160</v>
      </c>
      <c r="C98" t="s">
        <v>262</v>
      </c>
      <c r="D98" s="136">
        <v>0.01</v>
      </c>
    </row>
    <row r="99" spans="2:4" x14ac:dyDescent="0.45">
      <c r="B99" t="s">
        <v>161</v>
      </c>
      <c r="C99" t="s">
        <v>263</v>
      </c>
      <c r="D99" s="136">
        <v>0.02</v>
      </c>
    </row>
    <row r="100" spans="2:4" x14ac:dyDescent="0.45">
      <c r="B100" t="s">
        <v>162</v>
      </c>
      <c r="C100" t="s">
        <v>261</v>
      </c>
      <c r="D100" s="136">
        <v>0.03</v>
      </c>
    </row>
    <row r="101" spans="2:4" x14ac:dyDescent="0.45">
      <c r="B101" t="s">
        <v>163</v>
      </c>
      <c r="C101" t="s">
        <v>261</v>
      </c>
      <c r="D101" s="136">
        <v>0.03</v>
      </c>
    </row>
    <row r="102" spans="2:4" x14ac:dyDescent="0.45">
      <c r="B102" t="s">
        <v>164</v>
      </c>
      <c r="C102" t="s">
        <v>263</v>
      </c>
      <c r="D102" s="136">
        <v>0.02</v>
      </c>
    </row>
    <row r="103" spans="2:4" x14ac:dyDescent="0.45">
      <c r="B103" t="s">
        <v>165</v>
      </c>
      <c r="C103" t="s">
        <v>263</v>
      </c>
      <c r="D103" s="136">
        <v>0.02</v>
      </c>
    </row>
    <row r="104" spans="2:4" x14ac:dyDescent="0.45">
      <c r="B104" t="s">
        <v>166</v>
      </c>
      <c r="C104" s="8" t="s">
        <v>262</v>
      </c>
      <c r="D104" s="136">
        <v>0.01</v>
      </c>
    </row>
    <row r="105" spans="2:4" x14ac:dyDescent="0.45">
      <c r="B105" t="s">
        <v>167</v>
      </c>
      <c r="C105" t="s">
        <v>262</v>
      </c>
      <c r="D105" s="136">
        <v>0.01</v>
      </c>
    </row>
    <row r="106" spans="2:4" x14ac:dyDescent="0.45">
      <c r="B106" t="s">
        <v>168</v>
      </c>
      <c r="C106" t="s">
        <v>261</v>
      </c>
      <c r="D106" s="136">
        <v>0.03</v>
      </c>
    </row>
    <row r="107" spans="2:4" x14ac:dyDescent="0.45">
      <c r="B107" t="s">
        <v>169</v>
      </c>
      <c r="C107" t="s">
        <v>261</v>
      </c>
      <c r="D107" s="136">
        <v>0.03</v>
      </c>
    </row>
    <row r="108" spans="2:4" x14ac:dyDescent="0.45">
      <c r="B108" t="s">
        <v>170</v>
      </c>
      <c r="C108" t="s">
        <v>263</v>
      </c>
      <c r="D108" s="136">
        <v>0.02</v>
      </c>
    </row>
    <row r="109" spans="2:4" x14ac:dyDescent="0.45">
      <c r="B109" t="s">
        <v>171</v>
      </c>
      <c r="C109" t="s">
        <v>263</v>
      </c>
      <c r="D109" s="136">
        <v>0.02</v>
      </c>
    </row>
    <row r="110" spans="2:4" x14ac:dyDescent="0.45">
      <c r="B110" t="s">
        <v>172</v>
      </c>
      <c r="C110" t="s">
        <v>261</v>
      </c>
      <c r="D110" s="136">
        <v>0.03</v>
      </c>
    </row>
    <row r="111" spans="2:4" x14ac:dyDescent="0.45">
      <c r="B111" t="s">
        <v>173</v>
      </c>
      <c r="C111" t="s">
        <v>263</v>
      </c>
      <c r="D111" s="136">
        <v>0.02</v>
      </c>
    </row>
    <row r="112" spans="2:4" x14ac:dyDescent="0.45">
      <c r="B112" t="s">
        <v>174</v>
      </c>
      <c r="C112" t="s">
        <v>263</v>
      </c>
      <c r="D112" s="136">
        <v>0.02</v>
      </c>
    </row>
    <row r="113" spans="2:4" x14ac:dyDescent="0.45">
      <c r="B113" t="s">
        <v>175</v>
      </c>
      <c r="C113" t="s">
        <v>261</v>
      </c>
      <c r="D113" s="136">
        <v>0.03</v>
      </c>
    </row>
    <row r="114" spans="2:4" x14ac:dyDescent="0.45">
      <c r="B114" t="s">
        <v>176</v>
      </c>
      <c r="C114" t="s">
        <v>263</v>
      </c>
      <c r="D114" s="136">
        <v>0.02</v>
      </c>
    </row>
    <row r="115" spans="2:4" x14ac:dyDescent="0.45">
      <c r="B115" t="s">
        <v>177</v>
      </c>
      <c r="C115" t="s">
        <v>262</v>
      </c>
      <c r="D115" s="136">
        <v>0.01</v>
      </c>
    </row>
    <row r="116" spans="2:4" x14ac:dyDescent="0.45">
      <c r="B116" t="s">
        <v>178</v>
      </c>
      <c r="C116" t="s">
        <v>263</v>
      </c>
      <c r="D116" s="136">
        <v>0.02</v>
      </c>
    </row>
    <row r="117" spans="2:4" x14ac:dyDescent="0.45">
      <c r="B117" t="s">
        <v>179</v>
      </c>
      <c r="C117" t="s">
        <v>263</v>
      </c>
      <c r="D117" s="136">
        <v>0.02</v>
      </c>
    </row>
    <row r="118" spans="2:4" x14ac:dyDescent="0.45">
      <c r="B118" t="s">
        <v>180</v>
      </c>
      <c r="C118" t="s">
        <v>263</v>
      </c>
      <c r="D118" s="136">
        <v>0.02</v>
      </c>
    </row>
    <row r="119" spans="2:4" x14ac:dyDescent="0.45">
      <c r="B119" t="s">
        <v>181</v>
      </c>
      <c r="C119" t="s">
        <v>263</v>
      </c>
      <c r="D119" s="136">
        <v>0.02</v>
      </c>
    </row>
    <row r="120" spans="2:4" x14ac:dyDescent="0.45">
      <c r="B120" t="s">
        <v>182</v>
      </c>
      <c r="C120" t="s">
        <v>263</v>
      </c>
      <c r="D120" s="136">
        <v>0.02</v>
      </c>
    </row>
    <row r="121" spans="2:4" x14ac:dyDescent="0.45">
      <c r="B121" t="s">
        <v>183</v>
      </c>
      <c r="C121" t="s">
        <v>263</v>
      </c>
      <c r="D121" s="136">
        <v>0.02</v>
      </c>
    </row>
    <row r="122" spans="2:4" x14ac:dyDescent="0.45">
      <c r="B122" t="s">
        <v>184</v>
      </c>
      <c r="C122" t="s">
        <v>261</v>
      </c>
      <c r="D122" s="136">
        <v>0.03</v>
      </c>
    </row>
    <row r="123" spans="2:4" x14ac:dyDescent="0.45">
      <c r="B123" t="s">
        <v>185</v>
      </c>
      <c r="C123" t="s">
        <v>261</v>
      </c>
      <c r="D123" s="136">
        <v>0.03</v>
      </c>
    </row>
    <row r="124" spans="2:4" x14ac:dyDescent="0.45">
      <c r="B124" t="s">
        <v>186</v>
      </c>
      <c r="C124" t="s">
        <v>263</v>
      </c>
      <c r="D124" s="136">
        <v>0.02</v>
      </c>
    </row>
    <row r="125" spans="2:4" x14ac:dyDescent="0.45">
      <c r="B125" t="s">
        <v>187</v>
      </c>
      <c r="C125" t="s">
        <v>263</v>
      </c>
      <c r="D125" s="136">
        <v>0.02</v>
      </c>
    </row>
    <row r="126" spans="2:4" x14ac:dyDescent="0.45">
      <c r="B126" t="s">
        <v>188</v>
      </c>
      <c r="C126" t="s">
        <v>261</v>
      </c>
      <c r="D126" s="136">
        <v>0.03</v>
      </c>
    </row>
    <row r="127" spans="2:4" x14ac:dyDescent="0.45">
      <c r="B127" t="s">
        <v>189</v>
      </c>
      <c r="C127" t="s">
        <v>262</v>
      </c>
      <c r="D127" s="136">
        <v>0.01</v>
      </c>
    </row>
    <row r="128" spans="2:4" x14ac:dyDescent="0.45">
      <c r="B128" t="s">
        <v>190</v>
      </c>
      <c r="C128" t="s">
        <v>262</v>
      </c>
      <c r="D128" s="136">
        <v>0.01</v>
      </c>
    </row>
    <row r="129" spans="2:4" x14ac:dyDescent="0.45">
      <c r="B129" t="s">
        <v>191</v>
      </c>
      <c r="C129" t="s">
        <v>263</v>
      </c>
      <c r="D129" s="136">
        <v>0.02</v>
      </c>
    </row>
    <row r="130" spans="2:4" x14ac:dyDescent="0.45">
      <c r="B130" t="s">
        <v>192</v>
      </c>
      <c r="C130" t="s">
        <v>261</v>
      </c>
      <c r="D130" s="136">
        <v>0.03</v>
      </c>
    </row>
    <row r="131" spans="2:4" x14ac:dyDescent="0.45">
      <c r="B131" t="s">
        <v>193</v>
      </c>
      <c r="C131" t="s">
        <v>263</v>
      </c>
      <c r="D131" s="136">
        <v>0.02</v>
      </c>
    </row>
    <row r="132" spans="2:4" x14ac:dyDescent="0.45">
      <c r="B132" t="s">
        <v>360</v>
      </c>
      <c r="C132" t="s">
        <v>263</v>
      </c>
      <c r="D132" s="136">
        <v>0.02</v>
      </c>
    </row>
    <row r="133" spans="2:4" x14ac:dyDescent="0.45">
      <c r="B133" t="s">
        <v>194</v>
      </c>
      <c r="C133" t="s">
        <v>262</v>
      </c>
      <c r="D133" s="136">
        <v>0.01</v>
      </c>
    </row>
    <row r="134" spans="2:4" x14ac:dyDescent="0.45">
      <c r="B134" t="s">
        <v>195</v>
      </c>
      <c r="C134" t="s">
        <v>263</v>
      </c>
      <c r="D134" s="136">
        <v>0.02</v>
      </c>
    </row>
    <row r="135" spans="2:4" x14ac:dyDescent="0.45">
      <c r="B135" t="s">
        <v>370</v>
      </c>
      <c r="C135" t="s">
        <v>263</v>
      </c>
      <c r="D135" s="136">
        <v>0.02</v>
      </c>
    </row>
    <row r="136" spans="2:4" x14ac:dyDescent="0.45">
      <c r="B136" t="s">
        <v>196</v>
      </c>
      <c r="C136" t="s">
        <v>263</v>
      </c>
      <c r="D136" s="136">
        <v>0.02</v>
      </c>
    </row>
    <row r="137" spans="2:4" x14ac:dyDescent="0.45">
      <c r="B137" t="s">
        <v>197</v>
      </c>
      <c r="C137" t="s">
        <v>263</v>
      </c>
      <c r="D137" s="136">
        <v>0.02</v>
      </c>
    </row>
    <row r="138" spans="2:4" x14ac:dyDescent="0.45">
      <c r="B138" t="s">
        <v>198</v>
      </c>
      <c r="C138" t="s">
        <v>263</v>
      </c>
      <c r="D138" s="136">
        <v>0.02</v>
      </c>
    </row>
    <row r="139" spans="2:4" x14ac:dyDescent="0.45">
      <c r="B139" t="s">
        <v>199</v>
      </c>
      <c r="C139" t="s">
        <v>263</v>
      </c>
      <c r="D139" s="136">
        <v>0.02</v>
      </c>
    </row>
    <row r="140" spans="2:4" x14ac:dyDescent="0.45">
      <c r="B140" t="s">
        <v>200</v>
      </c>
      <c r="C140" t="s">
        <v>263</v>
      </c>
      <c r="D140" s="136">
        <v>0.02</v>
      </c>
    </row>
    <row r="141" spans="2:4" x14ac:dyDescent="0.45">
      <c r="B141" t="s">
        <v>201</v>
      </c>
      <c r="C141" t="s">
        <v>263</v>
      </c>
      <c r="D141" s="136">
        <v>0.02</v>
      </c>
    </row>
    <row r="142" spans="2:4" x14ac:dyDescent="0.45">
      <c r="B142" t="s">
        <v>202</v>
      </c>
      <c r="C142" t="s">
        <v>263</v>
      </c>
      <c r="D142" s="136">
        <v>0.02</v>
      </c>
    </row>
    <row r="143" spans="2:4" x14ac:dyDescent="0.45">
      <c r="B143" t="s">
        <v>203</v>
      </c>
      <c r="C143" t="s">
        <v>262</v>
      </c>
      <c r="D143" s="136">
        <v>0.01</v>
      </c>
    </row>
    <row r="144" spans="2:4" x14ac:dyDescent="0.45">
      <c r="B144" t="s">
        <v>204</v>
      </c>
      <c r="C144" t="s">
        <v>262</v>
      </c>
      <c r="D144" s="136">
        <v>0.01</v>
      </c>
    </row>
    <row r="145" spans="2:4" x14ac:dyDescent="0.45">
      <c r="B145" t="s">
        <v>205</v>
      </c>
      <c r="C145" t="s">
        <v>263</v>
      </c>
      <c r="D145" s="136">
        <v>0.02</v>
      </c>
    </row>
    <row r="146" spans="2:4" x14ac:dyDescent="0.45">
      <c r="B146" t="s">
        <v>207</v>
      </c>
      <c r="C146" t="s">
        <v>263</v>
      </c>
      <c r="D146" s="136">
        <v>0.02</v>
      </c>
    </row>
    <row r="147" spans="2:4" x14ac:dyDescent="0.45">
      <c r="B147" t="s">
        <v>208</v>
      </c>
      <c r="C147" t="s">
        <v>263</v>
      </c>
      <c r="D147" s="136">
        <v>0.02</v>
      </c>
    </row>
    <row r="148" spans="2:4" x14ac:dyDescent="0.45">
      <c r="B148" t="s">
        <v>209</v>
      </c>
      <c r="C148" t="s">
        <v>261</v>
      </c>
      <c r="D148" s="136">
        <v>0.03</v>
      </c>
    </row>
    <row r="149" spans="2:4" x14ac:dyDescent="0.45">
      <c r="B149" t="s">
        <v>210</v>
      </c>
      <c r="C149" t="s">
        <v>263</v>
      </c>
      <c r="D149" s="136">
        <v>0.02</v>
      </c>
    </row>
    <row r="150" spans="2:4" x14ac:dyDescent="0.45">
      <c r="B150" t="s">
        <v>211</v>
      </c>
      <c r="C150" t="s">
        <v>263</v>
      </c>
      <c r="D150" s="136">
        <v>0.02</v>
      </c>
    </row>
    <row r="151" spans="2:4" x14ac:dyDescent="0.45">
      <c r="B151" t="s">
        <v>212</v>
      </c>
      <c r="C151" t="s">
        <v>263</v>
      </c>
      <c r="D151" s="136">
        <v>0.02</v>
      </c>
    </row>
    <row r="152" spans="2:4" x14ac:dyDescent="0.45">
      <c r="B152" t="s">
        <v>213</v>
      </c>
      <c r="C152" t="s">
        <v>263</v>
      </c>
      <c r="D152" s="136">
        <v>0.02</v>
      </c>
    </row>
    <row r="153" spans="2:4" x14ac:dyDescent="0.45">
      <c r="B153" t="s">
        <v>214</v>
      </c>
      <c r="C153" t="s">
        <v>263</v>
      </c>
      <c r="D153" s="136">
        <v>0.02</v>
      </c>
    </row>
    <row r="154" spans="2:4" x14ac:dyDescent="0.45">
      <c r="B154" t="s">
        <v>215</v>
      </c>
      <c r="C154" t="s">
        <v>261</v>
      </c>
      <c r="D154" s="136">
        <v>0.03</v>
      </c>
    </row>
    <row r="155" spans="2:4" x14ac:dyDescent="0.45">
      <c r="B155" t="s">
        <v>216</v>
      </c>
      <c r="C155" t="s">
        <v>263</v>
      </c>
      <c r="D155" s="136">
        <v>0.02</v>
      </c>
    </row>
    <row r="156" spans="2:4" x14ac:dyDescent="0.45">
      <c r="B156" t="s">
        <v>217</v>
      </c>
      <c r="C156" t="s">
        <v>261</v>
      </c>
      <c r="D156" s="136">
        <v>0.03</v>
      </c>
    </row>
    <row r="157" spans="2:4" x14ac:dyDescent="0.45">
      <c r="B157" t="s">
        <v>218</v>
      </c>
      <c r="C157" t="s">
        <v>263</v>
      </c>
      <c r="D157" s="136">
        <v>0.02</v>
      </c>
    </row>
    <row r="158" spans="2:4" x14ac:dyDescent="0.45">
      <c r="B158" t="s">
        <v>219</v>
      </c>
      <c r="C158" t="s">
        <v>263</v>
      </c>
      <c r="D158" s="136">
        <v>0.02</v>
      </c>
    </row>
    <row r="159" spans="2:4" x14ac:dyDescent="0.45">
      <c r="B159" t="s">
        <v>220</v>
      </c>
      <c r="C159" t="s">
        <v>261</v>
      </c>
      <c r="D159" s="136">
        <v>0.03</v>
      </c>
    </row>
    <row r="160" spans="2:4" x14ac:dyDescent="0.45">
      <c r="B160" t="s">
        <v>221</v>
      </c>
      <c r="C160" t="s">
        <v>263</v>
      </c>
      <c r="D160" s="136">
        <v>0.02</v>
      </c>
    </row>
    <row r="161" spans="2:4" x14ac:dyDescent="0.45">
      <c r="B161" t="s">
        <v>222</v>
      </c>
      <c r="C161" t="s">
        <v>262</v>
      </c>
      <c r="D161" s="136">
        <v>0.01</v>
      </c>
    </row>
    <row r="162" spans="2:4" x14ac:dyDescent="0.45">
      <c r="B162" t="s">
        <v>223</v>
      </c>
      <c r="C162" t="s">
        <v>262</v>
      </c>
      <c r="D162" s="136">
        <v>0.01</v>
      </c>
    </row>
    <row r="163" spans="2:4" x14ac:dyDescent="0.45">
      <c r="B163" t="s">
        <v>224</v>
      </c>
      <c r="C163" t="s">
        <v>261</v>
      </c>
      <c r="D163" s="136">
        <v>0.03</v>
      </c>
    </row>
    <row r="164" spans="2:4" x14ac:dyDescent="0.45">
      <c r="B164" t="s">
        <v>225</v>
      </c>
      <c r="C164" t="s">
        <v>261</v>
      </c>
      <c r="D164" s="136">
        <v>0.03</v>
      </c>
    </row>
    <row r="165" spans="2:4" x14ac:dyDescent="0.45">
      <c r="B165" t="s">
        <v>226</v>
      </c>
      <c r="C165" t="s">
        <v>263</v>
      </c>
      <c r="D165" s="136">
        <v>0.02</v>
      </c>
    </row>
    <row r="166" spans="2:4" x14ac:dyDescent="0.45">
      <c r="B166" t="s">
        <v>227</v>
      </c>
      <c r="C166" t="s">
        <v>261</v>
      </c>
      <c r="D166" s="136">
        <v>0.03</v>
      </c>
    </row>
    <row r="167" spans="2:4" x14ac:dyDescent="0.45">
      <c r="B167" t="s">
        <v>229</v>
      </c>
      <c r="C167" s="8" t="s">
        <v>262</v>
      </c>
      <c r="D167" s="136">
        <v>0.01</v>
      </c>
    </row>
    <row r="168" spans="2:4" x14ac:dyDescent="0.45">
      <c r="B168" t="s">
        <v>230</v>
      </c>
      <c r="C168" t="s">
        <v>263</v>
      </c>
      <c r="D168" s="136">
        <v>0.02</v>
      </c>
    </row>
    <row r="169" spans="2:4" x14ac:dyDescent="0.45">
      <c r="B169" t="s">
        <v>231</v>
      </c>
      <c r="C169" t="s">
        <v>261</v>
      </c>
      <c r="D169" s="136">
        <v>0.03</v>
      </c>
    </row>
    <row r="170" spans="2:4" x14ac:dyDescent="0.45">
      <c r="B170" t="s">
        <v>232</v>
      </c>
      <c r="C170" t="s">
        <v>263</v>
      </c>
      <c r="D170" s="136">
        <v>0.02</v>
      </c>
    </row>
    <row r="171" spans="2:4" x14ac:dyDescent="0.45">
      <c r="B171" t="s">
        <v>234</v>
      </c>
      <c r="C171" t="s">
        <v>262</v>
      </c>
      <c r="D171" s="136">
        <v>0.01</v>
      </c>
    </row>
    <row r="172" spans="2:4" x14ac:dyDescent="0.45">
      <c r="B172" t="s">
        <v>235</v>
      </c>
      <c r="C172" t="s">
        <v>262</v>
      </c>
      <c r="D172" s="136">
        <v>0.01</v>
      </c>
    </row>
    <row r="173" spans="2:4" x14ac:dyDescent="0.45">
      <c r="B173" t="s">
        <v>236</v>
      </c>
      <c r="C173" t="s">
        <v>263</v>
      </c>
      <c r="D173" s="136">
        <v>0.02</v>
      </c>
    </row>
    <row r="174" spans="2:4" x14ac:dyDescent="0.45">
      <c r="B174" t="s">
        <v>237</v>
      </c>
      <c r="C174" t="s">
        <v>263</v>
      </c>
      <c r="D174" s="136">
        <v>0.02</v>
      </c>
    </row>
    <row r="175" spans="2:4" x14ac:dyDescent="0.45">
      <c r="B175" t="s">
        <v>238</v>
      </c>
      <c r="C175" t="s">
        <v>261</v>
      </c>
      <c r="D175" s="136">
        <v>0.03</v>
      </c>
    </row>
    <row r="176" spans="2:4" x14ac:dyDescent="0.45">
      <c r="B176" t="s">
        <v>239</v>
      </c>
      <c r="C176" t="s">
        <v>263</v>
      </c>
      <c r="D176" s="136">
        <v>0.02</v>
      </c>
    </row>
    <row r="177" spans="2:4" x14ac:dyDescent="0.45">
      <c r="B177" t="s">
        <v>240</v>
      </c>
      <c r="C177" t="s">
        <v>261</v>
      </c>
      <c r="D177" s="136">
        <v>0.03</v>
      </c>
    </row>
    <row r="178" spans="2:4" x14ac:dyDescent="0.45">
      <c r="B178" t="s">
        <v>241</v>
      </c>
      <c r="C178" t="s">
        <v>261</v>
      </c>
      <c r="D178" s="136">
        <v>0.03</v>
      </c>
    </row>
    <row r="179" spans="2:4" x14ac:dyDescent="0.45">
      <c r="B179" t="s">
        <v>242</v>
      </c>
      <c r="C179" t="s">
        <v>263</v>
      </c>
      <c r="D179" s="136">
        <v>0.02</v>
      </c>
    </row>
    <row r="180" spans="2:4" x14ac:dyDescent="0.45">
      <c r="B180" t="s">
        <v>243</v>
      </c>
      <c r="C180" t="s">
        <v>263</v>
      </c>
      <c r="D180" s="136">
        <v>0.02</v>
      </c>
    </row>
    <row r="181" spans="2:4" x14ac:dyDescent="0.45">
      <c r="B181" t="s">
        <v>244</v>
      </c>
      <c r="C181" t="s">
        <v>263</v>
      </c>
      <c r="D181" s="136">
        <v>0.02</v>
      </c>
    </row>
    <row r="182" spans="2:4" x14ac:dyDescent="0.45">
      <c r="B182" t="s">
        <v>245</v>
      </c>
      <c r="C182" t="s">
        <v>262</v>
      </c>
      <c r="D182" s="136">
        <v>0.01</v>
      </c>
    </row>
    <row r="183" spans="2:4" x14ac:dyDescent="0.45">
      <c r="B183" t="s">
        <v>246</v>
      </c>
      <c r="C183" t="s">
        <v>263</v>
      </c>
      <c r="D183" s="136">
        <v>0.02</v>
      </c>
    </row>
    <row r="184" spans="2:4" x14ac:dyDescent="0.45">
      <c r="B184" t="s">
        <v>247</v>
      </c>
      <c r="C184" t="s">
        <v>261</v>
      </c>
      <c r="D184" s="136">
        <v>0.03</v>
      </c>
    </row>
    <row r="185" spans="2:4" x14ac:dyDescent="0.45">
      <c r="B185" t="s">
        <v>248</v>
      </c>
      <c r="C185" t="s">
        <v>261</v>
      </c>
      <c r="D185" s="136">
        <v>0.03</v>
      </c>
    </row>
    <row r="186" spans="2:4" x14ac:dyDescent="0.45">
      <c r="B186" t="s">
        <v>249</v>
      </c>
      <c r="C186" t="s">
        <v>263</v>
      </c>
      <c r="D186" s="136">
        <v>0.02</v>
      </c>
    </row>
    <row r="187" spans="2:4" x14ac:dyDescent="0.45">
      <c r="B187" t="s">
        <v>251</v>
      </c>
      <c r="C187" t="s">
        <v>263</v>
      </c>
      <c r="D187" s="136">
        <v>0.02</v>
      </c>
    </row>
    <row r="188" spans="2:4" x14ac:dyDescent="0.45">
      <c r="B188" t="s">
        <v>361</v>
      </c>
      <c r="C188" t="s">
        <v>262</v>
      </c>
      <c r="D188" s="136">
        <v>0.01</v>
      </c>
    </row>
    <row r="189" spans="2:4" x14ac:dyDescent="0.45">
      <c r="B189" t="s">
        <v>362</v>
      </c>
      <c r="C189" t="s">
        <v>262</v>
      </c>
      <c r="D189" s="136">
        <v>0.01</v>
      </c>
    </row>
    <row r="190" spans="2:4" x14ac:dyDescent="0.45">
      <c r="B190" t="s">
        <v>252</v>
      </c>
      <c r="C190" t="s">
        <v>263</v>
      </c>
      <c r="D190" s="136">
        <v>0.02</v>
      </c>
    </row>
    <row r="191" spans="2:4" x14ac:dyDescent="0.45">
      <c r="B191" t="s">
        <v>253</v>
      </c>
      <c r="C191" t="s">
        <v>263</v>
      </c>
      <c r="D191" s="136">
        <v>0.02</v>
      </c>
    </row>
    <row r="192" spans="2:4" x14ac:dyDescent="0.45">
      <c r="B192" t="s">
        <v>254</v>
      </c>
      <c r="C192" t="s">
        <v>261</v>
      </c>
      <c r="D192" s="136">
        <v>0.03</v>
      </c>
    </row>
    <row r="193" spans="2:4" x14ac:dyDescent="0.45">
      <c r="B193" t="s">
        <v>363</v>
      </c>
      <c r="C193" t="s">
        <v>263</v>
      </c>
      <c r="D193" s="136">
        <v>0.02</v>
      </c>
    </row>
    <row r="194" spans="2:4" x14ac:dyDescent="0.45">
      <c r="B194" t="s">
        <v>255</v>
      </c>
      <c r="C194" t="s">
        <v>263</v>
      </c>
      <c r="D194" s="136">
        <v>0.02</v>
      </c>
    </row>
    <row r="195" spans="2:4" x14ac:dyDescent="0.45">
      <c r="B195" t="s">
        <v>256</v>
      </c>
      <c r="C195" t="s">
        <v>261</v>
      </c>
      <c r="D195" s="136">
        <v>0.03</v>
      </c>
    </row>
    <row r="196" spans="2:4" x14ac:dyDescent="0.45">
      <c r="B196" t="s">
        <v>257</v>
      </c>
      <c r="C196" t="s">
        <v>261</v>
      </c>
      <c r="D196" s="136">
        <v>0.03</v>
      </c>
    </row>
    <row r="197" spans="2:4" x14ac:dyDescent="0.45">
      <c r="B197" t="s">
        <v>258</v>
      </c>
      <c r="C197" t="s">
        <v>263</v>
      </c>
      <c r="D197" s="136">
        <v>0.02</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887DA-D252-4DCC-880C-89A2C80F0A25}">
  <sheetPr>
    <tabColor rgb="FF00B0F0"/>
  </sheetPr>
  <dimension ref="B2:D26"/>
  <sheetViews>
    <sheetView showGridLines="0" zoomScaleNormal="100" workbookViewId="0"/>
  </sheetViews>
  <sheetFormatPr defaultRowHeight="14.25" x14ac:dyDescent="0.45"/>
  <cols>
    <col min="1" max="1" width="2.59765625" customWidth="1"/>
    <col min="2" max="2" width="29.265625" customWidth="1"/>
    <col min="3" max="3" width="4" bestFit="1" customWidth="1"/>
    <col min="4" max="4" width="44.265625" bestFit="1" customWidth="1"/>
  </cols>
  <sheetData>
    <row r="2" spans="2:4" ht="23.25" x14ac:dyDescent="0.45">
      <c r="B2" s="169" t="s">
        <v>542</v>
      </c>
      <c r="C2" s="169"/>
      <c r="D2" s="169"/>
    </row>
    <row r="3" spans="2:4" x14ac:dyDescent="0.45">
      <c r="B3" s="170" t="s">
        <v>730</v>
      </c>
      <c r="C3" s="170"/>
      <c r="D3" s="170"/>
    </row>
    <row r="5" spans="2:4" ht="15" customHeight="1" x14ac:dyDescent="0.45">
      <c r="B5" s="109" t="s">
        <v>10</v>
      </c>
      <c r="C5" s="73" t="s">
        <v>329</v>
      </c>
      <c r="D5" s="75" t="s">
        <v>349</v>
      </c>
    </row>
    <row r="6" spans="2:4" ht="15" customHeight="1" x14ac:dyDescent="0.45">
      <c r="B6" s="109"/>
      <c r="C6" s="73" t="s">
        <v>330</v>
      </c>
      <c r="D6" s="75" t="s">
        <v>372</v>
      </c>
    </row>
    <row r="7" spans="2:4" ht="15" customHeight="1" x14ac:dyDescent="0.45">
      <c r="B7" s="109"/>
      <c r="C7" s="73" t="s">
        <v>331</v>
      </c>
      <c r="D7" s="75" t="s">
        <v>373</v>
      </c>
    </row>
    <row r="8" spans="2:4" ht="15" customHeight="1" x14ac:dyDescent="0.45">
      <c r="B8" s="109"/>
      <c r="C8" s="73" t="s">
        <v>332</v>
      </c>
      <c r="D8" s="75" t="s">
        <v>374</v>
      </c>
    </row>
    <row r="9" spans="2:4" ht="15" customHeight="1" x14ac:dyDescent="0.45">
      <c r="B9" s="98"/>
      <c r="C9" s="73" t="s">
        <v>424</v>
      </c>
      <c r="D9" s="110" t="s">
        <v>565</v>
      </c>
    </row>
    <row r="10" spans="2:4" ht="15" customHeight="1" x14ac:dyDescent="0.45">
      <c r="B10" s="171" t="s">
        <v>0</v>
      </c>
      <c r="C10" s="73" t="s">
        <v>333</v>
      </c>
      <c r="D10" s="75" t="s">
        <v>375</v>
      </c>
    </row>
    <row r="11" spans="2:4" ht="15" customHeight="1" x14ac:dyDescent="0.45">
      <c r="B11" s="171"/>
      <c r="C11" s="73" t="s">
        <v>334</v>
      </c>
      <c r="D11" s="75" t="s">
        <v>376</v>
      </c>
    </row>
    <row r="12" spans="2:4" ht="15" customHeight="1" x14ac:dyDescent="0.45">
      <c r="B12" s="171"/>
      <c r="C12" s="73" t="s">
        <v>335</v>
      </c>
      <c r="D12" s="75" t="s">
        <v>350</v>
      </c>
    </row>
    <row r="13" spans="2:4" ht="15" customHeight="1" x14ac:dyDescent="0.45">
      <c r="B13" s="171"/>
      <c r="C13" s="73" t="s">
        <v>336</v>
      </c>
      <c r="D13" s="75" t="s">
        <v>377</v>
      </c>
    </row>
    <row r="14" spans="2:4" ht="15" customHeight="1" x14ac:dyDescent="0.45">
      <c r="B14" s="172" t="s">
        <v>9</v>
      </c>
      <c r="C14" s="73" t="s">
        <v>337</v>
      </c>
      <c r="D14" s="75" t="s">
        <v>378</v>
      </c>
    </row>
    <row r="15" spans="2:4" ht="15" customHeight="1" x14ac:dyDescent="0.45">
      <c r="B15" s="172"/>
      <c r="C15" s="73" t="s">
        <v>338</v>
      </c>
      <c r="D15" s="75" t="s">
        <v>379</v>
      </c>
    </row>
    <row r="16" spans="2:4" ht="15" customHeight="1" x14ac:dyDescent="0.45">
      <c r="B16" s="172"/>
      <c r="C16" s="73" t="s">
        <v>339</v>
      </c>
      <c r="D16" s="75" t="s">
        <v>462</v>
      </c>
    </row>
    <row r="17" spans="2:4" ht="15" customHeight="1" x14ac:dyDescent="0.45">
      <c r="B17" s="172"/>
      <c r="C17" s="73" t="s">
        <v>340</v>
      </c>
      <c r="D17" s="76" t="s">
        <v>351</v>
      </c>
    </row>
    <row r="18" spans="2:4" ht="15" customHeight="1" x14ac:dyDescent="0.45">
      <c r="B18" s="172"/>
      <c r="C18" s="73" t="s">
        <v>341</v>
      </c>
      <c r="D18" s="75" t="s">
        <v>464</v>
      </c>
    </row>
    <row r="19" spans="2:4" ht="15" customHeight="1" x14ac:dyDescent="0.45">
      <c r="B19" s="173" t="s">
        <v>12</v>
      </c>
      <c r="C19" s="73" t="s">
        <v>342</v>
      </c>
      <c r="D19" s="124" t="s">
        <v>380</v>
      </c>
    </row>
    <row r="20" spans="2:4" ht="15" customHeight="1" x14ac:dyDescent="0.45">
      <c r="B20" s="173"/>
      <c r="C20" s="73" t="s">
        <v>343</v>
      </c>
      <c r="D20" s="124" t="s">
        <v>515</v>
      </c>
    </row>
    <row r="21" spans="2:4" ht="15" customHeight="1" x14ac:dyDescent="0.45">
      <c r="B21" s="173"/>
      <c r="C21" s="73" t="s">
        <v>344</v>
      </c>
      <c r="D21" s="124" t="s">
        <v>381</v>
      </c>
    </row>
    <row r="22" spans="2:4" ht="15" customHeight="1" x14ac:dyDescent="0.45">
      <c r="B22" s="173"/>
      <c r="C22" s="73" t="s">
        <v>514</v>
      </c>
      <c r="D22" s="124" t="s">
        <v>382</v>
      </c>
    </row>
    <row r="23" spans="2:4" ht="15" customHeight="1" x14ac:dyDescent="0.45">
      <c r="B23" s="168" t="s">
        <v>11</v>
      </c>
      <c r="C23" s="73" t="s">
        <v>345</v>
      </c>
      <c r="D23" s="75" t="s">
        <v>383</v>
      </c>
    </row>
    <row r="24" spans="2:4" ht="15" customHeight="1" x14ac:dyDescent="0.45">
      <c r="B24" s="168"/>
      <c r="C24" s="73" t="s">
        <v>346</v>
      </c>
      <c r="D24" s="75" t="s">
        <v>384</v>
      </c>
    </row>
    <row r="25" spans="2:4" ht="15" customHeight="1" x14ac:dyDescent="0.45">
      <c r="B25" s="168"/>
      <c r="C25" s="73" t="s">
        <v>347</v>
      </c>
      <c r="D25" s="75" t="s">
        <v>385</v>
      </c>
    </row>
    <row r="26" spans="2:4" ht="15" customHeight="1" x14ac:dyDescent="0.45">
      <c r="B26" s="168"/>
      <c r="C26" s="73" t="s">
        <v>348</v>
      </c>
      <c r="D26" s="75" t="s">
        <v>386</v>
      </c>
    </row>
  </sheetData>
  <sheetProtection algorithmName="SHA-512" hashValue="6rB52JLH0GNp5PcrbU/WlyftXW7+GuqZBRoCoBoUZ9VW4B7g36AKl9U3pO7AV3/NKnIizwBuxyVS0AV2h31tRw==" saltValue="/xGVaGQ3+H/V8Vggq/zVFg==" spinCount="100000" sheet="1" objects="1" scenarios="1"/>
  <mergeCells count="6">
    <mergeCell ref="B23:B26"/>
    <mergeCell ref="B2:D2"/>
    <mergeCell ref="B3:D3"/>
    <mergeCell ref="B10:B13"/>
    <mergeCell ref="B14:B18"/>
    <mergeCell ref="B19:B22"/>
  </mergeCells>
  <hyperlinks>
    <hyperlink ref="D5" location="BenchmarkAE1" display="PROVIDE ESSENTIAL SERVICES" xr:uid="{DA6D8B13-CFDD-4C00-8DBE-6C9C6A28D47F}"/>
    <hyperlink ref="D6" location="BenchmarkAE2" display="ADVANCE AFFORDABILITY &amp; UNIVERSAL ACCESS" xr:uid="{0F309E01-C16E-4A0D-B183-09EB7C1ED1AF}"/>
    <hyperlink ref="D7" location="BenchmarkAE3" display="IMPROVE EQUITY &amp; SOCIAL JUSTICE" xr:uid="{9091E187-7F32-41B5-A975-1EE555A939F2}"/>
    <hyperlink ref="D8" location="BenchmarkAE4" display="PLAN FOR LONG-TERM ACCESS &amp; EQUITY" xr:uid="{E75F67AC-E188-4FF3-A73E-F1F9083AEB1B}"/>
    <hyperlink ref="D10" location="BenchmarkEE1" display="AVOID CORRUPTION &amp; ENCOURAGE TRANSPARENT PROCUREMENT" xr:uid="{57AB2A5C-D395-454F-BCAD-F0B9F82B9D2E}"/>
    <hyperlink ref="D11" location="BenchmarkEE2" display="MAXIMISE ECONOMIC VIABILITY &amp; FISCAL SUSTAINABILITY" xr:uid="{52623E8C-4753-4D80-BEBA-5844808C686C}"/>
    <hyperlink ref="D12" location="BenchmarkEE3" display="MAXIMISE LONG-TERM FINANCIAL VIABILITY" xr:uid="{70E20215-F37B-4438-92A9-F2BECF040160}"/>
    <hyperlink ref="D13" location="BenchmarkEE4" display="ENHANCE EMPLOYMENT &amp; ECONOMIC OPPORTUNITIES" xr:uid="{0076CC82-E0F6-4D0D-B644-CD4365F42DAA}"/>
    <hyperlink ref="D14" location="BenchmarkES1" display="REDUCE GHG EMISSIONS &amp; IMPROVE ENERGY EFFICIENCY" xr:uid="{CAB94499-60E5-4837-8039-EA8FF5F937A7}"/>
    <hyperlink ref="D15" location="BenchmarkES2" display="REDUCE WASTE &amp; RESTORE DEGRADED LAND" xr:uid="{9DDA893D-A73A-461C-862A-257F5A21CA77}"/>
    <hyperlink ref="D16" location="BenchmarkES3" display="REDUCE WATER CONSUMPTION &amp; WASTEWATER DISCHARGE" xr:uid="{E89F95D7-DA85-4694-858F-416069EE3BB7}"/>
    <hyperlink ref="D17" location="BenchmarkES4" display="PROTECT BIODIVERSITY" xr:uid="{DD10F2BB-D6D1-46EE-A268-8B2E393DDB2D}"/>
    <hyperlink ref="D18" location="BenchmarkES5" display="ASSESS RISK &amp; RESILIENCE FOR DISASTER MANAGEMENT" xr:uid="{B3B8B269-3BE4-4BED-9085-6D2936DADED5}"/>
    <hyperlink ref="D23" location="BenchmarkSE1" display="PLAN FOR STAKEHOLDER ENGAGEMENT &amp; PUBLIC PARTICIPATION" xr:uid="{AF081D90-219D-47BE-AD8E-55D30201BDC6}"/>
    <hyperlink ref="D24" location="BenchmarkSE2" display="MAXIMISE STAKEHOLDER ENGAGEMENT &amp; PUBLIC PARTICIPATION" xr:uid="{AA347086-5A19-4112-B76E-F7F2C6CF415B}"/>
    <hyperlink ref="D25" location="BenchmarkSE3" display="PROVIDE TRANSPARENT &amp; QUALITY PROJECT INFORMATION" xr:uid="{9BEF8DED-53CF-479C-8404-A68C53C25707}"/>
    <hyperlink ref="D26" location="BenchmarkSE4" display="MANAGE PUBLIC GRIEVANCES &amp; END USER FEEDBACK" xr:uid="{4474DED2-8893-4BFC-ABD0-8BDB2CCB10D5}"/>
    <hyperlink ref="D9" location="BenchmarkAE5" display="AVOID, MINIMISE AND MITIGATE PHYSICAL AND ECONOMIC DISPLACEMENT" xr:uid="{D1DE0896-E54F-42B3-8D5A-F0781246024B}"/>
    <hyperlink ref="D19" location="BenchmarkRE1" display="ENCOURAGE REPLICABILITY AND SCALABILITY" xr:uid="{1929F83C-A11A-4E82-B22E-6954213756B8}"/>
    <hyperlink ref="D20" location="BenchmarkRE2" display="STANDARDISE PPP PREPARATION AND TENDER" xr:uid="{4F7C6E53-7D33-41CB-8653-3BFFD93D4F8E}"/>
    <hyperlink ref="D21" location="BenchmarkRE3" display="ENHANCE GOVERNMENT, INDUSTRY AND COMMUNITY CAPACITY" xr:uid="{6C5A65C4-123F-42E7-85A6-89E821B96E75}"/>
    <hyperlink ref="D22" location="BenchmarkRE4" display="SUPPORT INNOVATION AND TECHNOLOGY TRANSFER" xr:uid="{E689FFAF-8C75-4078-88BD-B2A9DA4CB0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E4C0E-A994-41BC-B201-B8D431DB45E2}">
  <sheetPr>
    <tabColor rgb="FFFFD966"/>
    <pageSetUpPr fitToPage="1"/>
  </sheetPr>
  <dimension ref="B1:Q57"/>
  <sheetViews>
    <sheetView showGridLines="0" zoomScale="85" zoomScaleNormal="85" workbookViewId="0"/>
  </sheetViews>
  <sheetFormatPr defaultColWidth="8.86328125" defaultRowHeight="27" customHeight="1" x14ac:dyDescent="0.45"/>
  <cols>
    <col min="1" max="1" width="2.3984375" style="14" customWidth="1"/>
    <col min="2" max="2" width="1" style="14" customWidth="1"/>
    <col min="3" max="3" width="11.3984375" style="14" customWidth="1"/>
    <col min="4" max="4" width="41.3984375" style="14" customWidth="1"/>
    <col min="5" max="7" width="20.86328125" style="14" customWidth="1"/>
    <col min="8" max="8" width="15.86328125" style="14" customWidth="1"/>
    <col min="9" max="9" width="1" style="14" customWidth="1"/>
    <col min="10" max="10" width="2.265625" style="14" customWidth="1"/>
    <col min="11" max="14" width="13.73046875" style="14" hidden="1" customWidth="1"/>
    <col min="15" max="17" width="0" style="14" hidden="1" customWidth="1"/>
    <col min="18" max="16384" width="8.86328125" style="14"/>
  </cols>
  <sheetData>
    <row r="1" spans="2:17" ht="13.5" customHeight="1" x14ac:dyDescent="0.45">
      <c r="C1" s="178"/>
      <c r="D1" s="178"/>
      <c r="E1" s="178"/>
      <c r="F1" s="178"/>
      <c r="G1" s="178"/>
      <c r="H1" s="178"/>
    </row>
    <row r="2" spans="2:17" ht="40.15" customHeight="1" thickBot="1" x14ac:dyDescent="0.5">
      <c r="B2" s="77"/>
      <c r="C2" s="179" t="s">
        <v>10</v>
      </c>
      <c r="D2" s="179"/>
      <c r="E2" s="179"/>
      <c r="F2" s="179"/>
      <c r="G2" s="179"/>
      <c r="H2" s="179"/>
      <c r="I2" s="15"/>
    </row>
    <row r="3" spans="2:17" ht="27" customHeight="1" x14ac:dyDescent="0.45">
      <c r="B3" s="77"/>
      <c r="C3" s="16" t="s">
        <v>543</v>
      </c>
      <c r="D3" s="187" t="s">
        <v>311</v>
      </c>
      <c r="E3" s="187"/>
      <c r="F3" s="187"/>
      <c r="G3" s="187"/>
      <c r="H3" s="188"/>
      <c r="I3" s="15"/>
    </row>
    <row r="4" spans="2:17" ht="31.5" customHeight="1" x14ac:dyDescent="0.45">
      <c r="B4" s="77"/>
      <c r="C4" s="17" t="s">
        <v>2</v>
      </c>
      <c r="D4" s="180" t="s">
        <v>612</v>
      </c>
      <c r="E4" s="180"/>
      <c r="F4" s="180"/>
      <c r="G4" s="181"/>
      <c r="H4" s="182"/>
      <c r="I4" s="15"/>
      <c r="M4" s="57"/>
    </row>
    <row r="5" spans="2:17" ht="71.25" customHeight="1" x14ac:dyDescent="0.45">
      <c r="B5" s="77"/>
      <c r="C5" s="17" t="s">
        <v>3</v>
      </c>
      <c r="D5" s="189" t="s">
        <v>701</v>
      </c>
      <c r="E5" s="189"/>
      <c r="F5" s="189"/>
      <c r="G5" s="190"/>
      <c r="H5" s="191"/>
      <c r="I5" s="15"/>
    </row>
    <row r="6" spans="2:17" ht="27" customHeight="1" x14ac:dyDescent="0.45">
      <c r="B6" s="77"/>
      <c r="C6" s="185" t="s">
        <v>312</v>
      </c>
      <c r="D6" s="186"/>
      <c r="E6" s="186"/>
      <c r="F6" s="186"/>
      <c r="G6" s="186"/>
      <c r="H6" s="18" t="s">
        <v>6</v>
      </c>
      <c r="I6" s="15"/>
      <c r="K6" s="19" t="s">
        <v>426</v>
      </c>
      <c r="L6" s="19" t="s">
        <v>427</v>
      </c>
      <c r="M6" s="116" t="s">
        <v>431</v>
      </c>
      <c r="N6" s="19" t="s">
        <v>425</v>
      </c>
      <c r="P6" s="19" t="s">
        <v>645</v>
      </c>
      <c r="Q6" s="19" t="s">
        <v>647</v>
      </c>
    </row>
    <row r="7" spans="2:17" ht="39.4" customHeight="1" x14ac:dyDescent="0.45">
      <c r="B7" s="77"/>
      <c r="C7" s="141" t="s">
        <v>593</v>
      </c>
      <c r="D7" s="183" t="s">
        <v>566</v>
      </c>
      <c r="E7" s="183"/>
      <c r="F7" s="183"/>
      <c r="G7" s="183"/>
      <c r="H7" s="58">
        <v>1</v>
      </c>
      <c r="I7" s="15"/>
      <c r="K7" s="145">
        <f>VLOOKUP(H7,AnswersGen[#All],2,FALSE)</f>
        <v>0</v>
      </c>
      <c r="L7" s="21">
        <v>10</v>
      </c>
      <c r="M7" s="145">
        <f>IF(K7&gt;=0,L7,0)</f>
        <v>10</v>
      </c>
      <c r="N7" s="145">
        <f>K7*M7</f>
        <v>0</v>
      </c>
      <c r="P7" s="21" t="b">
        <v>1</v>
      </c>
      <c r="Q7" s="145" t="b">
        <f>IF(AND(P7,AND(K7&gt;=0,K7&lt;0.5)),TRUE,FALSE)</f>
        <v>1</v>
      </c>
    </row>
    <row r="8" spans="2:17" ht="39.4" customHeight="1" collapsed="1" x14ac:dyDescent="0.45">
      <c r="B8" s="77"/>
      <c r="C8" s="22" t="s">
        <v>278</v>
      </c>
      <c r="D8" s="184" t="s">
        <v>567</v>
      </c>
      <c r="E8" s="184"/>
      <c r="F8" s="184"/>
      <c r="G8" s="184"/>
      <c r="H8" s="60">
        <v>1</v>
      </c>
      <c r="I8" s="15"/>
      <c r="K8" s="145">
        <f>VLOOKUP(H8,AnswersGen[#All],2,FALSE)</f>
        <v>0</v>
      </c>
      <c r="L8" s="21">
        <v>10</v>
      </c>
      <c r="M8" s="145">
        <f t="shared" ref="M8:M10" si="0">IF(K8&gt;=0,L8,0)</f>
        <v>10</v>
      </c>
      <c r="N8" s="145">
        <f t="shared" ref="N8:N10" si="1">K8*M8</f>
        <v>0</v>
      </c>
      <c r="P8" s="21" t="b">
        <v>0</v>
      </c>
      <c r="Q8" s="145" t="b">
        <f>IF(AND(P8,AND(K8&gt;=0,K8&lt;0.5)),TRUE,FALSE)</f>
        <v>0</v>
      </c>
    </row>
    <row r="9" spans="2:17" ht="39.4" customHeight="1" collapsed="1" x14ac:dyDescent="0.45">
      <c r="B9" s="77"/>
      <c r="C9" s="20" t="s">
        <v>15</v>
      </c>
      <c r="D9" s="183" t="s">
        <v>403</v>
      </c>
      <c r="E9" s="183"/>
      <c r="F9" s="183"/>
      <c r="G9" s="183"/>
      <c r="H9" s="58">
        <v>1</v>
      </c>
      <c r="I9" s="15"/>
      <c r="K9" s="145">
        <f>VLOOKUP(H9,AnswersGen[#All],2,FALSE)</f>
        <v>0</v>
      </c>
      <c r="L9" s="21">
        <v>5</v>
      </c>
      <c r="M9" s="145">
        <f t="shared" si="0"/>
        <v>5</v>
      </c>
      <c r="N9" s="145">
        <f t="shared" si="1"/>
        <v>0</v>
      </c>
      <c r="P9" s="21" t="b">
        <v>0</v>
      </c>
      <c r="Q9" s="145" t="b">
        <f>IF(AND(P9,AND(K9&gt;=0,K9&lt;0.5)),TRUE,FALSE)</f>
        <v>0</v>
      </c>
    </row>
    <row r="10" spans="2:17" ht="39.4" customHeight="1" collapsed="1" x14ac:dyDescent="0.45">
      <c r="B10" s="77"/>
      <c r="C10" s="22" t="s">
        <v>16</v>
      </c>
      <c r="D10" s="184" t="s">
        <v>402</v>
      </c>
      <c r="E10" s="184"/>
      <c r="F10" s="184"/>
      <c r="G10" s="184"/>
      <c r="H10" s="60" t="s">
        <v>22</v>
      </c>
      <c r="I10" s="15"/>
      <c r="K10" s="145">
        <f>VLOOKUP(H10,AnswersNA[#All],2,FALSE)</f>
        <v>-1</v>
      </c>
      <c r="L10" s="21">
        <v>5</v>
      </c>
      <c r="M10" s="145">
        <f t="shared" si="0"/>
        <v>0</v>
      </c>
      <c r="N10" s="145">
        <f t="shared" si="1"/>
        <v>0</v>
      </c>
      <c r="P10" s="21" t="b">
        <v>0</v>
      </c>
      <c r="Q10" s="145" t="b">
        <f t="shared" ref="Q10" si="2">IF(AND(P10,AND(K10&gt;=0,K10&lt;0.5)),TRUE,FALSE)</f>
        <v>0</v>
      </c>
    </row>
    <row r="11" spans="2:17" ht="27" customHeight="1" thickBot="1" x14ac:dyDescent="0.5">
      <c r="B11" s="77"/>
      <c r="C11" s="143" t="s">
        <v>310</v>
      </c>
      <c r="D11" s="23"/>
      <c r="E11" s="23"/>
      <c r="F11" s="24" t="s">
        <v>419</v>
      </c>
      <c r="G11" s="174" t="str">
        <f>IF(M11&gt;0,ROUND(100*N11/M11,0)&amp;"% ("&amp;IF(N11/M11&gt;=0.8,VLOOKUP(5,Performance[#All],2,FALSE),IF(N11/M11&gt;=0.6,VLOOKUP(4,Performance[#All],2,FALSE),IF(N11/M11&gt;=0.4,VLOOKUP(3,Performance[#All],2,FALSE),IF(N11/M11&gt;=0.2,VLOOKUP(2,Performance[#All],2,FALSE),VLOOKUP(1,Performance[#All],2,FALSE)))))&amp;")","N/A")</f>
        <v>0% (Unsatisfactory)</v>
      </c>
      <c r="H11" s="175"/>
      <c r="I11" s="15"/>
      <c r="K11" s="114" t="s">
        <v>428</v>
      </c>
      <c r="L11" s="113">
        <f>SUM(L7:L10)</f>
        <v>30</v>
      </c>
      <c r="M11" s="113">
        <f t="shared" ref="M11:N11" si="3">SUM(M7:M10)</f>
        <v>25</v>
      </c>
      <c r="N11" s="113">
        <f t="shared" si="3"/>
        <v>0</v>
      </c>
      <c r="P11" s="114" t="s">
        <v>646</v>
      </c>
      <c r="Q11" s="113" t="b">
        <f>OR(Q7:Q10)</f>
        <v>1</v>
      </c>
    </row>
    <row r="12" spans="2:17" ht="10.15" customHeight="1" x14ac:dyDescent="0.45">
      <c r="B12" s="77"/>
      <c r="C12" s="15"/>
      <c r="D12" s="25"/>
      <c r="E12" s="25"/>
      <c r="F12" s="25"/>
      <c r="G12" s="25"/>
      <c r="H12" s="26"/>
      <c r="I12" s="15"/>
    </row>
    <row r="13" spans="2:17" ht="10.15" customHeight="1" thickBot="1" x14ac:dyDescent="0.5">
      <c r="B13" s="77"/>
      <c r="C13" s="15"/>
      <c r="D13" s="25"/>
      <c r="E13" s="25"/>
      <c r="F13" s="25"/>
      <c r="G13" s="25"/>
      <c r="H13" s="26"/>
      <c r="I13" s="15"/>
      <c r="M13" s="27"/>
    </row>
    <row r="14" spans="2:17" ht="27" customHeight="1" x14ac:dyDescent="0.45">
      <c r="B14" s="77"/>
      <c r="C14" s="16" t="s">
        <v>543</v>
      </c>
      <c r="D14" s="187" t="s">
        <v>387</v>
      </c>
      <c r="E14" s="187"/>
      <c r="F14" s="187"/>
      <c r="G14" s="187"/>
      <c r="H14" s="188"/>
      <c r="I14" s="15"/>
    </row>
    <row r="15" spans="2:17" ht="29.25" customHeight="1" x14ac:dyDescent="0.45">
      <c r="B15" s="77"/>
      <c r="C15" s="17" t="s">
        <v>2</v>
      </c>
      <c r="D15" s="180" t="s">
        <v>25</v>
      </c>
      <c r="E15" s="180"/>
      <c r="F15" s="180"/>
      <c r="G15" s="181"/>
      <c r="H15" s="182"/>
      <c r="I15" s="15"/>
    </row>
    <row r="16" spans="2:17" ht="81.400000000000006" customHeight="1" x14ac:dyDescent="0.45">
      <c r="B16" s="77"/>
      <c r="C16" s="17" t="s">
        <v>3</v>
      </c>
      <c r="D16" s="189" t="s">
        <v>702</v>
      </c>
      <c r="E16" s="189"/>
      <c r="F16" s="189"/>
      <c r="G16" s="190"/>
      <c r="H16" s="191"/>
      <c r="I16" s="15"/>
    </row>
    <row r="17" spans="2:17" ht="27" customHeight="1" x14ac:dyDescent="0.45">
      <c r="B17" s="77"/>
      <c r="C17" s="185" t="s">
        <v>312</v>
      </c>
      <c r="D17" s="186"/>
      <c r="E17" s="186"/>
      <c r="F17" s="186"/>
      <c r="G17" s="186"/>
      <c r="H17" s="18" t="s">
        <v>6</v>
      </c>
      <c r="I17" s="15"/>
      <c r="K17" s="19" t="s">
        <v>426</v>
      </c>
      <c r="L17" s="19" t="s">
        <v>427</v>
      </c>
      <c r="M17" s="116" t="s">
        <v>431</v>
      </c>
      <c r="N17" s="19" t="s">
        <v>425</v>
      </c>
      <c r="P17" s="19" t="s">
        <v>645</v>
      </c>
      <c r="Q17" s="19" t="s">
        <v>647</v>
      </c>
    </row>
    <row r="18" spans="2:17" ht="44.25" customHeight="1" x14ac:dyDescent="0.45">
      <c r="B18" s="77"/>
      <c r="C18" s="20" t="s">
        <v>400</v>
      </c>
      <c r="D18" s="183" t="s">
        <v>406</v>
      </c>
      <c r="E18" s="183"/>
      <c r="F18" s="183"/>
      <c r="G18" s="183"/>
      <c r="H18" s="111"/>
      <c r="I18" s="15"/>
      <c r="K18" s="145"/>
      <c r="L18" s="21"/>
      <c r="M18" s="145"/>
      <c r="N18" s="145"/>
      <c r="P18" s="21"/>
      <c r="Q18" s="145"/>
    </row>
    <row r="19" spans="2:17" ht="97.15" customHeight="1" x14ac:dyDescent="0.45">
      <c r="B19" s="99"/>
      <c r="C19" s="142" t="s">
        <v>617</v>
      </c>
      <c r="D19" s="192" t="s">
        <v>608</v>
      </c>
      <c r="E19" s="193"/>
      <c r="F19" s="193"/>
      <c r="G19" s="194"/>
      <c r="H19" s="58" t="s">
        <v>22</v>
      </c>
      <c r="I19" s="15"/>
      <c r="K19" s="145">
        <f>VLOOKUP(H19,AnswersNA[#All],2,FALSE)</f>
        <v>-1</v>
      </c>
      <c r="L19" s="21">
        <v>10</v>
      </c>
      <c r="M19" s="145">
        <f>IF(K19&gt;=0,L19,0)</f>
        <v>0</v>
      </c>
      <c r="N19" s="145">
        <f>K19*M19</f>
        <v>0</v>
      </c>
      <c r="P19" s="21" t="b">
        <v>1</v>
      </c>
      <c r="Q19" s="145" t="b">
        <f>IF(AND(P19,AND(K19&gt;=0,K19&lt;0.5)),TRUE,FALSE)</f>
        <v>0</v>
      </c>
    </row>
    <row r="20" spans="2:17" ht="72" customHeight="1" x14ac:dyDescent="0.45">
      <c r="B20" s="99"/>
      <c r="C20" s="107" t="s">
        <v>404</v>
      </c>
      <c r="D20" s="192" t="s">
        <v>568</v>
      </c>
      <c r="E20" s="193"/>
      <c r="F20" s="193"/>
      <c r="G20" s="194"/>
      <c r="H20" s="58" t="s">
        <v>22</v>
      </c>
      <c r="I20" s="15"/>
      <c r="K20" s="145">
        <f>VLOOKUP(H20,AnswersNA[#All],2,FALSE)</f>
        <v>-1</v>
      </c>
      <c r="L20" s="21">
        <v>5</v>
      </c>
      <c r="M20" s="145">
        <f>IF(K20&gt;=0,L20,0)</f>
        <v>0</v>
      </c>
      <c r="N20" s="145">
        <f>K20*M20</f>
        <v>0</v>
      </c>
      <c r="P20" s="21" t="b">
        <v>0</v>
      </c>
      <c r="Q20" s="145" t="b">
        <f>IF(AND(P20,AND(K20&gt;=0,K20&lt;0.5)),TRUE,FALSE)</f>
        <v>0</v>
      </c>
    </row>
    <row r="21" spans="2:17" ht="51.6" customHeight="1" x14ac:dyDescent="0.45">
      <c r="B21" s="77"/>
      <c r="C21" s="22" t="s">
        <v>279</v>
      </c>
      <c r="D21" s="184" t="s">
        <v>405</v>
      </c>
      <c r="E21" s="184"/>
      <c r="F21" s="184"/>
      <c r="G21" s="184"/>
      <c r="H21" s="112"/>
      <c r="I21" s="15"/>
      <c r="K21" s="145"/>
      <c r="L21" s="21"/>
      <c r="M21" s="145"/>
      <c r="N21" s="145"/>
      <c r="P21" s="21"/>
      <c r="Q21" s="145"/>
    </row>
    <row r="22" spans="2:17" ht="33.6" customHeight="1" x14ac:dyDescent="0.45">
      <c r="B22" s="99"/>
      <c r="C22" s="108" t="s">
        <v>594</v>
      </c>
      <c r="D22" s="195" t="s">
        <v>409</v>
      </c>
      <c r="E22" s="196"/>
      <c r="F22" s="196"/>
      <c r="G22" s="197"/>
      <c r="H22" s="60" t="s">
        <v>22</v>
      </c>
      <c r="I22" s="15"/>
      <c r="K22" s="145">
        <f>VLOOKUP(H22,AnswersNA[#All],2,FALSE)</f>
        <v>-1</v>
      </c>
      <c r="L22" s="21">
        <v>10</v>
      </c>
      <c r="M22" s="145">
        <f>IF(K22&gt;=0,L22,0)</f>
        <v>0</v>
      </c>
      <c r="N22" s="145">
        <f>K22*M22</f>
        <v>0</v>
      </c>
      <c r="P22" s="21" t="b">
        <v>1</v>
      </c>
      <c r="Q22" s="145" t="b">
        <f t="shared" ref="Q22:Q23" si="4">IF(AND(P22,AND(K22&gt;=0,K22&lt;0.5)),TRUE,FALSE)</f>
        <v>0</v>
      </c>
    </row>
    <row r="23" spans="2:17" ht="42.6" customHeight="1" x14ac:dyDescent="0.45">
      <c r="B23" s="99"/>
      <c r="C23" s="108" t="s">
        <v>408</v>
      </c>
      <c r="D23" s="195" t="s">
        <v>410</v>
      </c>
      <c r="E23" s="196"/>
      <c r="F23" s="196"/>
      <c r="G23" s="197"/>
      <c r="H23" s="60" t="s">
        <v>22</v>
      </c>
      <c r="I23" s="15"/>
      <c r="K23" s="145">
        <f>VLOOKUP(H23,AnswersNA[#All],2,FALSE)</f>
        <v>-1</v>
      </c>
      <c r="L23" s="21">
        <v>5</v>
      </c>
      <c r="M23" s="145">
        <f>IF(K23&gt;=0,L23,0)</f>
        <v>0</v>
      </c>
      <c r="N23" s="145">
        <f>K23*M23</f>
        <v>0</v>
      </c>
      <c r="P23" s="21" t="b">
        <v>0</v>
      </c>
      <c r="Q23" s="145" t="b">
        <f t="shared" si="4"/>
        <v>0</v>
      </c>
    </row>
    <row r="24" spans="2:17" ht="27" customHeight="1" thickBot="1" x14ac:dyDescent="0.5">
      <c r="B24" s="77"/>
      <c r="C24" s="143" t="s">
        <v>310</v>
      </c>
      <c r="D24" s="23"/>
      <c r="E24" s="23"/>
      <c r="F24" s="24" t="s">
        <v>420</v>
      </c>
      <c r="G24" s="174" t="str">
        <f>IF(M24&gt;0,ROUND(100*N24/M24,0)&amp;"% ("&amp;IF(N24/M24&gt;=0.8,VLOOKUP(5,Performance[#All],2,FALSE),IF(N24/M24&gt;=0.6,VLOOKUP(4,Performance[#All],2,FALSE),IF(N24/M24&gt;=0.4,VLOOKUP(3,Performance[#All],2,FALSE),IF(N24/M24&gt;=0.2,VLOOKUP(2,Performance[#All],2,FALSE),VLOOKUP(1,Performance[#All],2,FALSE)))))&amp;")","N/A")</f>
        <v>N/A</v>
      </c>
      <c r="H24" s="175"/>
      <c r="I24" s="15"/>
      <c r="K24" s="114" t="s">
        <v>428</v>
      </c>
      <c r="L24" s="113">
        <f>SUM(L18:L23)</f>
        <v>30</v>
      </c>
      <c r="M24" s="113">
        <f>SUM(M18:M23)</f>
        <v>0</v>
      </c>
      <c r="N24" s="113">
        <f>SUM(N18:N23)</f>
        <v>0</v>
      </c>
      <c r="P24" s="114" t="s">
        <v>646</v>
      </c>
      <c r="Q24" s="113" t="b">
        <f>OR(Q18:Q23)</f>
        <v>0</v>
      </c>
    </row>
    <row r="25" spans="2:17" ht="15" customHeight="1" x14ac:dyDescent="0.45">
      <c r="B25" s="77"/>
      <c r="C25" s="15"/>
      <c r="D25" s="25"/>
      <c r="E25" s="25"/>
      <c r="F25" s="25"/>
      <c r="G25" s="25"/>
      <c r="H25" s="26"/>
      <c r="I25" s="15"/>
    </row>
    <row r="26" spans="2:17" ht="23.1" customHeight="1" thickBot="1" x14ac:dyDescent="0.5">
      <c r="B26" s="77"/>
      <c r="C26" s="15"/>
      <c r="D26" s="25"/>
      <c r="E26" s="25"/>
      <c r="F26" s="25"/>
      <c r="G26" s="25"/>
      <c r="H26" s="26"/>
      <c r="I26" s="15"/>
    </row>
    <row r="27" spans="2:17" ht="27" customHeight="1" x14ac:dyDescent="0.45">
      <c r="B27" s="77"/>
      <c r="C27" s="16" t="s">
        <v>543</v>
      </c>
      <c r="D27" s="187" t="s">
        <v>388</v>
      </c>
      <c r="E27" s="187"/>
      <c r="F27" s="187"/>
      <c r="G27" s="187"/>
      <c r="H27" s="188"/>
      <c r="I27" s="15"/>
    </row>
    <row r="28" spans="2:17" ht="30.4" customHeight="1" x14ac:dyDescent="0.45">
      <c r="B28" s="77"/>
      <c r="C28" s="17" t="s">
        <v>2</v>
      </c>
      <c r="D28" s="180" t="s">
        <v>26</v>
      </c>
      <c r="E28" s="180"/>
      <c r="F28" s="180"/>
      <c r="G28" s="181"/>
      <c r="H28" s="182"/>
      <c r="I28" s="15"/>
    </row>
    <row r="29" spans="2:17" ht="53.25" customHeight="1" x14ac:dyDescent="0.45">
      <c r="B29" s="77"/>
      <c r="C29" s="17" t="s">
        <v>3</v>
      </c>
      <c r="D29" s="189" t="s">
        <v>703</v>
      </c>
      <c r="E29" s="189"/>
      <c r="F29" s="189"/>
      <c r="G29" s="190"/>
      <c r="H29" s="191"/>
      <c r="I29" s="15"/>
    </row>
    <row r="30" spans="2:17" ht="27" customHeight="1" x14ac:dyDescent="0.45">
      <c r="B30" s="77"/>
      <c r="C30" s="185" t="s">
        <v>312</v>
      </c>
      <c r="D30" s="186"/>
      <c r="E30" s="186"/>
      <c r="F30" s="186"/>
      <c r="G30" s="186"/>
      <c r="H30" s="18" t="s">
        <v>6</v>
      </c>
      <c r="I30" s="15"/>
      <c r="K30" s="19" t="s">
        <v>426</v>
      </c>
      <c r="L30" s="19" t="s">
        <v>427</v>
      </c>
      <c r="M30" s="116" t="s">
        <v>431</v>
      </c>
      <c r="N30" s="19" t="s">
        <v>425</v>
      </c>
      <c r="P30" s="19" t="s">
        <v>645</v>
      </c>
      <c r="Q30" s="19" t="s">
        <v>647</v>
      </c>
    </row>
    <row r="31" spans="2:17" ht="41.65" customHeight="1" x14ac:dyDescent="0.45">
      <c r="B31" s="77"/>
      <c r="C31" s="20" t="s">
        <v>18</v>
      </c>
      <c r="D31" s="183" t="s">
        <v>569</v>
      </c>
      <c r="E31" s="183"/>
      <c r="F31" s="183"/>
      <c r="G31" s="183"/>
      <c r="H31" s="58" t="s">
        <v>22</v>
      </c>
      <c r="I31" s="15"/>
      <c r="K31" s="145">
        <f>VLOOKUP(H31,AnswersNA[#All],2,FALSE)</f>
        <v>-1</v>
      </c>
      <c r="L31" s="21">
        <v>5</v>
      </c>
      <c r="M31" s="145">
        <f>IF(K31&gt;=0,L31,0)</f>
        <v>0</v>
      </c>
      <c r="N31" s="145">
        <f>K31*M31</f>
        <v>0</v>
      </c>
      <c r="P31" s="21" t="b">
        <v>0</v>
      </c>
      <c r="Q31" s="145" t="b">
        <f>IF(AND(P31,AND(K31&gt;=0,K31&lt;0.5)),TRUE,FALSE)</f>
        <v>0</v>
      </c>
    </row>
    <row r="32" spans="2:17" ht="48" customHeight="1" collapsed="1" x14ac:dyDescent="0.45">
      <c r="B32" s="77"/>
      <c r="C32" s="22" t="s">
        <v>17</v>
      </c>
      <c r="D32" s="184" t="s">
        <v>570</v>
      </c>
      <c r="E32" s="184"/>
      <c r="F32" s="184"/>
      <c r="G32" s="184"/>
      <c r="H32" s="65">
        <v>1</v>
      </c>
      <c r="I32" s="15"/>
      <c r="K32" s="145">
        <f>VLOOKUP(H32,AnswersGen[#All],2,FALSE)</f>
        <v>0</v>
      </c>
      <c r="L32" s="21">
        <v>10</v>
      </c>
      <c r="M32" s="145">
        <f>IF(K32&gt;=0,L32,0)</f>
        <v>10</v>
      </c>
      <c r="N32" s="145">
        <f>K32*M32</f>
        <v>0</v>
      </c>
      <c r="P32" s="21" t="b">
        <v>0</v>
      </c>
      <c r="Q32" s="145" t="b">
        <f>IF(AND(P32,AND(K32&gt;=0,K32&lt;0.5)),TRUE,FALSE)</f>
        <v>0</v>
      </c>
    </row>
    <row r="33" spans="2:17" ht="23.65" collapsed="1" thickBot="1" x14ac:dyDescent="0.5">
      <c r="B33" s="77"/>
      <c r="C33" s="63"/>
      <c r="D33" s="23"/>
      <c r="E33" s="23"/>
      <c r="F33" s="24" t="s">
        <v>421</v>
      </c>
      <c r="G33" s="174" t="str">
        <f>IF(M33&gt;0,ROUND(100*N33/M33,0)&amp;"% ("&amp;IF(N33/M33&gt;=0.8,VLOOKUP(5,Performance[#All],2,FALSE),IF(N33/M33&gt;=0.6,VLOOKUP(4,Performance[#All],2,FALSE),IF(N33/M33&gt;=0.4,VLOOKUP(3,Performance[#All],2,FALSE),IF(N33/M33&gt;=0.2,VLOOKUP(2,Performance[#All],2,FALSE),VLOOKUP(1,Performance[#All],2,FALSE)))))&amp;")","N/A")</f>
        <v>0% (Unsatisfactory)</v>
      </c>
      <c r="H33" s="175"/>
      <c r="I33" s="15"/>
      <c r="K33" s="114" t="s">
        <v>428</v>
      </c>
      <c r="L33" s="113">
        <f>SUM(L31:L32)</f>
        <v>15</v>
      </c>
      <c r="M33" s="113">
        <f t="shared" ref="M33:N33" si="5">SUM(M31:M32)</f>
        <v>10</v>
      </c>
      <c r="N33" s="113">
        <f t="shared" si="5"/>
        <v>0</v>
      </c>
      <c r="P33" s="114" t="s">
        <v>646</v>
      </c>
      <c r="Q33" s="113" t="b">
        <f>OR(Q31:Q32)</f>
        <v>0</v>
      </c>
    </row>
    <row r="34" spans="2:17" ht="14.65" customHeight="1" x14ac:dyDescent="0.45">
      <c r="B34" s="77"/>
      <c r="C34" s="15"/>
      <c r="D34" s="25"/>
      <c r="E34" s="25"/>
      <c r="F34" s="25"/>
      <c r="G34" s="25"/>
      <c r="H34" s="26"/>
      <c r="I34" s="15"/>
    </row>
    <row r="35" spans="2:17" ht="21" customHeight="1" thickBot="1" x14ac:dyDescent="0.5">
      <c r="B35" s="77"/>
      <c r="C35" s="15"/>
      <c r="D35" s="25"/>
      <c r="E35" s="25"/>
      <c r="F35" s="25"/>
      <c r="G35" s="25"/>
      <c r="H35" s="26"/>
      <c r="I35" s="15"/>
    </row>
    <row r="36" spans="2:17" ht="27" customHeight="1" x14ac:dyDescent="0.45">
      <c r="B36" s="77"/>
      <c r="C36" s="16" t="s">
        <v>543</v>
      </c>
      <c r="D36" s="187" t="s">
        <v>389</v>
      </c>
      <c r="E36" s="187"/>
      <c r="F36" s="187"/>
      <c r="G36" s="187"/>
      <c r="H36" s="188"/>
      <c r="I36" s="15"/>
    </row>
    <row r="37" spans="2:17" ht="26.25" customHeight="1" x14ac:dyDescent="0.45">
      <c r="B37" s="77"/>
      <c r="C37" s="17" t="s">
        <v>2</v>
      </c>
      <c r="D37" s="181" t="s">
        <v>28</v>
      </c>
      <c r="E37" s="181"/>
      <c r="F37" s="181"/>
      <c r="G37" s="181"/>
      <c r="H37" s="182"/>
      <c r="I37" s="15"/>
    </row>
    <row r="38" spans="2:17" ht="28.5" customHeight="1" x14ac:dyDescent="0.45">
      <c r="B38" s="77"/>
      <c r="C38" s="17" t="s">
        <v>3</v>
      </c>
      <c r="D38" s="189" t="s">
        <v>704</v>
      </c>
      <c r="E38" s="189"/>
      <c r="F38" s="189"/>
      <c r="G38" s="190"/>
      <c r="H38" s="191"/>
      <c r="I38" s="15"/>
    </row>
    <row r="39" spans="2:17" ht="27" customHeight="1" x14ac:dyDescent="0.45">
      <c r="B39" s="77"/>
      <c r="C39" s="185" t="s">
        <v>312</v>
      </c>
      <c r="D39" s="186"/>
      <c r="E39" s="186"/>
      <c r="F39" s="186"/>
      <c r="G39" s="186"/>
      <c r="H39" s="18" t="s">
        <v>6</v>
      </c>
      <c r="I39" s="15"/>
      <c r="K39" s="19" t="s">
        <v>426</v>
      </c>
      <c r="L39" s="19" t="s">
        <v>427</v>
      </c>
      <c r="M39" s="116" t="s">
        <v>431</v>
      </c>
      <c r="N39" s="19" t="s">
        <v>425</v>
      </c>
      <c r="P39" s="19" t="s">
        <v>645</v>
      </c>
      <c r="Q39" s="19" t="s">
        <v>647</v>
      </c>
    </row>
    <row r="40" spans="2:17" ht="43.9" customHeight="1" x14ac:dyDescent="0.45">
      <c r="B40" s="77"/>
      <c r="C40" s="20" t="s">
        <v>280</v>
      </c>
      <c r="D40" s="183" t="s">
        <v>411</v>
      </c>
      <c r="E40" s="183"/>
      <c r="F40" s="183"/>
      <c r="G40" s="183"/>
      <c r="H40" s="64">
        <v>1</v>
      </c>
      <c r="I40" s="15"/>
      <c r="K40" s="145">
        <f>VLOOKUP(H40,AnswersGen[#All],2,FALSE)</f>
        <v>0</v>
      </c>
      <c r="L40" s="21">
        <v>3</v>
      </c>
      <c r="M40" s="145">
        <f>IF(K40&gt;=0,L40,0)</f>
        <v>3</v>
      </c>
      <c r="N40" s="145">
        <f>K40*M40</f>
        <v>0</v>
      </c>
      <c r="P40" s="21" t="b">
        <v>0</v>
      </c>
      <c r="Q40" s="145" t="b">
        <f>IF(AND(P40,AND(K40&gt;=0,K40&lt;0.5)),TRUE,FALSE)</f>
        <v>0</v>
      </c>
    </row>
    <row r="41" spans="2:17" ht="43.9" customHeight="1" collapsed="1" x14ac:dyDescent="0.45">
      <c r="B41" s="77"/>
      <c r="C41" s="22" t="s">
        <v>281</v>
      </c>
      <c r="D41" s="184" t="s">
        <v>572</v>
      </c>
      <c r="E41" s="184"/>
      <c r="F41" s="184"/>
      <c r="G41" s="184"/>
      <c r="H41" s="118"/>
      <c r="I41" s="15"/>
      <c r="K41" s="145"/>
      <c r="L41" s="21"/>
      <c r="M41" s="145"/>
      <c r="N41" s="145"/>
      <c r="P41" s="21"/>
      <c r="Q41" s="145"/>
    </row>
    <row r="42" spans="2:17" ht="43.9" customHeight="1" x14ac:dyDescent="0.45">
      <c r="B42" s="140"/>
      <c r="C42" s="108" t="s">
        <v>576</v>
      </c>
      <c r="D42" s="195" t="s">
        <v>573</v>
      </c>
      <c r="E42" s="196"/>
      <c r="F42" s="196"/>
      <c r="G42" s="197"/>
      <c r="H42" s="65">
        <v>1</v>
      </c>
      <c r="I42" s="15"/>
      <c r="K42" s="145">
        <f>VLOOKUP(H42,AnswersGen[#All],2,FALSE)</f>
        <v>0</v>
      </c>
      <c r="L42" s="21">
        <v>2</v>
      </c>
      <c r="M42" s="145">
        <f>IF(K42&gt;=0,L42,0)</f>
        <v>2</v>
      </c>
      <c r="N42" s="145">
        <f>K42*M42</f>
        <v>0</v>
      </c>
      <c r="P42" s="21" t="b">
        <v>0</v>
      </c>
      <c r="Q42" s="145" t="b">
        <f>IF(AND(P42,AND(K42&gt;=0,K42&lt;0.5)),TRUE,FALSE)</f>
        <v>0</v>
      </c>
    </row>
    <row r="43" spans="2:17" ht="43.9" customHeight="1" x14ac:dyDescent="0.45">
      <c r="B43" s="140"/>
      <c r="C43" s="108" t="s">
        <v>571</v>
      </c>
      <c r="D43" s="195" t="s">
        <v>574</v>
      </c>
      <c r="E43" s="196"/>
      <c r="F43" s="196"/>
      <c r="G43" s="197"/>
      <c r="H43" s="65">
        <v>1</v>
      </c>
      <c r="I43" s="15"/>
      <c r="K43" s="145">
        <f>VLOOKUP(H43,AnswersGen[#All],2,FALSE)</f>
        <v>0</v>
      </c>
      <c r="L43" s="21">
        <v>2</v>
      </c>
      <c r="M43" s="145">
        <f>IF(K43&gt;=0,L43,0)</f>
        <v>2</v>
      </c>
      <c r="N43" s="145">
        <f>K43*M43</f>
        <v>0</v>
      </c>
      <c r="P43" s="21" t="b">
        <v>0</v>
      </c>
      <c r="Q43" s="145" t="b">
        <f>IF(AND(P43,AND(K43&gt;=0,K43&lt;0.5)),TRUE,FALSE)</f>
        <v>0</v>
      </c>
    </row>
    <row r="44" spans="2:17" ht="43.9" customHeight="1" collapsed="1" x14ac:dyDescent="0.45">
      <c r="B44" s="77"/>
      <c r="C44" s="20" t="s">
        <v>19</v>
      </c>
      <c r="D44" s="183" t="s">
        <v>412</v>
      </c>
      <c r="E44" s="183"/>
      <c r="F44" s="183"/>
      <c r="G44" s="183"/>
      <c r="H44" s="64">
        <v>1</v>
      </c>
      <c r="I44" s="15"/>
      <c r="K44" s="145">
        <f>VLOOKUP(H44,AnswersGen[#All],2,FALSE)</f>
        <v>0</v>
      </c>
      <c r="L44" s="21">
        <v>3</v>
      </c>
      <c r="M44" s="145">
        <f>IF(K44&gt;=0,L44,0)</f>
        <v>3</v>
      </c>
      <c r="N44" s="145">
        <f>K44*M44</f>
        <v>0</v>
      </c>
      <c r="P44" s="21" t="b">
        <v>0</v>
      </c>
      <c r="Q44" s="145" t="b">
        <f>IF(AND(P44,AND(K44&gt;=0,K44&lt;0.5)),TRUE,FALSE)</f>
        <v>0</v>
      </c>
    </row>
    <row r="45" spans="2:17" ht="27" customHeight="1" thickBot="1" x14ac:dyDescent="0.5">
      <c r="B45" s="77"/>
      <c r="C45" s="63"/>
      <c r="D45" s="23"/>
      <c r="E45" s="23"/>
      <c r="F45" s="24" t="s">
        <v>422</v>
      </c>
      <c r="G45" s="174" t="str">
        <f>IF(M45&gt;0,ROUND(100*N45/M45,0)&amp;"% ("&amp;IF(N45/M45&gt;=0.8,VLOOKUP(5,Performance[#All],2,FALSE),IF(N45/M45&gt;=0.6,VLOOKUP(4,Performance[#All],2,FALSE),IF(N45/M45&gt;=0.4,VLOOKUP(3,Performance[#All],2,FALSE),IF(N45/M45&gt;=0.2,VLOOKUP(2,Performance[#All],2,FALSE),VLOOKUP(1,Performance[#All],2,FALSE)))))&amp;")","N/A")</f>
        <v>0% (Unsatisfactory)</v>
      </c>
      <c r="H45" s="175"/>
      <c r="I45" s="15"/>
      <c r="K45" s="114" t="s">
        <v>428</v>
      </c>
      <c r="L45" s="113">
        <f>SUM(L40:L44)</f>
        <v>10</v>
      </c>
      <c r="M45" s="113">
        <f t="shared" ref="M45:N45" si="6">SUM(M40:M44)</f>
        <v>10</v>
      </c>
      <c r="N45" s="113">
        <f t="shared" si="6"/>
        <v>0</v>
      </c>
      <c r="P45" s="114" t="s">
        <v>646</v>
      </c>
      <c r="Q45" s="113" t="b">
        <f>OR(Q40:Q44)</f>
        <v>0</v>
      </c>
    </row>
    <row r="46" spans="2:17" ht="18" customHeight="1" x14ac:dyDescent="0.45">
      <c r="B46" s="77"/>
      <c r="C46" s="15"/>
      <c r="D46" s="15"/>
      <c r="E46" s="15"/>
      <c r="F46" s="15"/>
      <c r="G46" s="28"/>
      <c r="H46" s="28"/>
      <c r="I46" s="15"/>
    </row>
    <row r="47" spans="2:17" ht="15.6" customHeight="1" thickBot="1" x14ac:dyDescent="0.5">
      <c r="B47" s="77"/>
      <c r="C47" s="15"/>
      <c r="D47" s="15"/>
      <c r="E47" s="15"/>
      <c r="F47" s="15"/>
      <c r="G47" s="28"/>
      <c r="H47" s="28"/>
      <c r="I47" s="15"/>
    </row>
    <row r="48" spans="2:17" ht="27" customHeight="1" x14ac:dyDescent="0.45">
      <c r="B48" s="99"/>
      <c r="C48" s="16" t="s">
        <v>543</v>
      </c>
      <c r="D48" s="187" t="s">
        <v>564</v>
      </c>
      <c r="E48" s="187"/>
      <c r="F48" s="187"/>
      <c r="G48" s="187"/>
      <c r="H48" s="188"/>
      <c r="I48" s="15"/>
    </row>
    <row r="49" spans="2:17" ht="27" customHeight="1" x14ac:dyDescent="0.45">
      <c r="B49" s="99"/>
      <c r="C49" s="17" t="s">
        <v>2</v>
      </c>
      <c r="D49" s="181" t="s">
        <v>585</v>
      </c>
      <c r="E49" s="181"/>
      <c r="F49" s="181"/>
      <c r="G49" s="181"/>
      <c r="H49" s="182"/>
      <c r="I49" s="15"/>
    </row>
    <row r="50" spans="2:17" ht="54" customHeight="1" x14ac:dyDescent="0.45">
      <c r="B50" s="99"/>
      <c r="C50" s="17" t="s">
        <v>3</v>
      </c>
      <c r="D50" s="189" t="s">
        <v>705</v>
      </c>
      <c r="E50" s="189"/>
      <c r="F50" s="189"/>
      <c r="G50" s="190"/>
      <c r="H50" s="191"/>
      <c r="I50" s="15"/>
    </row>
    <row r="51" spans="2:17" ht="27" customHeight="1" x14ac:dyDescent="0.45">
      <c r="B51" s="99"/>
      <c r="C51" s="185" t="s">
        <v>312</v>
      </c>
      <c r="D51" s="186"/>
      <c r="E51" s="186"/>
      <c r="F51" s="186"/>
      <c r="G51" s="186"/>
      <c r="H51" s="18" t="s">
        <v>6</v>
      </c>
      <c r="I51" s="15"/>
      <c r="K51" s="19" t="s">
        <v>426</v>
      </c>
      <c r="L51" s="19" t="s">
        <v>427</v>
      </c>
      <c r="M51" s="116" t="s">
        <v>431</v>
      </c>
      <c r="N51" s="19" t="s">
        <v>425</v>
      </c>
      <c r="P51" s="19" t="s">
        <v>645</v>
      </c>
      <c r="Q51" s="19" t="s">
        <v>647</v>
      </c>
    </row>
    <row r="52" spans="2:17" ht="46.15" customHeight="1" x14ac:dyDescent="0.45">
      <c r="B52" s="99"/>
      <c r="C52" s="20" t="s">
        <v>401</v>
      </c>
      <c r="D52" s="183" t="s">
        <v>413</v>
      </c>
      <c r="E52" s="183"/>
      <c r="F52" s="183"/>
      <c r="G52" s="183"/>
      <c r="H52" s="58" t="s">
        <v>22</v>
      </c>
      <c r="I52" s="15"/>
      <c r="K52" s="145">
        <f>VLOOKUP(H52,AnswersNA[#All],2,FALSE)</f>
        <v>-1</v>
      </c>
      <c r="L52" s="21">
        <v>5</v>
      </c>
      <c r="M52" s="145">
        <f>IF(K52&gt;=0,L52,0)</f>
        <v>0</v>
      </c>
      <c r="N52" s="145">
        <f>K52*M52</f>
        <v>0</v>
      </c>
      <c r="P52" s="21" t="b">
        <v>0</v>
      </c>
      <c r="Q52" s="145" t="b">
        <f>IF(AND(P52,AND(K52&gt;=0,K52&lt;0.5)),TRUE,FALSE)</f>
        <v>0</v>
      </c>
    </row>
    <row r="53" spans="2:17" ht="46.15" customHeight="1" x14ac:dyDescent="0.45">
      <c r="B53" s="99"/>
      <c r="C53" s="144" t="s">
        <v>606</v>
      </c>
      <c r="D53" s="184" t="s">
        <v>592</v>
      </c>
      <c r="E53" s="184"/>
      <c r="F53" s="184"/>
      <c r="G53" s="184"/>
      <c r="H53" s="60" t="s">
        <v>22</v>
      </c>
      <c r="I53" s="15"/>
      <c r="K53" s="145">
        <f>VLOOKUP(H53,AnswersNA[#All],2,FALSE)</f>
        <v>-1</v>
      </c>
      <c r="L53" s="21">
        <v>10</v>
      </c>
      <c r="M53" s="145">
        <f>IF(K53&gt;=0,L53,0)</f>
        <v>0</v>
      </c>
      <c r="N53" s="145">
        <f>K53*M53</f>
        <v>0</v>
      </c>
      <c r="P53" s="21" t="b">
        <v>1</v>
      </c>
      <c r="Q53" s="145" t="b">
        <f>IF(AND(P53,AND(K53&gt;=0,K53&lt;0.5)),TRUE,FALSE)</f>
        <v>0</v>
      </c>
    </row>
    <row r="54" spans="2:17" ht="27" customHeight="1" thickBot="1" x14ac:dyDescent="0.5">
      <c r="B54" s="99"/>
      <c r="C54" s="143" t="s">
        <v>310</v>
      </c>
      <c r="D54" s="23"/>
      <c r="E54" s="23"/>
      <c r="F54" s="24" t="s">
        <v>423</v>
      </c>
      <c r="G54" s="174" t="str">
        <f>IF(M54&gt;0,ROUND(100*N54/M54,0)&amp;"% ("&amp;IF(N54/M54&gt;=0.8,VLOOKUP(5,Performance[#All],2,FALSE),IF(N54/M54&gt;=0.6,VLOOKUP(4,Performance[#All],2,FALSE),IF(N54/M54&gt;=0.4,VLOOKUP(3,Performance[#All],2,FALSE),IF(N54/M54&gt;=0.2,VLOOKUP(2,Performance[#All],2,FALSE),VLOOKUP(1,Performance[#All],2,FALSE)))))&amp;")","N/A")</f>
        <v>N/A</v>
      </c>
      <c r="H54" s="175"/>
      <c r="I54" s="15"/>
      <c r="K54" s="114" t="s">
        <v>428</v>
      </c>
      <c r="L54" s="113">
        <f>SUM(L52:L53)</f>
        <v>15</v>
      </c>
      <c r="M54" s="113">
        <f t="shared" ref="M54:N54" si="7">SUM(M52:M53)</f>
        <v>0</v>
      </c>
      <c r="N54" s="113">
        <f t="shared" si="7"/>
        <v>0</v>
      </c>
      <c r="P54" s="114" t="s">
        <v>646</v>
      </c>
      <c r="Q54" s="113" t="b">
        <f>OR(Q52:Q53)</f>
        <v>0</v>
      </c>
    </row>
    <row r="55" spans="2:17" ht="27" customHeight="1" thickBot="1" x14ac:dyDescent="0.5">
      <c r="B55" s="99"/>
      <c r="C55" s="15"/>
      <c r="D55" s="15"/>
      <c r="E55" s="15"/>
      <c r="F55" s="15"/>
      <c r="G55" s="28"/>
      <c r="H55" s="28"/>
      <c r="I55" s="15"/>
    </row>
    <row r="56" spans="2:17" ht="27" customHeight="1" thickBot="1" x14ac:dyDescent="0.5">
      <c r="B56" s="99"/>
      <c r="C56" s="15"/>
      <c r="D56" s="15"/>
      <c r="E56" s="15"/>
      <c r="F56" s="115" t="s">
        <v>430</v>
      </c>
      <c r="G56" s="176" t="str">
        <f>IF(Q57,"0% ("&amp;VLOOKUP(1,Fail[#All],2,FALSE)&amp;")",IF(M57&gt;0,ROUND(100*N57/M57,0)&amp;"% ("&amp;IF(N57/M57&gt;=0.8,VLOOKUP(5,Performance[#All],2,FALSE),IF(N57/M57&gt;=0.6,VLOOKUP(4,Performance[#All],2,FALSE),IF(N57/M57&gt;=0.4,VLOOKUP(3,Performance[#All],2,FALSE),IF(N57/M57&gt;=0.2,VLOOKUP(2,Performance[#All],2,FALSE),VLOOKUP(1,Performance[#All],2,FALSE)))))&amp;")","N/A"))</f>
        <v>0% (Failed mandatory indicators)</v>
      </c>
      <c r="H56" s="177"/>
      <c r="I56" s="15"/>
      <c r="L56" s="19" t="s">
        <v>427</v>
      </c>
      <c r="M56" s="116" t="s">
        <v>431</v>
      </c>
      <c r="N56" s="19" t="s">
        <v>425</v>
      </c>
      <c r="Q56" s="19" t="s">
        <v>647</v>
      </c>
    </row>
    <row r="57" spans="2:17" ht="27" customHeight="1" x14ac:dyDescent="0.45">
      <c r="K57" s="114" t="s">
        <v>429</v>
      </c>
      <c r="L57" s="113">
        <f>L11+L24+L33+L45+L54</f>
        <v>100</v>
      </c>
      <c r="M57" s="113">
        <f>M11+M24+M33+M45+M54</f>
        <v>45</v>
      </c>
      <c r="N57" s="113">
        <f>N11+N24+N33+N45+N54</f>
        <v>0</v>
      </c>
      <c r="P57" s="114" t="s">
        <v>646</v>
      </c>
      <c r="Q57" s="113" t="b">
        <f>OR(Q11,Q24,Q33,Q45,Q54)</f>
        <v>1</v>
      </c>
    </row>
  </sheetData>
  <sheetProtection algorithmName="SHA-512" hashValue="COY8uLaeN9sWDNMR1S8rYUEU8WqRJlfwuzzpA8+wplkMm2vlkH0ZlSywpxs5eiJPhnUd+tJGpZDQ3iKzFdAEXw==" saltValue="6aml4ojbzYfVcrHcobpKIw==" spinCount="100000" sheet="1" objects="1" scenarios="1"/>
  <mergeCells count="47">
    <mergeCell ref="D40:G40"/>
    <mergeCell ref="D41:G41"/>
    <mergeCell ref="D44:G44"/>
    <mergeCell ref="D38:H38"/>
    <mergeCell ref="D36:H36"/>
    <mergeCell ref="D37:H37"/>
    <mergeCell ref="C39:G39"/>
    <mergeCell ref="D42:G42"/>
    <mergeCell ref="D43:G43"/>
    <mergeCell ref="D53:G53"/>
    <mergeCell ref="D48:H48"/>
    <mergeCell ref="D49:H49"/>
    <mergeCell ref="D50:H50"/>
    <mergeCell ref="C51:G51"/>
    <mergeCell ref="D52:G52"/>
    <mergeCell ref="D27:H27"/>
    <mergeCell ref="D28:H28"/>
    <mergeCell ref="D19:G19"/>
    <mergeCell ref="D22:G22"/>
    <mergeCell ref="D23:G23"/>
    <mergeCell ref="G24:H24"/>
    <mergeCell ref="D20:G20"/>
    <mergeCell ref="D5:H5"/>
    <mergeCell ref="D8:G8"/>
    <mergeCell ref="D9:G9"/>
    <mergeCell ref="D10:G10"/>
    <mergeCell ref="D16:H16"/>
    <mergeCell ref="G11:H11"/>
    <mergeCell ref="D15:H15"/>
    <mergeCell ref="D14:H14"/>
    <mergeCell ref="D7:G7"/>
    <mergeCell ref="G33:H33"/>
    <mergeCell ref="G45:H45"/>
    <mergeCell ref="G54:H54"/>
    <mergeCell ref="G56:H56"/>
    <mergeCell ref="C1:H1"/>
    <mergeCell ref="C2:H2"/>
    <mergeCell ref="D4:H4"/>
    <mergeCell ref="D31:G31"/>
    <mergeCell ref="D32:G32"/>
    <mergeCell ref="C30:G30"/>
    <mergeCell ref="C17:G17"/>
    <mergeCell ref="D3:H3"/>
    <mergeCell ref="C6:G6"/>
    <mergeCell ref="D29:H29"/>
    <mergeCell ref="D18:G18"/>
    <mergeCell ref="D21:G21"/>
  </mergeCells>
  <phoneticPr fontId="11" type="noConversion"/>
  <dataValidations xWindow="1086" yWindow="683" count="6">
    <dataValidation type="list" errorStyle="warning" allowBlank="1" showInputMessage="1" showErrorMessage="1" errorTitle="Invalid" error="Please choose an option from the list" promptTitle="Answer" prompt="Please select an answer from the list" sqref="H7:H9" xr:uid="{081EE416-A107-4498-ACC2-251551CCBE92}">
      <formula1>INDIRECT("AnswersGen[Choices]")</formula1>
    </dataValidation>
    <dataValidation type="list" errorStyle="warning" allowBlank="1" showInputMessage="1" showErrorMessage="1" errorTitle="Invalid" error="Please choose an option from the list" promptTitle="Answer" prompt="Please select an answer from the list" sqref="H10 H31 H19:H20 H22:H23 H52:H53" xr:uid="{3ADECE2C-9B02-488A-B978-65AD433A1C3B}">
      <formula1>INDIRECT("AnswersNA[Choices]")</formula1>
    </dataValidation>
    <dataValidation type="list" allowBlank="1" showInputMessage="1" showErrorMessage="1" errorTitle="Invalid" error="Please choose an option from the list" promptTitle="Answer" prompt="Please select an answer from the list" sqref="H42:H44 H32 H40" xr:uid="{DCE5B57A-3258-4349-AE73-D4A519FEE300}">
      <formula1>INDIRECT("AnswersGen[Choices]")</formula1>
    </dataValidation>
    <dataValidation errorStyle="warning" allowBlank="1" promptTitle="Answer" prompt="Please select an answer from the list" sqref="H18" xr:uid="{F6D38B31-BE3B-4340-8C12-539DA9E4DDB6}"/>
    <dataValidation errorStyle="warning" allowBlank="1" errorTitle="Invalid" error="Please choose an option from the list" promptTitle="Answer" prompt="Please select an answer from the list" sqref="H21" xr:uid="{F5811079-1F8A-494B-899A-6B2B7B5A398D}"/>
    <dataValidation allowBlank="1" errorTitle="Invalid" error="Please choose an option from the list" promptTitle="Answer" prompt="Please select an answer from the list" sqref="H41" xr:uid="{94ED340C-55B6-416E-B587-CDA9C902C2A8}"/>
  </dataValidations>
  <printOptions horizontalCentered="1"/>
  <pageMargins left="0.7" right="0.7" top="0.75" bottom="0.75" header="0.3" footer="0.3"/>
  <pageSetup paperSize="9" scale="59" fitToHeight="0" orientation="portrait" verticalDpi="0" r:id="rId1"/>
  <headerFooter>
    <oddHeader>&amp;L&amp;G&amp;C&amp;"Calibri (Body),Bold"&amp;23&amp;K338EDDPeople-first PPP Impact Assessment Tool</oddHeader>
  </headerFooter>
  <rowBreaks count="3" manualBreakCount="3">
    <brk id="13" max="16383" man="1"/>
    <brk id="26" max="16383" man="1"/>
    <brk id="35"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B47BE-9D5D-FA46-8B62-5CF38AC26405}">
  <sheetPr>
    <tabColor theme="0" tint="-0.249977111117893"/>
    <pageSetUpPr fitToPage="1"/>
  </sheetPr>
  <dimension ref="B1:Q61"/>
  <sheetViews>
    <sheetView showGridLines="0" zoomScale="85" zoomScaleNormal="85" workbookViewId="0"/>
  </sheetViews>
  <sheetFormatPr defaultColWidth="8.86328125" defaultRowHeight="27" customHeight="1" x14ac:dyDescent="0.45"/>
  <cols>
    <col min="1" max="1" width="2.3984375" style="14" customWidth="1"/>
    <col min="2" max="2" width="1" style="14" customWidth="1"/>
    <col min="3" max="3" width="11.3984375" style="14" customWidth="1"/>
    <col min="4" max="4" width="41.3984375" style="14" customWidth="1"/>
    <col min="5" max="7" width="20.86328125" style="14" customWidth="1"/>
    <col min="8" max="8" width="15.86328125" style="14" customWidth="1"/>
    <col min="9" max="9" width="1" style="14" customWidth="1"/>
    <col min="10" max="10" width="2.265625" style="14" customWidth="1"/>
    <col min="11" max="14" width="13.73046875" style="14" hidden="1" customWidth="1"/>
    <col min="15" max="17" width="0" style="14" hidden="1" customWidth="1"/>
    <col min="18" max="16384" width="8.86328125" style="14"/>
  </cols>
  <sheetData>
    <row r="1" spans="2:17" ht="13.5" customHeight="1" x14ac:dyDescent="0.45">
      <c r="C1" s="178"/>
      <c r="D1" s="178"/>
      <c r="E1" s="178"/>
      <c r="F1" s="178"/>
      <c r="G1" s="178"/>
      <c r="H1" s="178"/>
    </row>
    <row r="2" spans="2:17" ht="40.15" customHeight="1" thickBot="1" x14ac:dyDescent="0.5">
      <c r="B2" s="78"/>
      <c r="C2" s="204" t="s">
        <v>0</v>
      </c>
      <c r="D2" s="204"/>
      <c r="E2" s="204"/>
      <c r="F2" s="204"/>
      <c r="G2" s="204"/>
      <c r="H2" s="204"/>
      <c r="I2" s="37"/>
    </row>
    <row r="3" spans="2:17" ht="27" customHeight="1" x14ac:dyDescent="0.45">
      <c r="B3" s="78"/>
      <c r="C3" s="16" t="s">
        <v>543</v>
      </c>
      <c r="D3" s="187" t="s">
        <v>390</v>
      </c>
      <c r="E3" s="187"/>
      <c r="F3" s="187"/>
      <c r="G3" s="187"/>
      <c r="H3" s="188"/>
      <c r="I3" s="37"/>
    </row>
    <row r="4" spans="2:17" ht="31.9" customHeight="1" x14ac:dyDescent="0.45">
      <c r="B4" s="78"/>
      <c r="C4" s="17" t="s">
        <v>2</v>
      </c>
      <c r="D4" s="180" t="s">
        <v>301</v>
      </c>
      <c r="E4" s="180"/>
      <c r="F4" s="180"/>
      <c r="G4" s="181"/>
      <c r="H4" s="182"/>
      <c r="I4" s="37"/>
    </row>
    <row r="5" spans="2:17" ht="68.650000000000006" customHeight="1" x14ac:dyDescent="0.45">
      <c r="B5" s="78"/>
      <c r="C5" s="17" t="s">
        <v>3</v>
      </c>
      <c r="D5" s="189" t="s">
        <v>706</v>
      </c>
      <c r="E5" s="189"/>
      <c r="F5" s="189"/>
      <c r="G5" s="190"/>
      <c r="H5" s="191"/>
      <c r="I5" s="37"/>
    </row>
    <row r="6" spans="2:17" ht="27" customHeight="1" x14ac:dyDescent="0.45">
      <c r="B6" s="78"/>
      <c r="C6" s="185" t="s">
        <v>312</v>
      </c>
      <c r="D6" s="186"/>
      <c r="E6" s="186"/>
      <c r="F6" s="186"/>
      <c r="G6" s="186"/>
      <c r="H6" s="18" t="s">
        <v>6</v>
      </c>
      <c r="I6" s="37"/>
      <c r="K6" s="19" t="s">
        <v>426</v>
      </c>
      <c r="L6" s="19" t="s">
        <v>427</v>
      </c>
      <c r="M6" s="116" t="s">
        <v>431</v>
      </c>
      <c r="N6" s="19" t="s">
        <v>425</v>
      </c>
      <c r="P6" s="19" t="s">
        <v>645</v>
      </c>
      <c r="Q6" s="19" t="s">
        <v>647</v>
      </c>
    </row>
    <row r="7" spans="2:17" ht="46.5" customHeight="1" x14ac:dyDescent="0.45">
      <c r="B7" s="78"/>
      <c r="C7" s="141" t="s">
        <v>595</v>
      </c>
      <c r="D7" s="183" t="s">
        <v>575</v>
      </c>
      <c r="E7" s="183"/>
      <c r="F7" s="183"/>
      <c r="G7" s="183"/>
      <c r="H7" s="64">
        <v>1</v>
      </c>
      <c r="I7" s="37"/>
      <c r="K7" s="145">
        <f>VLOOKUP(H7,AnswersGen[#All],2,FALSE)</f>
        <v>0</v>
      </c>
      <c r="L7" s="21">
        <v>10</v>
      </c>
      <c r="M7" s="145">
        <f>IF(K7&gt;=0,L7,0)</f>
        <v>10</v>
      </c>
      <c r="N7" s="145">
        <f>K7*M7</f>
        <v>0</v>
      </c>
      <c r="P7" s="21" t="b">
        <v>1</v>
      </c>
      <c r="Q7" s="145" t="b">
        <f>IF(AND(P7,AND(K7&gt;=0,K7&lt;0.5)),TRUE,FALSE)</f>
        <v>1</v>
      </c>
    </row>
    <row r="8" spans="2:17" ht="41.1" customHeight="1" collapsed="1" x14ac:dyDescent="0.45">
      <c r="B8" s="78"/>
      <c r="C8" s="22" t="s">
        <v>29</v>
      </c>
      <c r="D8" s="184" t="s">
        <v>662</v>
      </c>
      <c r="E8" s="184"/>
      <c r="F8" s="184"/>
      <c r="G8" s="184"/>
      <c r="H8" s="60">
        <v>1</v>
      </c>
      <c r="I8" s="37"/>
      <c r="K8" s="145">
        <f>VLOOKUP(H8,AnswersGen[#All],2,FALSE)</f>
        <v>0</v>
      </c>
      <c r="L8" s="21">
        <v>2</v>
      </c>
      <c r="M8" s="145">
        <f t="shared" ref="M8:M10" si="0">IF(K8&gt;=0,L8,0)</f>
        <v>2</v>
      </c>
      <c r="N8" s="145">
        <f t="shared" ref="N8:N10" si="1">K8*M8</f>
        <v>0</v>
      </c>
      <c r="P8" s="21" t="b">
        <v>0</v>
      </c>
      <c r="Q8" s="145" t="b">
        <f>IF(AND(P8,AND(K8&gt;=0,K8&lt;0.5)),TRUE,FALSE)</f>
        <v>0</v>
      </c>
    </row>
    <row r="9" spans="2:17" ht="28.5" customHeight="1" collapsed="1" x14ac:dyDescent="0.45">
      <c r="B9" s="78"/>
      <c r="C9" s="20" t="s">
        <v>30</v>
      </c>
      <c r="D9" s="183" t="s">
        <v>432</v>
      </c>
      <c r="E9" s="183"/>
      <c r="F9" s="183"/>
      <c r="G9" s="183"/>
      <c r="H9" s="117"/>
      <c r="I9" s="37"/>
      <c r="K9" s="145"/>
      <c r="L9" s="21"/>
      <c r="M9" s="145"/>
      <c r="N9" s="145"/>
      <c r="P9" s="21"/>
      <c r="Q9" s="145"/>
    </row>
    <row r="10" spans="2:17" ht="29.65" customHeight="1" x14ac:dyDescent="0.45">
      <c r="B10" s="101"/>
      <c r="C10" s="107" t="s">
        <v>433</v>
      </c>
      <c r="D10" s="192" t="s">
        <v>435</v>
      </c>
      <c r="E10" s="193"/>
      <c r="F10" s="193"/>
      <c r="G10" s="194"/>
      <c r="H10" s="64">
        <v>1</v>
      </c>
      <c r="I10" s="37"/>
      <c r="K10" s="145">
        <f>VLOOKUP(H10,AnswersGen[#All],2,FALSE)</f>
        <v>0</v>
      </c>
      <c r="L10" s="21">
        <v>2</v>
      </c>
      <c r="M10" s="145">
        <f t="shared" si="0"/>
        <v>2</v>
      </c>
      <c r="N10" s="145">
        <f t="shared" si="1"/>
        <v>0</v>
      </c>
      <c r="P10" s="21" t="b">
        <v>0</v>
      </c>
      <c r="Q10" s="145" t="b">
        <f t="shared" ref="Q10" si="2">IF(AND(P10,AND(K10&gt;=0,K10&lt;0.5)),TRUE,FALSE)</f>
        <v>0</v>
      </c>
    </row>
    <row r="11" spans="2:17" ht="50.65" customHeight="1" x14ac:dyDescent="0.45">
      <c r="B11" s="101"/>
      <c r="C11" s="107" t="s">
        <v>434</v>
      </c>
      <c r="D11" s="192" t="s">
        <v>436</v>
      </c>
      <c r="E11" s="193"/>
      <c r="F11" s="193"/>
      <c r="G11" s="194"/>
      <c r="H11" s="64">
        <v>1</v>
      </c>
      <c r="I11" s="37"/>
      <c r="K11" s="145">
        <f>VLOOKUP(H11,AnswersGen[#All],2,FALSE)</f>
        <v>0</v>
      </c>
      <c r="L11" s="21">
        <v>2</v>
      </c>
      <c r="M11" s="145">
        <f t="shared" ref="M11:M13" si="3">IF(K11&gt;=0,L11,0)</f>
        <v>2</v>
      </c>
      <c r="N11" s="145">
        <f t="shared" ref="N11:N13" si="4">K11*M11</f>
        <v>0</v>
      </c>
      <c r="P11" s="21" t="b">
        <v>0</v>
      </c>
      <c r="Q11" s="145" t="b">
        <f t="shared" ref="Q11:Q13" si="5">IF(AND(P11,AND(K11&gt;=0,K11&lt;0.5)),TRUE,FALSE)</f>
        <v>0</v>
      </c>
    </row>
    <row r="12" spans="2:17" ht="39" customHeight="1" x14ac:dyDescent="0.45">
      <c r="B12" s="101"/>
      <c r="C12" s="22" t="s">
        <v>31</v>
      </c>
      <c r="D12" s="195" t="s">
        <v>437</v>
      </c>
      <c r="E12" s="196"/>
      <c r="F12" s="196"/>
      <c r="G12" s="197"/>
      <c r="H12" s="65">
        <v>1</v>
      </c>
      <c r="I12" s="37"/>
      <c r="K12" s="145">
        <f>VLOOKUP(H12,AnswersGen[#All],2,FALSE)</f>
        <v>0</v>
      </c>
      <c r="L12" s="21">
        <v>5</v>
      </c>
      <c r="M12" s="145">
        <f t="shared" si="3"/>
        <v>5</v>
      </c>
      <c r="N12" s="145">
        <f t="shared" si="4"/>
        <v>0</v>
      </c>
      <c r="P12" s="21" t="b">
        <v>0</v>
      </c>
      <c r="Q12" s="145" t="b">
        <f t="shared" si="5"/>
        <v>0</v>
      </c>
    </row>
    <row r="13" spans="2:17" ht="39.6" customHeight="1" x14ac:dyDescent="0.45">
      <c r="B13" s="78"/>
      <c r="C13" s="20" t="s">
        <v>32</v>
      </c>
      <c r="D13" s="183" t="s">
        <v>577</v>
      </c>
      <c r="E13" s="183"/>
      <c r="F13" s="183"/>
      <c r="G13" s="183"/>
      <c r="H13" s="58">
        <v>1</v>
      </c>
      <c r="I13" s="37"/>
      <c r="K13" s="145">
        <f>VLOOKUP(H13,AnswersGen[#All],2,FALSE)</f>
        <v>0</v>
      </c>
      <c r="L13" s="21">
        <v>4</v>
      </c>
      <c r="M13" s="145">
        <f t="shared" si="3"/>
        <v>4</v>
      </c>
      <c r="N13" s="145">
        <f t="shared" si="4"/>
        <v>0</v>
      </c>
      <c r="P13" s="21" t="b">
        <v>0</v>
      </c>
      <c r="Q13" s="145" t="b">
        <f t="shared" si="5"/>
        <v>0</v>
      </c>
    </row>
    <row r="14" spans="2:17" ht="20.100000000000001" customHeight="1" thickBot="1" x14ac:dyDescent="0.5">
      <c r="B14" s="78"/>
      <c r="C14" s="143" t="s">
        <v>310</v>
      </c>
      <c r="D14" s="23"/>
      <c r="E14" s="23"/>
      <c r="F14" s="24" t="s">
        <v>548</v>
      </c>
      <c r="G14" s="174" t="str">
        <f>IF(M14&gt;0,ROUND(100*N14/M14,0)&amp;"% ("&amp;IF(N14/M14&gt;=0.8,VLOOKUP(5,Performance[#All],2,FALSE),IF(N14/M14&gt;=0.6,VLOOKUP(4,Performance[#All],2,FALSE),IF(N14/M14&gt;=0.4,VLOOKUP(3,Performance[#All],2,FALSE),IF(N14/M14&gt;=0.2,VLOOKUP(2,Performance[#All],2,FALSE),VLOOKUP(1,Performance[#All],2,FALSE)))))&amp;")","N/A")</f>
        <v>0% (Unsatisfactory)</v>
      </c>
      <c r="H14" s="175"/>
      <c r="I14" s="37"/>
      <c r="K14" s="114" t="s">
        <v>428</v>
      </c>
      <c r="L14" s="113">
        <f>SUM(L7:L13)</f>
        <v>25</v>
      </c>
      <c r="M14" s="113">
        <f>SUM(M7:M13)</f>
        <v>25</v>
      </c>
      <c r="N14" s="113">
        <f>SUM(N7:N13)</f>
        <v>0</v>
      </c>
      <c r="P14" s="114" t="s">
        <v>646</v>
      </c>
      <c r="Q14" s="113" t="b">
        <f>OR(Q7:Q13)</f>
        <v>1</v>
      </c>
    </row>
    <row r="15" spans="2:17" ht="12" customHeight="1" x14ac:dyDescent="0.45">
      <c r="B15" s="78"/>
      <c r="C15" s="37"/>
      <c r="D15" s="39"/>
      <c r="E15" s="39"/>
      <c r="F15" s="39"/>
      <c r="G15" s="39"/>
      <c r="H15" s="40"/>
      <c r="I15" s="37"/>
    </row>
    <row r="16" spans="2:17" ht="13.5" customHeight="1" thickBot="1" x14ac:dyDescent="0.5">
      <c r="B16" s="78"/>
      <c r="C16" s="37"/>
      <c r="D16" s="39"/>
      <c r="E16" s="39"/>
      <c r="F16" s="39"/>
      <c r="G16" s="39"/>
      <c r="H16" s="40"/>
      <c r="I16" s="37"/>
    </row>
    <row r="17" spans="2:17" ht="30" customHeight="1" x14ac:dyDescent="0.45">
      <c r="B17" s="78"/>
      <c r="C17" s="16" t="s">
        <v>543</v>
      </c>
      <c r="D17" s="187" t="s">
        <v>391</v>
      </c>
      <c r="E17" s="187"/>
      <c r="F17" s="187"/>
      <c r="G17" s="187"/>
      <c r="H17" s="188"/>
      <c r="I17" s="37"/>
    </row>
    <row r="18" spans="2:17" ht="31.9" customHeight="1" x14ac:dyDescent="0.45">
      <c r="B18" s="78"/>
      <c r="C18" s="17" t="s">
        <v>2</v>
      </c>
      <c r="D18" s="180" t="s">
        <v>40</v>
      </c>
      <c r="E18" s="180"/>
      <c r="F18" s="180"/>
      <c r="G18" s="181"/>
      <c r="H18" s="182"/>
      <c r="I18" s="37"/>
    </row>
    <row r="19" spans="2:17" ht="52.5" customHeight="1" x14ac:dyDescent="0.45">
      <c r="B19" s="78"/>
      <c r="C19" s="17" t="s">
        <v>3</v>
      </c>
      <c r="D19" s="189" t="s">
        <v>707</v>
      </c>
      <c r="E19" s="189"/>
      <c r="F19" s="189"/>
      <c r="G19" s="190"/>
      <c r="H19" s="191"/>
      <c r="I19" s="37"/>
    </row>
    <row r="20" spans="2:17" ht="27" customHeight="1" x14ac:dyDescent="0.45">
      <c r="B20" s="78"/>
      <c r="C20" s="185" t="s">
        <v>312</v>
      </c>
      <c r="D20" s="186"/>
      <c r="E20" s="186"/>
      <c r="F20" s="186"/>
      <c r="G20" s="186"/>
      <c r="H20" s="18" t="s">
        <v>6</v>
      </c>
      <c r="I20" s="37"/>
      <c r="K20" s="19" t="s">
        <v>426</v>
      </c>
      <c r="L20" s="19" t="s">
        <v>427</v>
      </c>
      <c r="M20" s="116" t="s">
        <v>431</v>
      </c>
      <c r="N20" s="19" t="s">
        <v>425</v>
      </c>
      <c r="P20" s="19" t="s">
        <v>645</v>
      </c>
      <c r="Q20" s="19" t="s">
        <v>647</v>
      </c>
    </row>
    <row r="21" spans="2:17" ht="40.15" customHeight="1" x14ac:dyDescent="0.45">
      <c r="B21" s="78"/>
      <c r="C21" s="20" t="s">
        <v>291</v>
      </c>
      <c r="D21" s="183" t="s">
        <v>438</v>
      </c>
      <c r="E21" s="183"/>
      <c r="F21" s="183"/>
      <c r="G21" s="183"/>
      <c r="H21" s="117"/>
      <c r="I21" s="37"/>
      <c r="K21" s="145"/>
      <c r="L21" s="21"/>
      <c r="M21" s="145"/>
      <c r="N21" s="145"/>
      <c r="P21" s="21"/>
      <c r="Q21" s="145"/>
    </row>
    <row r="22" spans="2:17" ht="40.15" customHeight="1" x14ac:dyDescent="0.45">
      <c r="B22" s="101"/>
      <c r="C22" s="107" t="s">
        <v>596</v>
      </c>
      <c r="D22" s="192" t="s">
        <v>440</v>
      </c>
      <c r="E22" s="193"/>
      <c r="F22" s="193"/>
      <c r="G22" s="194"/>
      <c r="H22" s="64">
        <v>1</v>
      </c>
      <c r="I22" s="37"/>
      <c r="K22" s="145">
        <f>VLOOKUP(H22,AnswersGen[#All],2,FALSE)</f>
        <v>0</v>
      </c>
      <c r="L22" s="21">
        <v>7</v>
      </c>
      <c r="M22" s="145">
        <f t="shared" ref="M22" si="6">IF(K22&gt;=0,L22,0)</f>
        <v>7</v>
      </c>
      <c r="N22" s="145">
        <f t="shared" ref="N22" si="7">K22*M22</f>
        <v>0</v>
      </c>
      <c r="P22" s="21" t="b">
        <v>1</v>
      </c>
      <c r="Q22" s="145" t="b">
        <f t="shared" ref="Q22" si="8">IF(AND(P22,AND(K22&gt;=0,K22&lt;0.5)),TRUE,FALSE)</f>
        <v>1</v>
      </c>
    </row>
    <row r="23" spans="2:17" ht="40.15" customHeight="1" x14ac:dyDescent="0.45">
      <c r="B23" s="101"/>
      <c r="C23" s="107" t="s">
        <v>439</v>
      </c>
      <c r="D23" s="192" t="s">
        <v>441</v>
      </c>
      <c r="E23" s="193"/>
      <c r="F23" s="193"/>
      <c r="G23" s="194"/>
      <c r="H23" s="64">
        <v>1</v>
      </c>
      <c r="I23" s="37"/>
      <c r="K23" s="145">
        <f>VLOOKUP(H23,AnswersGen[#All],2,FALSE)</f>
        <v>0</v>
      </c>
      <c r="L23" s="21">
        <v>1</v>
      </c>
      <c r="M23" s="145">
        <f t="shared" ref="M23:M25" si="9">IF(K23&gt;=0,L23,0)</f>
        <v>1</v>
      </c>
      <c r="N23" s="145">
        <f t="shared" ref="N23:N25" si="10">K23*M23</f>
        <v>0</v>
      </c>
      <c r="P23" s="21" t="b">
        <v>0</v>
      </c>
      <c r="Q23" s="145" t="b">
        <f t="shared" ref="Q23" si="11">IF(AND(P23,AND(K23&gt;=0,K23&lt;0.5)),TRUE,FALSE)</f>
        <v>0</v>
      </c>
    </row>
    <row r="24" spans="2:17" ht="40.15" customHeight="1" collapsed="1" x14ac:dyDescent="0.45">
      <c r="B24" s="78"/>
      <c r="C24" s="22" t="s">
        <v>33</v>
      </c>
      <c r="D24" s="184" t="s">
        <v>442</v>
      </c>
      <c r="E24" s="184"/>
      <c r="F24" s="184"/>
      <c r="G24" s="184"/>
      <c r="H24" s="118"/>
      <c r="I24" s="37"/>
      <c r="K24" s="145"/>
      <c r="L24" s="21"/>
      <c r="M24" s="145"/>
      <c r="N24" s="145"/>
      <c r="P24" s="21"/>
      <c r="Q24" s="145"/>
    </row>
    <row r="25" spans="2:17" ht="40.15" customHeight="1" x14ac:dyDescent="0.45">
      <c r="B25" s="101"/>
      <c r="C25" s="108" t="s">
        <v>597</v>
      </c>
      <c r="D25" s="195" t="s">
        <v>663</v>
      </c>
      <c r="E25" s="196"/>
      <c r="F25" s="196"/>
      <c r="G25" s="197"/>
      <c r="H25" s="65">
        <v>1</v>
      </c>
      <c r="I25" s="37"/>
      <c r="K25" s="145">
        <f>VLOOKUP(H25,AnswersGen[#All],2,FALSE)</f>
        <v>0</v>
      </c>
      <c r="L25" s="21">
        <v>7</v>
      </c>
      <c r="M25" s="145">
        <f t="shared" si="9"/>
        <v>7</v>
      </c>
      <c r="N25" s="145">
        <f t="shared" si="10"/>
        <v>0</v>
      </c>
      <c r="P25" s="21" t="b">
        <v>1</v>
      </c>
      <c r="Q25" s="145" t="b">
        <f t="shared" ref="Q25:Q26" si="12">IF(AND(P25,AND(K25&gt;=0,K25&lt;0.5)),TRUE,FALSE)</f>
        <v>1</v>
      </c>
    </row>
    <row r="26" spans="2:17" ht="58.5" customHeight="1" x14ac:dyDescent="0.45">
      <c r="B26" s="101"/>
      <c r="C26" s="108" t="s">
        <v>443</v>
      </c>
      <c r="D26" s="195" t="s">
        <v>578</v>
      </c>
      <c r="E26" s="196"/>
      <c r="F26" s="196"/>
      <c r="G26" s="197"/>
      <c r="H26" s="65">
        <v>1</v>
      </c>
      <c r="I26" s="37"/>
      <c r="K26" s="145">
        <f>VLOOKUP(H26,AnswersGen[#All],2,FALSE)</f>
        <v>0</v>
      </c>
      <c r="L26" s="21">
        <v>1</v>
      </c>
      <c r="M26" s="145">
        <f t="shared" ref="M26:M28" si="13">IF(K26&gt;=0,L26,0)</f>
        <v>1</v>
      </c>
      <c r="N26" s="145">
        <f t="shared" ref="N26:N28" si="14">K26*M26</f>
        <v>0</v>
      </c>
      <c r="P26" s="21" t="b">
        <v>0</v>
      </c>
      <c r="Q26" s="145" t="b">
        <f t="shared" si="12"/>
        <v>0</v>
      </c>
    </row>
    <row r="27" spans="2:17" ht="33" customHeight="1" collapsed="1" x14ac:dyDescent="0.45">
      <c r="B27" s="78"/>
      <c r="C27" s="20" t="s">
        <v>34</v>
      </c>
      <c r="D27" s="183" t="s">
        <v>446</v>
      </c>
      <c r="E27" s="183"/>
      <c r="F27" s="183"/>
      <c r="G27" s="183"/>
      <c r="H27" s="117"/>
      <c r="I27" s="37"/>
      <c r="K27" s="145"/>
      <c r="L27" s="21"/>
      <c r="M27" s="145"/>
      <c r="N27" s="145"/>
      <c r="P27" s="21"/>
      <c r="Q27" s="145"/>
    </row>
    <row r="28" spans="2:17" ht="30.6" customHeight="1" x14ac:dyDescent="0.45">
      <c r="B28" s="101"/>
      <c r="C28" s="107" t="s">
        <v>444</v>
      </c>
      <c r="D28" s="192" t="s">
        <v>447</v>
      </c>
      <c r="E28" s="193"/>
      <c r="F28" s="193"/>
      <c r="G28" s="194"/>
      <c r="H28" s="64">
        <v>1</v>
      </c>
      <c r="I28" s="37"/>
      <c r="K28" s="145">
        <f>VLOOKUP(H28,AnswersGen[#All],2,FALSE)</f>
        <v>0</v>
      </c>
      <c r="L28" s="21">
        <v>7</v>
      </c>
      <c r="M28" s="145">
        <f t="shared" si="13"/>
        <v>7</v>
      </c>
      <c r="N28" s="145">
        <f t="shared" si="14"/>
        <v>0</v>
      </c>
      <c r="P28" s="21" t="b">
        <v>0</v>
      </c>
      <c r="Q28" s="145" t="b">
        <f t="shared" ref="Q28:Q30" si="15">IF(AND(P28,AND(K28&gt;=0,K28&lt;0.5)),TRUE,FALSE)</f>
        <v>0</v>
      </c>
    </row>
    <row r="29" spans="2:17" ht="60" customHeight="1" x14ac:dyDescent="0.45">
      <c r="B29" s="101"/>
      <c r="C29" s="107" t="s">
        <v>445</v>
      </c>
      <c r="D29" s="192" t="s">
        <v>448</v>
      </c>
      <c r="E29" s="193"/>
      <c r="F29" s="193"/>
      <c r="G29" s="194"/>
      <c r="H29" s="64">
        <v>1</v>
      </c>
      <c r="I29" s="37"/>
      <c r="K29" s="145">
        <f>VLOOKUP(H29,AnswersGen[#All],2,FALSE)</f>
        <v>0</v>
      </c>
      <c r="L29" s="21">
        <v>1</v>
      </c>
      <c r="M29" s="145">
        <f t="shared" ref="M29:M30" si="16">IF(K29&gt;=0,L29,0)</f>
        <v>1</v>
      </c>
      <c r="N29" s="145">
        <f t="shared" ref="N29:N30" si="17">K29*M29</f>
        <v>0</v>
      </c>
      <c r="P29" s="21" t="b">
        <v>0</v>
      </c>
      <c r="Q29" s="145" t="b">
        <f t="shared" si="15"/>
        <v>0</v>
      </c>
    </row>
    <row r="30" spans="2:17" ht="32.1" customHeight="1" x14ac:dyDescent="0.45">
      <c r="B30" s="78"/>
      <c r="C30" s="22" t="s">
        <v>35</v>
      </c>
      <c r="D30" s="184" t="s">
        <v>449</v>
      </c>
      <c r="E30" s="184"/>
      <c r="F30" s="184"/>
      <c r="G30" s="184"/>
      <c r="H30" s="65">
        <v>1</v>
      </c>
      <c r="I30" s="37"/>
      <c r="K30" s="145">
        <f>VLOOKUP(H30,AnswersGen[#All],2,FALSE)</f>
        <v>0</v>
      </c>
      <c r="L30" s="21">
        <v>6</v>
      </c>
      <c r="M30" s="145">
        <f t="shared" si="16"/>
        <v>6</v>
      </c>
      <c r="N30" s="145">
        <f t="shared" si="17"/>
        <v>0</v>
      </c>
      <c r="P30" s="21" t="b">
        <v>0</v>
      </c>
      <c r="Q30" s="145" t="b">
        <f t="shared" si="15"/>
        <v>0</v>
      </c>
    </row>
    <row r="31" spans="2:17" ht="20.100000000000001" customHeight="1" thickBot="1" x14ac:dyDescent="0.5">
      <c r="B31" s="78"/>
      <c r="C31" s="143" t="s">
        <v>310</v>
      </c>
      <c r="D31" s="23"/>
      <c r="E31" s="23"/>
      <c r="F31" s="24" t="s">
        <v>549</v>
      </c>
      <c r="G31" s="174" t="str">
        <f>IF(M31&gt;0,ROUND(100*N31/M31,0)&amp;"% ("&amp;IF(N31/M31&gt;=0.8,VLOOKUP(5,Performance[#All],2,FALSE),IF(N31/M31&gt;=0.6,VLOOKUP(4,Performance[#All],2,FALSE),IF(N31/M31&gt;=0.4,VLOOKUP(3,Performance[#All],2,FALSE),IF(N31/M31&gt;=0.2,VLOOKUP(2,Performance[#All],2,FALSE),VLOOKUP(1,Performance[#All],2,FALSE)))))&amp;")","N/A")</f>
        <v>0% (Unsatisfactory)</v>
      </c>
      <c r="H31" s="175"/>
      <c r="I31" s="37"/>
      <c r="K31" s="114" t="s">
        <v>428</v>
      </c>
      <c r="L31" s="113">
        <f>SUM(L21:L30)</f>
        <v>30</v>
      </c>
      <c r="M31" s="113">
        <f>SUM(M21:M30)</f>
        <v>30</v>
      </c>
      <c r="N31" s="113">
        <f>SUM(N21:N30)</f>
        <v>0</v>
      </c>
      <c r="P31" s="114" t="s">
        <v>646</v>
      </c>
      <c r="Q31" s="113" t="b">
        <f>OR(Q21:Q30)</f>
        <v>1</v>
      </c>
    </row>
    <row r="32" spans="2:17" ht="10.15" customHeight="1" x14ac:dyDescent="0.45">
      <c r="B32" s="78"/>
      <c r="C32" s="37"/>
      <c r="D32" s="39"/>
      <c r="E32" s="39"/>
      <c r="F32" s="39"/>
      <c r="G32" s="39"/>
      <c r="H32" s="40"/>
      <c r="I32" s="37"/>
    </row>
    <row r="33" spans="2:17" ht="10.15" customHeight="1" thickBot="1" x14ac:dyDescent="0.5">
      <c r="B33" s="78"/>
      <c r="C33" s="37"/>
      <c r="D33" s="39"/>
      <c r="E33" s="39"/>
      <c r="F33" s="39"/>
      <c r="G33" s="39"/>
      <c r="H33" s="40"/>
      <c r="I33" s="37"/>
    </row>
    <row r="34" spans="2:17" ht="30" customHeight="1" x14ac:dyDescent="0.45">
      <c r="B34" s="78"/>
      <c r="C34" s="16" t="s">
        <v>543</v>
      </c>
      <c r="D34" s="187" t="s">
        <v>313</v>
      </c>
      <c r="E34" s="187"/>
      <c r="F34" s="187"/>
      <c r="G34" s="187"/>
      <c r="H34" s="188"/>
      <c r="I34" s="37"/>
    </row>
    <row r="35" spans="2:17" ht="32.25" customHeight="1" x14ac:dyDescent="0.45">
      <c r="B35" s="78"/>
      <c r="C35" s="17" t="s">
        <v>2</v>
      </c>
      <c r="D35" s="180" t="s">
        <v>41</v>
      </c>
      <c r="E35" s="180"/>
      <c r="F35" s="180"/>
      <c r="G35" s="181"/>
      <c r="H35" s="182"/>
      <c r="I35" s="37"/>
    </row>
    <row r="36" spans="2:17" ht="43.15" customHeight="1" x14ac:dyDescent="0.45">
      <c r="B36" s="78"/>
      <c r="C36" s="17" t="s">
        <v>3</v>
      </c>
      <c r="D36" s="189" t="s">
        <v>708</v>
      </c>
      <c r="E36" s="189"/>
      <c r="F36" s="189"/>
      <c r="G36" s="190"/>
      <c r="H36" s="191"/>
      <c r="I36" s="37"/>
    </row>
    <row r="37" spans="2:17" ht="27" customHeight="1" x14ac:dyDescent="0.45">
      <c r="B37" s="78"/>
      <c r="C37" s="185" t="s">
        <v>312</v>
      </c>
      <c r="D37" s="186"/>
      <c r="E37" s="186"/>
      <c r="F37" s="186"/>
      <c r="G37" s="186"/>
      <c r="H37" s="18" t="s">
        <v>6</v>
      </c>
      <c r="I37" s="37"/>
      <c r="K37" s="19" t="s">
        <v>426</v>
      </c>
      <c r="L37" s="19" t="s">
        <v>427</v>
      </c>
      <c r="M37" s="116" t="s">
        <v>431</v>
      </c>
      <c r="N37" s="19" t="s">
        <v>425</v>
      </c>
      <c r="P37" s="19" t="s">
        <v>645</v>
      </c>
      <c r="Q37" s="19" t="s">
        <v>647</v>
      </c>
    </row>
    <row r="38" spans="2:17" ht="60" customHeight="1" x14ac:dyDescent="0.45">
      <c r="B38" s="78"/>
      <c r="C38" s="20" t="s">
        <v>292</v>
      </c>
      <c r="D38" s="183" t="s">
        <v>450</v>
      </c>
      <c r="E38" s="183"/>
      <c r="F38" s="183"/>
      <c r="G38" s="183"/>
      <c r="H38" s="64">
        <v>1</v>
      </c>
      <c r="I38" s="37"/>
      <c r="K38" s="145">
        <f>VLOOKUP(H38,AnswersGen[#All],2,FALSE)</f>
        <v>0</v>
      </c>
      <c r="L38" s="21">
        <v>10</v>
      </c>
      <c r="M38" s="145">
        <f t="shared" ref="M38" si="18">IF(K38&gt;=0,L38,0)</f>
        <v>10</v>
      </c>
      <c r="N38" s="145">
        <f t="shared" ref="N38" si="19">K38*M38</f>
        <v>0</v>
      </c>
      <c r="P38" s="21" t="b">
        <v>0</v>
      </c>
      <c r="Q38" s="145" t="b">
        <f t="shared" ref="Q38" si="20">IF(AND(P38,AND(K38&gt;=0,K38&lt;0.5)),TRUE,FALSE)</f>
        <v>0</v>
      </c>
    </row>
    <row r="39" spans="2:17" ht="60" customHeight="1" collapsed="1" x14ac:dyDescent="0.45">
      <c r="B39" s="78"/>
      <c r="C39" s="22" t="s">
        <v>36</v>
      </c>
      <c r="D39" s="184" t="s">
        <v>579</v>
      </c>
      <c r="E39" s="184"/>
      <c r="F39" s="184"/>
      <c r="G39" s="184"/>
      <c r="H39" s="65">
        <v>1</v>
      </c>
      <c r="I39" s="37"/>
      <c r="K39" s="145">
        <f>VLOOKUP(H39,AnswersGen[#All],2,FALSE)</f>
        <v>0</v>
      </c>
      <c r="L39" s="21">
        <v>5</v>
      </c>
      <c r="M39" s="145">
        <f t="shared" ref="M39:M40" si="21">IF(K39&gt;=0,L39,0)</f>
        <v>5</v>
      </c>
      <c r="N39" s="145">
        <f t="shared" ref="N39:N40" si="22">K39*M39</f>
        <v>0</v>
      </c>
      <c r="P39" s="21" t="b">
        <v>0</v>
      </c>
      <c r="Q39" s="145" t="b">
        <f t="shared" ref="Q39" si="23">IF(AND(P39,AND(K39&gt;=0,K39&lt;0.5)),TRUE,FALSE)</f>
        <v>0</v>
      </c>
    </row>
    <row r="40" spans="2:17" ht="48.4" customHeight="1" collapsed="1" x14ac:dyDescent="0.45">
      <c r="B40" s="78"/>
      <c r="C40" s="20" t="s">
        <v>37</v>
      </c>
      <c r="D40" s="183" t="s">
        <v>580</v>
      </c>
      <c r="E40" s="183"/>
      <c r="F40" s="183"/>
      <c r="G40" s="183"/>
      <c r="H40" s="64">
        <v>1</v>
      </c>
      <c r="I40" s="37"/>
      <c r="K40" s="145">
        <f>VLOOKUP(H40,AnswersGen[#All],2,FALSE)</f>
        <v>0</v>
      </c>
      <c r="L40" s="21">
        <v>5</v>
      </c>
      <c r="M40" s="145">
        <f t="shared" si="21"/>
        <v>5</v>
      </c>
      <c r="N40" s="145">
        <f t="shared" si="22"/>
        <v>0</v>
      </c>
      <c r="P40" s="21" t="b">
        <v>0</v>
      </c>
      <c r="Q40" s="145" t="b">
        <f t="shared" ref="Q40" si="24">IF(AND(P40,AND(K40&gt;=0,K40&lt;0.5)),TRUE,FALSE)</f>
        <v>0</v>
      </c>
    </row>
    <row r="41" spans="2:17" ht="20.100000000000001" customHeight="1" collapsed="1" thickBot="1" x14ac:dyDescent="0.5">
      <c r="B41" s="78"/>
      <c r="C41" s="63"/>
      <c r="D41" s="23"/>
      <c r="E41" s="23"/>
      <c r="F41" s="24" t="s">
        <v>550</v>
      </c>
      <c r="G41" s="174" t="str">
        <f>IF(M41&gt;0,ROUND(100*N41/M41,0)&amp;"% ("&amp;IF(N41/M41&gt;=0.8,VLOOKUP(5,Performance[#All],2,FALSE),IF(N41/M41&gt;=0.6,VLOOKUP(4,Performance[#All],2,FALSE),IF(N41/M41&gt;=0.4,VLOOKUP(3,Performance[#All],2,FALSE),IF(N41/M41&gt;=0.2,VLOOKUP(2,Performance[#All],2,FALSE),VLOOKUP(1,Performance[#All],2,FALSE)))))&amp;")","N/A")</f>
        <v>0% (Unsatisfactory)</v>
      </c>
      <c r="H41" s="175"/>
      <c r="I41" s="37"/>
      <c r="K41" s="114" t="s">
        <v>428</v>
      </c>
      <c r="L41" s="113">
        <f>SUM(L38:L40)</f>
        <v>20</v>
      </c>
      <c r="M41" s="113">
        <f t="shared" ref="M41:N41" si="25">SUM(M38:M40)</f>
        <v>20</v>
      </c>
      <c r="N41" s="113">
        <f t="shared" si="25"/>
        <v>0</v>
      </c>
      <c r="P41" s="114" t="s">
        <v>646</v>
      </c>
      <c r="Q41" s="113" t="b">
        <f>OR(Q38:Q40)</f>
        <v>0</v>
      </c>
    </row>
    <row r="42" spans="2:17" ht="10.15" customHeight="1" x14ac:dyDescent="0.45">
      <c r="B42" s="78"/>
      <c r="C42" s="37"/>
      <c r="D42" s="39"/>
      <c r="E42" s="39"/>
      <c r="F42" s="39"/>
      <c r="G42" s="39"/>
      <c r="H42" s="40"/>
      <c r="I42" s="37"/>
    </row>
    <row r="43" spans="2:17" ht="10.15" customHeight="1" thickBot="1" x14ac:dyDescent="0.5">
      <c r="B43" s="78"/>
      <c r="C43" s="37"/>
      <c r="D43" s="39"/>
      <c r="E43" s="39"/>
      <c r="F43" s="39"/>
      <c r="G43" s="39"/>
      <c r="H43" s="40"/>
      <c r="I43" s="37"/>
    </row>
    <row r="44" spans="2:17" ht="27" customHeight="1" x14ac:dyDescent="0.45">
      <c r="B44" s="78"/>
      <c r="C44" s="16" t="s">
        <v>543</v>
      </c>
      <c r="D44" s="187" t="s">
        <v>392</v>
      </c>
      <c r="E44" s="187"/>
      <c r="F44" s="187"/>
      <c r="G44" s="187"/>
      <c r="H44" s="188"/>
      <c r="I44" s="37"/>
    </row>
    <row r="45" spans="2:17" ht="40.15" customHeight="1" x14ac:dyDescent="0.45">
      <c r="B45" s="78"/>
      <c r="C45" s="17" t="s">
        <v>2</v>
      </c>
      <c r="D45" s="180" t="s">
        <v>42</v>
      </c>
      <c r="E45" s="181"/>
      <c r="F45" s="181"/>
      <c r="G45" s="181"/>
      <c r="H45" s="182"/>
      <c r="I45" s="37"/>
    </row>
    <row r="46" spans="2:17" ht="44.25" customHeight="1" x14ac:dyDescent="0.45">
      <c r="B46" s="78"/>
      <c r="C46" s="17" t="s">
        <v>3</v>
      </c>
      <c r="D46" s="189" t="s">
        <v>709</v>
      </c>
      <c r="E46" s="189"/>
      <c r="F46" s="189"/>
      <c r="G46" s="190"/>
      <c r="H46" s="191"/>
      <c r="I46" s="37"/>
    </row>
    <row r="47" spans="2:17" ht="29.65" customHeight="1" x14ac:dyDescent="0.45">
      <c r="B47" s="78"/>
      <c r="C47" s="185" t="s">
        <v>312</v>
      </c>
      <c r="D47" s="186"/>
      <c r="E47" s="186"/>
      <c r="F47" s="186"/>
      <c r="G47" s="186"/>
      <c r="H47" s="18" t="s">
        <v>6</v>
      </c>
      <c r="I47" s="37"/>
      <c r="K47" s="19" t="s">
        <v>426</v>
      </c>
      <c r="L47" s="19" t="s">
        <v>427</v>
      </c>
      <c r="M47" s="116" t="s">
        <v>431</v>
      </c>
      <c r="N47" s="19" t="s">
        <v>425</v>
      </c>
      <c r="P47" s="19" t="s">
        <v>645</v>
      </c>
      <c r="Q47" s="19" t="s">
        <v>647</v>
      </c>
    </row>
    <row r="48" spans="2:17" ht="38.65" customHeight="1" x14ac:dyDescent="0.45">
      <c r="B48" s="78"/>
      <c r="C48" s="141" t="s">
        <v>598</v>
      </c>
      <c r="D48" s="183" t="s">
        <v>451</v>
      </c>
      <c r="E48" s="183"/>
      <c r="F48" s="183"/>
      <c r="G48" s="183"/>
      <c r="H48" s="59">
        <v>1</v>
      </c>
      <c r="I48" s="37"/>
      <c r="K48" s="145">
        <f>VLOOKUP(H48,AnswersGen[#All],2,FALSE)</f>
        <v>0</v>
      </c>
      <c r="L48" s="21">
        <v>7</v>
      </c>
      <c r="M48" s="145">
        <f t="shared" ref="M48:M50" si="26">IF(K48&gt;=0,L48,0)</f>
        <v>7</v>
      </c>
      <c r="N48" s="145">
        <f t="shared" ref="N48:N50" si="27">K48*M48</f>
        <v>0</v>
      </c>
      <c r="P48" s="21" t="b">
        <v>1</v>
      </c>
      <c r="Q48" s="145" t="b">
        <f t="shared" ref="Q48:Q49" si="28">IF(AND(P48,AND(K48&gt;=0,K48&lt;0.5)),TRUE,FALSE)</f>
        <v>1</v>
      </c>
    </row>
    <row r="49" spans="2:17" ht="28.15" customHeight="1" collapsed="1" x14ac:dyDescent="0.45">
      <c r="B49" s="78"/>
      <c r="C49" s="22" t="s">
        <v>38</v>
      </c>
      <c r="D49" s="184" t="s">
        <v>452</v>
      </c>
      <c r="E49" s="184"/>
      <c r="F49" s="184"/>
      <c r="G49" s="184"/>
      <c r="H49" s="60">
        <v>1</v>
      </c>
      <c r="I49" s="37"/>
      <c r="K49" s="145">
        <f>VLOOKUP(H49,AnswersGen[#All],2,FALSE)</f>
        <v>0</v>
      </c>
      <c r="L49" s="21">
        <v>7</v>
      </c>
      <c r="M49" s="145">
        <f t="shared" si="26"/>
        <v>7</v>
      </c>
      <c r="N49" s="145">
        <f t="shared" si="27"/>
        <v>0</v>
      </c>
      <c r="P49" s="21" t="b">
        <v>0</v>
      </c>
      <c r="Q49" s="145" t="b">
        <f t="shared" si="28"/>
        <v>0</v>
      </c>
    </row>
    <row r="50" spans="2:17" ht="38.65" customHeight="1" x14ac:dyDescent="0.45">
      <c r="B50" s="78"/>
      <c r="C50" s="20" t="s">
        <v>39</v>
      </c>
      <c r="D50" s="183" t="s">
        <v>664</v>
      </c>
      <c r="E50" s="183"/>
      <c r="F50" s="183"/>
      <c r="G50" s="183"/>
      <c r="H50" s="64">
        <v>1</v>
      </c>
      <c r="I50" s="37"/>
      <c r="K50" s="145">
        <f>VLOOKUP(H50,AnswersGen[#All],2,FALSE)</f>
        <v>0</v>
      </c>
      <c r="L50" s="21">
        <v>3</v>
      </c>
      <c r="M50" s="145">
        <f t="shared" si="26"/>
        <v>3</v>
      </c>
      <c r="N50" s="145">
        <f t="shared" si="27"/>
        <v>0</v>
      </c>
      <c r="P50" s="21" t="b">
        <v>0</v>
      </c>
      <c r="Q50" s="145" t="b">
        <f t="shared" ref="Q50" si="29">IF(AND(P50,AND(K50&gt;=0,K50&lt;0.5)),TRUE,FALSE)</f>
        <v>0</v>
      </c>
    </row>
    <row r="51" spans="2:17" ht="38.65" customHeight="1" collapsed="1" x14ac:dyDescent="0.45">
      <c r="B51" s="78"/>
      <c r="C51" s="35" t="s">
        <v>43</v>
      </c>
      <c r="D51" s="198" t="s">
        <v>453</v>
      </c>
      <c r="E51" s="199"/>
      <c r="F51" s="199"/>
      <c r="G51" s="200"/>
      <c r="H51" s="64">
        <v>1</v>
      </c>
      <c r="I51" s="37"/>
      <c r="K51" s="145">
        <f>VLOOKUP(H51,AnswersGen[#All],2,FALSE)</f>
        <v>0</v>
      </c>
      <c r="L51" s="21">
        <v>3</v>
      </c>
      <c r="M51" s="145">
        <f t="shared" ref="M51:M57" si="30">IF(K51&gt;=0,L51,0)</f>
        <v>3</v>
      </c>
      <c r="N51" s="145">
        <f t="shared" ref="N51:N57" si="31">K51*M51</f>
        <v>0</v>
      </c>
      <c r="P51" s="21" t="b">
        <v>0</v>
      </c>
      <c r="Q51" s="145" t="b">
        <f t="shared" ref="Q51" si="32">IF(AND(P51,AND(K51&gt;=0,K51&lt;0.5)),TRUE,FALSE)</f>
        <v>0</v>
      </c>
    </row>
    <row r="52" spans="2:17" ht="31.5" customHeight="1" x14ac:dyDescent="0.45">
      <c r="B52" s="78"/>
      <c r="C52" s="36" t="s">
        <v>44</v>
      </c>
      <c r="D52" s="201" t="s">
        <v>454</v>
      </c>
      <c r="E52" s="202"/>
      <c r="F52" s="202"/>
      <c r="G52" s="203"/>
      <c r="H52" s="119"/>
      <c r="I52" s="37"/>
      <c r="K52" s="145"/>
      <c r="L52" s="21"/>
      <c r="M52" s="145"/>
      <c r="N52" s="145"/>
      <c r="P52" s="21"/>
      <c r="Q52" s="145"/>
    </row>
    <row r="53" spans="2:17" ht="31.5" customHeight="1" x14ac:dyDescent="0.45">
      <c r="B53" s="101"/>
      <c r="C53" s="120" t="s">
        <v>587</v>
      </c>
      <c r="D53" s="201" t="s">
        <v>455</v>
      </c>
      <c r="E53" s="202"/>
      <c r="F53" s="202"/>
      <c r="G53" s="203"/>
      <c r="H53" s="13">
        <v>1</v>
      </c>
      <c r="I53" s="37"/>
      <c r="K53" s="145">
        <f>VLOOKUP(H53,AnswersGen[#All],2,FALSE)</f>
        <v>0</v>
      </c>
      <c r="L53" s="21">
        <v>1</v>
      </c>
      <c r="M53" s="145">
        <f t="shared" si="30"/>
        <v>1</v>
      </c>
      <c r="N53" s="145">
        <f t="shared" si="31"/>
        <v>0</v>
      </c>
      <c r="P53" s="21" t="b">
        <v>0</v>
      </c>
      <c r="Q53" s="145" t="b">
        <f t="shared" ref="Q53:Q54" si="33">IF(AND(P53,AND(K53&gt;=0,K53&lt;0.5)),TRUE,FALSE)</f>
        <v>0</v>
      </c>
    </row>
    <row r="54" spans="2:17" ht="31.5" customHeight="1" x14ac:dyDescent="0.45">
      <c r="B54" s="101"/>
      <c r="C54" s="120" t="s">
        <v>588</v>
      </c>
      <c r="D54" s="201" t="s">
        <v>456</v>
      </c>
      <c r="E54" s="202"/>
      <c r="F54" s="202"/>
      <c r="G54" s="203"/>
      <c r="H54" s="13">
        <v>1</v>
      </c>
      <c r="I54" s="37"/>
      <c r="K54" s="145">
        <f>VLOOKUP(H54,AnswersGen[#All],2,FALSE)</f>
        <v>0</v>
      </c>
      <c r="L54" s="21">
        <v>1</v>
      </c>
      <c r="M54" s="145">
        <f t="shared" si="30"/>
        <v>1</v>
      </c>
      <c r="N54" s="145">
        <f t="shared" si="31"/>
        <v>0</v>
      </c>
      <c r="P54" s="21" t="b">
        <v>0</v>
      </c>
      <c r="Q54" s="145" t="b">
        <f t="shared" si="33"/>
        <v>0</v>
      </c>
    </row>
    <row r="55" spans="2:17" ht="31.5" customHeight="1" x14ac:dyDescent="0.45">
      <c r="B55" s="101"/>
      <c r="C55" s="120" t="s">
        <v>589</v>
      </c>
      <c r="D55" s="201" t="s">
        <v>457</v>
      </c>
      <c r="E55" s="202"/>
      <c r="F55" s="202"/>
      <c r="G55" s="203"/>
      <c r="H55" s="13">
        <v>1</v>
      </c>
      <c r="I55" s="37"/>
      <c r="K55" s="145">
        <f>VLOOKUP(H55,AnswersGen[#All],2,FALSE)</f>
        <v>0</v>
      </c>
      <c r="L55" s="21">
        <v>1</v>
      </c>
      <c r="M55" s="145">
        <f t="shared" si="30"/>
        <v>1</v>
      </c>
      <c r="N55" s="145">
        <f t="shared" si="31"/>
        <v>0</v>
      </c>
      <c r="P55" s="21" t="b">
        <v>0</v>
      </c>
      <c r="Q55" s="145" t="b">
        <f t="shared" ref="Q55:Q57" si="34">IF(AND(P55,AND(K55&gt;=0,K55&lt;0.5)),TRUE,FALSE)</f>
        <v>0</v>
      </c>
    </row>
    <row r="56" spans="2:17" ht="31.5" customHeight="1" x14ac:dyDescent="0.45">
      <c r="B56" s="101"/>
      <c r="C56" s="120" t="s">
        <v>590</v>
      </c>
      <c r="D56" s="201" t="s">
        <v>458</v>
      </c>
      <c r="E56" s="202"/>
      <c r="F56" s="202"/>
      <c r="G56" s="203"/>
      <c r="H56" s="13">
        <v>1</v>
      </c>
      <c r="I56" s="37"/>
      <c r="K56" s="145">
        <f>VLOOKUP(H56,AnswersGen[#All],2,FALSE)</f>
        <v>0</v>
      </c>
      <c r="L56" s="21">
        <v>1</v>
      </c>
      <c r="M56" s="145">
        <f t="shared" si="30"/>
        <v>1</v>
      </c>
      <c r="N56" s="145">
        <f t="shared" si="31"/>
        <v>0</v>
      </c>
      <c r="P56" s="21" t="b">
        <v>0</v>
      </c>
      <c r="Q56" s="145" t="b">
        <f t="shared" si="34"/>
        <v>0</v>
      </c>
    </row>
    <row r="57" spans="2:17" ht="31.5" customHeight="1" x14ac:dyDescent="0.45">
      <c r="B57" s="101"/>
      <c r="C57" s="120" t="s">
        <v>591</v>
      </c>
      <c r="D57" s="201" t="s">
        <v>459</v>
      </c>
      <c r="E57" s="202"/>
      <c r="F57" s="202"/>
      <c r="G57" s="203"/>
      <c r="H57" s="13">
        <v>1</v>
      </c>
      <c r="I57" s="37"/>
      <c r="K57" s="145">
        <f>VLOOKUP(H57,AnswersGen[#All],2,FALSE)</f>
        <v>0</v>
      </c>
      <c r="L57" s="21">
        <v>1</v>
      </c>
      <c r="M57" s="145">
        <f t="shared" si="30"/>
        <v>1</v>
      </c>
      <c r="N57" s="145">
        <f t="shared" si="31"/>
        <v>0</v>
      </c>
      <c r="P57" s="21" t="b">
        <v>0</v>
      </c>
      <c r="Q57" s="145" t="b">
        <f t="shared" si="34"/>
        <v>0</v>
      </c>
    </row>
    <row r="58" spans="2:17" ht="20.100000000000001" customHeight="1" thickBot="1" x14ac:dyDescent="0.5">
      <c r="B58" s="78"/>
      <c r="C58" s="143" t="s">
        <v>310</v>
      </c>
      <c r="D58" s="23"/>
      <c r="E58" s="23"/>
      <c r="F58" s="24" t="s">
        <v>551</v>
      </c>
      <c r="G58" s="174" t="str">
        <f>IF(M58&gt;0,ROUND(100*N58/M58,0)&amp;"% ("&amp;IF(N58/M58&gt;=0.8,VLOOKUP(5,Performance[#All],2,FALSE),IF(N58/M58&gt;=0.6,VLOOKUP(4,Performance[#All],2,FALSE),IF(N58/M58&gt;=0.4,VLOOKUP(3,Performance[#All],2,FALSE),IF(N58/M58&gt;=0.2,VLOOKUP(2,Performance[#All],2,FALSE),VLOOKUP(1,Performance[#All],2,FALSE)))))&amp;")","N/A")</f>
        <v>0% (Unsatisfactory)</v>
      </c>
      <c r="H58" s="175"/>
      <c r="I58" s="37"/>
      <c r="K58" s="114" t="s">
        <v>428</v>
      </c>
      <c r="L58" s="113">
        <f>SUM(L48:L57)</f>
        <v>25</v>
      </c>
      <c r="M58" s="113">
        <f t="shared" ref="M58:N58" si="35">SUM(M48:M57)</f>
        <v>25</v>
      </c>
      <c r="N58" s="113">
        <f t="shared" si="35"/>
        <v>0</v>
      </c>
      <c r="P58" s="114" t="s">
        <v>646</v>
      </c>
      <c r="Q58" s="113" t="b">
        <f>OR(Q48:Q57)</f>
        <v>1</v>
      </c>
    </row>
    <row r="59" spans="2:17" ht="26.65" customHeight="1" thickBot="1" x14ac:dyDescent="0.5">
      <c r="B59" s="78"/>
      <c r="C59" s="37"/>
      <c r="D59" s="37"/>
      <c r="E59" s="37"/>
      <c r="F59" s="37"/>
      <c r="G59" s="38"/>
      <c r="H59" s="38"/>
      <c r="I59" s="37"/>
    </row>
    <row r="60" spans="2:17" ht="27" customHeight="1" thickBot="1" x14ac:dyDescent="0.5">
      <c r="B60" s="78"/>
      <c r="C60" s="37"/>
      <c r="D60" s="37"/>
      <c r="E60" s="37"/>
      <c r="F60" s="115" t="s">
        <v>460</v>
      </c>
      <c r="G60" s="176" t="str">
        <f>IF(Q61,"0% ("&amp;VLOOKUP(1,Fail[#All],2,FALSE)&amp;")",IF(M61&gt;0,ROUND(100*N61/M61,0)&amp;"% ("&amp;IF(N61/M61&gt;=0.8,VLOOKUP(5,Performance[#All],2,FALSE),IF(N61/M61&gt;=0.6,VLOOKUP(4,Performance[#All],2,FALSE),IF(N61/M61&gt;=0.4,VLOOKUP(3,Performance[#All],2,FALSE),IF(N61/M61&gt;=0.2,VLOOKUP(2,Performance[#All],2,FALSE),VLOOKUP(1,Performance[#All],2,FALSE)))))&amp;")","N/A"))</f>
        <v>0% (Failed mandatory indicators)</v>
      </c>
      <c r="H60" s="177"/>
      <c r="I60" s="37"/>
      <c r="L60" s="19" t="s">
        <v>427</v>
      </c>
      <c r="M60" s="116" t="s">
        <v>431</v>
      </c>
      <c r="N60" s="19" t="s">
        <v>425</v>
      </c>
      <c r="Q60" s="19" t="s">
        <v>647</v>
      </c>
    </row>
    <row r="61" spans="2:17" ht="24" customHeight="1" x14ac:dyDescent="0.45">
      <c r="B61" s="122"/>
      <c r="C61" s="121"/>
      <c r="D61" s="121"/>
      <c r="E61" s="121"/>
      <c r="F61" s="121"/>
      <c r="G61" s="32"/>
      <c r="H61" s="32"/>
      <c r="I61" s="121"/>
      <c r="K61" s="114" t="s">
        <v>429</v>
      </c>
      <c r="L61" s="113">
        <f>L14+L31+L41+L58</f>
        <v>100</v>
      </c>
      <c r="M61" s="113">
        <f>M14+M31+M41+M58</f>
        <v>100</v>
      </c>
      <c r="N61" s="113">
        <f>N14+N31+N41+N58</f>
        <v>0</v>
      </c>
      <c r="P61" s="114" t="s">
        <v>646</v>
      </c>
      <c r="Q61" s="113" t="b">
        <f>OR(Q14,Q31,Q41,Q58)</f>
        <v>1</v>
      </c>
    </row>
  </sheetData>
  <sheetProtection algorithmName="SHA-512" hashValue="vKNkRmZsE/KSgPjfRq9UqgNadgdJiw7HzQuc4eVNdgWk4oVROn0gg3gxx4dDBzK1A8O8tpOklH6Tb7l3U8Am5Q==" saltValue="bVuJNEEI5xYyVbjiRDjYuQ==" spinCount="100000" sheet="1" objects="1" scenarios="1"/>
  <mergeCells count="53">
    <mergeCell ref="D5:H5"/>
    <mergeCell ref="C1:H1"/>
    <mergeCell ref="C2:H2"/>
    <mergeCell ref="D3:H3"/>
    <mergeCell ref="D4:H4"/>
    <mergeCell ref="D8:G8"/>
    <mergeCell ref="D9:G9"/>
    <mergeCell ref="C6:G6"/>
    <mergeCell ref="D13:G13"/>
    <mergeCell ref="D10:G10"/>
    <mergeCell ref="D11:G11"/>
    <mergeCell ref="D12:G12"/>
    <mergeCell ref="D7:G7"/>
    <mergeCell ref="D27:G27"/>
    <mergeCell ref="D26:G26"/>
    <mergeCell ref="D28:G28"/>
    <mergeCell ref="D29:G29"/>
    <mergeCell ref="G31:H31"/>
    <mergeCell ref="D40:G40"/>
    <mergeCell ref="D44:H44"/>
    <mergeCell ref="G41:H41"/>
    <mergeCell ref="D30:G30"/>
    <mergeCell ref="D34:H34"/>
    <mergeCell ref="D35:H35"/>
    <mergeCell ref="D36:H36"/>
    <mergeCell ref="C37:G37"/>
    <mergeCell ref="D38:G38"/>
    <mergeCell ref="D39:G39"/>
    <mergeCell ref="D22:G22"/>
    <mergeCell ref="D23:G23"/>
    <mergeCell ref="D25:G25"/>
    <mergeCell ref="G14:H14"/>
    <mergeCell ref="D21:G21"/>
    <mergeCell ref="D18:H18"/>
    <mergeCell ref="D17:H17"/>
    <mergeCell ref="D19:H19"/>
    <mergeCell ref="C20:G20"/>
    <mergeCell ref="D24:G24"/>
    <mergeCell ref="G58:H58"/>
    <mergeCell ref="G60:H60"/>
    <mergeCell ref="D53:G53"/>
    <mergeCell ref="D54:G54"/>
    <mergeCell ref="D55:G55"/>
    <mergeCell ref="D56:G56"/>
    <mergeCell ref="D57:G57"/>
    <mergeCell ref="D51:G51"/>
    <mergeCell ref="D52:G52"/>
    <mergeCell ref="D45:H45"/>
    <mergeCell ref="D46:H46"/>
    <mergeCell ref="C47:G47"/>
    <mergeCell ref="D48:G48"/>
    <mergeCell ref="D49:G49"/>
    <mergeCell ref="D50:G50"/>
  </mergeCells>
  <phoneticPr fontId="11" type="noConversion"/>
  <dataValidations xWindow="1015" yWindow="620" count="4">
    <dataValidation type="list" allowBlank="1" showInputMessage="1" showErrorMessage="1" errorTitle="Invalid" error="Please choose an option from the list" promptTitle="Answer" prompt="Please select an answer from the list" sqref="H38:H40 H7:H8 H25:H26 H28:H30 H10:H13 H22:H23 H48:H51" xr:uid="{B3B5D48F-B8F8-C74E-BE33-8D8D5E3009AF}">
      <formula1>INDIRECT("AnswersGen[Choices]")</formula1>
    </dataValidation>
    <dataValidation type="list" allowBlank="1" showInputMessage="1" showErrorMessage="1" errorTitle="Invalid" error="Please choose an option from the list" sqref="H53:H57" xr:uid="{BBFBF0E7-4E29-D846-A20E-1FCD51EC0FD1}">
      <formula1>INDIRECT("AnswersGen[Choices]")</formula1>
    </dataValidation>
    <dataValidation allowBlank="1" errorTitle="Invalid" error="Please choose an option from the list" promptTitle="Answer" prompt="Please select an answer from the list" sqref="H9 H21 H24 H27" xr:uid="{914D4D2F-FCB3-49BD-9B7A-526334DC0198}"/>
    <dataValidation allowBlank="1" errorTitle="Invalid" error="Please choose an option from the list" sqref="H52" xr:uid="{F61F58CF-E984-4B96-9734-6F516D7CD3D0}"/>
  </dataValidations>
  <printOptions horizontalCentered="1"/>
  <pageMargins left="0.7" right="0.7" top="0.75" bottom="0.75" header="0.3" footer="0.3"/>
  <pageSetup paperSize="9" scale="59" fitToHeight="0" orientation="portrait" verticalDpi="0" r:id="rId1"/>
  <headerFooter>
    <oddHeader>&amp;L&amp;G&amp;C&amp;"Calibri (Body),Bold"&amp;23&amp;K338EDDPeople-first PPP Impact Assessment Tool</oddHeader>
  </headerFooter>
  <rowBreaks count="3" manualBreakCount="3">
    <brk id="16" max="16383" man="1"/>
    <brk id="33" max="16383" man="1"/>
    <brk id="43"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B349B-D8FB-174B-ABC5-FCEC71A7F3CF}">
  <sheetPr>
    <tabColor rgb="FFA8D08D"/>
    <pageSetUpPr fitToPage="1"/>
  </sheetPr>
  <dimension ref="B1:R71"/>
  <sheetViews>
    <sheetView showGridLines="0" zoomScale="85" zoomScaleNormal="85" workbookViewId="0"/>
  </sheetViews>
  <sheetFormatPr defaultColWidth="8.86328125" defaultRowHeight="27" customHeight="1" x14ac:dyDescent="0.45"/>
  <cols>
    <col min="1" max="1" width="2.265625" style="14" customWidth="1"/>
    <col min="2" max="2" width="1" style="14" customWidth="1"/>
    <col min="3" max="3" width="11.3984375" style="14" customWidth="1"/>
    <col min="4" max="4" width="41.3984375" style="14" customWidth="1"/>
    <col min="5" max="7" width="20.86328125" style="14" customWidth="1"/>
    <col min="8" max="8" width="15.86328125" style="14" customWidth="1"/>
    <col min="9" max="9" width="1" style="14" customWidth="1"/>
    <col min="10" max="10" width="2.265625" style="14" customWidth="1"/>
    <col min="11" max="15" width="13.73046875" style="14" hidden="1" customWidth="1"/>
    <col min="16" max="18" width="0" style="14" hidden="1" customWidth="1"/>
    <col min="19" max="16384" width="8.86328125" style="14"/>
  </cols>
  <sheetData>
    <row r="1" spans="2:18" ht="13.5" customHeight="1" x14ac:dyDescent="0.45">
      <c r="C1" s="178"/>
      <c r="D1" s="178"/>
      <c r="E1" s="178"/>
      <c r="F1" s="178"/>
      <c r="G1" s="178"/>
      <c r="H1" s="178"/>
    </row>
    <row r="2" spans="2:18" ht="40.15" customHeight="1" thickBot="1" x14ac:dyDescent="0.5">
      <c r="B2" s="79"/>
      <c r="C2" s="205" t="s">
        <v>9</v>
      </c>
      <c r="D2" s="205"/>
      <c r="E2" s="205"/>
      <c r="F2" s="205"/>
      <c r="G2" s="205"/>
      <c r="H2" s="205"/>
      <c r="I2" s="29"/>
    </row>
    <row r="3" spans="2:18" ht="30" customHeight="1" x14ac:dyDescent="0.45">
      <c r="B3" s="79"/>
      <c r="C3" s="16" t="s">
        <v>543</v>
      </c>
      <c r="D3" s="187" t="s">
        <v>394</v>
      </c>
      <c r="E3" s="187"/>
      <c r="F3" s="187"/>
      <c r="G3" s="187"/>
      <c r="H3" s="188"/>
      <c r="I3" s="29"/>
      <c r="K3" s="100" t="s">
        <v>323</v>
      </c>
    </row>
    <row r="4" spans="2:18" ht="31.5" customHeight="1" x14ac:dyDescent="0.45">
      <c r="B4" s="79"/>
      <c r="C4" s="17" t="s">
        <v>2</v>
      </c>
      <c r="D4" s="180" t="s">
        <v>53</v>
      </c>
      <c r="E4" s="181"/>
      <c r="F4" s="181"/>
      <c r="G4" s="181"/>
      <c r="H4" s="182"/>
      <c r="I4" s="29"/>
      <c r="K4" s="66">
        <f>IF('Home page'!$C$11="",0,VLOOKUP('Home page'!$C$11,Biocategories[#All],2,FALSE))</f>
        <v>0</v>
      </c>
    </row>
    <row r="5" spans="2:18" ht="115.9" customHeight="1" x14ac:dyDescent="0.45">
      <c r="B5" s="79"/>
      <c r="C5" s="17" t="s">
        <v>3</v>
      </c>
      <c r="D5" s="189" t="s">
        <v>710</v>
      </c>
      <c r="E5" s="190"/>
      <c r="F5" s="190"/>
      <c r="G5" s="190"/>
      <c r="H5" s="191"/>
      <c r="I5" s="29"/>
    </row>
    <row r="6" spans="2:18" ht="28.5" customHeight="1" x14ac:dyDescent="0.45">
      <c r="B6" s="79"/>
      <c r="C6" s="185" t="s">
        <v>312</v>
      </c>
      <c r="D6" s="186"/>
      <c r="E6" s="186"/>
      <c r="F6" s="186"/>
      <c r="G6" s="186"/>
      <c r="H6" s="18" t="s">
        <v>6</v>
      </c>
      <c r="I6" s="29"/>
      <c r="K6" s="19" t="s">
        <v>426</v>
      </c>
      <c r="L6" s="19" t="s">
        <v>427</v>
      </c>
      <c r="M6" s="116" t="s">
        <v>431</v>
      </c>
      <c r="N6" s="19" t="s">
        <v>425</v>
      </c>
      <c r="O6" s="19" t="s">
        <v>563</v>
      </c>
      <c r="Q6" s="19" t="s">
        <v>645</v>
      </c>
      <c r="R6" s="19" t="s">
        <v>647</v>
      </c>
    </row>
    <row r="7" spans="2:18" ht="20.100000000000001" customHeight="1" x14ac:dyDescent="0.45">
      <c r="B7" s="103"/>
      <c r="C7" s="20" t="s">
        <v>283</v>
      </c>
      <c r="D7" s="183" t="s">
        <v>465</v>
      </c>
      <c r="E7" s="183"/>
      <c r="F7" s="183"/>
      <c r="G7" s="183"/>
      <c r="H7" s="117"/>
      <c r="I7" s="29"/>
      <c r="K7" s="145"/>
      <c r="L7" s="21"/>
      <c r="M7" s="145"/>
      <c r="N7" s="145"/>
      <c r="O7" s="145"/>
      <c r="Q7" s="21"/>
      <c r="R7" s="145"/>
    </row>
    <row r="8" spans="2:18" ht="31.5" customHeight="1" x14ac:dyDescent="0.45">
      <c r="B8" s="79"/>
      <c r="C8" s="107" t="s">
        <v>466</v>
      </c>
      <c r="D8" s="183" t="s">
        <v>472</v>
      </c>
      <c r="E8" s="183"/>
      <c r="F8" s="183"/>
      <c r="G8" s="183"/>
      <c r="H8" s="64">
        <v>1</v>
      </c>
      <c r="I8" s="29"/>
      <c r="K8" s="145">
        <f>VLOOKUP(H8,AnswersGen[#All],2,FALSE)</f>
        <v>0</v>
      </c>
      <c r="L8" s="21">
        <v>3</v>
      </c>
      <c r="M8" s="145">
        <f t="shared" ref="M8:M15" si="0">IF(K8&gt;=0,L8,0)</f>
        <v>3</v>
      </c>
      <c r="N8" s="145">
        <f>K8*M8</f>
        <v>0</v>
      </c>
      <c r="O8" s="145">
        <f>N8*(1-$K$4)</f>
        <v>0</v>
      </c>
      <c r="Q8" s="21" t="b">
        <v>0</v>
      </c>
      <c r="R8" s="145" t="b">
        <f>IF(AND(Q8,AND(K8&gt;=0,K8&lt;0.5)),TRUE,FALSE)</f>
        <v>0</v>
      </c>
    </row>
    <row r="9" spans="2:18" ht="31.5" customHeight="1" collapsed="1" x14ac:dyDescent="0.45">
      <c r="B9" s="79"/>
      <c r="C9" s="107" t="s">
        <v>599</v>
      </c>
      <c r="D9" s="183" t="s">
        <v>473</v>
      </c>
      <c r="E9" s="183"/>
      <c r="F9" s="183"/>
      <c r="G9" s="183"/>
      <c r="H9" s="64">
        <v>1</v>
      </c>
      <c r="I9" s="29"/>
      <c r="K9" s="145">
        <f>VLOOKUP(H9,AnswersGen[#All],2,FALSE)</f>
        <v>0</v>
      </c>
      <c r="L9" s="21">
        <v>7</v>
      </c>
      <c r="M9" s="145">
        <f t="shared" ref="M9" si="1">IF(K9&gt;=0,L9,0)</f>
        <v>7</v>
      </c>
      <c r="N9" s="145">
        <f t="shared" ref="N9:N15" si="2">K9*M9</f>
        <v>0</v>
      </c>
      <c r="O9" s="145">
        <f t="shared" ref="O9:O15" si="3">N9*(1-$K$4)</f>
        <v>0</v>
      </c>
      <c r="Q9" s="21" t="b">
        <v>1</v>
      </c>
      <c r="R9" s="145" t="b">
        <f t="shared" ref="R9:R10" si="4">IF(AND(Q9,AND(K9&gt;=0,K9&lt;0.5)),TRUE,FALSE)</f>
        <v>1</v>
      </c>
    </row>
    <row r="10" spans="2:18" ht="45" customHeight="1" collapsed="1" x14ac:dyDescent="0.45">
      <c r="B10" s="79"/>
      <c r="C10" s="107" t="s">
        <v>468</v>
      </c>
      <c r="D10" s="183" t="s">
        <v>665</v>
      </c>
      <c r="E10" s="183"/>
      <c r="F10" s="183"/>
      <c r="G10" s="183"/>
      <c r="H10" s="64">
        <v>1</v>
      </c>
      <c r="I10" s="29"/>
      <c r="K10" s="145">
        <f>VLOOKUP(H10,AnswersGen[#All],2,FALSE)</f>
        <v>0</v>
      </c>
      <c r="L10" s="21">
        <v>4</v>
      </c>
      <c r="M10" s="145">
        <f t="shared" si="0"/>
        <v>4</v>
      </c>
      <c r="N10" s="145">
        <f t="shared" si="2"/>
        <v>0</v>
      </c>
      <c r="O10" s="145">
        <f t="shared" si="3"/>
        <v>0</v>
      </c>
      <c r="Q10" s="21" t="b">
        <v>0</v>
      </c>
      <c r="R10" s="145" t="b">
        <f t="shared" si="4"/>
        <v>0</v>
      </c>
    </row>
    <row r="11" spans="2:18" ht="27" customHeight="1" x14ac:dyDescent="0.45">
      <c r="B11" s="103"/>
      <c r="C11" s="22" t="s">
        <v>284</v>
      </c>
      <c r="D11" s="195" t="s">
        <v>475</v>
      </c>
      <c r="E11" s="196"/>
      <c r="F11" s="196"/>
      <c r="G11" s="197"/>
      <c r="H11" s="112"/>
      <c r="I11" s="29"/>
      <c r="K11" s="145"/>
      <c r="L11" s="21"/>
      <c r="M11" s="145"/>
      <c r="N11" s="145"/>
      <c r="O11" s="145"/>
      <c r="Q11" s="21"/>
      <c r="R11" s="145"/>
    </row>
    <row r="12" spans="2:18" ht="32.65" customHeight="1" x14ac:dyDescent="0.45">
      <c r="B12" s="103"/>
      <c r="C12" s="120" t="s">
        <v>469</v>
      </c>
      <c r="D12" s="195" t="s">
        <v>476</v>
      </c>
      <c r="E12" s="196"/>
      <c r="F12" s="196"/>
      <c r="G12" s="197"/>
      <c r="H12" s="60" t="s">
        <v>22</v>
      </c>
      <c r="I12" s="29"/>
      <c r="K12" s="145">
        <f>VLOOKUP(H12,AnswersNA[#All],2,FALSE)</f>
        <v>-1</v>
      </c>
      <c r="L12" s="21">
        <v>3</v>
      </c>
      <c r="M12" s="145">
        <f t="shared" ref="M12" si="5">IF(K12&gt;=0,L12,0)</f>
        <v>0</v>
      </c>
      <c r="N12" s="145">
        <f t="shared" si="2"/>
        <v>0</v>
      </c>
      <c r="O12" s="145">
        <f t="shared" si="3"/>
        <v>0</v>
      </c>
      <c r="Q12" s="21" t="b">
        <v>0</v>
      </c>
      <c r="R12" s="145" t="b">
        <f t="shared" ref="R12" si="6">IF(AND(Q12,AND(K12&gt;=0,K12&lt;0.5)),TRUE,FALSE)</f>
        <v>0</v>
      </c>
    </row>
    <row r="13" spans="2:18" ht="39.6" customHeight="1" collapsed="1" x14ac:dyDescent="0.45">
      <c r="B13" s="79"/>
      <c r="C13" s="120" t="s">
        <v>470</v>
      </c>
      <c r="D13" s="184" t="s">
        <v>477</v>
      </c>
      <c r="E13" s="184"/>
      <c r="F13" s="184"/>
      <c r="G13" s="184"/>
      <c r="H13" s="60" t="s">
        <v>22</v>
      </c>
      <c r="I13" s="29"/>
      <c r="K13" s="145">
        <f>VLOOKUP(H13,AnswersNA[#All],2,FALSE)</f>
        <v>-1</v>
      </c>
      <c r="L13" s="21">
        <v>7</v>
      </c>
      <c r="M13" s="145">
        <f t="shared" si="0"/>
        <v>0</v>
      </c>
      <c r="N13" s="145">
        <f t="shared" si="2"/>
        <v>0</v>
      </c>
      <c r="O13" s="145">
        <f t="shared" si="3"/>
        <v>0</v>
      </c>
      <c r="Q13" s="21" t="b">
        <v>0</v>
      </c>
      <c r="R13" s="145" t="b">
        <f t="shared" ref="R13:R15" si="7">IF(AND(Q13,AND(K13&gt;=0,K13&lt;0.5)),TRUE,FALSE)</f>
        <v>0</v>
      </c>
    </row>
    <row r="14" spans="2:18" ht="32.65" customHeight="1" collapsed="1" x14ac:dyDescent="0.45">
      <c r="B14" s="79"/>
      <c r="C14" s="120" t="s">
        <v>471</v>
      </c>
      <c r="D14" s="184" t="s">
        <v>478</v>
      </c>
      <c r="E14" s="184"/>
      <c r="F14" s="184"/>
      <c r="G14" s="184"/>
      <c r="H14" s="60" t="s">
        <v>22</v>
      </c>
      <c r="I14" s="29"/>
      <c r="K14" s="145">
        <f>VLOOKUP(H14,AnswersNA[#All],2,FALSE)</f>
        <v>-1</v>
      </c>
      <c r="L14" s="21">
        <v>4</v>
      </c>
      <c r="M14" s="145">
        <f t="shared" si="0"/>
        <v>0</v>
      </c>
      <c r="N14" s="145">
        <f t="shared" si="2"/>
        <v>0</v>
      </c>
      <c r="O14" s="145">
        <f t="shared" si="3"/>
        <v>0</v>
      </c>
      <c r="Q14" s="21" t="b">
        <v>0</v>
      </c>
      <c r="R14" s="145" t="b">
        <f t="shared" si="7"/>
        <v>0</v>
      </c>
    </row>
    <row r="15" spans="2:18" ht="64.150000000000006" customHeight="1" collapsed="1" x14ac:dyDescent="0.45">
      <c r="B15" s="79"/>
      <c r="C15" s="120" t="s">
        <v>474</v>
      </c>
      <c r="D15" s="184" t="s">
        <v>479</v>
      </c>
      <c r="E15" s="184"/>
      <c r="F15" s="184"/>
      <c r="G15" s="184"/>
      <c r="H15" s="60" t="s">
        <v>22</v>
      </c>
      <c r="I15" s="29"/>
      <c r="K15" s="145">
        <f>VLOOKUP(H15,AnswersNA[#All],2,FALSE)</f>
        <v>-1</v>
      </c>
      <c r="L15" s="21">
        <v>2</v>
      </c>
      <c r="M15" s="145">
        <f t="shared" si="0"/>
        <v>0</v>
      </c>
      <c r="N15" s="145">
        <f t="shared" si="2"/>
        <v>0</v>
      </c>
      <c r="O15" s="145">
        <f t="shared" si="3"/>
        <v>0</v>
      </c>
      <c r="Q15" s="21" t="b">
        <v>0</v>
      </c>
      <c r="R15" s="145" t="b">
        <f t="shared" si="7"/>
        <v>0</v>
      </c>
    </row>
    <row r="16" spans="2:18" ht="20.100000000000001" customHeight="1" collapsed="1" thickBot="1" x14ac:dyDescent="0.5">
      <c r="B16" s="79"/>
      <c r="C16" s="143" t="s">
        <v>310</v>
      </c>
      <c r="D16" s="23"/>
      <c r="E16" s="23"/>
      <c r="F16" s="104" t="s">
        <v>546</v>
      </c>
      <c r="G16" s="174" t="str">
        <f>IF(M16&gt;0,ROUND(100*N16/M16,0)&amp;"% ("&amp;IF(N16/M16&gt;=0.8,VLOOKUP(5,Performance[#All],2,FALSE),IF(N16/M16&gt;=0.6,VLOOKUP(4,Performance[#All],2,FALSE),IF(N16/M16&gt;=0.4,VLOOKUP(3,Performance[#All],2,FALSE),IF(N16/M16&gt;=0.2,VLOOKUP(2,Performance[#All],2,FALSE),VLOOKUP(1,Performance[#All],2,FALSE)))))&amp;")","N/A")</f>
        <v>0% (Unsatisfactory)</v>
      </c>
      <c r="H16" s="175"/>
      <c r="I16" s="29"/>
      <c r="K16" s="114" t="s">
        <v>428</v>
      </c>
      <c r="L16" s="113">
        <f>SUM(L7:L15)</f>
        <v>30</v>
      </c>
      <c r="M16" s="113">
        <f t="shared" ref="M16:O16" si="8">SUM(M7:M15)</f>
        <v>14</v>
      </c>
      <c r="N16" s="113">
        <f t="shared" si="8"/>
        <v>0</v>
      </c>
      <c r="O16" s="113">
        <f t="shared" si="8"/>
        <v>0</v>
      </c>
      <c r="Q16" s="114" t="s">
        <v>646</v>
      </c>
      <c r="R16" s="113" t="b">
        <f>OR(R7:R15)</f>
        <v>1</v>
      </c>
    </row>
    <row r="17" spans="2:18" ht="10.15" customHeight="1" x14ac:dyDescent="0.45">
      <c r="B17" s="79"/>
      <c r="C17" s="29"/>
      <c r="D17" s="30"/>
      <c r="E17" s="30"/>
      <c r="F17" s="30"/>
      <c r="G17" s="30"/>
      <c r="H17" s="31"/>
      <c r="I17" s="29"/>
    </row>
    <row r="18" spans="2:18" ht="10.15" customHeight="1" thickBot="1" x14ac:dyDescent="0.5">
      <c r="B18" s="79"/>
      <c r="C18" s="29"/>
      <c r="D18" s="30"/>
      <c r="E18" s="30"/>
      <c r="F18" s="30"/>
      <c r="G18" s="30"/>
      <c r="H18" s="31"/>
      <c r="I18" s="29"/>
    </row>
    <row r="19" spans="2:18" ht="20.100000000000001" customHeight="1" x14ac:dyDescent="0.45">
      <c r="B19" s="79"/>
      <c r="C19" s="16" t="s">
        <v>543</v>
      </c>
      <c r="D19" s="187" t="s">
        <v>393</v>
      </c>
      <c r="E19" s="187"/>
      <c r="F19" s="187"/>
      <c r="G19" s="187"/>
      <c r="H19" s="188"/>
      <c r="I19" s="29"/>
    </row>
    <row r="20" spans="2:18" ht="43.15" customHeight="1" x14ac:dyDescent="0.45">
      <c r="B20" s="79"/>
      <c r="C20" s="17" t="s">
        <v>2</v>
      </c>
      <c r="D20" s="180" t="s">
        <v>285</v>
      </c>
      <c r="E20" s="180"/>
      <c r="F20" s="180"/>
      <c r="G20" s="181"/>
      <c r="H20" s="182"/>
      <c r="I20" s="29"/>
    </row>
    <row r="21" spans="2:18" ht="69" customHeight="1" x14ac:dyDescent="0.45">
      <c r="B21" s="79"/>
      <c r="C21" s="17" t="s">
        <v>3</v>
      </c>
      <c r="D21" s="189" t="s">
        <v>711</v>
      </c>
      <c r="E21" s="189"/>
      <c r="F21" s="189"/>
      <c r="G21" s="190"/>
      <c r="H21" s="191"/>
      <c r="I21" s="29"/>
    </row>
    <row r="22" spans="2:18" ht="28.5" customHeight="1" x14ac:dyDescent="0.45">
      <c r="B22" s="79"/>
      <c r="C22" s="185" t="s">
        <v>312</v>
      </c>
      <c r="D22" s="186"/>
      <c r="E22" s="186"/>
      <c r="F22" s="186"/>
      <c r="G22" s="186"/>
      <c r="H22" s="18" t="s">
        <v>6</v>
      </c>
      <c r="I22" s="29"/>
      <c r="K22" s="19" t="s">
        <v>426</v>
      </c>
      <c r="L22" s="19" t="s">
        <v>427</v>
      </c>
      <c r="M22" s="116" t="s">
        <v>431</v>
      </c>
      <c r="N22" s="19" t="s">
        <v>425</v>
      </c>
      <c r="O22" s="19" t="s">
        <v>563</v>
      </c>
      <c r="Q22" s="19" t="s">
        <v>645</v>
      </c>
      <c r="R22" s="19" t="s">
        <v>647</v>
      </c>
    </row>
    <row r="23" spans="2:18" ht="28.5" customHeight="1" x14ac:dyDescent="0.45">
      <c r="B23" s="103"/>
      <c r="C23" s="20" t="s">
        <v>45</v>
      </c>
      <c r="D23" s="183" t="s">
        <v>480</v>
      </c>
      <c r="E23" s="183"/>
      <c r="F23" s="183"/>
      <c r="G23" s="183"/>
      <c r="H23" s="117"/>
      <c r="I23" s="29"/>
      <c r="K23" s="145"/>
      <c r="L23" s="21"/>
      <c r="M23" s="145"/>
      <c r="N23" s="145"/>
      <c r="O23" s="145"/>
      <c r="Q23" s="21"/>
      <c r="R23" s="145"/>
    </row>
    <row r="24" spans="2:18" ht="43.15" customHeight="1" x14ac:dyDescent="0.45">
      <c r="B24" s="79"/>
      <c r="C24" s="107" t="s">
        <v>600</v>
      </c>
      <c r="D24" s="183" t="s">
        <v>618</v>
      </c>
      <c r="E24" s="183"/>
      <c r="F24" s="183"/>
      <c r="G24" s="183"/>
      <c r="H24" s="58" t="s">
        <v>22</v>
      </c>
      <c r="I24" s="29"/>
      <c r="K24" s="145">
        <f>VLOOKUP(H24,AnswersNA[#All],2,FALSE)</f>
        <v>-1</v>
      </c>
      <c r="L24" s="21">
        <v>4</v>
      </c>
      <c r="M24" s="145">
        <f t="shared" ref="M24:M26" si="9">IF(K24&gt;=0,L24,0)</f>
        <v>0</v>
      </c>
      <c r="N24" s="145">
        <f>K24*M24</f>
        <v>0</v>
      </c>
      <c r="O24" s="145">
        <f t="shared" ref="O24:O30" si="10">N24*(1-$K$4)</f>
        <v>0</v>
      </c>
      <c r="Q24" s="21" t="b">
        <v>1</v>
      </c>
      <c r="R24" s="145" t="b">
        <f>IF(AND(Q24,AND(K24&gt;=0,K24&lt;0.5)),TRUE,FALSE)</f>
        <v>0</v>
      </c>
    </row>
    <row r="25" spans="2:18" ht="43.15" customHeight="1" collapsed="1" x14ac:dyDescent="0.45">
      <c r="B25" s="79"/>
      <c r="C25" s="107" t="s">
        <v>482</v>
      </c>
      <c r="D25" s="183" t="s">
        <v>486</v>
      </c>
      <c r="E25" s="183"/>
      <c r="F25" s="183"/>
      <c r="G25" s="183"/>
      <c r="H25" s="58" t="s">
        <v>22</v>
      </c>
      <c r="I25" s="29"/>
      <c r="K25" s="145">
        <f>VLOOKUP(H25,AnswersNA[#All],2,FALSE)</f>
        <v>-1</v>
      </c>
      <c r="L25" s="21">
        <v>2</v>
      </c>
      <c r="M25" s="145">
        <f t="shared" si="9"/>
        <v>0</v>
      </c>
      <c r="N25" s="145">
        <f t="shared" ref="N25:N30" si="11">K25*M25</f>
        <v>0</v>
      </c>
      <c r="O25" s="145">
        <f t="shared" si="10"/>
        <v>0</v>
      </c>
      <c r="Q25" s="21" t="b">
        <v>0</v>
      </c>
      <c r="R25" s="145" t="b">
        <f t="shared" ref="R25:R26" si="12">IF(AND(Q25,AND(K25&gt;=0,K25&lt;0.5)),TRUE,FALSE)</f>
        <v>0</v>
      </c>
    </row>
    <row r="26" spans="2:18" ht="43.15" customHeight="1" collapsed="1" x14ac:dyDescent="0.45">
      <c r="B26" s="79"/>
      <c r="C26" s="107" t="s">
        <v>483</v>
      </c>
      <c r="D26" s="183" t="s">
        <v>666</v>
      </c>
      <c r="E26" s="183"/>
      <c r="F26" s="183"/>
      <c r="G26" s="183"/>
      <c r="H26" s="58" t="s">
        <v>22</v>
      </c>
      <c r="I26" s="29"/>
      <c r="K26" s="145">
        <f>VLOOKUP(H26,AnswersNA[#All],2,FALSE)</f>
        <v>-1</v>
      </c>
      <c r="L26" s="21">
        <v>3</v>
      </c>
      <c r="M26" s="145">
        <f t="shared" si="9"/>
        <v>0</v>
      </c>
      <c r="N26" s="145">
        <f t="shared" si="11"/>
        <v>0</v>
      </c>
      <c r="O26" s="145">
        <f t="shared" si="10"/>
        <v>0</v>
      </c>
      <c r="Q26" s="21" t="b">
        <v>0</v>
      </c>
      <c r="R26" s="145" t="b">
        <f t="shared" si="12"/>
        <v>0</v>
      </c>
    </row>
    <row r="27" spans="2:18" ht="43.15" customHeight="1" x14ac:dyDescent="0.45">
      <c r="B27" s="79"/>
      <c r="C27" s="107" t="s">
        <v>484</v>
      </c>
      <c r="D27" s="183" t="s">
        <v>487</v>
      </c>
      <c r="E27" s="183"/>
      <c r="F27" s="183"/>
      <c r="G27" s="183"/>
      <c r="H27" s="58" t="s">
        <v>22</v>
      </c>
      <c r="I27" s="29"/>
      <c r="K27" s="145">
        <f>VLOOKUP(H27,AnswersNA[#All],2,FALSE)</f>
        <v>-1</v>
      </c>
      <c r="L27" s="21">
        <v>2</v>
      </c>
      <c r="M27" s="145">
        <f t="shared" ref="M27" si="13">IF(K27&gt;=0,L27,0)</f>
        <v>0</v>
      </c>
      <c r="N27" s="145">
        <f t="shared" si="11"/>
        <v>0</v>
      </c>
      <c r="O27" s="145">
        <f t="shared" si="10"/>
        <v>0</v>
      </c>
      <c r="Q27" s="21"/>
      <c r="R27" s="145"/>
    </row>
    <row r="28" spans="2:18" ht="43.15" customHeight="1" collapsed="1" x14ac:dyDescent="0.45">
      <c r="B28" s="79"/>
      <c r="C28" s="107" t="s">
        <v>485</v>
      </c>
      <c r="D28" s="183" t="s">
        <v>488</v>
      </c>
      <c r="E28" s="183"/>
      <c r="F28" s="183"/>
      <c r="G28" s="183"/>
      <c r="H28" s="58" t="s">
        <v>22</v>
      </c>
      <c r="I28" s="29"/>
      <c r="K28" s="145">
        <f>VLOOKUP(H28,AnswersNA[#All],2,FALSE)</f>
        <v>-1</v>
      </c>
      <c r="L28" s="21">
        <v>2</v>
      </c>
      <c r="M28" s="145">
        <f t="shared" ref="M28:M30" si="14">IF(K28&gt;=0,L28,0)</f>
        <v>0</v>
      </c>
      <c r="N28" s="145">
        <f t="shared" si="11"/>
        <v>0</v>
      </c>
      <c r="O28" s="145">
        <f t="shared" si="10"/>
        <v>0</v>
      </c>
      <c r="Q28" s="21" t="b">
        <v>0</v>
      </c>
      <c r="R28" s="145" t="b">
        <f t="shared" ref="R28:R30" si="15">IF(AND(Q28,AND(K28&gt;=0,K28&lt;0.5)),TRUE,FALSE)</f>
        <v>0</v>
      </c>
    </row>
    <row r="29" spans="2:18" ht="31.15" customHeight="1" collapsed="1" x14ac:dyDescent="0.45">
      <c r="B29" s="79"/>
      <c r="C29" s="22" t="s">
        <v>46</v>
      </c>
      <c r="D29" s="184" t="s">
        <v>315</v>
      </c>
      <c r="E29" s="184"/>
      <c r="F29" s="184"/>
      <c r="G29" s="184"/>
      <c r="H29" s="60" t="s">
        <v>22</v>
      </c>
      <c r="I29" s="29"/>
      <c r="K29" s="145">
        <f>VLOOKUP(H29,AnswersNA[#All],2,FALSE)</f>
        <v>-1</v>
      </c>
      <c r="L29" s="21">
        <v>2</v>
      </c>
      <c r="M29" s="145">
        <f t="shared" si="14"/>
        <v>0</v>
      </c>
      <c r="N29" s="145">
        <f t="shared" si="11"/>
        <v>0</v>
      </c>
      <c r="O29" s="145">
        <f t="shared" si="10"/>
        <v>0</v>
      </c>
      <c r="Q29" s="21" t="b">
        <v>0</v>
      </c>
      <c r="R29" s="145" t="b">
        <f t="shared" si="15"/>
        <v>0</v>
      </c>
    </row>
    <row r="30" spans="2:18" ht="41.1" customHeight="1" x14ac:dyDescent="0.45">
      <c r="B30" s="79"/>
      <c r="C30" s="20" t="s">
        <v>286</v>
      </c>
      <c r="D30" s="183" t="s">
        <v>607</v>
      </c>
      <c r="E30" s="183"/>
      <c r="F30" s="183"/>
      <c r="G30" s="183"/>
      <c r="H30" s="64" t="s">
        <v>22</v>
      </c>
      <c r="I30" s="29"/>
      <c r="K30" s="145">
        <f>VLOOKUP(H30,AnswersNA[#All],2,FALSE)</f>
        <v>-1</v>
      </c>
      <c r="L30" s="21">
        <v>2</v>
      </c>
      <c r="M30" s="145">
        <f t="shared" si="14"/>
        <v>0</v>
      </c>
      <c r="N30" s="145">
        <f t="shared" si="11"/>
        <v>0</v>
      </c>
      <c r="O30" s="145">
        <f t="shared" si="10"/>
        <v>0</v>
      </c>
      <c r="Q30" s="21" t="b">
        <v>0</v>
      </c>
      <c r="R30" s="145" t="b">
        <f t="shared" si="15"/>
        <v>0</v>
      </c>
    </row>
    <row r="31" spans="2:18" ht="20.65" customHeight="1" collapsed="1" thickBot="1" x14ac:dyDescent="0.5">
      <c r="B31" s="79"/>
      <c r="C31" s="143" t="s">
        <v>310</v>
      </c>
      <c r="D31" s="23"/>
      <c r="E31" s="23"/>
      <c r="F31" s="102" t="s">
        <v>555</v>
      </c>
      <c r="G31" s="174" t="str">
        <f>IF(M31&gt;0,ROUND(100*N31/M31,0)&amp;"% ("&amp;IF(N31/M31&gt;=0.8,VLOOKUP(5,Performance[#All],2,FALSE),IF(N31/M31&gt;=0.6,VLOOKUP(4,Performance[#All],2,FALSE),IF(N31/M31&gt;=0.4,VLOOKUP(3,Performance[#All],2,FALSE),IF(N31/M31&gt;=0.2,VLOOKUP(2,Performance[#All],2,FALSE),VLOOKUP(1,Performance[#All],2,FALSE)))))&amp;")","N/A")</f>
        <v>N/A</v>
      </c>
      <c r="H31" s="175"/>
      <c r="I31" s="29"/>
      <c r="K31" s="114" t="s">
        <v>428</v>
      </c>
      <c r="L31" s="113">
        <f>SUM(L23:L30)</f>
        <v>17</v>
      </c>
      <c r="M31" s="113">
        <f t="shared" ref="M31:O31" si="16">SUM(M23:M30)</f>
        <v>0</v>
      </c>
      <c r="N31" s="113">
        <f t="shared" si="16"/>
        <v>0</v>
      </c>
      <c r="O31" s="113">
        <f t="shared" si="16"/>
        <v>0</v>
      </c>
      <c r="Q31" s="114" t="s">
        <v>646</v>
      </c>
      <c r="R31" s="113" t="b">
        <f>OR(R23:R30)</f>
        <v>0</v>
      </c>
    </row>
    <row r="32" spans="2:18" ht="10.15" customHeight="1" x14ac:dyDescent="0.45">
      <c r="B32" s="79"/>
      <c r="C32" s="29"/>
      <c r="D32" s="30"/>
      <c r="E32" s="30"/>
      <c r="F32" s="30"/>
      <c r="G32" s="30"/>
      <c r="H32" s="31"/>
      <c r="I32" s="29"/>
    </row>
    <row r="33" spans="2:18" ht="10.15" customHeight="1" thickBot="1" x14ac:dyDescent="0.5">
      <c r="B33" s="79"/>
      <c r="C33" s="29"/>
      <c r="D33" s="30"/>
      <c r="E33" s="30"/>
      <c r="F33" s="30"/>
      <c r="G33" s="30"/>
      <c r="H33" s="31"/>
      <c r="I33" s="29"/>
    </row>
    <row r="34" spans="2:18" ht="23.25" customHeight="1" x14ac:dyDescent="0.45">
      <c r="B34" s="79"/>
      <c r="C34" s="16" t="s">
        <v>543</v>
      </c>
      <c r="D34" s="187" t="s">
        <v>461</v>
      </c>
      <c r="E34" s="187"/>
      <c r="F34" s="187"/>
      <c r="G34" s="187"/>
      <c r="H34" s="188"/>
      <c r="I34" s="29"/>
    </row>
    <row r="35" spans="2:18" ht="31.15" customHeight="1" x14ac:dyDescent="0.45">
      <c r="B35" s="79"/>
      <c r="C35" s="17" t="s">
        <v>2</v>
      </c>
      <c r="D35" s="180" t="s">
        <v>613</v>
      </c>
      <c r="E35" s="180"/>
      <c r="F35" s="180"/>
      <c r="G35" s="181"/>
      <c r="H35" s="182"/>
      <c r="I35" s="29"/>
    </row>
    <row r="36" spans="2:18" ht="55.9" customHeight="1" x14ac:dyDescent="0.45">
      <c r="B36" s="79"/>
      <c r="C36" s="17" t="s">
        <v>3</v>
      </c>
      <c r="D36" s="189" t="s">
        <v>712</v>
      </c>
      <c r="E36" s="189"/>
      <c r="F36" s="189"/>
      <c r="G36" s="190"/>
      <c r="H36" s="191"/>
      <c r="I36" s="29"/>
    </row>
    <row r="37" spans="2:18" ht="28.5" customHeight="1" x14ac:dyDescent="0.45">
      <c r="B37" s="79"/>
      <c r="C37" s="185" t="s">
        <v>312</v>
      </c>
      <c r="D37" s="186"/>
      <c r="E37" s="186"/>
      <c r="F37" s="186"/>
      <c r="G37" s="186"/>
      <c r="H37" s="18" t="s">
        <v>6</v>
      </c>
      <c r="I37" s="29"/>
      <c r="K37" s="19" t="s">
        <v>426</v>
      </c>
      <c r="L37" s="19" t="s">
        <v>427</v>
      </c>
      <c r="M37" s="116" t="s">
        <v>431</v>
      </c>
      <c r="N37" s="19" t="s">
        <v>425</v>
      </c>
      <c r="O37" s="19" t="s">
        <v>563</v>
      </c>
      <c r="Q37" s="19" t="s">
        <v>645</v>
      </c>
      <c r="R37" s="19" t="s">
        <v>647</v>
      </c>
    </row>
    <row r="38" spans="2:18" ht="45.6" customHeight="1" x14ac:dyDescent="0.45">
      <c r="B38" s="79"/>
      <c r="C38" s="20" t="s">
        <v>287</v>
      </c>
      <c r="D38" s="183" t="s">
        <v>489</v>
      </c>
      <c r="E38" s="183"/>
      <c r="F38" s="183"/>
      <c r="G38" s="183"/>
      <c r="H38" s="58" t="s">
        <v>22</v>
      </c>
      <c r="I38" s="29"/>
      <c r="K38" s="145">
        <f>VLOOKUP(H38,AnswersNA[#All],2,FALSE)</f>
        <v>-1</v>
      </c>
      <c r="L38" s="21">
        <v>7</v>
      </c>
      <c r="M38" s="145">
        <f t="shared" ref="M38:M40" si="17">IF(K38&gt;=0,L38,0)</f>
        <v>0</v>
      </c>
      <c r="N38" s="145">
        <f>K38*M38</f>
        <v>0</v>
      </c>
      <c r="O38" s="145">
        <f t="shared" ref="O38:O40" si="18">N38*(1-$K$4)</f>
        <v>0</v>
      </c>
      <c r="Q38" s="21" t="b">
        <v>0</v>
      </c>
      <c r="R38" s="145" t="b">
        <f t="shared" ref="R38" si="19">IF(AND(Q38,AND(K38&gt;=0,K38&lt;0.5)),TRUE,FALSE)</f>
        <v>0</v>
      </c>
    </row>
    <row r="39" spans="2:18" ht="45.6" customHeight="1" collapsed="1" x14ac:dyDescent="0.45">
      <c r="B39" s="79"/>
      <c r="C39" s="22" t="s">
        <v>47</v>
      </c>
      <c r="D39" s="184" t="s">
        <v>490</v>
      </c>
      <c r="E39" s="184"/>
      <c r="F39" s="184"/>
      <c r="G39" s="184"/>
      <c r="H39" s="60" t="s">
        <v>22</v>
      </c>
      <c r="I39" s="29"/>
      <c r="K39" s="145">
        <f>VLOOKUP(H39,AnswersNA[#All],2,FALSE)</f>
        <v>-1</v>
      </c>
      <c r="L39" s="21">
        <v>5</v>
      </c>
      <c r="M39" s="145">
        <f t="shared" si="17"/>
        <v>0</v>
      </c>
      <c r="N39" s="145">
        <f t="shared" ref="N39:N40" si="20">K39*M39</f>
        <v>0</v>
      </c>
      <c r="O39" s="145">
        <f t="shared" si="18"/>
        <v>0</v>
      </c>
      <c r="Q39" s="21" t="b">
        <v>0</v>
      </c>
      <c r="R39" s="145" t="b">
        <f t="shared" ref="R39" si="21">IF(AND(Q39,AND(K39&gt;=0,K39&lt;0.5)),TRUE,FALSE)</f>
        <v>0</v>
      </c>
    </row>
    <row r="40" spans="2:18" ht="45.6" customHeight="1" collapsed="1" x14ac:dyDescent="0.45">
      <c r="B40" s="79"/>
      <c r="C40" s="20" t="s">
        <v>48</v>
      </c>
      <c r="D40" s="192" t="s">
        <v>491</v>
      </c>
      <c r="E40" s="193"/>
      <c r="F40" s="193"/>
      <c r="G40" s="194"/>
      <c r="H40" s="64">
        <v>1</v>
      </c>
      <c r="I40" s="29"/>
      <c r="K40" s="145">
        <f>VLOOKUP(H40,AnswersGen[#All],2,FALSE)</f>
        <v>0</v>
      </c>
      <c r="L40" s="21">
        <v>3</v>
      </c>
      <c r="M40" s="145">
        <f t="shared" si="17"/>
        <v>3</v>
      </c>
      <c r="N40" s="145">
        <f t="shared" si="20"/>
        <v>0</v>
      </c>
      <c r="O40" s="145">
        <f t="shared" si="18"/>
        <v>0</v>
      </c>
      <c r="Q40" s="21" t="b">
        <v>0</v>
      </c>
      <c r="R40" s="145" t="b">
        <f t="shared" ref="R40" si="22">IF(AND(Q40,AND(K40&gt;=0,K40&lt;0.5)),TRUE,FALSE)</f>
        <v>0</v>
      </c>
    </row>
    <row r="41" spans="2:18" ht="23.65" thickBot="1" x14ac:dyDescent="0.5">
      <c r="B41" s="79"/>
      <c r="C41" s="63"/>
      <c r="D41" s="23"/>
      <c r="E41" s="23"/>
      <c r="F41" s="24" t="s">
        <v>554</v>
      </c>
      <c r="G41" s="174" t="str">
        <f>IF(M41&gt;0,ROUND(100*N41/M41,0)&amp;"% ("&amp;IF(N41/M41&gt;=0.8,VLOOKUP(5,Performance[#All],2,FALSE),IF(N41/M41&gt;=0.6,VLOOKUP(4,Performance[#All],2,FALSE),IF(N41/M41&gt;=0.4,VLOOKUP(3,Performance[#All],2,FALSE),IF(N41/M41&gt;=0.2,VLOOKUP(2,Performance[#All],2,FALSE),VLOOKUP(1,Performance[#All],2,FALSE)))))&amp;")","N/A")</f>
        <v>0% (Unsatisfactory)</v>
      </c>
      <c r="H41" s="175"/>
      <c r="I41" s="29"/>
      <c r="K41" s="114" t="s">
        <v>428</v>
      </c>
      <c r="L41" s="113">
        <f>SUM(L38:L40)</f>
        <v>15</v>
      </c>
      <c r="M41" s="113">
        <f t="shared" ref="M41:O41" si="23">SUM(M38:M40)</f>
        <v>3</v>
      </c>
      <c r="N41" s="113">
        <f t="shared" si="23"/>
        <v>0</v>
      </c>
      <c r="O41" s="113">
        <f t="shared" si="23"/>
        <v>0</v>
      </c>
      <c r="Q41" s="114" t="s">
        <v>646</v>
      </c>
      <c r="R41" s="113" t="b">
        <f>OR(R38:R40)</f>
        <v>0</v>
      </c>
    </row>
    <row r="42" spans="2:18" ht="10.15" customHeight="1" x14ac:dyDescent="0.45">
      <c r="B42" s="79"/>
      <c r="C42" s="29"/>
      <c r="D42" s="30"/>
      <c r="E42" s="30"/>
      <c r="F42" s="30"/>
      <c r="G42" s="30"/>
      <c r="H42" s="31"/>
      <c r="I42" s="29"/>
    </row>
    <row r="43" spans="2:18" ht="10.15" customHeight="1" thickBot="1" x14ac:dyDescent="0.5">
      <c r="B43" s="79"/>
      <c r="C43" s="29"/>
      <c r="D43" s="30"/>
      <c r="E43" s="30"/>
      <c r="F43" s="30"/>
      <c r="G43" s="30"/>
      <c r="H43" s="31"/>
      <c r="I43" s="29"/>
    </row>
    <row r="44" spans="2:18" ht="23.25" x14ac:dyDescent="0.45">
      <c r="B44" s="79"/>
      <c r="C44" s="16" t="s">
        <v>543</v>
      </c>
      <c r="D44" s="187" t="s">
        <v>314</v>
      </c>
      <c r="E44" s="187"/>
      <c r="F44" s="187"/>
      <c r="G44" s="187"/>
      <c r="H44" s="188"/>
      <c r="I44" s="29"/>
    </row>
    <row r="45" spans="2:18" ht="28.15" customHeight="1" x14ac:dyDescent="0.45">
      <c r="B45" s="79"/>
      <c r="C45" s="17" t="s">
        <v>2</v>
      </c>
      <c r="D45" s="180" t="s">
        <v>54</v>
      </c>
      <c r="E45" s="181"/>
      <c r="F45" s="181"/>
      <c r="G45" s="181"/>
      <c r="H45" s="182"/>
      <c r="I45" s="29"/>
    </row>
    <row r="46" spans="2:18" ht="55.15" customHeight="1" x14ac:dyDescent="0.45">
      <c r="B46" s="79"/>
      <c r="C46" s="17" t="s">
        <v>3</v>
      </c>
      <c r="D46" s="189" t="s">
        <v>713</v>
      </c>
      <c r="E46" s="189"/>
      <c r="F46" s="189"/>
      <c r="G46" s="190"/>
      <c r="H46" s="191"/>
      <c r="I46" s="29"/>
    </row>
    <row r="47" spans="2:18" ht="28.5" customHeight="1" x14ac:dyDescent="0.45">
      <c r="B47" s="79"/>
      <c r="C47" s="185" t="s">
        <v>312</v>
      </c>
      <c r="D47" s="186"/>
      <c r="E47" s="186"/>
      <c r="F47" s="186"/>
      <c r="G47" s="186"/>
      <c r="H47" s="18" t="s">
        <v>6</v>
      </c>
      <c r="I47" s="29"/>
      <c r="K47" s="19" t="s">
        <v>426</v>
      </c>
      <c r="L47" s="19" t="s">
        <v>427</v>
      </c>
      <c r="M47" s="116" t="s">
        <v>431</v>
      </c>
      <c r="N47" s="19" t="s">
        <v>425</v>
      </c>
      <c r="O47" s="19" t="s">
        <v>563</v>
      </c>
      <c r="Q47" s="19" t="s">
        <v>645</v>
      </c>
      <c r="R47" s="19" t="s">
        <v>647</v>
      </c>
    </row>
    <row r="48" spans="2:18" ht="34.9" customHeight="1" x14ac:dyDescent="0.45">
      <c r="B48" s="79"/>
      <c r="C48" s="141" t="s">
        <v>602</v>
      </c>
      <c r="D48" s="183" t="s">
        <v>492</v>
      </c>
      <c r="E48" s="183"/>
      <c r="F48" s="183"/>
      <c r="G48" s="183"/>
      <c r="H48" s="58" t="s">
        <v>22</v>
      </c>
      <c r="I48" s="29"/>
      <c r="K48" s="145">
        <f>VLOOKUP(H48,AnswersNA[#All],2,FALSE)</f>
        <v>-1</v>
      </c>
      <c r="L48" s="21">
        <v>10</v>
      </c>
      <c r="M48" s="145">
        <f t="shared" ref="M48:M50" si="24">IF(K48&gt;=0,L48,0)</f>
        <v>0</v>
      </c>
      <c r="N48" s="145">
        <f>K48*M48</f>
        <v>0</v>
      </c>
      <c r="O48" s="145">
        <f t="shared" ref="O48:O50" si="25">N48*(1-$K$4)</f>
        <v>0</v>
      </c>
      <c r="Q48" s="21" t="b">
        <v>1</v>
      </c>
      <c r="R48" s="145" t="b">
        <f t="shared" ref="R48:R50" si="26">IF(AND(Q48,AND(K48&gt;=0,K48&lt;0.5)),TRUE,FALSE)</f>
        <v>0</v>
      </c>
    </row>
    <row r="49" spans="2:18" ht="38.1" customHeight="1" collapsed="1" x14ac:dyDescent="0.45">
      <c r="B49" s="79"/>
      <c r="C49" s="22" t="s">
        <v>49</v>
      </c>
      <c r="D49" s="184" t="s">
        <v>493</v>
      </c>
      <c r="E49" s="184"/>
      <c r="F49" s="184"/>
      <c r="G49" s="184"/>
      <c r="H49" s="65">
        <v>1</v>
      </c>
      <c r="I49" s="29"/>
      <c r="K49" s="145">
        <f>VLOOKUP(H49,AnswersGen[#All],2,FALSE)</f>
        <v>0</v>
      </c>
      <c r="L49" s="21">
        <v>7</v>
      </c>
      <c r="M49" s="145">
        <f t="shared" si="24"/>
        <v>7</v>
      </c>
      <c r="N49" s="145">
        <f t="shared" ref="N49:N50" si="27">K49*M49</f>
        <v>0</v>
      </c>
      <c r="O49" s="145">
        <f t="shared" si="25"/>
        <v>0</v>
      </c>
      <c r="Q49" s="21" t="b">
        <v>0</v>
      </c>
      <c r="R49" s="145" t="b">
        <f t="shared" si="26"/>
        <v>0</v>
      </c>
    </row>
    <row r="50" spans="2:18" ht="38.1" customHeight="1" collapsed="1" x14ac:dyDescent="0.45">
      <c r="B50" s="79"/>
      <c r="C50" s="20" t="s">
        <v>289</v>
      </c>
      <c r="D50" s="183" t="s">
        <v>667</v>
      </c>
      <c r="E50" s="183"/>
      <c r="F50" s="183"/>
      <c r="G50" s="183"/>
      <c r="H50" s="64">
        <v>1</v>
      </c>
      <c r="I50" s="29"/>
      <c r="K50" s="145">
        <f>VLOOKUP(H50,AnswersGen[#All],2,FALSE)</f>
        <v>0</v>
      </c>
      <c r="L50" s="21">
        <v>3</v>
      </c>
      <c r="M50" s="145">
        <f t="shared" si="24"/>
        <v>3</v>
      </c>
      <c r="N50" s="145">
        <f t="shared" si="27"/>
        <v>0</v>
      </c>
      <c r="O50" s="145">
        <f t="shared" si="25"/>
        <v>0</v>
      </c>
      <c r="Q50" s="21" t="b">
        <v>0</v>
      </c>
      <c r="R50" s="145" t="b">
        <f t="shared" si="26"/>
        <v>0</v>
      </c>
    </row>
    <row r="51" spans="2:18" ht="23.65" collapsed="1" thickBot="1" x14ac:dyDescent="0.5">
      <c r="B51" s="79"/>
      <c r="C51" s="143" t="s">
        <v>310</v>
      </c>
      <c r="D51" s="23"/>
      <c r="E51" s="23"/>
      <c r="F51" s="24" t="s">
        <v>553</v>
      </c>
      <c r="G51" s="174" t="str">
        <f>IF(M51&gt;0,ROUND(100*N51/M51,0)&amp;"% ("&amp;IF(N51/M51&gt;=0.8,VLOOKUP(5,Performance[#All],2,FALSE),IF(N51/M51&gt;=0.6,VLOOKUP(4,Performance[#All],2,FALSE),IF(N51/M51&gt;=0.4,VLOOKUP(3,Performance[#All],2,FALSE),IF(N51/M51&gt;=0.2,VLOOKUP(2,Performance[#All],2,FALSE),VLOOKUP(1,Performance[#All],2,FALSE)))))&amp;")","N/A")</f>
        <v>0% (Unsatisfactory)</v>
      </c>
      <c r="H51" s="175"/>
      <c r="I51" s="29"/>
      <c r="K51" s="114" t="s">
        <v>428</v>
      </c>
      <c r="L51" s="113">
        <f>SUM(L48:L50)</f>
        <v>20</v>
      </c>
      <c r="M51" s="113">
        <f t="shared" ref="M51:N51" si="28">SUM(M48:M50)</f>
        <v>10</v>
      </c>
      <c r="N51" s="113">
        <f t="shared" si="28"/>
        <v>0</v>
      </c>
      <c r="O51" s="113">
        <f t="shared" ref="O51" si="29">SUM(O48:O50)</f>
        <v>0</v>
      </c>
      <c r="Q51" s="114" t="s">
        <v>646</v>
      </c>
      <c r="R51" s="113" t="b">
        <f>OR(R48:R50)</f>
        <v>0</v>
      </c>
    </row>
    <row r="52" spans="2:18" ht="10.15" customHeight="1" x14ac:dyDescent="0.45">
      <c r="B52" s="79"/>
      <c r="C52" s="29"/>
      <c r="D52" s="30"/>
      <c r="E52" s="30"/>
      <c r="F52" s="30"/>
      <c r="G52" s="30"/>
      <c r="H52" s="31"/>
      <c r="I52" s="29"/>
    </row>
    <row r="53" spans="2:18" ht="10.15" customHeight="1" thickBot="1" x14ac:dyDescent="0.5">
      <c r="B53" s="79"/>
      <c r="C53" s="29"/>
      <c r="D53" s="30"/>
      <c r="E53" s="30"/>
      <c r="F53" s="30"/>
      <c r="G53" s="30"/>
      <c r="H53" s="31"/>
      <c r="I53" s="29"/>
    </row>
    <row r="54" spans="2:18" ht="27" customHeight="1" x14ac:dyDescent="0.45">
      <c r="B54" s="79"/>
      <c r="C54" s="16" t="s">
        <v>543</v>
      </c>
      <c r="D54" s="187" t="s">
        <v>463</v>
      </c>
      <c r="E54" s="187"/>
      <c r="F54" s="187"/>
      <c r="G54" s="187"/>
      <c r="H54" s="188"/>
      <c r="I54" s="29"/>
    </row>
    <row r="55" spans="2:18" ht="46.5" customHeight="1" x14ac:dyDescent="0.45">
      <c r="B55" s="79"/>
      <c r="C55" s="17" t="s">
        <v>2</v>
      </c>
      <c r="D55" s="180" t="s">
        <v>614</v>
      </c>
      <c r="E55" s="181"/>
      <c r="F55" s="181"/>
      <c r="G55" s="181"/>
      <c r="H55" s="182"/>
      <c r="I55" s="29"/>
    </row>
    <row r="56" spans="2:18" ht="72.75" customHeight="1" x14ac:dyDescent="0.45">
      <c r="B56" s="79"/>
      <c r="C56" s="17" t="s">
        <v>3</v>
      </c>
      <c r="D56" s="189" t="s">
        <v>714</v>
      </c>
      <c r="E56" s="189"/>
      <c r="F56" s="189"/>
      <c r="G56" s="190"/>
      <c r="H56" s="191"/>
      <c r="I56" s="29"/>
      <c r="K56" s="33"/>
    </row>
    <row r="57" spans="2:18" ht="27" customHeight="1" x14ac:dyDescent="0.45">
      <c r="B57" s="79"/>
      <c r="C57" s="185" t="s">
        <v>312</v>
      </c>
      <c r="D57" s="186"/>
      <c r="E57" s="186"/>
      <c r="F57" s="186"/>
      <c r="G57" s="186"/>
      <c r="H57" s="18" t="s">
        <v>6</v>
      </c>
      <c r="I57" s="29"/>
      <c r="K57" s="19" t="s">
        <v>426</v>
      </c>
      <c r="L57" s="19" t="s">
        <v>427</v>
      </c>
      <c r="M57" s="116" t="s">
        <v>431</v>
      </c>
      <c r="N57" s="19" t="s">
        <v>425</v>
      </c>
      <c r="O57" s="19" t="s">
        <v>563</v>
      </c>
      <c r="Q57" s="19" t="s">
        <v>645</v>
      </c>
      <c r="R57" s="19" t="s">
        <v>647</v>
      </c>
    </row>
    <row r="58" spans="2:18" ht="42" customHeight="1" x14ac:dyDescent="0.45">
      <c r="B58" s="79"/>
      <c r="C58" s="141" t="s">
        <v>601</v>
      </c>
      <c r="D58" s="183" t="s">
        <v>494</v>
      </c>
      <c r="E58" s="183"/>
      <c r="F58" s="183"/>
      <c r="G58" s="183"/>
      <c r="H58" s="64">
        <v>1</v>
      </c>
      <c r="I58" s="29"/>
      <c r="K58" s="145">
        <f>VLOOKUP(H58,AnswersGen[#All],2,FALSE)</f>
        <v>0</v>
      </c>
      <c r="L58" s="21">
        <v>7</v>
      </c>
      <c r="M58" s="145">
        <f t="shared" ref="M58:M60" si="30">IF(K58&gt;=0,L58,0)</f>
        <v>7</v>
      </c>
      <c r="N58" s="145">
        <f>K58*M58</f>
        <v>0</v>
      </c>
      <c r="O58" s="145">
        <f t="shared" ref="O58:O67" si="31">N58*(1-$K$4)</f>
        <v>0</v>
      </c>
      <c r="Q58" s="21" t="b">
        <v>1</v>
      </c>
      <c r="R58" s="145" t="b">
        <f>IF(AND(Q58,AND(K58&gt;=0,K58&lt;0.5)),TRUE,FALSE)</f>
        <v>1</v>
      </c>
    </row>
    <row r="59" spans="2:18" ht="28.5" customHeight="1" collapsed="1" x14ac:dyDescent="0.45">
      <c r="B59" s="79"/>
      <c r="C59" s="22" t="s">
        <v>50</v>
      </c>
      <c r="D59" s="184" t="s">
        <v>495</v>
      </c>
      <c r="E59" s="184"/>
      <c r="F59" s="184"/>
      <c r="G59" s="184"/>
      <c r="H59" s="123"/>
      <c r="I59" s="29"/>
      <c r="K59" s="145"/>
      <c r="L59" s="21"/>
      <c r="M59" s="145"/>
      <c r="N59" s="145"/>
      <c r="O59" s="145"/>
      <c r="Q59" s="21"/>
      <c r="R59" s="145"/>
    </row>
    <row r="60" spans="2:18" ht="28.5" customHeight="1" x14ac:dyDescent="0.45">
      <c r="B60" s="103"/>
      <c r="C60" s="108" t="s">
        <v>496</v>
      </c>
      <c r="D60" s="195" t="s">
        <v>498</v>
      </c>
      <c r="E60" s="196"/>
      <c r="F60" s="196"/>
      <c r="G60" s="197"/>
      <c r="H60" s="62">
        <v>1</v>
      </c>
      <c r="I60" s="29"/>
      <c r="K60" s="145">
        <f>VLOOKUP(H60,AnswersGen[#All],2,FALSE)</f>
        <v>0</v>
      </c>
      <c r="L60" s="21">
        <v>2</v>
      </c>
      <c r="M60" s="145">
        <f t="shared" si="30"/>
        <v>2</v>
      </c>
      <c r="N60" s="145">
        <f>K60*M60</f>
        <v>0</v>
      </c>
      <c r="O60" s="145">
        <f t="shared" si="31"/>
        <v>0</v>
      </c>
      <c r="Q60" s="21" t="b">
        <v>0</v>
      </c>
      <c r="R60" s="145" t="b">
        <f t="shared" ref="R60:R61" si="32">IF(AND(Q60,AND(K60&gt;=0,K60&lt;0.5)),TRUE,FALSE)</f>
        <v>0</v>
      </c>
    </row>
    <row r="61" spans="2:18" ht="28.5" customHeight="1" x14ac:dyDescent="0.45">
      <c r="B61" s="103"/>
      <c r="C61" s="108" t="s">
        <v>497</v>
      </c>
      <c r="D61" s="195" t="s">
        <v>499</v>
      </c>
      <c r="E61" s="196"/>
      <c r="F61" s="196"/>
      <c r="G61" s="197"/>
      <c r="H61" s="62">
        <v>1</v>
      </c>
      <c r="I61" s="29"/>
      <c r="K61" s="145">
        <f>VLOOKUP(H61,AnswersGen[#All],2,FALSE)</f>
        <v>0</v>
      </c>
      <c r="L61" s="21">
        <v>2</v>
      </c>
      <c r="M61" s="145">
        <f t="shared" ref="M61:M64" si="33">IF(K61&gt;=0,L61,0)</f>
        <v>2</v>
      </c>
      <c r="N61" s="145">
        <f>K61*M61</f>
        <v>0</v>
      </c>
      <c r="O61" s="145">
        <f t="shared" si="31"/>
        <v>0</v>
      </c>
      <c r="Q61" s="21" t="b">
        <v>0</v>
      </c>
      <c r="R61" s="145" t="b">
        <f t="shared" si="32"/>
        <v>0</v>
      </c>
    </row>
    <row r="62" spans="2:18" ht="35.1" customHeight="1" collapsed="1" x14ac:dyDescent="0.45">
      <c r="B62" s="79"/>
      <c r="C62" s="20" t="s">
        <v>51</v>
      </c>
      <c r="D62" s="183" t="s">
        <v>500</v>
      </c>
      <c r="E62" s="183"/>
      <c r="F62" s="183"/>
      <c r="G62" s="183"/>
      <c r="H62" s="64">
        <v>1</v>
      </c>
      <c r="I62" s="29"/>
      <c r="K62" s="145">
        <f>VLOOKUP(H62,AnswersGen[#All],2,FALSE)</f>
        <v>0</v>
      </c>
      <c r="L62" s="21">
        <v>1</v>
      </c>
      <c r="M62" s="145">
        <f t="shared" si="33"/>
        <v>1</v>
      </c>
      <c r="N62" s="145">
        <f>K62*M62</f>
        <v>0</v>
      </c>
      <c r="O62" s="145">
        <f t="shared" si="31"/>
        <v>0</v>
      </c>
      <c r="Q62" s="21" t="b">
        <v>0</v>
      </c>
      <c r="R62" s="145" t="b">
        <f>IF(AND(Q62,AND(K62&gt;=0,K62&lt;0.5)),TRUE,FALSE)</f>
        <v>0</v>
      </c>
    </row>
    <row r="63" spans="2:18" ht="30.6" customHeight="1" x14ac:dyDescent="0.45">
      <c r="B63" s="79"/>
      <c r="C63" s="22" t="s">
        <v>52</v>
      </c>
      <c r="D63" s="184" t="s">
        <v>501</v>
      </c>
      <c r="E63" s="184"/>
      <c r="F63" s="184"/>
      <c r="G63" s="184"/>
      <c r="H63" s="123"/>
      <c r="I63" s="29"/>
      <c r="K63" s="145"/>
      <c r="L63" s="21"/>
      <c r="M63" s="145"/>
      <c r="N63" s="145"/>
      <c r="O63" s="145"/>
      <c r="Q63" s="21"/>
      <c r="R63" s="145"/>
    </row>
    <row r="64" spans="2:18" ht="35.65" customHeight="1" x14ac:dyDescent="0.45">
      <c r="B64" s="103"/>
      <c r="C64" s="108" t="s">
        <v>502</v>
      </c>
      <c r="D64" s="195" t="s">
        <v>506</v>
      </c>
      <c r="E64" s="196"/>
      <c r="F64" s="196"/>
      <c r="G64" s="197"/>
      <c r="H64" s="62">
        <v>1</v>
      </c>
      <c r="I64" s="29"/>
      <c r="K64" s="145">
        <f>VLOOKUP(H64,AnswersGen[#All],2,FALSE)</f>
        <v>0</v>
      </c>
      <c r="L64" s="21">
        <v>2</v>
      </c>
      <c r="M64" s="145">
        <f t="shared" si="33"/>
        <v>2</v>
      </c>
      <c r="N64" s="145">
        <f>K64*M64</f>
        <v>0</v>
      </c>
      <c r="O64" s="145">
        <f t="shared" si="31"/>
        <v>0</v>
      </c>
      <c r="Q64" s="21" t="b">
        <v>0</v>
      </c>
      <c r="R64" s="145" t="b">
        <f t="shared" ref="R64:R66" si="34">IF(AND(Q64,AND(K64&gt;=0,K64&lt;0.5)),TRUE,FALSE)</f>
        <v>0</v>
      </c>
    </row>
    <row r="65" spans="2:18" ht="30.6" customHeight="1" x14ac:dyDescent="0.45">
      <c r="B65" s="103"/>
      <c r="C65" s="108" t="s">
        <v>503</v>
      </c>
      <c r="D65" s="195" t="s">
        <v>507</v>
      </c>
      <c r="E65" s="196"/>
      <c r="F65" s="196"/>
      <c r="G65" s="197"/>
      <c r="H65" s="62">
        <v>1</v>
      </c>
      <c r="I65" s="29"/>
      <c r="K65" s="145">
        <f>VLOOKUP(H65,AnswersGen[#All],2,FALSE)</f>
        <v>0</v>
      </c>
      <c r="L65" s="21">
        <v>2</v>
      </c>
      <c r="M65" s="145">
        <f t="shared" ref="M65:M67" si="35">IF(K65&gt;=0,L65,0)</f>
        <v>2</v>
      </c>
      <c r="N65" s="145">
        <f>K65*M65</f>
        <v>0</v>
      </c>
      <c r="O65" s="145">
        <f t="shared" si="31"/>
        <v>0</v>
      </c>
      <c r="Q65" s="21" t="b">
        <v>0</v>
      </c>
      <c r="R65" s="145" t="b">
        <f t="shared" si="34"/>
        <v>0</v>
      </c>
    </row>
    <row r="66" spans="2:18" ht="30.6" customHeight="1" x14ac:dyDescent="0.45">
      <c r="B66" s="103"/>
      <c r="C66" s="108" t="s">
        <v>504</v>
      </c>
      <c r="D66" s="195" t="s">
        <v>508</v>
      </c>
      <c r="E66" s="196"/>
      <c r="F66" s="196"/>
      <c r="G66" s="197"/>
      <c r="H66" s="62">
        <v>1</v>
      </c>
      <c r="I66" s="29"/>
      <c r="K66" s="145">
        <f>VLOOKUP(H66,AnswersGen[#All],2,FALSE)</f>
        <v>0</v>
      </c>
      <c r="L66" s="21">
        <v>2</v>
      </c>
      <c r="M66" s="145">
        <f t="shared" si="35"/>
        <v>2</v>
      </c>
      <c r="N66" s="145">
        <f>K66*M66</f>
        <v>0</v>
      </c>
      <c r="O66" s="145">
        <f t="shared" si="31"/>
        <v>0</v>
      </c>
      <c r="Q66" s="21" t="b">
        <v>0</v>
      </c>
      <c r="R66" s="145" t="b">
        <f t="shared" si="34"/>
        <v>0</v>
      </c>
    </row>
    <row r="67" spans="2:18" ht="35.65" customHeight="1" x14ac:dyDescent="0.45">
      <c r="B67" s="103"/>
      <c r="C67" s="108" t="s">
        <v>505</v>
      </c>
      <c r="D67" s="195" t="s">
        <v>509</v>
      </c>
      <c r="E67" s="196"/>
      <c r="F67" s="196"/>
      <c r="G67" s="197"/>
      <c r="H67" s="62">
        <v>1</v>
      </c>
      <c r="I67" s="29"/>
      <c r="K67" s="145">
        <f>VLOOKUP(H67,AnswersGen[#All],2,FALSE)</f>
        <v>0</v>
      </c>
      <c r="L67" s="21">
        <v>2</v>
      </c>
      <c r="M67" s="145">
        <f t="shared" si="35"/>
        <v>2</v>
      </c>
      <c r="N67" s="145">
        <f>K67*M67</f>
        <v>0</v>
      </c>
      <c r="O67" s="145">
        <f t="shared" si="31"/>
        <v>0</v>
      </c>
      <c r="Q67" s="21" t="b">
        <v>0</v>
      </c>
      <c r="R67" s="145" t="b">
        <f t="shared" ref="R67" si="36">IF(AND(Q67,AND(K67&gt;=0,K67&lt;0.5)),TRUE,FALSE)</f>
        <v>0</v>
      </c>
    </row>
    <row r="68" spans="2:18" ht="27" customHeight="1" thickBot="1" x14ac:dyDescent="0.5">
      <c r="B68" s="79"/>
      <c r="C68" s="143" t="s">
        <v>310</v>
      </c>
      <c r="D68" s="23"/>
      <c r="E68" s="23"/>
      <c r="F68" s="24" t="s">
        <v>552</v>
      </c>
      <c r="G68" s="174" t="str">
        <f>IF(M68&gt;0,ROUND(100*N68/M68,0)&amp;"% ("&amp;IF(N68/M68&gt;=0.8,VLOOKUP(5,Performance[#All],2,FALSE),IF(N68/M68&gt;=0.6,VLOOKUP(4,Performance[#All],2,FALSE),IF(N68/M68&gt;=0.4,VLOOKUP(3,Performance[#All],2,FALSE),IF(N68/M68&gt;=0.2,VLOOKUP(2,Performance[#All],2,FALSE),VLOOKUP(1,Performance[#All],2,FALSE)))))&amp;")","N/A")</f>
        <v>0% (Unsatisfactory)</v>
      </c>
      <c r="H68" s="175"/>
      <c r="I68" s="29"/>
      <c r="K68" s="114" t="s">
        <v>428</v>
      </c>
      <c r="L68" s="113">
        <f>SUM(L58:L67)</f>
        <v>20</v>
      </c>
      <c r="M68" s="113">
        <f t="shared" ref="M68:O68" si="37">SUM(M58:M67)</f>
        <v>20</v>
      </c>
      <c r="N68" s="113">
        <f t="shared" si="37"/>
        <v>0</v>
      </c>
      <c r="O68" s="113">
        <f t="shared" si="37"/>
        <v>0</v>
      </c>
      <c r="Q68" s="114" t="s">
        <v>646</v>
      </c>
      <c r="R68" s="113" t="b">
        <f>OR(R58:R67)</f>
        <v>1</v>
      </c>
    </row>
    <row r="69" spans="2:18" ht="27" customHeight="1" thickBot="1" x14ac:dyDescent="0.5">
      <c r="B69" s="79"/>
      <c r="C69" s="29"/>
      <c r="D69" s="29"/>
      <c r="E69" s="29"/>
      <c r="F69" s="29"/>
      <c r="G69" s="34"/>
      <c r="H69" s="34"/>
      <c r="I69" s="29"/>
    </row>
    <row r="70" spans="2:18" ht="27" customHeight="1" thickBot="1" x14ac:dyDescent="0.5">
      <c r="B70" s="79"/>
      <c r="C70" s="29"/>
      <c r="D70" s="29"/>
      <c r="E70" s="29"/>
      <c r="F70" s="115" t="s">
        <v>510</v>
      </c>
      <c r="G70" s="176" t="str">
        <f>IF(R71,"0% ("&amp;VLOOKUP(1,Fail[#All],2,FALSE)&amp;")",IF(M71&gt;0,ROUND(100*N71/M71,0)&amp;"% ("&amp;IF(N71/M71&gt;=0.8,VLOOKUP(5,Performance[#All],2,FALSE),IF(N71/M71&gt;=0.6,VLOOKUP(4,Performance[#All],2,FALSE),IF(N71/M71&gt;=0.4,VLOOKUP(3,Performance[#All],2,FALSE),IF(N71/M71&gt;=0.2,VLOOKUP(2,Performance[#All],2,FALSE),VLOOKUP(1,Performance[#All],2,FALSE)))))&amp;")","N/A"))</f>
        <v>0% (Failed mandatory indicators)</v>
      </c>
      <c r="H70" s="177"/>
      <c r="I70" s="29"/>
      <c r="L70" s="19" t="s">
        <v>427</v>
      </c>
      <c r="M70" s="116" t="s">
        <v>431</v>
      </c>
      <c r="N70" s="19" t="s">
        <v>425</v>
      </c>
      <c r="O70" s="19" t="s">
        <v>563</v>
      </c>
      <c r="R70" s="19" t="s">
        <v>647</v>
      </c>
    </row>
    <row r="71" spans="2:18" ht="27" customHeight="1" x14ac:dyDescent="0.45">
      <c r="K71" s="114" t="s">
        <v>429</v>
      </c>
      <c r="L71" s="113">
        <f>L16+L31+L41+L51+L68</f>
        <v>102</v>
      </c>
      <c r="M71" s="113">
        <f t="shared" ref="M71:O71" si="38">M16+M31+M41+M51+M68</f>
        <v>47</v>
      </c>
      <c r="N71" s="113">
        <f t="shared" si="38"/>
        <v>0</v>
      </c>
      <c r="O71" s="113">
        <f t="shared" si="38"/>
        <v>0</v>
      </c>
      <c r="Q71" s="114" t="s">
        <v>646</v>
      </c>
      <c r="R71" s="113" t="b">
        <f>OR(R16,R31,R41,R51,R68)</f>
        <v>1</v>
      </c>
    </row>
  </sheetData>
  <sheetProtection algorithmName="SHA-512" hashValue="pqmU8AxBtgnbOzVymkouAuuGwIsFCdMMkM4Q1c4d8l7gL3aExdTtD3PYE/uIwH4/g9w1F46iKIThTsEN7vdClg==" saltValue="S4VUTuyJ/d+cfZSd211w4A==" spinCount="100000" sheet="1" objects="1" scenarios="1"/>
  <mergeCells count="61">
    <mergeCell ref="C22:G22"/>
    <mergeCell ref="D14:G14"/>
    <mergeCell ref="D15:G15"/>
    <mergeCell ref="D25:G25"/>
    <mergeCell ref="D19:H19"/>
    <mergeCell ref="D20:H20"/>
    <mergeCell ref="D11:G11"/>
    <mergeCell ref="D13:G13"/>
    <mergeCell ref="D21:H21"/>
    <mergeCell ref="D10:G10"/>
    <mergeCell ref="D7:G7"/>
    <mergeCell ref="D5:H5"/>
    <mergeCell ref="D9:G9"/>
    <mergeCell ref="D8:G8"/>
    <mergeCell ref="C1:H1"/>
    <mergeCell ref="C2:H2"/>
    <mergeCell ref="D3:H3"/>
    <mergeCell ref="D4:H4"/>
    <mergeCell ref="C6:G6"/>
    <mergeCell ref="D55:H55"/>
    <mergeCell ref="D34:H34"/>
    <mergeCell ref="D35:H35"/>
    <mergeCell ref="D28:G28"/>
    <mergeCell ref="D30:G30"/>
    <mergeCell ref="D26:G26"/>
    <mergeCell ref="D45:H45"/>
    <mergeCell ref="D39:G39"/>
    <mergeCell ref="D40:G40"/>
    <mergeCell ref="D24:G24"/>
    <mergeCell ref="D58:G58"/>
    <mergeCell ref="D63:G63"/>
    <mergeCell ref="D44:H44"/>
    <mergeCell ref="D27:G27"/>
    <mergeCell ref="D46:H46"/>
    <mergeCell ref="C47:G47"/>
    <mergeCell ref="D38:G38"/>
    <mergeCell ref="D36:H36"/>
    <mergeCell ref="C37:G37"/>
    <mergeCell ref="D56:H56"/>
    <mergeCell ref="C57:G57"/>
    <mergeCell ref="D29:G29"/>
    <mergeCell ref="D50:G50"/>
    <mergeCell ref="D54:H54"/>
    <mergeCell ref="D48:G48"/>
    <mergeCell ref="D49:G49"/>
    <mergeCell ref="G70:H70"/>
    <mergeCell ref="D12:G12"/>
    <mergeCell ref="G16:H16"/>
    <mergeCell ref="G31:H31"/>
    <mergeCell ref="G41:H41"/>
    <mergeCell ref="G51:H51"/>
    <mergeCell ref="G68:H68"/>
    <mergeCell ref="D23:G23"/>
    <mergeCell ref="D60:G60"/>
    <mergeCell ref="D61:G61"/>
    <mergeCell ref="D64:G64"/>
    <mergeCell ref="D65:G65"/>
    <mergeCell ref="D66:G66"/>
    <mergeCell ref="D67:G67"/>
    <mergeCell ref="D59:G59"/>
    <mergeCell ref="D62:G62"/>
  </mergeCells>
  <phoneticPr fontId="11" type="noConversion"/>
  <dataValidations count="6">
    <dataValidation type="list" allowBlank="1" showInputMessage="1" showErrorMessage="1" errorTitle="Invalid" error="Please choose an option from the list" promptTitle="Answer" prompt="Please select an answer from the list" sqref="H30" xr:uid="{FA39EC38-85EB-F847-8440-DC39BEE16D0B}">
      <formula1>INDIRECT("AnswersNA[Choices]")</formula1>
    </dataValidation>
    <dataValidation type="list" allowBlank="1" showInputMessage="1" showErrorMessage="1" errorTitle="Invalid" error="Please choose an option from the list" promptTitle="Answer" prompt="Please select an answer from the list" sqref="H8:H10 H40 H49:H50 H64:H67 H58 H60:H62" xr:uid="{5BC3C302-8A22-D146-AB02-CFBD69CE090C}">
      <formula1>INDIRECT("AnswersGen[Choices]")</formula1>
    </dataValidation>
    <dataValidation allowBlank="1" showErrorMessage="1" sqref="D25:G25 D11:D15 E13:G15" xr:uid="{86CD2AF8-59F9-EF47-A2BE-E7B8FB045048}"/>
    <dataValidation type="list" errorStyle="warning" allowBlank="1" showInputMessage="1" showErrorMessage="1" errorTitle="Invalid" error="Please choose an option from the list" promptTitle="Answer" prompt="Please select an answer from the list" sqref="H24:H29 H48 H12:H15 H38:H39" xr:uid="{7BB8A0D0-51E6-4B09-8F7C-D3FD2C29B302}">
      <formula1>INDIRECT("AnswersNA[Choices]")</formula1>
    </dataValidation>
    <dataValidation allowBlank="1" errorTitle="Invalid" error="Please choose an option from the list" promptTitle="Answer" prompt="Please select an answer from the list" sqref="H7 H23 H59 H63" xr:uid="{D295AAA6-43A3-43C0-AFD5-F9FC6242FD6D}"/>
    <dataValidation errorStyle="warning" allowBlank="1" errorTitle="Invalid" error="Please choose an option from the list" promptTitle="Answer" prompt="Please select an answer from the list" sqref="H11" xr:uid="{682F92A8-61BB-4D8E-A7B6-EDE4E1AF44DD}"/>
  </dataValidations>
  <printOptions horizontalCentered="1"/>
  <pageMargins left="0.7" right="0.7" top="0.75" bottom="0.75" header="0.3" footer="0.3"/>
  <pageSetup paperSize="9" scale="59" fitToHeight="0" orientation="portrait" verticalDpi="0" r:id="rId1"/>
  <headerFooter>
    <oddHeader>&amp;L&amp;G&amp;C&amp;"Calibri (Body),Bold"&amp;23&amp;K338EDD
People-first PPP Impact Assessment Tool</oddHeader>
    <oddFooter>&amp;L&amp;A&amp;R&amp;"System Font,Regular"&amp;10&amp;K000000&amp;P of &amp;N</oddFooter>
  </headerFooter>
  <rowBreaks count="4" manualBreakCount="4">
    <brk id="18" max="16383" man="1"/>
    <brk id="33" max="16383" man="1"/>
    <brk id="43" max="16383" man="1"/>
    <brk id="5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412CC-D116-BA45-A3A1-7592F2847567}">
  <sheetPr>
    <tabColor rgb="FF8395B1"/>
    <pageSetUpPr fitToPage="1"/>
  </sheetPr>
  <dimension ref="B1:Q61"/>
  <sheetViews>
    <sheetView showGridLines="0" zoomScale="85" zoomScaleNormal="85" zoomScalePageLayoutView="85" workbookViewId="0"/>
  </sheetViews>
  <sheetFormatPr defaultColWidth="8.86328125" defaultRowHeight="27" customHeight="1" x14ac:dyDescent="0.45"/>
  <cols>
    <col min="1" max="1" width="2.3984375" style="14" customWidth="1"/>
    <col min="2" max="2" width="1" style="14" customWidth="1"/>
    <col min="3" max="3" width="13.1328125" style="14" bestFit="1" customWidth="1"/>
    <col min="4" max="4" width="41.3984375" style="14" customWidth="1"/>
    <col min="5" max="7" width="20.86328125" style="14" customWidth="1"/>
    <col min="8" max="8" width="15.86328125" style="14" customWidth="1"/>
    <col min="9" max="9" width="1" style="14" customWidth="1"/>
    <col min="10" max="10" width="2.265625" style="14" customWidth="1"/>
    <col min="11" max="14" width="13.73046875" style="14" hidden="1" customWidth="1"/>
    <col min="15" max="17" width="0" style="14" hidden="1" customWidth="1"/>
    <col min="18" max="16384" width="8.86328125" style="14"/>
  </cols>
  <sheetData>
    <row r="1" spans="2:17" ht="13.5" customHeight="1" x14ac:dyDescent="0.45">
      <c r="C1" s="178"/>
      <c r="D1" s="178"/>
      <c r="E1" s="178"/>
      <c r="F1" s="178"/>
      <c r="G1" s="178"/>
      <c r="H1" s="178"/>
    </row>
    <row r="2" spans="2:17" ht="40.15" customHeight="1" thickBot="1" x14ac:dyDescent="0.5">
      <c r="B2" s="80"/>
      <c r="C2" s="206" t="s">
        <v>12</v>
      </c>
      <c r="D2" s="206"/>
      <c r="E2" s="206"/>
      <c r="F2" s="206"/>
      <c r="G2" s="206"/>
      <c r="H2" s="206"/>
      <c r="I2" s="41"/>
    </row>
    <row r="3" spans="2:17" ht="27" customHeight="1" x14ac:dyDescent="0.45">
      <c r="B3" s="80"/>
      <c r="C3" s="16" t="s">
        <v>543</v>
      </c>
      <c r="D3" s="187" t="s">
        <v>395</v>
      </c>
      <c r="E3" s="187"/>
      <c r="F3" s="187"/>
      <c r="G3" s="187"/>
      <c r="H3" s="188"/>
      <c r="I3" s="41"/>
    </row>
    <row r="4" spans="2:17" ht="40.15" customHeight="1" x14ac:dyDescent="0.45">
      <c r="B4" s="80"/>
      <c r="C4" s="17" t="s">
        <v>2</v>
      </c>
      <c r="D4" s="180" t="s">
        <v>58</v>
      </c>
      <c r="E4" s="180"/>
      <c r="F4" s="180"/>
      <c r="G4" s="181"/>
      <c r="H4" s="182"/>
      <c r="I4" s="41"/>
    </row>
    <row r="5" spans="2:17" ht="53.65" customHeight="1" x14ac:dyDescent="0.45">
      <c r="B5" s="80"/>
      <c r="C5" s="17" t="s">
        <v>3</v>
      </c>
      <c r="D5" s="189" t="s">
        <v>715</v>
      </c>
      <c r="E5" s="189"/>
      <c r="F5" s="189"/>
      <c r="G5" s="190"/>
      <c r="H5" s="191"/>
      <c r="I5" s="41"/>
    </row>
    <row r="6" spans="2:17" ht="27" customHeight="1" x14ac:dyDescent="0.45">
      <c r="B6" s="80"/>
      <c r="C6" s="185" t="s">
        <v>312</v>
      </c>
      <c r="D6" s="186"/>
      <c r="E6" s="186"/>
      <c r="F6" s="186"/>
      <c r="G6" s="186"/>
      <c r="H6" s="18" t="s">
        <v>6</v>
      </c>
      <c r="I6" s="41"/>
      <c r="K6" s="19" t="s">
        <v>426</v>
      </c>
      <c r="L6" s="19" t="s">
        <v>427</v>
      </c>
      <c r="M6" s="116" t="s">
        <v>431</v>
      </c>
      <c r="N6" s="19" t="s">
        <v>425</v>
      </c>
      <c r="P6" s="19" t="s">
        <v>645</v>
      </c>
      <c r="Q6" s="19" t="s">
        <v>647</v>
      </c>
    </row>
    <row r="7" spans="2:17" ht="33" customHeight="1" x14ac:dyDescent="0.45">
      <c r="B7" s="80"/>
      <c r="C7" s="20" t="s">
        <v>294</v>
      </c>
      <c r="D7" s="183" t="s">
        <v>581</v>
      </c>
      <c r="E7" s="183"/>
      <c r="F7" s="183"/>
      <c r="G7" s="183"/>
      <c r="H7" s="64">
        <v>1</v>
      </c>
      <c r="I7" s="41"/>
      <c r="K7" s="145">
        <f>VLOOKUP(H7,AnswersGen[#All],2,FALSE)</f>
        <v>0</v>
      </c>
      <c r="L7" s="21">
        <v>10</v>
      </c>
      <c r="M7" s="145">
        <f>IF(K7&gt;=0,L7,0)</f>
        <v>10</v>
      </c>
      <c r="N7" s="145">
        <f>K7*M7</f>
        <v>0</v>
      </c>
      <c r="P7" s="21" t="b">
        <v>0</v>
      </c>
      <c r="Q7" s="145" t="b">
        <f>IF(AND(P7,AND(K7&gt;=0,K7&lt;0.5)),TRUE,FALSE)</f>
        <v>0</v>
      </c>
    </row>
    <row r="8" spans="2:17" ht="49.5" customHeight="1" collapsed="1" x14ac:dyDescent="0.45">
      <c r="B8" s="80"/>
      <c r="C8" s="22" t="s">
        <v>55</v>
      </c>
      <c r="D8" s="184" t="s">
        <v>582</v>
      </c>
      <c r="E8" s="184"/>
      <c r="F8" s="184"/>
      <c r="G8" s="184"/>
      <c r="H8" s="60">
        <v>1</v>
      </c>
      <c r="I8" s="41"/>
      <c r="K8" s="145">
        <f>VLOOKUP(H8,AnswersGen[#All],2,FALSE)</f>
        <v>0</v>
      </c>
      <c r="L8" s="21">
        <v>10</v>
      </c>
      <c r="M8" s="145">
        <f t="shared" ref="M8:M9" si="0">IF(K8&gt;=0,L8,0)</f>
        <v>10</v>
      </c>
      <c r="N8" s="145">
        <f t="shared" ref="N8:N9" si="1">K8*M8</f>
        <v>0</v>
      </c>
      <c r="P8" s="21" t="b">
        <v>0</v>
      </c>
      <c r="Q8" s="145" t="b">
        <f>IF(AND(P8,AND(K8&gt;=0,K8&lt;0.5)),TRUE,FALSE)</f>
        <v>0</v>
      </c>
    </row>
    <row r="9" spans="2:17" ht="58.15" customHeight="1" x14ac:dyDescent="0.45">
      <c r="B9" s="80"/>
      <c r="C9" s="20" t="s">
        <v>56</v>
      </c>
      <c r="D9" s="183" t="s">
        <v>583</v>
      </c>
      <c r="E9" s="183"/>
      <c r="F9" s="183"/>
      <c r="G9" s="183"/>
      <c r="H9" s="58">
        <v>1</v>
      </c>
      <c r="I9" s="41"/>
      <c r="K9" s="145">
        <f>VLOOKUP(H9,AnswersGen[#All],2,FALSE)</f>
        <v>0</v>
      </c>
      <c r="L9" s="21">
        <v>10</v>
      </c>
      <c r="M9" s="145">
        <f t="shared" si="0"/>
        <v>10</v>
      </c>
      <c r="N9" s="145">
        <f t="shared" si="1"/>
        <v>0</v>
      </c>
      <c r="P9" s="21" t="b">
        <v>0</v>
      </c>
      <c r="Q9" s="145" t="b">
        <f t="shared" ref="Q9" si="2">IF(AND(P9,AND(K9&gt;=0,K9&lt;0.5)),TRUE,FALSE)</f>
        <v>0</v>
      </c>
    </row>
    <row r="10" spans="2:17" ht="20.100000000000001" customHeight="1" thickBot="1" x14ac:dyDescent="0.5">
      <c r="B10" s="80"/>
      <c r="C10" s="63"/>
      <c r="D10" s="23"/>
      <c r="E10" s="23"/>
      <c r="F10" s="24" t="s">
        <v>556</v>
      </c>
      <c r="G10" s="174" t="str">
        <f>IF(M10&gt;0,ROUND(100*N10/M10,0)&amp;"% ("&amp;IF(N10/M10&gt;=0.8,VLOOKUP(5,Performance[#All],2,FALSE),IF(N10/M10&gt;=0.6,VLOOKUP(4,Performance[#All],2,FALSE),IF(N10/M10&gt;=0.4,VLOOKUP(3,Performance[#All],2,FALSE),IF(N10/M10&gt;=0.2,VLOOKUP(2,Performance[#All],2,FALSE),VLOOKUP(1,Performance[#All],2,FALSE)))))&amp;")","N/A")</f>
        <v>0% (Unsatisfactory)</v>
      </c>
      <c r="H10" s="175"/>
      <c r="I10" s="41"/>
      <c r="K10" s="114" t="s">
        <v>428</v>
      </c>
      <c r="L10" s="113">
        <f>SUM(L7:L9)</f>
        <v>30</v>
      </c>
      <c r="M10" s="113">
        <f>SUM(M7:M9)</f>
        <v>30</v>
      </c>
      <c r="N10" s="113">
        <f>SUM(N7:N9)</f>
        <v>0</v>
      </c>
      <c r="P10" s="114" t="s">
        <v>646</v>
      </c>
      <c r="Q10" s="113" t="b">
        <f>OR(Q7:Q9)</f>
        <v>0</v>
      </c>
    </row>
    <row r="11" spans="2:17" ht="10.15" customHeight="1" x14ac:dyDescent="0.45">
      <c r="B11" s="80"/>
      <c r="C11" s="41"/>
      <c r="D11" s="42"/>
      <c r="E11" s="42"/>
      <c r="F11" s="42"/>
      <c r="G11" s="42"/>
      <c r="H11" s="43"/>
      <c r="I11" s="41"/>
    </row>
    <row r="12" spans="2:17" ht="10.15" customHeight="1" thickBot="1" x14ac:dyDescent="0.5">
      <c r="B12" s="105"/>
      <c r="C12" s="41"/>
      <c r="D12" s="42"/>
      <c r="E12" s="42"/>
      <c r="F12" s="42"/>
      <c r="G12" s="42"/>
      <c r="H12" s="43"/>
      <c r="I12" s="41"/>
    </row>
    <row r="13" spans="2:17" ht="27" customHeight="1" x14ac:dyDescent="0.45">
      <c r="B13" s="105"/>
      <c r="C13" s="16" t="s">
        <v>543</v>
      </c>
      <c r="D13" s="187" t="s">
        <v>512</v>
      </c>
      <c r="E13" s="187"/>
      <c r="F13" s="187"/>
      <c r="G13" s="187"/>
      <c r="H13" s="188"/>
      <c r="I13" s="41"/>
    </row>
    <row r="14" spans="2:17" ht="31.35" customHeight="1" x14ac:dyDescent="0.45">
      <c r="B14" s="105"/>
      <c r="C14" s="17" t="s">
        <v>2</v>
      </c>
      <c r="D14" s="180" t="s">
        <v>586</v>
      </c>
      <c r="E14" s="180"/>
      <c r="F14" s="180"/>
      <c r="G14" s="181"/>
      <c r="H14" s="182"/>
      <c r="I14" s="41"/>
    </row>
    <row r="15" spans="2:17" ht="31.35" customHeight="1" x14ac:dyDescent="0.45">
      <c r="B15" s="105"/>
      <c r="C15" s="17" t="s">
        <v>3</v>
      </c>
      <c r="D15" s="189" t="s">
        <v>615</v>
      </c>
      <c r="E15" s="189"/>
      <c r="F15" s="189"/>
      <c r="G15" s="190"/>
      <c r="H15" s="191"/>
      <c r="I15" s="41"/>
    </row>
    <row r="16" spans="2:17" ht="27" customHeight="1" x14ac:dyDescent="0.45">
      <c r="B16" s="105"/>
      <c r="C16" s="185" t="s">
        <v>312</v>
      </c>
      <c r="D16" s="186"/>
      <c r="E16" s="186"/>
      <c r="F16" s="186"/>
      <c r="G16" s="186"/>
      <c r="H16" s="18" t="s">
        <v>6</v>
      </c>
      <c r="I16" s="41"/>
      <c r="K16" s="19" t="s">
        <v>426</v>
      </c>
      <c r="L16" s="19" t="s">
        <v>427</v>
      </c>
      <c r="M16" s="116" t="s">
        <v>431</v>
      </c>
      <c r="N16" s="19" t="s">
        <v>425</v>
      </c>
      <c r="P16" s="19" t="s">
        <v>645</v>
      </c>
      <c r="Q16" s="19" t="s">
        <v>647</v>
      </c>
    </row>
    <row r="17" spans="2:17" ht="60" customHeight="1" x14ac:dyDescent="0.45">
      <c r="B17" s="105"/>
      <c r="C17" s="20" t="s">
        <v>295</v>
      </c>
      <c r="D17" s="183" t="s">
        <v>584</v>
      </c>
      <c r="E17" s="183"/>
      <c r="F17" s="183"/>
      <c r="G17" s="183"/>
      <c r="H17" s="64">
        <v>1</v>
      </c>
      <c r="I17" s="41"/>
      <c r="K17" s="145">
        <f>VLOOKUP(H17,AnswersGen[#All],2,FALSE)</f>
        <v>0</v>
      </c>
      <c r="L17" s="21">
        <v>20</v>
      </c>
      <c r="M17" s="145">
        <f t="shared" ref="M17" si="3">IF(K17&gt;=0,L17,0)</f>
        <v>20</v>
      </c>
      <c r="N17" s="145">
        <f t="shared" ref="N17" si="4">K17*M17</f>
        <v>0</v>
      </c>
      <c r="P17" s="21" t="b">
        <v>0</v>
      </c>
      <c r="Q17" s="145" t="b">
        <f>IF(AND(P17,AND(K17&gt;=0,K17&lt;0.5)),TRUE,FALSE)</f>
        <v>0</v>
      </c>
    </row>
    <row r="18" spans="2:17" ht="20.100000000000001" customHeight="1" thickBot="1" x14ac:dyDescent="0.5">
      <c r="B18" s="105"/>
      <c r="C18" s="63"/>
      <c r="D18" s="23"/>
      <c r="E18" s="23"/>
      <c r="F18" s="24" t="s">
        <v>557</v>
      </c>
      <c r="G18" s="174" t="str">
        <f>IF(M18&gt;0,ROUND(100*N18/M18,0)&amp;"% ("&amp;IF(N18/M18&gt;=0.8,VLOOKUP(5,Performance[#All],2,FALSE),IF(N18/M18&gt;=0.6,VLOOKUP(4,Performance[#All],2,FALSE),IF(N18/M18&gt;=0.4,VLOOKUP(3,Performance[#All],2,FALSE),IF(N18/M18&gt;=0.2,VLOOKUP(2,Performance[#All],2,FALSE),VLOOKUP(1,Performance[#All],2,FALSE)))))&amp;")","N/A")</f>
        <v>0% (Unsatisfactory)</v>
      </c>
      <c r="H18" s="175"/>
      <c r="I18" s="41"/>
      <c r="K18" s="114" t="s">
        <v>428</v>
      </c>
      <c r="L18" s="113">
        <f>SUM(L17:L17)</f>
        <v>20</v>
      </c>
      <c r="M18" s="113">
        <f>SUM(M17:M17)</f>
        <v>20</v>
      </c>
      <c r="N18" s="113">
        <f>SUM(N17:N17)</f>
        <v>0</v>
      </c>
      <c r="P18" s="114" t="s">
        <v>646</v>
      </c>
      <c r="Q18" s="113" t="b">
        <f>OR(Q17)</f>
        <v>0</v>
      </c>
    </row>
    <row r="19" spans="2:17" ht="10.15" customHeight="1" x14ac:dyDescent="0.45">
      <c r="B19" s="105"/>
      <c r="C19" s="41"/>
      <c r="D19" s="42"/>
      <c r="E19" s="42"/>
      <c r="F19" s="42"/>
      <c r="G19" s="42"/>
      <c r="H19" s="43"/>
      <c r="I19" s="41"/>
    </row>
    <row r="20" spans="2:17" ht="10.15" customHeight="1" thickBot="1" x14ac:dyDescent="0.5">
      <c r="B20" s="105"/>
      <c r="C20" s="41"/>
      <c r="D20" s="42"/>
      <c r="E20" s="42"/>
      <c r="F20" s="42"/>
      <c r="G20" s="42"/>
      <c r="H20" s="43"/>
      <c r="I20" s="41"/>
    </row>
    <row r="21" spans="2:17" ht="27" customHeight="1" x14ac:dyDescent="0.45">
      <c r="B21" s="80"/>
      <c r="C21" s="16" t="s">
        <v>543</v>
      </c>
      <c r="D21" s="187" t="s">
        <v>513</v>
      </c>
      <c r="E21" s="187"/>
      <c r="F21" s="187"/>
      <c r="G21" s="187"/>
      <c r="H21" s="188"/>
      <c r="I21" s="41"/>
    </row>
    <row r="22" spans="2:17" ht="40.15" customHeight="1" x14ac:dyDescent="0.45">
      <c r="B22" s="80"/>
      <c r="C22" s="17" t="s">
        <v>2</v>
      </c>
      <c r="D22" s="180" t="s">
        <v>59</v>
      </c>
      <c r="E22" s="180"/>
      <c r="F22" s="180"/>
      <c r="G22" s="181"/>
      <c r="H22" s="182"/>
      <c r="I22" s="41"/>
    </row>
    <row r="23" spans="2:17" ht="71.25" customHeight="1" x14ac:dyDescent="0.45">
      <c r="B23" s="80"/>
      <c r="C23" s="17" t="s">
        <v>3</v>
      </c>
      <c r="D23" s="189" t="s">
        <v>726</v>
      </c>
      <c r="E23" s="189"/>
      <c r="F23" s="189"/>
      <c r="G23" s="190"/>
      <c r="H23" s="191"/>
      <c r="I23" s="41"/>
    </row>
    <row r="24" spans="2:17" ht="28.15" customHeight="1" x14ac:dyDescent="0.45">
      <c r="B24" s="80"/>
      <c r="C24" s="185" t="s">
        <v>312</v>
      </c>
      <c r="D24" s="186"/>
      <c r="E24" s="186"/>
      <c r="F24" s="186"/>
      <c r="G24" s="186"/>
      <c r="H24" s="18" t="s">
        <v>6</v>
      </c>
      <c r="I24" s="41"/>
      <c r="K24" s="19" t="s">
        <v>426</v>
      </c>
      <c r="L24" s="19" t="s">
        <v>427</v>
      </c>
      <c r="M24" s="116" t="s">
        <v>431</v>
      </c>
      <c r="N24" s="19" t="s">
        <v>425</v>
      </c>
      <c r="P24" s="19" t="s">
        <v>645</v>
      </c>
      <c r="Q24" s="19" t="s">
        <v>647</v>
      </c>
    </row>
    <row r="25" spans="2:17" ht="44.1" customHeight="1" x14ac:dyDescent="0.45">
      <c r="B25" s="80"/>
      <c r="C25" s="141" t="s">
        <v>603</v>
      </c>
      <c r="D25" s="183" t="s">
        <v>619</v>
      </c>
      <c r="E25" s="183"/>
      <c r="F25" s="183"/>
      <c r="G25" s="183"/>
      <c r="H25" s="64">
        <v>1</v>
      </c>
      <c r="I25" s="41"/>
      <c r="K25" s="145">
        <f>VLOOKUP(H25,AnswersGen[#All],2,FALSE)</f>
        <v>0</v>
      </c>
      <c r="L25" s="21">
        <v>15</v>
      </c>
      <c r="M25" s="145">
        <f t="shared" ref="M25:M27" si="5">IF(K25&gt;=0,L25,0)</f>
        <v>15</v>
      </c>
      <c r="N25" s="145">
        <f t="shared" ref="N25:N27" si="6">K25*M25</f>
        <v>0</v>
      </c>
      <c r="P25" s="21" t="b">
        <v>1</v>
      </c>
      <c r="Q25" s="145" t="b">
        <f>IF(AND(P25,AND(K25&gt;=0,K25&lt;0.5)),TRUE,FALSE)</f>
        <v>1</v>
      </c>
    </row>
    <row r="26" spans="2:17" ht="28.15" customHeight="1" collapsed="1" x14ac:dyDescent="0.45">
      <c r="B26" s="80"/>
      <c r="C26" s="22" t="s">
        <v>303</v>
      </c>
      <c r="D26" s="184" t="s">
        <v>668</v>
      </c>
      <c r="E26" s="184"/>
      <c r="F26" s="184"/>
      <c r="G26" s="184"/>
      <c r="H26" s="60">
        <v>1</v>
      </c>
      <c r="I26" s="41"/>
      <c r="K26" s="145">
        <f>VLOOKUP(H26,AnswersGen[#All],2,FALSE)</f>
        <v>0</v>
      </c>
      <c r="L26" s="21">
        <v>10</v>
      </c>
      <c r="M26" s="145">
        <f t="shared" si="5"/>
        <v>10</v>
      </c>
      <c r="N26" s="145">
        <f t="shared" si="6"/>
        <v>0</v>
      </c>
      <c r="P26" s="21" t="b">
        <v>0</v>
      </c>
      <c r="Q26" s="145" t="b">
        <f>IF(AND(P26,AND(K26&gt;=0,K26&lt;0.5)),TRUE,FALSE)</f>
        <v>0</v>
      </c>
    </row>
    <row r="27" spans="2:17" ht="28.15" customHeight="1" x14ac:dyDescent="0.45">
      <c r="B27" s="80"/>
      <c r="C27" s="20" t="s">
        <v>304</v>
      </c>
      <c r="D27" s="183" t="s">
        <v>520</v>
      </c>
      <c r="E27" s="183"/>
      <c r="F27" s="183"/>
      <c r="G27" s="183"/>
      <c r="H27" s="64">
        <v>1</v>
      </c>
      <c r="I27" s="41"/>
      <c r="K27" s="145">
        <f>VLOOKUP(H27,AnswersGen[#All],2,FALSE)</f>
        <v>0</v>
      </c>
      <c r="L27" s="21">
        <v>5</v>
      </c>
      <c r="M27" s="145">
        <f t="shared" si="5"/>
        <v>5</v>
      </c>
      <c r="N27" s="145">
        <f t="shared" si="6"/>
        <v>0</v>
      </c>
      <c r="P27" s="21" t="b">
        <v>0</v>
      </c>
      <c r="Q27" s="145" t="b">
        <f t="shared" ref="Q27" si="7">IF(AND(P27,AND(K27&gt;=0,K27&lt;0.5)),TRUE,FALSE)</f>
        <v>0</v>
      </c>
    </row>
    <row r="28" spans="2:17" ht="20.100000000000001" customHeight="1" collapsed="1" thickBot="1" x14ac:dyDescent="0.5">
      <c r="B28" s="80"/>
      <c r="C28" s="143" t="s">
        <v>310</v>
      </c>
      <c r="D28" s="23"/>
      <c r="E28" s="23"/>
      <c r="F28" s="24" t="s">
        <v>731</v>
      </c>
      <c r="G28" s="174" t="str">
        <f>IF(M28&gt;0,ROUND(100*N28/M28,0)&amp;"% ("&amp;IF(N28/M28&gt;=0.8,VLOOKUP(5,Performance[#All],2,FALSE),IF(N28/M28&gt;=0.6,VLOOKUP(4,Performance[#All],2,FALSE),IF(N28/M28&gt;=0.4,VLOOKUP(3,Performance[#All],2,FALSE),IF(N28/M28&gt;=0.2,VLOOKUP(2,Performance[#All],2,FALSE),VLOOKUP(1,Performance[#All],2,FALSE)))))&amp;")","N/A")</f>
        <v>0% (Unsatisfactory)</v>
      </c>
      <c r="H28" s="175"/>
      <c r="I28" s="41"/>
      <c r="K28" s="114" t="s">
        <v>428</v>
      </c>
      <c r="L28" s="113">
        <f>SUM(L25:L27)</f>
        <v>30</v>
      </c>
      <c r="M28" s="113">
        <f t="shared" ref="M28" si="8">SUM(M25:M27)</f>
        <v>30</v>
      </c>
      <c r="N28" s="113">
        <f t="shared" ref="N28" si="9">SUM(N25:N27)</f>
        <v>0</v>
      </c>
      <c r="P28" s="114" t="s">
        <v>646</v>
      </c>
      <c r="Q28" s="113" t="b">
        <f>OR(Q25:Q27)</f>
        <v>1</v>
      </c>
    </row>
    <row r="29" spans="2:17" ht="10.15" customHeight="1" x14ac:dyDescent="0.45">
      <c r="B29" s="80"/>
      <c r="C29" s="41"/>
      <c r="D29" s="42"/>
      <c r="E29" s="42"/>
      <c r="F29" s="42"/>
      <c r="G29" s="42"/>
      <c r="H29" s="43"/>
      <c r="I29" s="41"/>
    </row>
    <row r="30" spans="2:17" ht="10.15" customHeight="1" thickBot="1" x14ac:dyDescent="0.5">
      <c r="B30" s="80"/>
      <c r="C30" s="41"/>
      <c r="D30" s="42"/>
      <c r="E30" s="42"/>
      <c r="F30" s="42"/>
      <c r="G30" s="42"/>
      <c r="H30" s="43"/>
      <c r="I30" s="41"/>
    </row>
    <row r="31" spans="2:17" ht="30.6" customHeight="1" x14ac:dyDescent="0.45">
      <c r="B31" s="80"/>
      <c r="C31" s="16" t="s">
        <v>543</v>
      </c>
      <c r="D31" s="187" t="s">
        <v>511</v>
      </c>
      <c r="E31" s="187"/>
      <c r="F31" s="187"/>
      <c r="G31" s="187"/>
      <c r="H31" s="188"/>
      <c r="I31" s="41"/>
    </row>
    <row r="32" spans="2:17" ht="54.75" customHeight="1" x14ac:dyDescent="0.45">
      <c r="B32" s="80"/>
      <c r="C32" s="17" t="s">
        <v>2</v>
      </c>
      <c r="D32" s="180" t="s">
        <v>302</v>
      </c>
      <c r="E32" s="180"/>
      <c r="F32" s="180"/>
      <c r="G32" s="181"/>
      <c r="H32" s="182"/>
      <c r="I32" s="41"/>
    </row>
    <row r="33" spans="2:17" ht="33" customHeight="1" x14ac:dyDescent="0.45">
      <c r="B33" s="80"/>
      <c r="C33" s="17" t="s">
        <v>3</v>
      </c>
      <c r="D33" s="189" t="s">
        <v>616</v>
      </c>
      <c r="E33" s="189"/>
      <c r="F33" s="189"/>
      <c r="G33" s="190"/>
      <c r="H33" s="191"/>
      <c r="I33" s="41"/>
    </row>
    <row r="34" spans="2:17" ht="28.15" customHeight="1" x14ac:dyDescent="0.45">
      <c r="B34" s="80"/>
      <c r="C34" s="185" t="s">
        <v>312</v>
      </c>
      <c r="D34" s="186"/>
      <c r="E34" s="186"/>
      <c r="F34" s="186"/>
      <c r="G34" s="186"/>
      <c r="H34" s="18" t="s">
        <v>6</v>
      </c>
      <c r="I34" s="41"/>
      <c r="K34" s="19" t="s">
        <v>426</v>
      </c>
      <c r="L34" s="19" t="s">
        <v>427</v>
      </c>
      <c r="M34" s="116" t="s">
        <v>431</v>
      </c>
      <c r="N34" s="19" t="s">
        <v>425</v>
      </c>
      <c r="P34" s="19" t="s">
        <v>645</v>
      </c>
      <c r="Q34" s="19" t="s">
        <v>647</v>
      </c>
    </row>
    <row r="35" spans="2:17" ht="50.1" customHeight="1" x14ac:dyDescent="0.45">
      <c r="B35" s="80"/>
      <c r="C35" s="20" t="s">
        <v>516</v>
      </c>
      <c r="D35" s="183" t="s">
        <v>521</v>
      </c>
      <c r="E35" s="183"/>
      <c r="F35" s="183"/>
      <c r="G35" s="183"/>
      <c r="H35" s="58" t="s">
        <v>22</v>
      </c>
      <c r="I35" s="41"/>
      <c r="K35" s="145">
        <f>VLOOKUP(H35,AnswersNA[#All],2,FALSE)</f>
        <v>-1</v>
      </c>
      <c r="L35" s="21">
        <v>7</v>
      </c>
      <c r="M35" s="145">
        <f t="shared" ref="M35:M37" si="10">IF(K35&gt;=0,L35,0)</f>
        <v>0</v>
      </c>
      <c r="N35" s="145">
        <f t="shared" ref="N35:N37" si="11">K35*M35</f>
        <v>0</v>
      </c>
      <c r="P35" s="21" t="b">
        <v>0</v>
      </c>
      <c r="Q35" s="145" t="b">
        <f>IF(AND(P35,AND(K35&gt;=0,K35&lt;0.5)),TRUE,FALSE)</f>
        <v>0</v>
      </c>
    </row>
    <row r="36" spans="2:17" ht="50.1" customHeight="1" x14ac:dyDescent="0.45">
      <c r="B36" s="80"/>
      <c r="C36" s="22" t="s">
        <v>517</v>
      </c>
      <c r="D36" s="184" t="s">
        <v>522</v>
      </c>
      <c r="E36" s="184"/>
      <c r="F36" s="184"/>
      <c r="G36" s="184"/>
      <c r="H36" s="60" t="s">
        <v>22</v>
      </c>
      <c r="I36" s="41"/>
      <c r="K36" s="145">
        <f>VLOOKUP(H36,AnswersNA[#All],2,FALSE)</f>
        <v>-1</v>
      </c>
      <c r="L36" s="21">
        <v>7</v>
      </c>
      <c r="M36" s="145">
        <f t="shared" si="10"/>
        <v>0</v>
      </c>
      <c r="N36" s="145">
        <f t="shared" si="11"/>
        <v>0</v>
      </c>
      <c r="P36" s="21" t="b">
        <v>0</v>
      </c>
      <c r="Q36" s="145" t="b">
        <f>IF(AND(P36,AND(K36&gt;=0,K36&lt;0.5)),TRUE,FALSE)</f>
        <v>0</v>
      </c>
    </row>
    <row r="37" spans="2:17" ht="50.1" customHeight="1" x14ac:dyDescent="0.45">
      <c r="B37" s="80"/>
      <c r="C37" s="20" t="s">
        <v>518</v>
      </c>
      <c r="D37" s="183" t="s">
        <v>669</v>
      </c>
      <c r="E37" s="183"/>
      <c r="F37" s="183"/>
      <c r="G37" s="183"/>
      <c r="H37" s="58" t="s">
        <v>22</v>
      </c>
      <c r="I37" s="41"/>
      <c r="K37" s="145">
        <f>VLOOKUP(H37,AnswersNA[#All],2,FALSE)</f>
        <v>-1</v>
      </c>
      <c r="L37" s="21">
        <v>4</v>
      </c>
      <c r="M37" s="145">
        <f t="shared" si="10"/>
        <v>0</v>
      </c>
      <c r="N37" s="145">
        <f t="shared" si="11"/>
        <v>0</v>
      </c>
      <c r="P37" s="21" t="b">
        <v>0</v>
      </c>
      <c r="Q37" s="145" t="b">
        <f t="shared" ref="Q37:Q38" si="12">IF(AND(P37,AND(K37&gt;=0,K37&lt;0.5)),TRUE,FALSE)</f>
        <v>0</v>
      </c>
    </row>
    <row r="38" spans="2:17" ht="50.1" customHeight="1" collapsed="1" x14ac:dyDescent="0.45">
      <c r="B38" s="80"/>
      <c r="C38" s="22" t="s">
        <v>519</v>
      </c>
      <c r="D38" s="184" t="s">
        <v>670</v>
      </c>
      <c r="E38" s="184"/>
      <c r="F38" s="184"/>
      <c r="G38" s="184"/>
      <c r="H38" s="60" t="s">
        <v>22</v>
      </c>
      <c r="I38" s="41"/>
      <c r="K38" s="145">
        <f>VLOOKUP(H38,AnswersNA[#All],2,FALSE)</f>
        <v>-1</v>
      </c>
      <c r="L38" s="21">
        <v>2</v>
      </c>
      <c r="M38" s="145">
        <f t="shared" ref="M38" si="13">IF(K38&gt;=0,L38,0)</f>
        <v>0</v>
      </c>
      <c r="N38" s="145">
        <f t="shared" ref="N38" si="14">K38*M38</f>
        <v>0</v>
      </c>
      <c r="P38" s="21" t="b">
        <v>0</v>
      </c>
      <c r="Q38" s="145" t="b">
        <f t="shared" si="12"/>
        <v>0</v>
      </c>
    </row>
    <row r="39" spans="2:17" ht="20.100000000000001" customHeight="1" collapsed="1" thickBot="1" x14ac:dyDescent="0.5">
      <c r="B39" s="80"/>
      <c r="C39" s="63"/>
      <c r="D39" s="23"/>
      <c r="E39" s="23"/>
      <c r="F39" s="24" t="s">
        <v>558</v>
      </c>
      <c r="G39" s="174" t="str">
        <f>IF(M39&gt;0,ROUND(100*N39/M39,0)&amp;"% ("&amp;IF(N39/M39&gt;=0.8,VLOOKUP(5,Performance[#All],2,FALSE),IF(N39/M39&gt;=0.6,VLOOKUP(4,Performance[#All],2,FALSE),IF(N39/M39&gt;=0.4,VLOOKUP(3,Performance[#All],2,FALSE),IF(N39/M39&gt;=0.2,VLOOKUP(2,Performance[#All],2,FALSE),VLOOKUP(1,Performance[#All],2,FALSE)))))&amp;")","N/A")</f>
        <v>N/A</v>
      </c>
      <c r="H39" s="175"/>
      <c r="I39" s="41"/>
      <c r="K39" s="114" t="s">
        <v>428</v>
      </c>
      <c r="L39" s="113">
        <f>SUM(L35:L38)</f>
        <v>20</v>
      </c>
      <c r="M39" s="113">
        <f t="shared" ref="M39:N39" si="15">SUM(M35:M38)</f>
        <v>0</v>
      </c>
      <c r="N39" s="113">
        <f t="shared" si="15"/>
        <v>0</v>
      </c>
      <c r="P39" s="114" t="s">
        <v>646</v>
      </c>
      <c r="Q39" s="113" t="b">
        <f>OR(Q35:Q38)</f>
        <v>0</v>
      </c>
    </row>
    <row r="40" spans="2:17" ht="27" customHeight="1" thickBot="1" x14ac:dyDescent="0.5">
      <c r="B40" s="80"/>
      <c r="C40" s="41"/>
      <c r="D40" s="42"/>
      <c r="E40" s="42"/>
      <c r="F40" s="42"/>
      <c r="G40" s="42"/>
      <c r="H40" s="43"/>
      <c r="I40" s="41"/>
    </row>
    <row r="41" spans="2:17" ht="27" customHeight="1" thickBot="1" x14ac:dyDescent="0.5">
      <c r="B41" s="80"/>
      <c r="C41" s="41"/>
      <c r="D41" s="42"/>
      <c r="E41" s="42"/>
      <c r="F41" s="115" t="s">
        <v>523</v>
      </c>
      <c r="G41" s="176" t="str">
        <f>IF(Q42,"0% ("&amp;VLOOKUP(1,Fail[#All],2,FALSE)&amp;")",IF(M42&gt;0,ROUND(100*N42/M42,0)&amp;"% ("&amp;IF(N42/M42&gt;=0.8,VLOOKUP(5,Performance[#All],2,FALSE),IF(N42/M42&gt;=0.6,VLOOKUP(4,Performance[#All],2,FALSE),IF(N42/M42&gt;=0.4,VLOOKUP(3,Performance[#All],2,FALSE),IF(N42/M42&gt;=0.2,VLOOKUP(2,Performance[#All],2,FALSE),VLOOKUP(1,Performance[#All],2,FALSE)))))&amp;")","N/A"))</f>
        <v>0% (Failed mandatory indicators)</v>
      </c>
      <c r="H41" s="177"/>
      <c r="I41" s="41"/>
      <c r="L41" s="19" t="s">
        <v>427</v>
      </c>
      <c r="M41" s="116" t="s">
        <v>431</v>
      </c>
      <c r="N41" s="19" t="s">
        <v>425</v>
      </c>
      <c r="Q41" s="19" t="s">
        <v>647</v>
      </c>
    </row>
    <row r="42" spans="2:17" ht="27" customHeight="1" x14ac:dyDescent="0.45">
      <c r="K42" s="114" t="s">
        <v>429</v>
      </c>
      <c r="L42" s="113">
        <f>L10+L18+L28+L39</f>
        <v>100</v>
      </c>
      <c r="M42" s="113">
        <f>M10+M18+M28+M39</f>
        <v>80</v>
      </c>
      <c r="N42" s="113">
        <f>N10+N18+N28+N39</f>
        <v>0</v>
      </c>
      <c r="P42" s="114" t="s">
        <v>646</v>
      </c>
      <c r="Q42" s="113" t="b">
        <f>OR(Q10,Q18,Q28,Q39)</f>
        <v>1</v>
      </c>
    </row>
    <row r="44" spans="2:17" ht="10.15" customHeight="1" x14ac:dyDescent="0.45"/>
    <row r="45" spans="2:17" ht="10.15" customHeight="1" x14ac:dyDescent="0.45"/>
    <row r="47" spans="2:17" ht="20.100000000000001" customHeight="1" x14ac:dyDescent="0.45"/>
    <row r="48" spans="2:17" ht="20.100000000000001" customHeight="1" x14ac:dyDescent="0.45"/>
    <row r="49" spans="12:12" ht="20.100000000000001" customHeight="1" x14ac:dyDescent="0.45"/>
    <row r="50" spans="12:12" ht="231" customHeight="1" x14ac:dyDescent="0.45"/>
    <row r="51" spans="12:12" ht="60" customHeight="1" x14ac:dyDescent="0.45"/>
    <row r="53" spans="12:12" ht="60" customHeight="1" x14ac:dyDescent="0.45"/>
    <row r="54" spans="12:12" ht="40.15" customHeight="1" x14ac:dyDescent="0.45"/>
    <row r="55" spans="12:12" ht="50.1" customHeight="1" x14ac:dyDescent="0.45"/>
    <row r="56" spans="12:12" ht="40.15" customHeight="1" x14ac:dyDescent="0.45"/>
    <row r="57" spans="12:12" ht="40.15" customHeight="1" x14ac:dyDescent="0.45"/>
    <row r="59" spans="12:12" ht="27" customHeight="1" x14ac:dyDescent="0.45">
      <c r="L59" s="27"/>
    </row>
    <row r="60" spans="12:12" ht="10.15" customHeight="1" x14ac:dyDescent="0.45"/>
    <row r="61" spans="12:12" ht="10.15" customHeight="1" x14ac:dyDescent="0.45"/>
  </sheetData>
  <sheetProtection algorithmName="SHA-512" hashValue="+DkX6SKFQvRKEpIXor8MkCFsCbUhotqi5rIQVJkGYpX69tvs7oW1PyaHjS+egJgvwhFrK+SftEmSweyTFIUcEQ==" saltValue="WDrRdHoxgBWaEbAOzu+XAQ==" spinCount="100000" sheet="1" objects="1" scenarios="1"/>
  <mergeCells count="34">
    <mergeCell ref="C1:H1"/>
    <mergeCell ref="C2:H2"/>
    <mergeCell ref="D3:H3"/>
    <mergeCell ref="D8:G8"/>
    <mergeCell ref="G10:H10"/>
    <mergeCell ref="D5:H5"/>
    <mergeCell ref="D4:H4"/>
    <mergeCell ref="C6:G6"/>
    <mergeCell ref="D9:G9"/>
    <mergeCell ref="D13:H13"/>
    <mergeCell ref="D21:H21"/>
    <mergeCell ref="D22:H22"/>
    <mergeCell ref="D7:G7"/>
    <mergeCell ref="G39:H39"/>
    <mergeCell ref="G28:H28"/>
    <mergeCell ref="D31:H31"/>
    <mergeCell ref="D23:H23"/>
    <mergeCell ref="C24:G24"/>
    <mergeCell ref="D26:G26"/>
    <mergeCell ref="D27:G27"/>
    <mergeCell ref="D25:G25"/>
    <mergeCell ref="G18:H18"/>
    <mergeCell ref="D14:H14"/>
    <mergeCell ref="D15:H15"/>
    <mergeCell ref="C16:G16"/>
    <mergeCell ref="D17:G17"/>
    <mergeCell ref="G41:H41"/>
    <mergeCell ref="D32:H32"/>
    <mergeCell ref="D36:G36"/>
    <mergeCell ref="D37:G37"/>
    <mergeCell ref="D38:G38"/>
    <mergeCell ref="D33:H33"/>
    <mergeCell ref="C34:G34"/>
    <mergeCell ref="D35:G35"/>
  </mergeCells>
  <phoneticPr fontId="11" type="noConversion"/>
  <dataValidations count="2">
    <dataValidation type="list" allowBlank="1" showInputMessage="1" showErrorMessage="1" errorTitle="Invalid" error="Please choose an option from the list" promptTitle="Answer" prompt="Please select an answer from the list" sqref="H25:H27 H17 H7:H9" xr:uid="{F76FA54E-5BF5-C142-A662-593453BB5F14}">
      <formula1>INDIRECT("AnswersGen[Choices]")</formula1>
    </dataValidation>
    <dataValidation type="list" errorStyle="warning" allowBlank="1" showInputMessage="1" showErrorMessage="1" errorTitle="Invalid" error="Please choose an option from the list" promptTitle="Answer" prompt="Please select an answer from the list" sqref="H35:H38" xr:uid="{744F8134-76EF-40E9-A54F-4D33C1677E8D}">
      <formula1>INDIRECT("AnswersNA[Choices]")</formula1>
    </dataValidation>
  </dataValidations>
  <printOptions horizontalCentered="1"/>
  <pageMargins left="0.7" right="0.7" top="0.75" bottom="0.75" header="0.3" footer="0.3"/>
  <pageSetup paperSize="9" scale="41" fitToHeight="0" orientation="portrait" verticalDpi="0" r:id="rId1"/>
  <headerFooter>
    <oddHeader>&amp;L&amp;G&amp;C&amp;"Calibri (Body),Bold"&amp;23&amp;K338EDDPeople-first PPP Impact Assessment Tool</oddHeader>
  </headerFooter>
  <rowBreaks count="2" manualBreakCount="2">
    <brk id="20" max="16383" man="1"/>
    <brk id="30"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51F4D-41D9-9C49-A0CA-66B41D1F2142}">
  <sheetPr>
    <tabColor rgb="FFF4B083"/>
    <pageSetUpPr fitToPage="1"/>
  </sheetPr>
  <dimension ref="B1:Q48"/>
  <sheetViews>
    <sheetView showGridLines="0" zoomScale="85" zoomScaleNormal="85" zoomScalePageLayoutView="85" workbookViewId="0"/>
  </sheetViews>
  <sheetFormatPr defaultColWidth="8.86328125" defaultRowHeight="27" customHeight="1" x14ac:dyDescent="0.45"/>
  <cols>
    <col min="1" max="1" width="2.3984375" style="14" customWidth="1"/>
    <col min="2" max="2" width="1" style="14" customWidth="1"/>
    <col min="3" max="3" width="11.3984375" style="14" customWidth="1"/>
    <col min="4" max="4" width="41.3984375" style="14" customWidth="1"/>
    <col min="5" max="7" width="20.86328125" style="14" customWidth="1"/>
    <col min="8" max="8" width="15.86328125" style="14" customWidth="1"/>
    <col min="9" max="9" width="1" style="14" customWidth="1"/>
    <col min="10" max="10" width="2.265625" style="14" customWidth="1"/>
    <col min="11" max="14" width="13.73046875" style="14" hidden="1" customWidth="1"/>
    <col min="15" max="17" width="0" style="14" hidden="1" customWidth="1"/>
    <col min="18" max="16384" width="8.86328125" style="14"/>
  </cols>
  <sheetData>
    <row r="1" spans="2:17" ht="13.5" customHeight="1" x14ac:dyDescent="0.45">
      <c r="C1" s="178"/>
      <c r="D1" s="178"/>
      <c r="E1" s="178"/>
      <c r="F1" s="178"/>
      <c r="G1" s="178"/>
      <c r="H1" s="178"/>
    </row>
    <row r="2" spans="2:17" ht="40.15" customHeight="1" thickBot="1" x14ac:dyDescent="0.5">
      <c r="B2" s="81"/>
      <c r="C2" s="208" t="s">
        <v>11</v>
      </c>
      <c r="D2" s="208"/>
      <c r="E2" s="208"/>
      <c r="F2" s="208"/>
      <c r="G2" s="208"/>
      <c r="H2" s="208"/>
      <c r="I2" s="44"/>
    </row>
    <row r="3" spans="2:17" ht="27" customHeight="1" x14ac:dyDescent="0.45">
      <c r="B3" s="81"/>
      <c r="C3" s="16" t="s">
        <v>543</v>
      </c>
      <c r="D3" s="187" t="s">
        <v>396</v>
      </c>
      <c r="E3" s="187"/>
      <c r="F3" s="187"/>
      <c r="G3" s="187"/>
      <c r="H3" s="188"/>
      <c r="I3" s="44"/>
    </row>
    <row r="4" spans="2:17" ht="35.1" customHeight="1" x14ac:dyDescent="0.45">
      <c r="B4" s="81"/>
      <c r="C4" s="17" t="s">
        <v>2</v>
      </c>
      <c r="D4" s="180" t="s">
        <v>305</v>
      </c>
      <c r="E4" s="180"/>
      <c r="F4" s="180"/>
      <c r="G4" s="181"/>
      <c r="H4" s="182"/>
      <c r="I4" s="44"/>
    </row>
    <row r="5" spans="2:17" ht="55.9" customHeight="1" x14ac:dyDescent="0.45">
      <c r="B5" s="81"/>
      <c r="C5" s="17" t="s">
        <v>3</v>
      </c>
      <c r="D5" s="189" t="s">
        <v>716</v>
      </c>
      <c r="E5" s="189"/>
      <c r="F5" s="189"/>
      <c r="G5" s="190"/>
      <c r="H5" s="191"/>
      <c r="I5" s="44"/>
    </row>
    <row r="6" spans="2:17" ht="28.5" customHeight="1" x14ac:dyDescent="0.45">
      <c r="B6" s="81"/>
      <c r="C6" s="185" t="s">
        <v>312</v>
      </c>
      <c r="D6" s="186"/>
      <c r="E6" s="186"/>
      <c r="F6" s="186"/>
      <c r="G6" s="186"/>
      <c r="H6" s="18" t="s">
        <v>6</v>
      </c>
      <c r="I6" s="44"/>
      <c r="K6" s="19" t="s">
        <v>426</v>
      </c>
      <c r="L6" s="19" t="s">
        <v>427</v>
      </c>
      <c r="M6" s="116" t="s">
        <v>431</v>
      </c>
      <c r="N6" s="19" t="s">
        <v>425</v>
      </c>
      <c r="P6" s="19" t="s">
        <v>645</v>
      </c>
      <c r="Q6" s="19" t="s">
        <v>647</v>
      </c>
    </row>
    <row r="7" spans="2:17" ht="42" customHeight="1" x14ac:dyDescent="0.45">
      <c r="B7" s="81"/>
      <c r="C7" s="20" t="s">
        <v>296</v>
      </c>
      <c r="D7" s="183" t="s">
        <v>660</v>
      </c>
      <c r="E7" s="183"/>
      <c r="F7" s="183"/>
      <c r="G7" s="183"/>
      <c r="H7" s="61">
        <v>1</v>
      </c>
      <c r="I7" s="44"/>
      <c r="K7" s="145">
        <f>VLOOKUP(H7,AnswersGen[#All],2,FALSE)</f>
        <v>0</v>
      </c>
      <c r="L7" s="21">
        <v>9</v>
      </c>
      <c r="M7" s="145">
        <f t="shared" ref="M7:M10" si="0">IF(K7&gt;=0,L7,0)</f>
        <v>9</v>
      </c>
      <c r="N7" s="145">
        <f t="shared" ref="N7:N10" si="1">K7*M7</f>
        <v>0</v>
      </c>
      <c r="P7" s="21" t="b">
        <v>0</v>
      </c>
      <c r="Q7" s="145" t="b">
        <f>IF(AND(P7,AND(K7&gt;=0,K7&lt;0.5)),TRUE,FALSE)</f>
        <v>0</v>
      </c>
    </row>
    <row r="8" spans="2:17" ht="41.1" customHeight="1" collapsed="1" x14ac:dyDescent="0.45">
      <c r="B8" s="81"/>
      <c r="C8" s="144" t="s">
        <v>604</v>
      </c>
      <c r="D8" s="184" t="s">
        <v>620</v>
      </c>
      <c r="E8" s="184"/>
      <c r="F8" s="184"/>
      <c r="G8" s="184"/>
      <c r="H8" s="125">
        <v>1</v>
      </c>
      <c r="I8" s="44"/>
      <c r="K8" s="145">
        <f>VLOOKUP(H8,AnswersGen[#All],2,FALSE)</f>
        <v>0</v>
      </c>
      <c r="L8" s="21">
        <v>9</v>
      </c>
      <c r="M8" s="145">
        <f t="shared" si="0"/>
        <v>9</v>
      </c>
      <c r="N8" s="145">
        <f t="shared" si="1"/>
        <v>0</v>
      </c>
      <c r="P8" s="21" t="b">
        <v>1</v>
      </c>
      <c r="Q8" s="145" t="b">
        <f>IF(AND(P8,AND(K8&gt;=0,K8&lt;0.5)),TRUE,FALSE)</f>
        <v>1</v>
      </c>
    </row>
    <row r="9" spans="2:17" ht="53.1" customHeight="1" collapsed="1" x14ac:dyDescent="0.45">
      <c r="B9" s="81"/>
      <c r="C9" s="20" t="s">
        <v>60</v>
      </c>
      <c r="D9" s="183" t="s">
        <v>659</v>
      </c>
      <c r="E9" s="183"/>
      <c r="F9" s="183"/>
      <c r="G9" s="183"/>
      <c r="H9" s="61">
        <v>1</v>
      </c>
      <c r="I9" s="44"/>
      <c r="K9" s="145">
        <f>VLOOKUP(H9,AnswersGen[#All],2,FALSE)</f>
        <v>0</v>
      </c>
      <c r="L9" s="21">
        <v>7</v>
      </c>
      <c r="M9" s="145">
        <f t="shared" si="0"/>
        <v>7</v>
      </c>
      <c r="N9" s="145">
        <f t="shared" si="1"/>
        <v>0</v>
      </c>
      <c r="P9" s="21" t="b">
        <v>0</v>
      </c>
      <c r="Q9" s="145" t="b">
        <f t="shared" ref="Q9:Q10" si="2">IF(AND(P9,AND(K9&gt;=0,K9&lt;0.5)),TRUE,FALSE)</f>
        <v>0</v>
      </c>
    </row>
    <row r="10" spans="2:17" ht="43.5" customHeight="1" collapsed="1" x14ac:dyDescent="0.45">
      <c r="B10" s="81"/>
      <c r="C10" s="22" t="s">
        <v>308</v>
      </c>
      <c r="D10" s="207" t="s">
        <v>524</v>
      </c>
      <c r="E10" s="207"/>
      <c r="F10" s="207"/>
      <c r="G10" s="207"/>
      <c r="H10" s="65" t="s">
        <v>22</v>
      </c>
      <c r="I10" s="44"/>
      <c r="K10" s="145">
        <f>VLOOKUP(H10,AnswersNA[#All],2,FALSE)</f>
        <v>-1</v>
      </c>
      <c r="L10" s="21">
        <v>5</v>
      </c>
      <c r="M10" s="145">
        <f t="shared" si="0"/>
        <v>0</v>
      </c>
      <c r="N10" s="145">
        <f t="shared" si="1"/>
        <v>0</v>
      </c>
      <c r="P10" s="21" t="b">
        <v>0</v>
      </c>
      <c r="Q10" s="145" t="b">
        <f t="shared" si="2"/>
        <v>0</v>
      </c>
    </row>
    <row r="11" spans="2:17" ht="20.100000000000001" customHeight="1" collapsed="1" thickBot="1" x14ac:dyDescent="0.5">
      <c r="B11" s="81"/>
      <c r="C11" s="143" t="s">
        <v>310</v>
      </c>
      <c r="D11" s="23"/>
      <c r="E11" s="23"/>
      <c r="F11" s="24" t="s">
        <v>559</v>
      </c>
      <c r="G11" s="174" t="str">
        <f>IF(M11&gt;0,ROUND(100*N11/M11,0)&amp;"% ("&amp;IF(N11/M11&gt;=0.8,VLOOKUP(5,Performance[#All],2,FALSE),IF(N11/M11&gt;=0.6,VLOOKUP(4,Performance[#All],2,FALSE),IF(N11/M11&gt;=0.4,VLOOKUP(3,Performance[#All],2,FALSE),IF(N11/M11&gt;=0.2,VLOOKUP(2,Performance[#All],2,FALSE),VLOOKUP(1,Performance[#All],2,FALSE)))))&amp;")","N/A")</f>
        <v>0% (Unsatisfactory)</v>
      </c>
      <c r="H11" s="175"/>
      <c r="I11" s="44"/>
      <c r="K11" s="114" t="s">
        <v>428</v>
      </c>
      <c r="L11" s="113">
        <f>SUM(L7:L10)</f>
        <v>30</v>
      </c>
      <c r="M11" s="113">
        <f t="shared" ref="M11:N11" si="3">SUM(M7:M10)</f>
        <v>25</v>
      </c>
      <c r="N11" s="113">
        <f t="shared" si="3"/>
        <v>0</v>
      </c>
      <c r="P11" s="114" t="s">
        <v>646</v>
      </c>
      <c r="Q11" s="113" t="b">
        <f>OR(Q7:Q10)</f>
        <v>1</v>
      </c>
    </row>
    <row r="12" spans="2:17" ht="10.15" customHeight="1" x14ac:dyDescent="0.45">
      <c r="B12" s="81"/>
      <c r="C12" s="44"/>
      <c r="D12" s="46"/>
      <c r="E12" s="46"/>
      <c r="F12" s="46"/>
      <c r="G12" s="46"/>
      <c r="H12" s="47"/>
      <c r="I12" s="44"/>
    </row>
    <row r="13" spans="2:17" ht="10.15" customHeight="1" thickBot="1" x14ac:dyDescent="0.5">
      <c r="B13" s="81"/>
      <c r="C13" s="44"/>
      <c r="D13" s="46"/>
      <c r="E13" s="46"/>
      <c r="F13" s="46"/>
      <c r="G13" s="46"/>
      <c r="H13" s="47"/>
      <c r="I13" s="44"/>
    </row>
    <row r="14" spans="2:17" ht="30" customHeight="1" x14ac:dyDescent="0.45">
      <c r="B14" s="81"/>
      <c r="C14" s="16" t="s">
        <v>543</v>
      </c>
      <c r="D14" s="187" t="s">
        <v>397</v>
      </c>
      <c r="E14" s="187"/>
      <c r="F14" s="187"/>
      <c r="G14" s="187"/>
      <c r="H14" s="188"/>
      <c r="I14" s="44"/>
    </row>
    <row r="15" spans="2:17" ht="27" customHeight="1" x14ac:dyDescent="0.45">
      <c r="B15" s="81"/>
      <c r="C15" s="17" t="s">
        <v>2</v>
      </c>
      <c r="D15" s="180" t="s">
        <v>306</v>
      </c>
      <c r="E15" s="180"/>
      <c r="F15" s="180"/>
      <c r="G15" s="181"/>
      <c r="H15" s="182"/>
      <c r="I15" s="44"/>
    </row>
    <row r="16" spans="2:17" ht="40.15" customHeight="1" x14ac:dyDescent="0.45">
      <c r="B16" s="81"/>
      <c r="C16" s="17" t="s">
        <v>3</v>
      </c>
      <c r="D16" s="189" t="s">
        <v>717</v>
      </c>
      <c r="E16" s="189"/>
      <c r="F16" s="189"/>
      <c r="G16" s="190"/>
      <c r="H16" s="191"/>
      <c r="I16" s="44"/>
    </row>
    <row r="17" spans="2:17" ht="28.5" customHeight="1" x14ac:dyDescent="0.45">
      <c r="B17" s="81"/>
      <c r="C17" s="185" t="s">
        <v>312</v>
      </c>
      <c r="D17" s="186"/>
      <c r="E17" s="186"/>
      <c r="F17" s="186"/>
      <c r="G17" s="186"/>
      <c r="H17" s="18" t="s">
        <v>6</v>
      </c>
      <c r="I17" s="44"/>
      <c r="K17" s="19" t="s">
        <v>426</v>
      </c>
      <c r="L17" s="19" t="s">
        <v>427</v>
      </c>
      <c r="M17" s="116" t="s">
        <v>431</v>
      </c>
      <c r="N17" s="19" t="s">
        <v>425</v>
      </c>
      <c r="P17" s="19" t="s">
        <v>645</v>
      </c>
      <c r="Q17" s="19" t="s">
        <v>647</v>
      </c>
    </row>
    <row r="18" spans="2:17" ht="40.15" customHeight="1" x14ac:dyDescent="0.45">
      <c r="B18" s="81"/>
      <c r="C18" s="20" t="s">
        <v>298</v>
      </c>
      <c r="D18" s="183" t="s">
        <v>661</v>
      </c>
      <c r="E18" s="183"/>
      <c r="F18" s="183"/>
      <c r="G18" s="183"/>
      <c r="H18" s="61">
        <v>1</v>
      </c>
      <c r="I18" s="44"/>
      <c r="K18" s="145">
        <f>VLOOKUP(H18,AnswersGen[#All],2,FALSE)</f>
        <v>0</v>
      </c>
      <c r="L18" s="21">
        <v>9</v>
      </c>
      <c r="M18" s="145">
        <f t="shared" ref="M18:M21" si="4">IF(K18&gt;=0,L18,0)</f>
        <v>9</v>
      </c>
      <c r="N18" s="145">
        <f t="shared" ref="N18:N21" si="5">K18*M18</f>
        <v>0</v>
      </c>
      <c r="P18" s="21" t="b">
        <v>0</v>
      </c>
      <c r="Q18" s="145" t="b">
        <f>IF(AND(P18,AND(K18&gt;=0,K18&lt;0.5)),TRUE,FALSE)</f>
        <v>0</v>
      </c>
    </row>
    <row r="19" spans="2:17" ht="40.15" customHeight="1" collapsed="1" x14ac:dyDescent="0.45">
      <c r="B19" s="81"/>
      <c r="C19" s="22" t="s">
        <v>299</v>
      </c>
      <c r="D19" s="184" t="s">
        <v>525</v>
      </c>
      <c r="E19" s="184"/>
      <c r="F19" s="184"/>
      <c r="G19" s="184"/>
      <c r="H19" s="65">
        <v>1</v>
      </c>
      <c r="I19" s="44"/>
      <c r="K19" s="145">
        <f>VLOOKUP(H19,AnswersGen[#All],2,FALSE)</f>
        <v>0</v>
      </c>
      <c r="L19" s="21">
        <v>9</v>
      </c>
      <c r="M19" s="145">
        <f t="shared" si="4"/>
        <v>9</v>
      </c>
      <c r="N19" s="145">
        <f t="shared" si="5"/>
        <v>0</v>
      </c>
      <c r="P19" s="21" t="b">
        <v>0</v>
      </c>
      <c r="Q19" s="145" t="b">
        <f>IF(AND(P19,AND(K19&gt;=0,K19&lt;0.5)),TRUE,FALSE)</f>
        <v>0</v>
      </c>
    </row>
    <row r="20" spans="2:17" ht="29.1" customHeight="1" collapsed="1" x14ac:dyDescent="0.45">
      <c r="B20" s="81"/>
      <c r="C20" s="20" t="s">
        <v>61</v>
      </c>
      <c r="D20" s="183" t="s">
        <v>526</v>
      </c>
      <c r="E20" s="183"/>
      <c r="F20" s="183"/>
      <c r="G20" s="183"/>
      <c r="H20" s="126"/>
      <c r="I20" s="44"/>
      <c r="K20" s="145"/>
      <c r="L20" s="21"/>
      <c r="M20" s="145"/>
      <c r="N20" s="145"/>
      <c r="P20" s="21"/>
      <c r="Q20" s="145"/>
    </row>
    <row r="21" spans="2:17" ht="29.1" customHeight="1" collapsed="1" x14ac:dyDescent="0.45">
      <c r="B21" s="81"/>
      <c r="C21" s="107" t="s">
        <v>527</v>
      </c>
      <c r="D21" s="183" t="s">
        <v>671</v>
      </c>
      <c r="E21" s="183"/>
      <c r="F21" s="183"/>
      <c r="G21" s="183"/>
      <c r="H21" s="64">
        <v>1</v>
      </c>
      <c r="I21" s="44"/>
      <c r="K21" s="145">
        <f>VLOOKUP(H21,AnswersGen[#All],2,FALSE)</f>
        <v>0</v>
      </c>
      <c r="L21" s="21">
        <v>5</v>
      </c>
      <c r="M21" s="145">
        <f t="shared" si="4"/>
        <v>5</v>
      </c>
      <c r="N21" s="145">
        <f t="shared" si="5"/>
        <v>0</v>
      </c>
      <c r="P21" s="21" t="b">
        <v>0</v>
      </c>
      <c r="Q21" s="145" t="b">
        <f t="shared" ref="Q21" si="6">IF(AND(P21,AND(K21&gt;=0,K21&lt;0.5)),TRUE,FALSE)</f>
        <v>0</v>
      </c>
    </row>
    <row r="22" spans="2:17" ht="29.1" customHeight="1" x14ac:dyDescent="0.45">
      <c r="B22" s="106"/>
      <c r="C22" s="107" t="s">
        <v>528</v>
      </c>
      <c r="D22" s="192" t="s">
        <v>530</v>
      </c>
      <c r="E22" s="193"/>
      <c r="F22" s="193"/>
      <c r="G22" s="194"/>
      <c r="H22" s="64">
        <v>1</v>
      </c>
      <c r="I22" s="44"/>
      <c r="K22" s="145">
        <f>VLOOKUP(H22,AnswersGen[#All],2,FALSE)</f>
        <v>0</v>
      </c>
      <c r="L22" s="21">
        <v>5</v>
      </c>
      <c r="M22" s="145">
        <f t="shared" ref="M22:M23" si="7">IF(K22&gt;=0,L22,0)</f>
        <v>5</v>
      </c>
      <c r="N22" s="145">
        <f t="shared" ref="N22:N23" si="8">K22*M22</f>
        <v>0</v>
      </c>
      <c r="P22" s="21" t="b">
        <v>0</v>
      </c>
      <c r="Q22" s="145" t="b">
        <f t="shared" ref="Q22:Q23" si="9">IF(AND(P22,AND(K22&gt;=0,K22&lt;0.5)),TRUE,FALSE)</f>
        <v>0</v>
      </c>
    </row>
    <row r="23" spans="2:17" ht="40.15" customHeight="1" collapsed="1" x14ac:dyDescent="0.45">
      <c r="B23" s="81"/>
      <c r="C23" s="107" t="s">
        <v>529</v>
      </c>
      <c r="D23" s="198" t="s">
        <v>672</v>
      </c>
      <c r="E23" s="199"/>
      <c r="F23" s="199"/>
      <c r="G23" s="200"/>
      <c r="H23" s="61">
        <v>1</v>
      </c>
      <c r="I23" s="44"/>
      <c r="K23" s="145">
        <f>VLOOKUP(H23,AnswersGen[#All],2,FALSE)</f>
        <v>0</v>
      </c>
      <c r="L23" s="21">
        <v>2</v>
      </c>
      <c r="M23" s="145">
        <f t="shared" si="7"/>
        <v>2</v>
      </c>
      <c r="N23" s="145">
        <f t="shared" si="8"/>
        <v>0</v>
      </c>
      <c r="P23" s="21" t="b">
        <v>0</v>
      </c>
      <c r="Q23" s="145" t="b">
        <f t="shared" si="9"/>
        <v>0</v>
      </c>
    </row>
    <row r="24" spans="2:17" ht="20.100000000000001" customHeight="1" collapsed="1" thickBot="1" x14ac:dyDescent="0.5">
      <c r="B24" s="81"/>
      <c r="C24" s="63"/>
      <c r="D24" s="23"/>
      <c r="E24" s="23"/>
      <c r="F24" s="24" t="s">
        <v>560</v>
      </c>
      <c r="G24" s="174" t="str">
        <f>IF(M24&gt;0,ROUND(100*N24/M24,0)&amp;"% ("&amp;IF(N24/M24&gt;=0.8,VLOOKUP(5,Performance[#All],2,FALSE),IF(N24/M24&gt;=0.6,VLOOKUP(4,Performance[#All],2,FALSE),IF(N24/M24&gt;=0.4,VLOOKUP(3,Performance[#All],2,FALSE),IF(N24/M24&gt;=0.2,VLOOKUP(2,Performance[#All],2,FALSE),VLOOKUP(1,Performance[#All],2,FALSE)))))&amp;")","N/A")</f>
        <v>0% (Unsatisfactory)</v>
      </c>
      <c r="H24" s="175"/>
      <c r="I24" s="44"/>
      <c r="K24" s="114" t="s">
        <v>428</v>
      </c>
      <c r="L24" s="113">
        <f>SUM(L18:L23)</f>
        <v>30</v>
      </c>
      <c r="M24" s="113">
        <f t="shared" ref="M24:N24" si="10">SUM(M18:M23)</f>
        <v>30</v>
      </c>
      <c r="N24" s="113">
        <f t="shared" si="10"/>
        <v>0</v>
      </c>
      <c r="P24" s="114" t="s">
        <v>646</v>
      </c>
      <c r="Q24" s="113" t="b">
        <f>OR(Q18:Q23)</f>
        <v>0</v>
      </c>
    </row>
    <row r="25" spans="2:17" ht="10.15" customHeight="1" x14ac:dyDescent="0.45">
      <c r="B25" s="81"/>
      <c r="C25" s="44"/>
      <c r="D25" s="46"/>
      <c r="E25" s="46"/>
      <c r="F25" s="46"/>
      <c r="G25" s="46"/>
      <c r="H25" s="47"/>
      <c r="I25" s="44"/>
    </row>
    <row r="26" spans="2:17" ht="10.15" customHeight="1" thickBot="1" x14ac:dyDescent="0.5">
      <c r="B26" s="81"/>
      <c r="C26" s="44"/>
      <c r="D26" s="46"/>
      <c r="E26" s="46"/>
      <c r="F26" s="46"/>
      <c r="G26" s="46"/>
      <c r="H26" s="47"/>
      <c r="I26" s="44"/>
    </row>
    <row r="27" spans="2:17" ht="30.6" customHeight="1" x14ac:dyDescent="0.45">
      <c r="B27" s="81"/>
      <c r="C27" s="16" t="s">
        <v>543</v>
      </c>
      <c r="D27" s="187" t="s">
        <v>398</v>
      </c>
      <c r="E27" s="187"/>
      <c r="F27" s="187"/>
      <c r="G27" s="187"/>
      <c r="H27" s="188"/>
      <c r="I27" s="44"/>
    </row>
    <row r="28" spans="2:17" ht="31.5" customHeight="1" x14ac:dyDescent="0.45">
      <c r="B28" s="81"/>
      <c r="C28" s="17" t="s">
        <v>2</v>
      </c>
      <c r="D28" s="180" t="s">
        <v>307</v>
      </c>
      <c r="E28" s="180"/>
      <c r="F28" s="180"/>
      <c r="G28" s="181"/>
      <c r="H28" s="182"/>
      <c r="I28" s="44"/>
    </row>
    <row r="29" spans="2:17" ht="66.75" customHeight="1" x14ac:dyDescent="0.45">
      <c r="B29" s="81"/>
      <c r="C29" s="17" t="s">
        <v>3</v>
      </c>
      <c r="D29" s="189" t="s">
        <v>718</v>
      </c>
      <c r="E29" s="189"/>
      <c r="F29" s="189"/>
      <c r="G29" s="190"/>
      <c r="H29" s="191"/>
      <c r="I29" s="44"/>
    </row>
    <row r="30" spans="2:17" ht="28.5" customHeight="1" x14ac:dyDescent="0.45">
      <c r="B30" s="81"/>
      <c r="C30" s="185" t="s">
        <v>312</v>
      </c>
      <c r="D30" s="186"/>
      <c r="E30" s="186"/>
      <c r="F30" s="186"/>
      <c r="G30" s="186"/>
      <c r="H30" s="18" t="s">
        <v>6</v>
      </c>
      <c r="I30" s="44"/>
      <c r="K30" s="19" t="s">
        <v>426</v>
      </c>
      <c r="L30" s="19" t="s">
        <v>427</v>
      </c>
      <c r="M30" s="116" t="s">
        <v>431</v>
      </c>
      <c r="N30" s="19" t="s">
        <v>425</v>
      </c>
      <c r="P30" s="19" t="s">
        <v>645</v>
      </c>
      <c r="Q30" s="19" t="s">
        <v>647</v>
      </c>
    </row>
    <row r="31" spans="2:17" ht="54.6" customHeight="1" x14ac:dyDescent="0.45">
      <c r="B31" s="81"/>
      <c r="C31" s="141" t="s">
        <v>605</v>
      </c>
      <c r="D31" s="183" t="s">
        <v>727</v>
      </c>
      <c r="E31" s="183"/>
      <c r="F31" s="183"/>
      <c r="G31" s="183"/>
      <c r="H31" s="61">
        <v>1</v>
      </c>
      <c r="I31" s="44"/>
      <c r="K31" s="145">
        <f>VLOOKUP(H31,AnswersGen[#All],2,FALSE)</f>
        <v>0</v>
      </c>
      <c r="L31" s="21">
        <v>9</v>
      </c>
      <c r="M31" s="145">
        <f t="shared" ref="M31:M32" si="11">IF(K31&gt;=0,L31,0)</f>
        <v>9</v>
      </c>
      <c r="N31" s="145">
        <f t="shared" ref="N31:N32" si="12">K31*M31</f>
        <v>0</v>
      </c>
      <c r="P31" s="21" t="b">
        <v>1</v>
      </c>
      <c r="Q31" s="145" t="b">
        <f>IF(AND(P31,AND(K31&gt;=0,K31&lt;0.5)),TRUE,FALSE)</f>
        <v>1</v>
      </c>
    </row>
    <row r="32" spans="2:17" ht="47.1" customHeight="1" collapsed="1" x14ac:dyDescent="0.45">
      <c r="B32" s="81"/>
      <c r="C32" s="22" t="s">
        <v>62</v>
      </c>
      <c r="D32" s="184" t="s">
        <v>531</v>
      </c>
      <c r="E32" s="184"/>
      <c r="F32" s="184"/>
      <c r="G32" s="184"/>
      <c r="H32" s="65">
        <v>1</v>
      </c>
      <c r="I32" s="44"/>
      <c r="K32" s="145">
        <f>VLOOKUP(H32,AnswersGen[#All],2,FALSE)</f>
        <v>0</v>
      </c>
      <c r="L32" s="21">
        <v>6</v>
      </c>
      <c r="M32" s="145">
        <f t="shared" si="11"/>
        <v>6</v>
      </c>
      <c r="N32" s="145">
        <f t="shared" si="12"/>
        <v>0</v>
      </c>
      <c r="P32" s="21" t="b">
        <v>0</v>
      </c>
      <c r="Q32" s="145" t="b">
        <f>IF(AND(P32,AND(K32&gt;=0,K32&lt;0.5)),TRUE,FALSE)</f>
        <v>0</v>
      </c>
    </row>
    <row r="33" spans="2:17" ht="20.100000000000001" customHeight="1" thickBot="1" x14ac:dyDescent="0.5">
      <c r="B33" s="81"/>
      <c r="C33" s="143" t="s">
        <v>310</v>
      </c>
      <c r="D33" s="23"/>
      <c r="E33" s="23"/>
      <c r="F33" s="24" t="s">
        <v>561</v>
      </c>
      <c r="G33" s="174" t="str">
        <f>IF(M33&gt;0,ROUND(100*N33/M33,0)&amp;"% ("&amp;IF(N33/M33&gt;=0.8,VLOOKUP(5,Performance[#All],2,FALSE),IF(N33/M33&gt;=0.6,VLOOKUP(4,Performance[#All],2,FALSE),IF(N33/M33&gt;=0.4,VLOOKUP(3,Performance[#All],2,FALSE),IF(N33/M33&gt;=0.2,VLOOKUP(2,Performance[#All],2,FALSE),VLOOKUP(1,Performance[#All],2,FALSE)))))&amp;")","N/A")</f>
        <v>0% (Unsatisfactory)</v>
      </c>
      <c r="H33" s="175"/>
      <c r="I33" s="44"/>
      <c r="K33" s="114" t="s">
        <v>428</v>
      </c>
      <c r="L33" s="113">
        <f>SUM(L31:L32)</f>
        <v>15</v>
      </c>
      <c r="M33" s="113">
        <f t="shared" ref="M33:N33" si="13">SUM(M31:M32)</f>
        <v>15</v>
      </c>
      <c r="N33" s="113">
        <f t="shared" si="13"/>
        <v>0</v>
      </c>
      <c r="P33" s="114" t="s">
        <v>646</v>
      </c>
      <c r="Q33" s="113" t="b">
        <f>OR(Q31:Q32)</f>
        <v>1</v>
      </c>
    </row>
    <row r="34" spans="2:17" ht="10.15" customHeight="1" x14ac:dyDescent="0.45">
      <c r="B34" s="81"/>
      <c r="C34" s="44"/>
      <c r="D34" s="46"/>
      <c r="E34" s="46"/>
      <c r="F34" s="46"/>
      <c r="G34" s="46"/>
      <c r="H34" s="47"/>
      <c r="I34" s="44"/>
      <c r="P34" s="147"/>
      <c r="Q34" s="148"/>
    </row>
    <row r="35" spans="2:17" ht="10.15" customHeight="1" thickBot="1" x14ac:dyDescent="0.5">
      <c r="B35" s="81"/>
      <c r="C35" s="44"/>
      <c r="D35" s="46"/>
      <c r="E35" s="46"/>
      <c r="F35" s="46"/>
      <c r="G35" s="46"/>
      <c r="H35" s="47"/>
      <c r="I35" s="44"/>
    </row>
    <row r="36" spans="2:17" ht="30" customHeight="1" x14ac:dyDescent="0.45">
      <c r="B36" s="81"/>
      <c r="C36" s="16" t="s">
        <v>543</v>
      </c>
      <c r="D36" s="187" t="s">
        <v>399</v>
      </c>
      <c r="E36" s="187"/>
      <c r="F36" s="187"/>
      <c r="G36" s="187"/>
      <c r="H36" s="188"/>
      <c r="I36" s="44"/>
    </row>
    <row r="37" spans="2:17" ht="32.1" customHeight="1" x14ac:dyDescent="0.45">
      <c r="B37" s="81"/>
      <c r="C37" s="17" t="s">
        <v>2</v>
      </c>
      <c r="D37" s="180" t="s">
        <v>66</v>
      </c>
      <c r="E37" s="181"/>
      <c r="F37" s="181"/>
      <c r="G37" s="181"/>
      <c r="H37" s="182"/>
      <c r="I37" s="44"/>
    </row>
    <row r="38" spans="2:17" ht="45" customHeight="1" x14ac:dyDescent="0.45">
      <c r="B38" s="81"/>
      <c r="C38" s="17" t="s">
        <v>3</v>
      </c>
      <c r="D38" s="189" t="s">
        <v>719</v>
      </c>
      <c r="E38" s="189"/>
      <c r="F38" s="189"/>
      <c r="G38" s="190"/>
      <c r="H38" s="191"/>
      <c r="I38" s="44"/>
    </row>
    <row r="39" spans="2:17" ht="28.15" customHeight="1" x14ac:dyDescent="0.45">
      <c r="B39" s="81"/>
      <c r="C39" s="185" t="s">
        <v>312</v>
      </c>
      <c r="D39" s="186"/>
      <c r="E39" s="186"/>
      <c r="F39" s="186"/>
      <c r="G39" s="186"/>
      <c r="H39" s="18" t="s">
        <v>6</v>
      </c>
      <c r="I39" s="44"/>
      <c r="K39" s="19" t="s">
        <v>426</v>
      </c>
      <c r="L39" s="19" t="s">
        <v>427</v>
      </c>
      <c r="M39" s="116" t="s">
        <v>431</v>
      </c>
      <c r="N39" s="19" t="s">
        <v>425</v>
      </c>
      <c r="P39" s="19" t="s">
        <v>645</v>
      </c>
      <c r="Q39" s="19" t="s">
        <v>647</v>
      </c>
    </row>
    <row r="40" spans="2:17" ht="29.65" customHeight="1" x14ac:dyDescent="0.45">
      <c r="B40" s="81"/>
      <c r="C40" s="20" t="s">
        <v>63</v>
      </c>
      <c r="D40" s="183" t="s">
        <v>532</v>
      </c>
      <c r="E40" s="183"/>
      <c r="F40" s="183"/>
      <c r="G40" s="183"/>
      <c r="H40" s="61">
        <v>1</v>
      </c>
      <c r="I40" s="44"/>
      <c r="K40" s="145">
        <f>VLOOKUP(H40,AnswersGen[#All],2,FALSE)</f>
        <v>0</v>
      </c>
      <c r="L40" s="21">
        <v>9</v>
      </c>
      <c r="M40" s="145">
        <f t="shared" ref="M40:M41" si="14">IF(K40&gt;=0,L40,0)</f>
        <v>9</v>
      </c>
      <c r="N40" s="145">
        <f t="shared" ref="N40:N41" si="15">K40*M40</f>
        <v>0</v>
      </c>
      <c r="P40" s="21" t="b">
        <v>0</v>
      </c>
      <c r="Q40" s="145" t="b">
        <f>IF(AND(P40,AND(K40&gt;=0,K40&lt;0.5)),TRUE,FALSE)</f>
        <v>0</v>
      </c>
    </row>
    <row r="41" spans="2:17" ht="29.65" customHeight="1" x14ac:dyDescent="0.45">
      <c r="B41" s="81"/>
      <c r="C41" s="22" t="s">
        <v>64</v>
      </c>
      <c r="D41" s="184" t="s">
        <v>533</v>
      </c>
      <c r="E41" s="184"/>
      <c r="F41" s="184"/>
      <c r="G41" s="184"/>
      <c r="H41" s="65">
        <v>1</v>
      </c>
      <c r="I41" s="44"/>
      <c r="K41" s="145">
        <f>VLOOKUP(H41,AnswersGen[#All],2,FALSE)</f>
        <v>0</v>
      </c>
      <c r="L41" s="21">
        <v>9</v>
      </c>
      <c r="M41" s="145">
        <f t="shared" si="14"/>
        <v>9</v>
      </c>
      <c r="N41" s="145">
        <f t="shared" si="15"/>
        <v>0</v>
      </c>
      <c r="P41" s="21" t="b">
        <v>0</v>
      </c>
      <c r="Q41" s="145" t="b">
        <f>IF(AND(P41,AND(K41&gt;=0,K41&lt;0.5)),TRUE,FALSE)</f>
        <v>0</v>
      </c>
    </row>
    <row r="42" spans="2:17" ht="47.65" customHeight="1" x14ac:dyDescent="0.45">
      <c r="B42" s="81"/>
      <c r="C42" s="20" t="s">
        <v>65</v>
      </c>
      <c r="D42" s="183" t="s">
        <v>534</v>
      </c>
      <c r="E42" s="183"/>
      <c r="F42" s="183"/>
      <c r="G42" s="183"/>
      <c r="H42" s="61">
        <v>1</v>
      </c>
      <c r="I42" s="44"/>
      <c r="K42" s="145">
        <f>VLOOKUP(H42,AnswersGen[#All],2,FALSE)</f>
        <v>0</v>
      </c>
      <c r="L42" s="21">
        <v>7</v>
      </c>
      <c r="M42" s="145">
        <f t="shared" ref="M42" si="16">IF(K42&gt;=0,L42,0)</f>
        <v>7</v>
      </c>
      <c r="N42" s="145">
        <f t="shared" ref="N42" si="17">K42*M42</f>
        <v>0</v>
      </c>
      <c r="P42" s="21" t="b">
        <v>0</v>
      </c>
      <c r="Q42" s="145" t="b">
        <f t="shared" ref="Q42" si="18">IF(AND(P42,AND(K42&gt;=0,K42&lt;0.5)),TRUE,FALSE)</f>
        <v>0</v>
      </c>
    </row>
    <row r="43" spans="2:17" ht="20.100000000000001" customHeight="1" thickBot="1" x14ac:dyDescent="0.5">
      <c r="B43" s="81"/>
      <c r="C43" s="63"/>
      <c r="D43" s="23"/>
      <c r="E43" s="23"/>
      <c r="F43" s="24" t="s">
        <v>562</v>
      </c>
      <c r="G43" s="174" t="str">
        <f>IF(M43&gt;0,ROUND(100*N43/M43,0)&amp;"% ("&amp;IF(N43/M43&gt;=0.8,VLOOKUP(5,Performance[#All],2,FALSE),IF(N43/M43&gt;=0.6,VLOOKUP(4,Performance[#All],2,FALSE),IF(N43/M43&gt;=0.4,VLOOKUP(3,Performance[#All],2,FALSE),IF(N43/M43&gt;=0.2,VLOOKUP(2,Performance[#All],2,FALSE),VLOOKUP(1,Performance[#All],2,FALSE)))))&amp;")","N/A")</f>
        <v>0% (Unsatisfactory)</v>
      </c>
      <c r="H43" s="175"/>
      <c r="I43" s="44"/>
      <c r="K43" s="114" t="s">
        <v>428</v>
      </c>
      <c r="L43" s="113">
        <f>SUM(L40:L42)</f>
        <v>25</v>
      </c>
      <c r="M43" s="113">
        <f t="shared" ref="M43:N43" si="19">SUM(M40:M42)</f>
        <v>25</v>
      </c>
      <c r="N43" s="113">
        <f t="shared" si="19"/>
        <v>0</v>
      </c>
      <c r="P43" s="114" t="s">
        <v>646</v>
      </c>
      <c r="Q43" s="113" t="b">
        <f>OR(Q40:Q42)</f>
        <v>0</v>
      </c>
    </row>
    <row r="44" spans="2:17" ht="27" customHeight="1" thickBot="1" x14ac:dyDescent="0.5">
      <c r="B44" s="81"/>
      <c r="C44" s="44"/>
      <c r="D44" s="44"/>
      <c r="E44" s="44"/>
      <c r="F44" s="44"/>
      <c r="G44" s="45"/>
      <c r="H44" s="45"/>
      <c r="I44" s="44"/>
      <c r="M44" s="27"/>
    </row>
    <row r="45" spans="2:17" ht="27" customHeight="1" thickBot="1" x14ac:dyDescent="0.5">
      <c r="B45" s="81"/>
      <c r="C45" s="44"/>
      <c r="D45" s="44"/>
      <c r="E45" s="44"/>
      <c r="F45" s="115" t="s">
        <v>535</v>
      </c>
      <c r="G45" s="176" t="str">
        <f>IF(Q46,"0% ("&amp;VLOOKUP(1,Fail[#All],2,FALSE)&amp;")",IF(M46&gt;0,ROUND(100*N46/M46,0)&amp;"% ("&amp;IF(N46/M46&gt;=0.8,VLOOKUP(5,Performance[#All],2,FALSE),IF(N46/M46&gt;=0.6,VLOOKUP(4,Performance[#All],2,FALSE),IF(N46/M46&gt;=0.4,VLOOKUP(3,Performance[#All],2,FALSE),IF(N46/M46&gt;=0.2,VLOOKUP(2,Performance[#All],2,FALSE),VLOOKUP(1,Performance[#All],2,FALSE)))))&amp;")","N/A"))</f>
        <v>0% (Failed mandatory indicators)</v>
      </c>
      <c r="H45" s="177"/>
      <c r="I45" s="44"/>
      <c r="L45" s="19" t="s">
        <v>427</v>
      </c>
      <c r="M45" s="116" t="s">
        <v>431</v>
      </c>
      <c r="N45" s="19" t="s">
        <v>425</v>
      </c>
      <c r="Q45" s="19" t="s">
        <v>647</v>
      </c>
    </row>
    <row r="46" spans="2:17" ht="27" customHeight="1" x14ac:dyDescent="0.45">
      <c r="K46" s="114" t="s">
        <v>429</v>
      </c>
      <c r="L46" s="113">
        <f>L11+L24+L33+L43</f>
        <v>100</v>
      </c>
      <c r="M46" s="113">
        <f t="shared" ref="M46:N46" si="20">M11+M24+M33+M43</f>
        <v>95</v>
      </c>
      <c r="N46" s="113">
        <f t="shared" si="20"/>
        <v>0</v>
      </c>
      <c r="P46" s="114" t="s">
        <v>646</v>
      </c>
      <c r="Q46" s="113" t="b">
        <f>OR(Q11,Q24,Q33,Q43)</f>
        <v>1</v>
      </c>
    </row>
    <row r="47" spans="2:17" ht="20.65" customHeight="1" x14ac:dyDescent="0.45"/>
    <row r="48" spans="2:17" ht="20.65" customHeight="1" x14ac:dyDescent="0.45"/>
  </sheetData>
  <sheetProtection algorithmName="SHA-512" hashValue="cOOj+8b+lLQVcjGZJQlyjth0KvT0wZhgdmyjlJQFpOwOfi4BZIChFDquWgpjQtOB8Y/SLWXAFzDx01VSRnY4mg==" saltValue="6M8X6sytbUz0Bp/Z6BWA9g==" spinCount="100000" sheet="1" objects="1" scenarios="1"/>
  <mergeCells count="38">
    <mergeCell ref="C1:H1"/>
    <mergeCell ref="C2:H2"/>
    <mergeCell ref="D3:H3"/>
    <mergeCell ref="D8:G8"/>
    <mergeCell ref="D9:G9"/>
    <mergeCell ref="D5:H5"/>
    <mergeCell ref="D7:G7"/>
    <mergeCell ref="D19:G19"/>
    <mergeCell ref="D20:G20"/>
    <mergeCell ref="D18:G18"/>
    <mergeCell ref="G11:H11"/>
    <mergeCell ref="D4:H4"/>
    <mergeCell ref="C6:G6"/>
    <mergeCell ref="D16:H16"/>
    <mergeCell ref="C17:G17"/>
    <mergeCell ref="D10:G10"/>
    <mergeCell ref="D14:H14"/>
    <mergeCell ref="D15:H15"/>
    <mergeCell ref="D21:G21"/>
    <mergeCell ref="D23:G23"/>
    <mergeCell ref="D29:H29"/>
    <mergeCell ref="C30:G30"/>
    <mergeCell ref="D31:G31"/>
    <mergeCell ref="D22:G22"/>
    <mergeCell ref="D27:H27"/>
    <mergeCell ref="D28:H28"/>
    <mergeCell ref="G45:H45"/>
    <mergeCell ref="G24:H24"/>
    <mergeCell ref="G33:H33"/>
    <mergeCell ref="G43:H43"/>
    <mergeCell ref="D41:G41"/>
    <mergeCell ref="D42:G42"/>
    <mergeCell ref="D40:G40"/>
    <mergeCell ref="D32:G32"/>
    <mergeCell ref="D37:H37"/>
    <mergeCell ref="D38:H38"/>
    <mergeCell ref="C39:G39"/>
    <mergeCell ref="D36:H36"/>
  </mergeCells>
  <phoneticPr fontId="11" type="noConversion"/>
  <dataValidations count="3">
    <dataValidation type="list" allowBlank="1" showInputMessage="1" showErrorMessage="1" errorTitle="Invalid" error="Please choose an option from the list" promptTitle="Answer" prompt="Please select an answer from the list" sqref="H7:H9 H40:H42 H31:H32 H18:H19 H21:H23" xr:uid="{B9962159-C9CC-6241-B87D-ED0B0D22A939}">
      <formula1>INDIRECT("AnswersGen[Choices]")</formula1>
    </dataValidation>
    <dataValidation type="list" allowBlank="1" showInputMessage="1" showErrorMessage="1" errorTitle="Invalid" error="Please choose an option from the list" promptTitle="Answer" prompt="Please select an answer from the list" sqref="H10" xr:uid="{6968A778-9214-4E07-BD1D-92D128280312}">
      <formula1>INDIRECT("AnswersNA[Choices]")</formula1>
    </dataValidation>
    <dataValidation allowBlank="1" errorTitle="Invalid" error="Please choose an option from the list" promptTitle="Answer" prompt="Please select an answer from the list" sqref="H20" xr:uid="{76A27138-9467-4909-8D5C-D8ADBEA48253}"/>
  </dataValidations>
  <printOptions horizontalCentered="1"/>
  <pageMargins left="0.7" right="0.7" top="0.75" bottom="0.75" header="0.3" footer="0.3"/>
  <pageSetup paperSize="9" scale="45" fitToHeight="0" orientation="portrait" verticalDpi="0" r:id="rId1"/>
  <headerFooter>
    <oddHeader>&amp;L&amp;G&amp;C&amp;"Calibri,Bold"&amp;23&amp;K338EDDPeople-first PPP Impact Assessment Tool</oddHeader>
  </headerFooter>
  <rowBreaks count="3" manualBreakCount="3">
    <brk id="13" max="16383" man="1"/>
    <brk id="26" max="16383" man="1"/>
    <brk id="35"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848FC-E393-43F3-B4F5-1565273168CE}">
  <sheetPr>
    <tabColor rgb="FF00B0F0"/>
    <pageSetUpPr fitToPage="1"/>
  </sheetPr>
  <dimension ref="A1:Q44"/>
  <sheetViews>
    <sheetView showGridLines="0" zoomScale="85" zoomScaleNormal="85" workbookViewId="0"/>
  </sheetViews>
  <sheetFormatPr defaultColWidth="8.86328125" defaultRowHeight="14.25" x14ac:dyDescent="0.45"/>
  <cols>
    <col min="1" max="1" width="2.3984375" customWidth="1"/>
    <col min="2" max="2" width="10.86328125" customWidth="1"/>
    <col min="3" max="5" width="14.59765625" customWidth="1"/>
    <col min="6" max="6" width="23.3984375" customWidth="1"/>
    <col min="7" max="7" width="26.86328125" customWidth="1"/>
    <col min="8" max="8" width="11.3984375" customWidth="1"/>
    <col min="9" max="9" width="1.73046875" customWidth="1"/>
    <col min="10" max="10" width="24.265625" hidden="1" customWidth="1"/>
    <col min="11" max="11" width="8.86328125" hidden="1" customWidth="1"/>
    <col min="12" max="12" width="19" hidden="1" customWidth="1"/>
    <col min="13" max="13" width="8.86328125" hidden="1" customWidth="1"/>
    <col min="14" max="15" width="7.1328125" hidden="1" customWidth="1"/>
    <col min="16" max="16" width="1.73046875" customWidth="1"/>
    <col min="17" max="17" width="115.265625" customWidth="1"/>
  </cols>
  <sheetData>
    <row r="1" spans="2:15" ht="13.15" customHeight="1" thickBot="1" x14ac:dyDescent="0.5"/>
    <row r="2" spans="2:15" ht="33.6" customHeight="1" thickTop="1" x14ac:dyDescent="0.45">
      <c r="B2" s="212" t="s">
        <v>309</v>
      </c>
      <c r="C2" s="213"/>
      <c r="D2" s="213"/>
      <c r="E2" s="213"/>
      <c r="F2" s="213"/>
      <c r="G2" s="213"/>
      <c r="H2" s="214"/>
    </row>
    <row r="3" spans="2:15" ht="14.65" customHeight="1" x14ac:dyDescent="0.45">
      <c r="B3" s="215"/>
      <c r="C3" s="216"/>
      <c r="D3" s="216"/>
      <c r="E3" s="216"/>
      <c r="F3" s="216"/>
      <c r="G3" s="216"/>
      <c r="H3" s="217"/>
    </row>
    <row r="4" spans="2:15" ht="8.1" customHeight="1" x14ac:dyDescent="0.45">
      <c r="B4" s="2"/>
      <c r="C4" s="1"/>
      <c r="D4" s="1"/>
      <c r="E4" s="1"/>
      <c r="F4" s="1"/>
      <c r="G4" s="1"/>
      <c r="H4" s="3"/>
    </row>
    <row r="5" spans="2:15" x14ac:dyDescent="0.45">
      <c r="B5" s="218" t="s">
        <v>8</v>
      </c>
      <c r="C5" s="219"/>
      <c r="D5" s="219"/>
      <c r="E5" s="219"/>
      <c r="F5" s="219"/>
      <c r="G5" s="219"/>
      <c r="H5" s="220"/>
    </row>
    <row r="6" spans="2:15" ht="7.15" customHeight="1" x14ac:dyDescent="0.45">
      <c r="B6" s="4"/>
      <c r="C6" s="51"/>
      <c r="D6" s="1"/>
      <c r="E6" s="1"/>
      <c r="F6" s="1"/>
      <c r="G6" s="1"/>
      <c r="H6" s="3"/>
      <c r="J6" s="1"/>
    </row>
    <row r="7" spans="2:15" x14ac:dyDescent="0.45">
      <c r="B7" s="4"/>
      <c r="C7" s="223" t="s">
        <v>729</v>
      </c>
      <c r="D7" s="223"/>
      <c r="E7" s="223"/>
      <c r="F7" s="49" t="s">
        <v>425</v>
      </c>
      <c r="G7" s="49" t="s">
        <v>547</v>
      </c>
      <c r="H7" s="3"/>
      <c r="I7" s="2"/>
      <c r="J7" s="70"/>
      <c r="K7" s="129" t="s">
        <v>425</v>
      </c>
      <c r="L7" s="129" t="s">
        <v>536</v>
      </c>
      <c r="M7" s="129" t="s">
        <v>544</v>
      </c>
      <c r="N7" s="129" t="s">
        <v>537</v>
      </c>
      <c r="O7" s="129" t="s">
        <v>647</v>
      </c>
    </row>
    <row r="8" spans="2:15" ht="18" customHeight="1" x14ac:dyDescent="0.45">
      <c r="B8" s="4"/>
      <c r="C8" s="224" t="s">
        <v>10</v>
      </c>
      <c r="D8" s="224"/>
      <c r="E8" s="224"/>
      <c r="F8" s="139">
        <f>M8</f>
        <v>0</v>
      </c>
      <c r="G8" s="48" t="str">
        <f>IF(O8,VLOOKUP(1,Fail[#All],2,FALSE),IF(F8&gt;=0.8,VLOOKUP(5,Performance[#All],2,FALSE),IF(F8&gt;=0.6,VLOOKUP(4,Performance[#All],2,FALSE),IF(F8&gt;=0.4,VLOOKUP(3,Performance[#All],2,FALSE),IF(F8&gt;=0.2,VLOOKUP(2,Performance[#All],2,FALSE),VLOOKUP(1,Performance[#All],2,FALSE))))))</f>
        <v>Failed mandatory indicators</v>
      </c>
      <c r="H8" s="3"/>
      <c r="J8" s="132" t="s">
        <v>250</v>
      </c>
      <c r="K8" s="131">
        <f>'Access and Equity'!N57</f>
        <v>0</v>
      </c>
      <c r="L8" s="68">
        <f>'Access and Equity'!M57</f>
        <v>45</v>
      </c>
      <c r="M8" s="149">
        <f>IF(O8,0,K8/L8)</f>
        <v>0</v>
      </c>
      <c r="N8" s="130">
        <v>0.25</v>
      </c>
      <c r="O8" s="130" t="b">
        <f>'Access and Equity'!Q57</f>
        <v>1</v>
      </c>
    </row>
    <row r="9" spans="2:15" ht="17.649999999999999" customHeight="1" x14ac:dyDescent="0.45">
      <c r="B9" s="4"/>
      <c r="C9" s="224" t="s">
        <v>0</v>
      </c>
      <c r="D9" s="224"/>
      <c r="E9" s="224"/>
      <c r="F9" s="139">
        <f t="shared" ref="F9:F12" si="0">M9</f>
        <v>0</v>
      </c>
      <c r="G9" s="48" t="str">
        <f>IF(O9,VLOOKUP(1,Fail[#All],2,FALSE),IF(F9&gt;=0.8,VLOOKUP(5,Performance[#All],2,FALSE),IF(F9&gt;=0.6,VLOOKUP(4,Performance[#All],2,FALSE),IF(F9&gt;=0.4,VLOOKUP(3,Performance[#All],2,FALSE),IF(F9&gt;=0.2,VLOOKUP(2,Performance[#All],2,FALSE),VLOOKUP(1,Performance[#All],2,FALSE))))))</f>
        <v>Failed mandatory indicators</v>
      </c>
      <c r="H9" s="3"/>
      <c r="J9" s="132" t="s">
        <v>120</v>
      </c>
      <c r="K9" s="131">
        <f>'Economic Effectiveness'!N61</f>
        <v>0</v>
      </c>
      <c r="L9" s="67">
        <f>'Economic Effectiveness'!M61</f>
        <v>100</v>
      </c>
      <c r="M9" s="149">
        <f t="shared" ref="M9:M12" si="1">IF(O9,0,K9/L9)</f>
        <v>0</v>
      </c>
      <c r="N9" s="74">
        <v>0.25</v>
      </c>
      <c r="O9" s="74" t="b">
        <f>'Economic Effectiveness'!Q61</f>
        <v>1</v>
      </c>
    </row>
    <row r="10" spans="2:15" ht="17.649999999999999" customHeight="1" x14ac:dyDescent="0.45">
      <c r="B10" s="4"/>
      <c r="C10" s="224" t="s">
        <v>9</v>
      </c>
      <c r="D10" s="224"/>
      <c r="E10" s="224"/>
      <c r="F10" s="139">
        <f t="shared" si="0"/>
        <v>0</v>
      </c>
      <c r="G10" s="48" t="str">
        <f>IF(O10,VLOOKUP(1,Fail[#All],2,FALSE),IF(F10&gt;=0.8,VLOOKUP(5,Performance[#All],2,FALSE),IF(F10&gt;=0.6,VLOOKUP(4,Performance[#All],2,FALSE),IF(F10&gt;=0.4,VLOOKUP(3,Performance[#All],2,FALSE),IF(F10&gt;=0.2,VLOOKUP(2,Performance[#All],2,FALSE),VLOOKUP(1,Performance[#All],2,FALSE))))))</f>
        <v>Failed mandatory indicators</v>
      </c>
      <c r="H10" s="3"/>
      <c r="J10" s="132" t="s">
        <v>228</v>
      </c>
      <c r="K10" s="131">
        <f>'Environmental Sust. &amp; Res.'!O71</f>
        <v>0</v>
      </c>
      <c r="L10" s="67">
        <f>'Environmental Sust. &amp; Res.'!M71</f>
        <v>47</v>
      </c>
      <c r="M10" s="149">
        <f t="shared" si="1"/>
        <v>0</v>
      </c>
      <c r="N10" s="74">
        <v>0.25</v>
      </c>
      <c r="O10" s="74" t="b">
        <f>'Environmental Sust. &amp; Res.'!R71</f>
        <v>1</v>
      </c>
    </row>
    <row r="11" spans="2:15" ht="17.649999999999999" customHeight="1" x14ac:dyDescent="0.45">
      <c r="B11" s="4"/>
      <c r="C11" s="221" t="s">
        <v>12</v>
      </c>
      <c r="D11" s="221"/>
      <c r="E11" s="221"/>
      <c r="F11" s="139">
        <f t="shared" si="0"/>
        <v>0</v>
      </c>
      <c r="G11" s="48" t="str">
        <f>IF(O11,VLOOKUP(1,Fail[#All],2,FALSE),IF(F11&gt;=0.8,VLOOKUP(5,Performance[#All],2,FALSE),IF(F11&gt;=0.6,VLOOKUP(4,Performance[#All],2,FALSE),IF(F11&gt;=0.4,VLOOKUP(3,Performance[#All],2,FALSE),IF(F11&gt;=0.2,VLOOKUP(2,Performance[#All],2,FALSE),VLOOKUP(1,Performance[#All],2,FALSE))))))</f>
        <v>Failed mandatory indicators</v>
      </c>
      <c r="H11" s="3"/>
      <c r="J11" s="132" t="s">
        <v>206</v>
      </c>
      <c r="K11" s="131">
        <f>Replicability!N42</f>
        <v>0</v>
      </c>
      <c r="L11" s="67">
        <f>Replicability!M42</f>
        <v>80</v>
      </c>
      <c r="M11" s="149">
        <f t="shared" si="1"/>
        <v>0</v>
      </c>
      <c r="N11" s="74">
        <v>0.1</v>
      </c>
      <c r="O11" s="74" t="b">
        <f>Replicability!Q42</f>
        <v>1</v>
      </c>
    </row>
    <row r="12" spans="2:15" ht="17.649999999999999" customHeight="1" x14ac:dyDescent="0.45">
      <c r="B12" s="4"/>
      <c r="C12" s="221" t="s">
        <v>11</v>
      </c>
      <c r="D12" s="221"/>
      <c r="E12" s="221"/>
      <c r="F12" s="139">
        <f t="shared" si="0"/>
        <v>0</v>
      </c>
      <c r="G12" s="48" t="str">
        <f>IF(O12,VLOOKUP(1,Fail[#All],2,FALSE),IF(F12&gt;=0.8,VLOOKUP(5,Performance[#All],2,FALSE),IF(F12&gt;=0.6,VLOOKUP(4,Performance[#All],2,FALSE),IF(F12&gt;=0.4,VLOOKUP(3,Performance[#All],2,FALSE),IF(F12&gt;=0.2,VLOOKUP(2,Performance[#All],2,FALSE),VLOOKUP(1,Performance[#All],2,FALSE))))))</f>
        <v>Failed mandatory indicators</v>
      </c>
      <c r="H12" s="11"/>
      <c r="J12" s="132" t="s">
        <v>233</v>
      </c>
      <c r="K12" s="131">
        <f>'Stakeholder Engagement'!N46</f>
        <v>0</v>
      </c>
      <c r="L12" s="67">
        <f>'Stakeholder Engagement'!M46</f>
        <v>95</v>
      </c>
      <c r="M12" s="149">
        <f t="shared" si="1"/>
        <v>0</v>
      </c>
      <c r="N12" s="74">
        <v>0.15</v>
      </c>
      <c r="O12" s="74" t="b">
        <f>'Stakeholder Engagement'!Q46</f>
        <v>1</v>
      </c>
    </row>
    <row r="13" spans="2:15" ht="17.649999999999999" customHeight="1" x14ac:dyDescent="0.45">
      <c r="B13" s="4"/>
      <c r="C13" s="222" t="s">
        <v>328</v>
      </c>
      <c r="D13" s="222"/>
      <c r="E13" s="222"/>
      <c r="F13" s="138">
        <f>IF(K17&gt;100%,100%,K17)</f>
        <v>0.01</v>
      </c>
      <c r="G13" s="50" t="str">
        <f>IF(F13&gt;=0.8,VLOOKUP(5,Performance[#All],2,FALSE),IF(F13&gt;=0.6,VLOOKUP(4,Performance[#All],2,FALSE),IF(F13&gt;=0.4,VLOOKUP(3,Performance[#All],2,FALSE),IF(F13&gt;=0.2,VLOOKUP(2,Performance[#All],2,FALSE),VLOOKUP(1,Performance[#All],2,FALSE)))))</f>
        <v>Unsatisfactory</v>
      </c>
      <c r="H13" s="11"/>
      <c r="L13" s="135"/>
      <c r="M13" s="127"/>
      <c r="N13" s="127"/>
      <c r="O13" s="127"/>
    </row>
    <row r="14" spans="2:15" ht="30.6" customHeight="1" x14ac:dyDescent="0.45">
      <c r="B14" s="4"/>
      <c r="C14" s="209" t="s">
        <v>720</v>
      </c>
      <c r="D14" s="209"/>
      <c r="E14" s="209"/>
      <c r="F14" s="209"/>
      <c r="G14" s="209"/>
      <c r="H14" s="3"/>
      <c r="J14" s="133" t="s">
        <v>538</v>
      </c>
      <c r="K14" s="74">
        <f>M8*N8+M9*N9+M10*N10+M11*N11+M12*N12</f>
        <v>0</v>
      </c>
      <c r="L14" s="71"/>
      <c r="M14" s="128"/>
      <c r="N14" s="128"/>
      <c r="O14" s="128"/>
    </row>
    <row r="15" spans="2:15" ht="14.65" customHeight="1" x14ac:dyDescent="0.45">
      <c r="B15" s="4"/>
      <c r="C15" s="137"/>
      <c r="D15" s="137"/>
      <c r="E15" s="137"/>
      <c r="F15" s="1"/>
      <c r="G15" s="1"/>
      <c r="H15" s="3"/>
      <c r="J15" s="134" t="s">
        <v>539</v>
      </c>
      <c r="K15" s="74">
        <f>IF('Home page'!$C$8="",0,VLOOKUP('Home page'!$C$8,Countries[#All],3,FALSE))</f>
        <v>0.01</v>
      </c>
      <c r="L15" s="71"/>
      <c r="M15" s="128"/>
      <c r="N15" s="128"/>
      <c r="O15" s="128"/>
    </row>
    <row r="16" spans="2:15" ht="37.15" customHeight="1" x14ac:dyDescent="0.45">
      <c r="B16" s="52"/>
      <c r="C16" s="210" t="s">
        <v>721</v>
      </c>
      <c r="D16" s="210"/>
      <c r="E16" s="210"/>
      <c r="F16" s="210"/>
      <c r="G16" s="210"/>
      <c r="H16" s="53"/>
      <c r="J16" s="134" t="s">
        <v>540</v>
      </c>
      <c r="K16" s="74">
        <f>IF('Home page'!$C$20="",0,VLOOKUP('Home page'!$C$20,StatIntent[#All],2,FALSE))</f>
        <v>0</v>
      </c>
      <c r="L16" s="71"/>
      <c r="M16" s="128"/>
      <c r="N16" s="128"/>
      <c r="O16" s="128"/>
    </row>
    <row r="17" spans="1:17" ht="55.15" customHeight="1" x14ac:dyDescent="0.45">
      <c r="B17" s="54"/>
      <c r="C17" s="55"/>
      <c r="D17" s="55"/>
      <c r="E17" s="55"/>
      <c r="F17" s="55"/>
      <c r="G17" s="55"/>
      <c r="H17" s="56"/>
      <c r="J17" s="133" t="s">
        <v>541</v>
      </c>
      <c r="K17" s="69">
        <f>K14+K15+K16</f>
        <v>0.01</v>
      </c>
    </row>
    <row r="18" spans="1:17" ht="14.65" thickBot="1" x14ac:dyDescent="0.5">
      <c r="B18" s="5"/>
      <c r="C18" s="6"/>
      <c r="D18" s="6"/>
      <c r="E18" s="6"/>
      <c r="F18" s="6"/>
      <c r="G18" s="6"/>
      <c r="H18" s="7"/>
    </row>
    <row r="19" spans="1:17" ht="14.65" thickTop="1" x14ac:dyDescent="0.45"/>
    <row r="20" spans="1:17" ht="21" x14ac:dyDescent="0.45">
      <c r="A20" s="1"/>
      <c r="B20" s="226" t="s">
        <v>355</v>
      </c>
      <c r="C20" s="226"/>
      <c r="D20" s="226"/>
      <c r="E20" s="226"/>
      <c r="F20" s="226"/>
      <c r="G20" s="226"/>
      <c r="H20" s="226"/>
      <c r="I20" s="1"/>
    </row>
    <row r="21" spans="1:17" ht="19.149999999999999" customHeight="1" x14ac:dyDescent="0.45">
      <c r="B21" s="225" t="s">
        <v>319</v>
      </c>
      <c r="C21" s="225"/>
      <c r="D21" s="225"/>
      <c r="E21" s="225"/>
      <c r="F21" s="225"/>
      <c r="G21" s="225"/>
      <c r="H21" s="225"/>
      <c r="Q21" s="82" t="s">
        <v>320</v>
      </c>
    </row>
    <row r="22" spans="1:17" ht="74.099999999999994" customHeight="1" x14ac:dyDescent="0.45">
      <c r="B22" s="211" t="str">
        <f>_xlfn.CONCAT(QualCommentList!E3:E31)</f>
        <v/>
      </c>
      <c r="C22" s="211"/>
      <c r="D22" s="211"/>
      <c r="E22" s="211"/>
      <c r="F22" s="211"/>
      <c r="G22" s="211"/>
      <c r="H22" s="211"/>
      <c r="Q22" s="211" t="str">
        <f>_xlfn.CONCAT(QualCommentList!F3:F31)</f>
        <v xml:space="preserve">Consider establishing a stakeholder engagement process to identify and take into account the real needs of the people by reference to their economic and social situation
Consider quantifying the number of people who will have new or improved access to one or more essential services as a direct and/or indirect result of the project who previously had no or unsatisfactory access to these services.
Consider undertaking an Environmental and Social Impact Assessment to assess and mitigate the range of direct and indirect social impacts (e.g., direct impacts on cultural, historical, recreational, or other resources and services resulting from the project and associated activities; impacts from independent secondary development or actions that may occur as a result of the project; indirect impacts on cultural, historic, recreational or other resource or services that are important to the local community) the project will have on host and affected communities (i.e., the project service area).
Consider following or adhering to the UNECE Standard on a Zero Tolerance Approach to Corruption in PPP Procurement (ZTC) or the principles contained therein.
Ensure the project is able to deliver “value-for-people” meaning the project offers net tangible and intangible benefits to society by providing services to a consistently and verifiably higher standard over the life of the project.
Ensure the project is able to generate positive “value-for-money” meaning the costs net of benefits of the selected PPP contractual model are lower vs. a modern public procurement model.
Consider assessing the fiscal sustainability of the PPP contract and creditworthiness of the public authority.
Consider maximising the development impact of the project and facilitating women’s empowerment throughout project procurement, project decision-making, entrepreneurship support and capacity building, occupational training and support, work flexibility and equal pay for equal work.
Ensure the project’s private sponsor/shareholder is of adequate technical, financial and reputational standing to successfully finance, implement, operate and maintain the project over its life, including having access to necessary resources to fulfil its contractual obligations under various economic scenarios and to adapt the services provided to the potentially evolving needs.
Ensure the project creates a significant number of new local jobs during project identification, development, and implementation.
Ensure the project is creating quality jobs that are in line with the ILO Decent Work Indicators.
Consider developing a plan/identify strategies to reduce or offset greenhouse gas emissions over the life of the project.
Consider developing and implementing an environmental management plan (EMP) to avoid, mitigate impacts to, or restore the impact area.
Consider preparing a well-articulated risk reduction and mitigation strategy for the project involving a response and recovery coordination mechanism being put in place with the host and the affected communities.
Consider assessing opportunities for the transfer of knowledge/know-how, technologies, and skills from the private party to the public party and/or local community stakeholders and where viable opportunities are identified, ensure they are implemented.
Consider assessing and implementing opportunities to increase government capacity (e.g. enhancing the institutional efficiency and government effectiveness, or enhancing the regulatory quality) and/or project/industry capacity (e.g. enhancing project or industry efficiency, regulatory quality, transparency, and/or the removal of barriers that had the potential to inhibit the project and/or industry to thrive).
Consider undertaking a stakeholder mapping exercise to determine all stakeholders that are directly and indirectly affected by and/or interested in the project.
Consider developing a stakeholder engagement and public participation plan for the project that takes into account the specific needs of each stakeholder and considers the broad range of project issues, as related to the PPP for the SDGs outcomes, that need to be addressed.
Consider implementing the stakeholder engagement and public participation plans(s) throughout the project’s lifecycle in an effective, timely, and inclusive fashion.
Consider implementing all measures possible to ensure members of the public, including environmental defenders, are able to express their views and participate freely without fear of being penalised, persecuted or harassed for their involvement.
Ensure quality and pertinent information about the project relative to the PPP for the SDGs outcomes is readily available to all stakeholders, including members of the public, and provided in a transparent, timely, understandable, and accessible fashion and is incorporated in the PPP contract.
</v>
      </c>
    </row>
    <row r="23" spans="1:17" ht="74.099999999999994" customHeight="1" x14ac:dyDescent="0.45">
      <c r="B23" s="211"/>
      <c r="C23" s="211"/>
      <c r="D23" s="211"/>
      <c r="E23" s="211"/>
      <c r="F23" s="211"/>
      <c r="G23" s="211"/>
      <c r="H23" s="211"/>
      <c r="Q23" s="211"/>
    </row>
    <row r="24" spans="1:17" ht="74.099999999999994" customHeight="1" x14ac:dyDescent="0.45">
      <c r="B24" s="211"/>
      <c r="C24" s="211"/>
      <c r="D24" s="211"/>
      <c r="E24" s="211"/>
      <c r="F24" s="211"/>
      <c r="G24" s="211"/>
      <c r="H24" s="211"/>
      <c r="Q24" s="211"/>
    </row>
    <row r="25" spans="1:17" ht="74.099999999999994" customHeight="1" x14ac:dyDescent="0.45">
      <c r="B25" s="211"/>
      <c r="C25" s="211"/>
      <c r="D25" s="211"/>
      <c r="E25" s="211"/>
      <c r="F25" s="211"/>
      <c r="G25" s="211"/>
      <c r="H25" s="211"/>
      <c r="Q25" s="211"/>
    </row>
    <row r="26" spans="1:17" ht="74.099999999999994" customHeight="1" x14ac:dyDescent="0.45">
      <c r="B26" s="211"/>
      <c r="C26" s="211"/>
      <c r="D26" s="211"/>
      <c r="E26" s="211"/>
      <c r="F26" s="211"/>
      <c r="G26" s="211"/>
      <c r="H26" s="211"/>
      <c r="Q26" s="211"/>
    </row>
    <row r="27" spans="1:17" ht="74.099999999999994" customHeight="1" x14ac:dyDescent="0.45">
      <c r="B27" s="211"/>
      <c r="C27" s="211"/>
      <c r="D27" s="211"/>
      <c r="E27" s="211"/>
      <c r="F27" s="211"/>
      <c r="G27" s="211"/>
      <c r="H27" s="211"/>
      <c r="Q27" s="211"/>
    </row>
    <row r="28" spans="1:17" ht="74.099999999999994" customHeight="1" x14ac:dyDescent="0.45">
      <c r="B28" s="211"/>
      <c r="C28" s="211"/>
      <c r="D28" s="211"/>
      <c r="E28" s="211"/>
      <c r="F28" s="211"/>
      <c r="G28" s="211"/>
      <c r="H28" s="211"/>
      <c r="Q28" s="211"/>
    </row>
    <row r="29" spans="1:17" ht="74.099999999999994" customHeight="1" x14ac:dyDescent="0.45">
      <c r="B29" s="211"/>
      <c r="C29" s="211"/>
      <c r="D29" s="211"/>
      <c r="E29" s="211"/>
      <c r="F29" s="211"/>
      <c r="G29" s="211"/>
      <c r="H29" s="211"/>
      <c r="Q29" s="211"/>
    </row>
    <row r="30" spans="1:17" ht="74.099999999999994" customHeight="1" x14ac:dyDescent="0.45">
      <c r="B30" s="211"/>
      <c r="C30" s="211"/>
      <c r="D30" s="211"/>
      <c r="E30" s="211"/>
      <c r="F30" s="211"/>
      <c r="G30" s="211"/>
      <c r="H30" s="211"/>
      <c r="Q30" s="211"/>
    </row>
    <row r="31" spans="1:17" ht="74.099999999999994" customHeight="1" x14ac:dyDescent="0.45">
      <c r="B31" s="211"/>
      <c r="C31" s="211"/>
      <c r="D31" s="211"/>
      <c r="E31" s="211"/>
      <c r="F31" s="211"/>
      <c r="G31" s="211"/>
      <c r="H31" s="211"/>
      <c r="Q31" s="211"/>
    </row>
    <row r="32" spans="1:17" ht="74.099999999999994" customHeight="1" x14ac:dyDescent="0.45">
      <c r="B32" s="211"/>
      <c r="C32" s="211"/>
      <c r="D32" s="211"/>
      <c r="E32" s="211"/>
      <c r="F32" s="211"/>
      <c r="G32" s="211"/>
      <c r="H32" s="211"/>
      <c r="Q32" s="211"/>
    </row>
    <row r="33" spans="2:17" ht="74.099999999999994" customHeight="1" x14ac:dyDescent="0.45">
      <c r="B33" s="211"/>
      <c r="C33" s="211"/>
      <c r="D33" s="211"/>
      <c r="E33" s="211"/>
      <c r="F33" s="211"/>
      <c r="G33" s="211"/>
      <c r="H33" s="211"/>
      <c r="Q33" s="211"/>
    </row>
    <row r="34" spans="2:17" ht="74.099999999999994" customHeight="1" x14ac:dyDescent="0.45">
      <c r="B34" s="211"/>
      <c r="C34" s="211"/>
      <c r="D34" s="211"/>
      <c r="E34" s="211"/>
      <c r="F34" s="211"/>
      <c r="G34" s="211"/>
      <c r="H34" s="211"/>
      <c r="Q34" s="211"/>
    </row>
    <row r="35" spans="2:17" ht="74.099999999999994" customHeight="1" x14ac:dyDescent="0.45">
      <c r="B35" s="211"/>
      <c r="C35" s="211"/>
      <c r="D35" s="211"/>
      <c r="E35" s="211"/>
      <c r="F35" s="211"/>
      <c r="G35" s="211"/>
      <c r="H35" s="211"/>
      <c r="Q35" s="211"/>
    </row>
    <row r="36" spans="2:17" ht="74.099999999999994" customHeight="1" x14ac:dyDescent="0.45">
      <c r="B36" s="211"/>
      <c r="C36" s="211"/>
      <c r="D36" s="211"/>
      <c r="E36" s="211"/>
      <c r="F36" s="211"/>
      <c r="G36" s="211"/>
      <c r="H36" s="211"/>
      <c r="Q36" s="211"/>
    </row>
    <row r="37" spans="2:17" ht="74.099999999999994" customHeight="1" x14ac:dyDescent="0.45">
      <c r="B37" s="211"/>
      <c r="C37" s="211"/>
      <c r="D37" s="211"/>
      <c r="E37" s="211"/>
      <c r="F37" s="211"/>
      <c r="G37" s="211"/>
      <c r="H37" s="211"/>
      <c r="Q37" s="211"/>
    </row>
    <row r="38" spans="2:17" ht="74.099999999999994" customHeight="1" x14ac:dyDescent="0.45">
      <c r="B38" s="211"/>
      <c r="C38" s="211"/>
      <c r="D38" s="211"/>
      <c r="E38" s="211"/>
      <c r="F38" s="211"/>
      <c r="G38" s="211"/>
      <c r="H38" s="211"/>
      <c r="Q38" s="211"/>
    </row>
    <row r="39" spans="2:17" ht="74.099999999999994" customHeight="1" x14ac:dyDescent="0.45">
      <c r="B39" s="211"/>
      <c r="C39" s="211"/>
      <c r="D39" s="211"/>
      <c r="E39" s="211"/>
      <c r="F39" s="211"/>
      <c r="G39" s="211"/>
      <c r="H39" s="211"/>
      <c r="Q39" s="211"/>
    </row>
    <row r="40" spans="2:17" ht="74.099999999999994" customHeight="1" x14ac:dyDescent="0.45">
      <c r="B40" s="211"/>
      <c r="C40" s="211"/>
      <c r="D40" s="211"/>
      <c r="E40" s="211"/>
      <c r="F40" s="211"/>
      <c r="G40" s="211"/>
      <c r="H40" s="211"/>
      <c r="Q40" s="211"/>
    </row>
    <row r="41" spans="2:17" ht="74.099999999999994" customHeight="1" x14ac:dyDescent="0.45">
      <c r="B41" s="211"/>
      <c r="C41" s="211"/>
      <c r="D41" s="211"/>
      <c r="E41" s="211"/>
      <c r="F41" s="211"/>
      <c r="G41" s="211"/>
      <c r="H41" s="211"/>
      <c r="Q41" s="211"/>
    </row>
    <row r="42" spans="2:17" ht="74.099999999999994" customHeight="1" x14ac:dyDescent="0.45">
      <c r="B42" s="211"/>
      <c r="C42" s="211"/>
      <c r="D42" s="211"/>
      <c r="E42" s="211"/>
      <c r="F42" s="211"/>
      <c r="G42" s="211"/>
      <c r="H42" s="211"/>
      <c r="Q42" s="211"/>
    </row>
    <row r="43" spans="2:17" ht="74.099999999999994" customHeight="1" x14ac:dyDescent="0.45">
      <c r="B43" s="211"/>
      <c r="C43" s="211"/>
      <c r="D43" s="211"/>
      <c r="E43" s="211"/>
      <c r="F43" s="211"/>
      <c r="G43" s="211"/>
      <c r="H43" s="211"/>
      <c r="Q43" s="211"/>
    </row>
    <row r="44" spans="2:17" ht="74.099999999999994" customHeight="1" x14ac:dyDescent="0.45">
      <c r="B44" s="211"/>
      <c r="C44" s="211"/>
      <c r="D44" s="211"/>
      <c r="E44" s="211"/>
      <c r="F44" s="211"/>
      <c r="G44" s="211"/>
      <c r="H44" s="211"/>
      <c r="Q44" s="211"/>
    </row>
  </sheetData>
  <sheetProtection algorithmName="SHA-512" hashValue="6Hf2/e2W+2HgcdA8BaYGPWS9PxVAiaJuQ9jYOizgv0n6je1iXPTV1JfO4uzNiqLU4p85iAhOy4QDvdkCdigrOQ==" saltValue="9d6xYUBx+YT7QpDVBHNxcg==" spinCount="100000" sheet="1" objects="1" scenarios="1"/>
  <mergeCells count="16">
    <mergeCell ref="C14:G14"/>
    <mergeCell ref="C16:G16"/>
    <mergeCell ref="B22:H44"/>
    <mergeCell ref="Q22:Q44"/>
    <mergeCell ref="B2:H2"/>
    <mergeCell ref="B3:H3"/>
    <mergeCell ref="B5:H5"/>
    <mergeCell ref="C11:E11"/>
    <mergeCell ref="C12:E12"/>
    <mergeCell ref="C13:E13"/>
    <mergeCell ref="C7:E7"/>
    <mergeCell ref="C8:E8"/>
    <mergeCell ref="C9:E9"/>
    <mergeCell ref="C10:E10"/>
    <mergeCell ref="B21:H21"/>
    <mergeCell ref="B20:H20"/>
  </mergeCells>
  <pageMargins left="0.7" right="0.7" top="0.75" bottom="0.75" header="0.3" footer="0.3"/>
  <pageSetup paperSize="9" scale="46" fitToHeight="0" orientation="portrait" verticalDpi="0" r:id="rId1"/>
  <headerFooter>
    <oddHeader>&amp;L&amp;G&amp;C&amp;"Calibri (Body),Bold"&amp;23&amp;K338EDDPeople-first PPP Impact Assessment Tool</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BF713-52A1-412A-A163-864DD45B5794}">
  <sheetPr>
    <tabColor theme="0" tint="-0.499984740745262"/>
  </sheetPr>
  <dimension ref="B2:U52"/>
  <sheetViews>
    <sheetView topLeftCell="A19" zoomScaleNormal="100" workbookViewId="0">
      <selection activeCell="G52" sqref="G52"/>
    </sheetView>
  </sheetViews>
  <sheetFormatPr defaultColWidth="8.86328125" defaultRowHeight="14.25" x14ac:dyDescent="0.45"/>
  <cols>
    <col min="1" max="1" width="2.3984375" customWidth="1"/>
    <col min="2" max="27" width="8.59765625" customWidth="1"/>
    <col min="28" max="28" width="8.86328125" customWidth="1"/>
  </cols>
  <sheetData>
    <row r="2" spans="2:21" ht="23.25" x14ac:dyDescent="0.45">
      <c r="B2" s="169" t="s">
        <v>7</v>
      </c>
      <c r="C2" s="169"/>
      <c r="D2" s="169"/>
      <c r="E2" s="169"/>
      <c r="F2" s="169"/>
      <c r="G2" s="169"/>
      <c r="H2" s="169"/>
      <c r="I2" s="169"/>
      <c r="J2" s="169"/>
      <c r="K2" s="169"/>
      <c r="L2" s="169"/>
      <c r="M2" s="169"/>
      <c r="N2" s="169"/>
      <c r="O2" s="169"/>
      <c r="P2" s="169"/>
      <c r="Q2" s="169"/>
      <c r="R2" s="169"/>
      <c r="S2" s="169"/>
      <c r="T2" s="169"/>
      <c r="U2" s="169"/>
    </row>
    <row r="3" spans="2:21" x14ac:dyDescent="0.45">
      <c r="B3" s="227" t="s">
        <v>414</v>
      </c>
      <c r="C3" s="227"/>
      <c r="D3" s="227"/>
      <c r="E3" s="227"/>
      <c r="F3" s="227"/>
      <c r="G3" s="227"/>
      <c r="H3" s="227"/>
      <c r="I3" s="227"/>
      <c r="J3" s="227"/>
      <c r="K3" s="227"/>
      <c r="L3" s="227"/>
      <c r="M3" s="227"/>
      <c r="N3" s="227"/>
      <c r="O3" s="227"/>
      <c r="P3" s="227"/>
      <c r="Q3" s="227"/>
      <c r="R3" s="227"/>
      <c r="S3" s="227"/>
      <c r="T3" s="227"/>
      <c r="U3" s="227"/>
    </row>
    <row r="6" spans="2:21" x14ac:dyDescent="0.45">
      <c r="B6" s="9" t="s">
        <v>270</v>
      </c>
    </row>
    <row r="7" spans="2:21" x14ac:dyDescent="0.45">
      <c r="B7" t="s">
        <v>327</v>
      </c>
      <c r="C7" t="s">
        <v>5</v>
      </c>
    </row>
    <row r="8" spans="2:21" x14ac:dyDescent="0.45">
      <c r="B8" t="s">
        <v>14</v>
      </c>
      <c r="C8" s="136">
        <v>0</v>
      </c>
    </row>
    <row r="9" spans="2:21" x14ac:dyDescent="0.45">
      <c r="B9" t="s">
        <v>609</v>
      </c>
      <c r="C9" s="136">
        <v>0.01</v>
      </c>
    </row>
    <row r="10" spans="2:21" x14ac:dyDescent="0.45">
      <c r="B10" t="s">
        <v>610</v>
      </c>
      <c r="C10" s="136">
        <v>0.02</v>
      </c>
    </row>
    <row r="11" spans="2:21" x14ac:dyDescent="0.45">
      <c r="B11" t="s">
        <v>611</v>
      </c>
      <c r="C11" s="136">
        <v>0.03</v>
      </c>
    </row>
    <row r="13" spans="2:21" x14ac:dyDescent="0.45">
      <c r="B13" s="9" t="s">
        <v>325</v>
      </c>
    </row>
    <row r="14" spans="2:21" x14ac:dyDescent="0.45">
      <c r="B14" t="s">
        <v>1</v>
      </c>
      <c r="C14" t="s">
        <v>326</v>
      </c>
    </row>
    <row r="15" spans="2:21" x14ac:dyDescent="0.45">
      <c r="B15">
        <v>1</v>
      </c>
      <c r="C15" t="s">
        <v>276</v>
      </c>
    </row>
    <row r="16" spans="2:21" x14ac:dyDescent="0.45">
      <c r="B16">
        <v>2</v>
      </c>
      <c r="C16" t="s">
        <v>273</v>
      </c>
    </row>
    <row r="17" spans="2:17" x14ac:dyDescent="0.45">
      <c r="B17">
        <v>3</v>
      </c>
      <c r="C17" t="s">
        <v>324</v>
      </c>
    </row>
    <row r="19" spans="2:17" x14ac:dyDescent="0.45">
      <c r="B19" s="9" t="s">
        <v>20</v>
      </c>
    </row>
    <row r="20" spans="2:17" x14ac:dyDescent="0.45">
      <c r="B20" t="s">
        <v>21</v>
      </c>
      <c r="C20" t="s">
        <v>322</v>
      </c>
    </row>
    <row r="21" spans="2:17" x14ac:dyDescent="0.45">
      <c r="B21" t="s">
        <v>317</v>
      </c>
      <c r="C21">
        <v>0</v>
      </c>
    </row>
    <row r="22" spans="2:17" x14ac:dyDescent="0.45">
      <c r="B22" t="s">
        <v>316</v>
      </c>
      <c r="C22">
        <v>0.33</v>
      </c>
    </row>
    <row r="23" spans="2:17" x14ac:dyDescent="0.45">
      <c r="B23" t="s">
        <v>318</v>
      </c>
      <c r="C23">
        <v>0.67</v>
      </c>
    </row>
    <row r="26" spans="2:17" x14ac:dyDescent="0.45">
      <c r="B26" s="9" t="s">
        <v>27</v>
      </c>
      <c r="E26" s="9" t="s">
        <v>24</v>
      </c>
      <c r="N26" s="9"/>
      <c r="Q26" s="9"/>
    </row>
    <row r="27" spans="2:17" x14ac:dyDescent="0.45">
      <c r="B27" t="s">
        <v>4</v>
      </c>
      <c r="C27" t="s">
        <v>23</v>
      </c>
      <c r="E27" t="s">
        <v>4</v>
      </c>
      <c r="F27" t="s">
        <v>23</v>
      </c>
    </row>
    <row r="28" spans="2:17" x14ac:dyDescent="0.45">
      <c r="B28">
        <v>5</v>
      </c>
      <c r="C28">
        <v>1</v>
      </c>
      <c r="E28">
        <v>5</v>
      </c>
      <c r="F28">
        <v>1</v>
      </c>
    </row>
    <row r="29" spans="2:17" x14ac:dyDescent="0.45">
      <c r="B29">
        <v>4</v>
      </c>
      <c r="C29">
        <v>0.75</v>
      </c>
      <c r="E29">
        <v>4</v>
      </c>
      <c r="F29">
        <v>0.75</v>
      </c>
    </row>
    <row r="30" spans="2:17" x14ac:dyDescent="0.45">
      <c r="B30">
        <v>3</v>
      </c>
      <c r="C30">
        <v>0.5</v>
      </c>
      <c r="E30">
        <v>3</v>
      </c>
      <c r="F30">
        <v>0.5</v>
      </c>
    </row>
    <row r="31" spans="2:17" x14ac:dyDescent="0.45">
      <c r="B31">
        <v>2</v>
      </c>
      <c r="C31">
        <v>0.25</v>
      </c>
      <c r="E31">
        <v>2</v>
      </c>
      <c r="F31">
        <v>0.25</v>
      </c>
    </row>
    <row r="32" spans="2:17" x14ac:dyDescent="0.45">
      <c r="B32">
        <v>1</v>
      </c>
      <c r="C32">
        <v>0</v>
      </c>
      <c r="E32">
        <v>1</v>
      </c>
      <c r="F32">
        <v>0</v>
      </c>
    </row>
    <row r="33" spans="2:17" x14ac:dyDescent="0.45">
      <c r="E33" t="s">
        <v>22</v>
      </c>
      <c r="F33">
        <v>-1</v>
      </c>
    </row>
    <row r="36" spans="2:17" x14ac:dyDescent="0.45">
      <c r="B36" s="9" t="s">
        <v>545</v>
      </c>
    </row>
    <row r="37" spans="2:17" x14ac:dyDescent="0.45">
      <c r="B37" t="s">
        <v>4</v>
      </c>
      <c r="C37" t="s">
        <v>23</v>
      </c>
    </row>
    <row r="38" spans="2:17" x14ac:dyDescent="0.45">
      <c r="B38" t="s">
        <v>13</v>
      </c>
      <c r="C38">
        <v>1</v>
      </c>
    </row>
    <row r="39" spans="2:17" x14ac:dyDescent="0.45">
      <c r="B39" t="s">
        <v>14</v>
      </c>
      <c r="C39">
        <v>0</v>
      </c>
      <c r="E39" s="9"/>
      <c r="H39" s="9"/>
      <c r="K39" s="9"/>
      <c r="N39" s="9"/>
      <c r="Q39" s="9"/>
    </row>
    <row r="42" spans="2:17" x14ac:dyDescent="0.45">
      <c r="B42" s="9" t="s">
        <v>547</v>
      </c>
      <c r="E42" s="8"/>
    </row>
    <row r="43" spans="2:17" x14ac:dyDescent="0.45">
      <c r="B43" t="s">
        <v>23</v>
      </c>
      <c r="C43" t="s">
        <v>547</v>
      </c>
      <c r="E43" s="8"/>
    </row>
    <row r="44" spans="2:17" x14ac:dyDescent="0.45">
      <c r="B44">
        <v>5</v>
      </c>
      <c r="C44" t="s">
        <v>415</v>
      </c>
      <c r="E44" s="8"/>
      <c r="H44" s="9"/>
      <c r="K44" s="9"/>
      <c r="N44" s="9"/>
      <c r="Q44" s="9"/>
    </row>
    <row r="45" spans="2:17" x14ac:dyDescent="0.45">
      <c r="B45">
        <v>4</v>
      </c>
      <c r="C45" t="s">
        <v>277</v>
      </c>
      <c r="E45" s="8"/>
    </row>
    <row r="46" spans="2:17" x14ac:dyDescent="0.45">
      <c r="B46">
        <v>3</v>
      </c>
      <c r="C46" t="s">
        <v>418</v>
      </c>
      <c r="E46" s="8"/>
    </row>
    <row r="47" spans="2:17" x14ac:dyDescent="0.45">
      <c r="B47">
        <v>2</v>
      </c>
      <c r="C47" t="s">
        <v>417</v>
      </c>
    </row>
    <row r="48" spans="2:17" x14ac:dyDescent="0.45">
      <c r="B48">
        <v>1</v>
      </c>
      <c r="C48" t="s">
        <v>416</v>
      </c>
    </row>
    <row r="50" spans="2:5" x14ac:dyDescent="0.45">
      <c r="B50" s="9" t="s">
        <v>547</v>
      </c>
    </row>
    <row r="51" spans="2:5" x14ac:dyDescent="0.45">
      <c r="B51" t="s">
        <v>1</v>
      </c>
      <c r="C51" t="s">
        <v>647</v>
      </c>
      <c r="E51" s="9"/>
    </row>
    <row r="52" spans="2:5" x14ac:dyDescent="0.45">
      <c r="B52">
        <v>1</v>
      </c>
      <c r="C52" t="s">
        <v>648</v>
      </c>
    </row>
  </sheetData>
  <mergeCells count="2">
    <mergeCell ref="B2:U2"/>
    <mergeCell ref="B3:U3"/>
  </mergeCells>
  <pageMargins left="0.7" right="0.7" top="0.75" bottom="0.75" header="0.3" footer="0.3"/>
  <pageSetup paperSize="9" orientation="portrait" verticalDpi="0" r:id="rId1"/>
  <tableParts count="8">
    <tablePart r:id="rId2"/>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C168C30B6B6D64891B8AA6035CFB24E" ma:contentTypeVersion="17" ma:contentTypeDescription="Create a new document." ma:contentTypeScope="" ma:versionID="a7450c31903cad5e15a64f23c0a503b9">
  <xsd:schema xmlns:xsd="http://www.w3.org/2001/XMLSchema" xmlns:xs="http://www.w3.org/2001/XMLSchema" xmlns:p="http://schemas.microsoft.com/office/2006/metadata/properties" xmlns:ns2="091e5ae7-c31f-43e0-b380-74509edc0e9e" xmlns:ns3="009fae64-a0e6-4869-b94e-2533145ac23d" xmlns:ns4="985ec44e-1bab-4c0b-9df0-6ba128686fc9" targetNamespace="http://schemas.microsoft.com/office/2006/metadata/properties" ma:root="true" ma:fieldsID="5584cae2a9988942cb229f8cc46b21c5" ns2:_="" ns3:_="" ns4:_="">
    <xsd:import namespace="091e5ae7-c31f-43e0-b380-74509edc0e9e"/>
    <xsd:import namespace="009fae64-a0e6-4869-b94e-2533145ac23d"/>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LengthInSeconds" minOccurs="0"/>
                <xsd:element ref="ns2:_Flow_SignoffStatu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1e5ae7-c31f-43e0-b380-74509edc0e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9fae64-a0e6-4869-b94e-2533145ac23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43e9b0b9-99f3-4c1a-a363-23506d8d5dc7}" ma:internalName="TaxCatchAll" ma:showField="CatchAllData" ma:web="009fae64-a0e6-4869-b94e-2533145ac2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091e5ae7-c31f-43e0-b380-74509edc0e9e" xsi:nil="true"/>
    <lcf76f155ced4ddcb4097134ff3c332f xmlns="091e5ae7-c31f-43e0-b380-74509edc0e9e">
      <Terms xmlns="http://schemas.microsoft.com/office/infopath/2007/PartnerControls"/>
    </lcf76f155ced4ddcb4097134ff3c332f>
    <TaxCatchAll xmlns="985ec44e-1bab-4c0b-9df0-6ba128686fc9" xsi:nil="true"/>
  </documentManagement>
</p:properties>
</file>

<file path=customXml/item4.xml>��< ? x m l   v e r s i o n = " 1 . 0 "   e n c o d i n g = " u t f - 1 6 " ? > < D a t a M a s h u p   x m l n s = " h t t p : / / s c h e m a s . m i c r o s o f t . c o m / D a t a M a s h u p " > A A A A A B M D A A B Q S w M E F A A C A A g A N 3 g v U y 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A 3 e C 9 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3 g v U y i K R 7 g O A A A A E Q A A A B M A H A B G b 3 J t d W x h c y 9 T Z W N 0 a W 9 u M S 5 t I K I Y A C i g F A A A A A A A A A A A A A A A A A A A A A A A A A A A A C t O T S 7 J z M 9 T C I b Q h t Y A U E s B A i 0 A F A A C A A g A N 3 g v U y o e J 9 O j A A A A 9 Q A A A B I A A A A A A A A A A A A A A A A A A A A A A E N v b m Z p Z y 9 Q Y W N r Y W d l L n h t b F B L A Q I t A B Q A A g A I A D d 4 L 1 M P y u m r p A A A A O k A A A A T A A A A A A A A A A A A A A A A A O 8 A A A B b Q 2 9 u d G V u d F 9 U e X B l c 1 0 u e G 1 s U E s B A i 0 A F A A C A A g A N 3 g v U y 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L l C X H l m B l G j h 3 u t z A P k N g A A A A A A g A A A A A A A 2 Y A A M A A A A A Q A A A A r G a 2 U 9 n M J o n l I E s U b 9 a N c A A A A A A E g A A A o A A A A B A A A A B E K E 4 A f b m J W 1 A 5 P f X K S k k v U A A A A D p U 4 k U m + g p v 4 x R 2 K v w L G E 7 H j W C V T Q m f c A G D / r 7 w + X V U X k R d W X I G 5 a A w t I s W E d d 1 B j N o q p c O g / O 4 d n I U N H Z k e h H 5 k + x 5 g F g P l Q p n S B Y w F D D N F A A A A D M 7 8 4 Y y Q a x l R l L p o / Z m P G t a r W z A < / D a t a M a s h u p > 
</file>

<file path=customXml/itemProps1.xml><?xml version="1.0" encoding="utf-8"?>
<ds:datastoreItem xmlns:ds="http://schemas.openxmlformats.org/officeDocument/2006/customXml" ds:itemID="{6144A007-B0B2-471F-98AC-907F80928A77}">
  <ds:schemaRefs>
    <ds:schemaRef ds:uri="http://schemas.microsoft.com/sharepoint/v3/contenttype/forms"/>
  </ds:schemaRefs>
</ds:datastoreItem>
</file>

<file path=customXml/itemProps2.xml><?xml version="1.0" encoding="utf-8"?>
<ds:datastoreItem xmlns:ds="http://schemas.openxmlformats.org/officeDocument/2006/customXml" ds:itemID="{3BCE71E3-291D-4C09-AD31-C1D0BB1A4B12}"/>
</file>

<file path=customXml/itemProps3.xml><?xml version="1.0" encoding="utf-8"?>
<ds:datastoreItem xmlns:ds="http://schemas.openxmlformats.org/officeDocument/2006/customXml" ds:itemID="{2B6C4460-F2D4-45BD-B064-3A9770BEDF3F}">
  <ds:schemaRefs>
    <ds:schemaRef ds:uri="http://purl.org/dc/elements/1.1/"/>
    <ds:schemaRef ds:uri="http://schemas.microsoft.com/office/2006/metadata/properties"/>
    <ds:schemaRef ds:uri="c7d0f312-d748-48d1-b1de-9d5105df2206"/>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83dba53-7734-44b0-a8e9-8dd24ce872c9"/>
    <ds:schemaRef ds:uri="http://www.w3.org/XML/1998/namespace"/>
  </ds:schemaRefs>
</ds:datastoreItem>
</file>

<file path=customXml/itemProps4.xml><?xml version="1.0" encoding="utf-8"?>
<ds:datastoreItem xmlns:ds="http://schemas.openxmlformats.org/officeDocument/2006/customXml" ds:itemID="{7EAB77DF-698D-42D7-BE0D-4A24D567743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28</vt:i4>
      </vt:variant>
    </vt:vector>
  </HeadingPairs>
  <TitlesOfParts>
    <vt:vector size="39" baseType="lpstr">
      <vt:lpstr>Home page</vt:lpstr>
      <vt:lpstr>At-A-Glance</vt:lpstr>
      <vt:lpstr>Access and Equity</vt:lpstr>
      <vt:lpstr>Economic Effectiveness</vt:lpstr>
      <vt:lpstr>Environmental Sust. &amp; Res.</vt:lpstr>
      <vt:lpstr>Replicability</vt:lpstr>
      <vt:lpstr>Stakeholder Engagement</vt:lpstr>
      <vt:lpstr>Results</vt:lpstr>
      <vt:lpstr>Config</vt:lpstr>
      <vt:lpstr>QualCommentList</vt:lpstr>
      <vt:lpstr>Countries</vt:lpstr>
      <vt:lpstr>BenchmarkAE1</vt:lpstr>
      <vt:lpstr>BenchmarkAE2</vt:lpstr>
      <vt:lpstr>BenchmarkAE3</vt:lpstr>
      <vt:lpstr>BenchmarkAE4</vt:lpstr>
      <vt:lpstr>BenchmarkAE5</vt:lpstr>
      <vt:lpstr>BenchmarkEE1</vt:lpstr>
      <vt:lpstr>BenchmarkEE2</vt:lpstr>
      <vt:lpstr>BenchmarkEE3</vt:lpstr>
      <vt:lpstr>BenchmarkEE4</vt:lpstr>
      <vt:lpstr>BenchmarkES1</vt:lpstr>
      <vt:lpstr>BenchmarkES2</vt:lpstr>
      <vt:lpstr>BenchmarkES3</vt:lpstr>
      <vt:lpstr>BenchmarkES4</vt:lpstr>
      <vt:lpstr>BenchmarkES5</vt:lpstr>
      <vt:lpstr>BenchmarkRE1</vt:lpstr>
      <vt:lpstr>BenchmarkRE2</vt:lpstr>
      <vt:lpstr>BenchmarkRE3</vt:lpstr>
      <vt:lpstr>BenchmarkRE4</vt:lpstr>
      <vt:lpstr>BenchmarkSE1</vt:lpstr>
      <vt:lpstr>BenchmarkSE2</vt:lpstr>
      <vt:lpstr>BenchmarkSE3</vt:lpstr>
      <vt:lpstr>BenchmarkSE4</vt:lpstr>
      <vt:lpstr>'Access and Equity'!Print_Titles</vt:lpstr>
      <vt:lpstr>'Economic Effectiveness'!Print_Titles</vt:lpstr>
      <vt:lpstr>'Environmental Sust. &amp; Res.'!Print_Titles</vt:lpstr>
      <vt:lpstr>Replicability!Print_Titles</vt:lpstr>
      <vt:lpstr>Results!Print_Titles</vt:lpstr>
      <vt:lpstr>'Stakeholder Engagement'!Print_Titles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 Menegaux</dc:creator>
  <cp:lastModifiedBy>Antonin Menegaux</cp:lastModifiedBy>
  <cp:lastPrinted>2020-09-18T07:48:37Z</cp:lastPrinted>
  <dcterms:created xsi:type="dcterms:W3CDTF">2020-05-26T07:37:29Z</dcterms:created>
  <dcterms:modified xsi:type="dcterms:W3CDTF">2023-02-09T09:30:44Z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0x0101006C168C30B6B6D64891B8AA6035CFB24E</vt:lpwstr>
  </property>
</Properties>
</file>