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3" documentId="13_ncr:1_{6D5F6EBC-1E95-4BEF-97DC-729106E7249A}" xr6:coauthVersionLast="47" xr6:coauthVersionMax="47" xr10:uidLastSave="{1520363D-FCCB-4D3B-87E1-A0A0CF27C8D1}"/>
  <bookViews>
    <workbookView xWindow="-120" yWindow="-120" windowWidth="29040" windowHeight="15840" tabRatio="787" activeTab="3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0">'CB1-Производство'!$A$1:$E$81</definedName>
    <definedName name="_xlnm.Print_Area" localSheetId="3">'ЕЭК-ЕС | Породы | Торговля'!$A$2:$AM$44</definedName>
    <definedName name="_xlnm.Print_Area" localSheetId="1">'СВ2 | Первич. | Торговля'!$A$2:$K$68</definedName>
    <definedName name="_xlnm.Print_Area" localSheetId="2">'СВ3 | Вторичн.| Торговля'!$A$2:$N$34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<sst xmlns="http://schemas.openxmlformats.org/spreadsheetml/2006/main" count="1011" uniqueCount="292">
  <si>
    <t xml:space="preserve"> </t>
  </si>
  <si>
    <t>Страна:</t>
  </si>
  <si>
    <t>Uzbekistan</t>
  </si>
  <si>
    <t xml:space="preserve">Дата:  </t>
  </si>
  <si>
    <t>Фамилия должностного лица, ответственного</t>
  </si>
  <si>
    <t>за предоставление ответа: Statistical Office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</si>
  <si>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</si>
  <si>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</si>
  <si>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</si>
  <si>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</si>
  <si>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</si>
  <si>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</si>
  <si>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</si>
  <si>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</si>
  <si>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</si>
  <si>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</si>
  <si>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</si>
  <si>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</si>
  <si>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</si>
  <si>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</si>
  <si>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</si>
  <si>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</si>
  <si>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</si>
  <si>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</si>
  <si>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</si>
  <si>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</si>
  <si>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</si>
  <si>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</si>
  <si>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</si>
  <si>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</si>
  <si>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</si>
  <si>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</si>
  <si>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</si>
  <si>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</si>
  <si>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</si>
  <si>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</si>
  <si>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</si>
  <si>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</si>
  <si>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</si>
  <si>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</si>
  <si>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</si>
  <si>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</si>
  <si>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</si>
  <si>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</si>
  <si>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</si>
  <si>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</si>
  <si>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</si>
  <si>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</si>
  <si>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</si>
  <si>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</si>
  <si>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</si>
  <si>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</si>
  <si>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</si>
  <si>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</si>
  <si>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</si>
  <si>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</si>
  <si>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</si>
  <si>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</si>
  <si>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</si>
  <si>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</si>
  <si>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</si>
  <si>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</si>
  <si>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</si>
  <si>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</si>
  <si>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</si>
  <si>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</si>
  <si>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</si>
  <si>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</si>
  <si>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</si>
  <si>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</si>
  <si>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</si>
  <si>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</si>
  <si>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</si>
  <si>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</si>
  <si>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</si>
  <si>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</si>
  <si>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</si>
  <si>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</si>
  <si>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</si>
  <si>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</si>
  <si>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</si>
  <si>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</si>
  <si>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</si>
  <si>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</si>
  <si>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</si>
  <si>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</si>
  <si>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</si>
  <si>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</si>
  <si>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</si>
  <si>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</si>
  <si>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</si>
  <si>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</si>
  <si>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</si>
  <si>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</si>
  <si>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</si>
  <si>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</si>
  <si>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</si>
  <si>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</si>
  <si>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</si>
  <si>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</si>
  <si>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</si>
  <si>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</si>
  <si>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</si>
  <si>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</si>
  <si>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</si>
  <si>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</si>
  <si>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</si>
  <si>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</si>
  <si>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</si>
  <si>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</si>
  <si>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</si>
  <si>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</si>
  <si>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</si>
  <si>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</si>
  <si>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</si>
  <si>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</si>
  <si>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</si>
  <si>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</si>
  <si>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</si>
  <si>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</si>
  <si>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</si>
  <si>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</si>
  <si>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</si>
  <si>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</si>
  <si>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</si>
  <si>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</si>
  <si>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</si>
  <si>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</si>
  <si>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</si>
  <si>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</si>
  <si>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</si>
  <si>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</si>
  <si>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</si>
  <si>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</si>
  <si>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</si>
  <si>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</si>
  <si>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</si>
  <si>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</si>
  <si>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</si>
  <si>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</si>
  <si>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</si>
  <si>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</si>
  <si>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</si>
  <si>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</si>
  <si>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</si>
  <si>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</si>
  <si>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</si>
  <si>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</si>
  <si>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</si>
  <si>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</si>
  <si>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</si>
  <si>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</si>
  <si>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</si>
  <si>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</si>
  <si>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</si>
  <si>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</si>
  <si>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</si>
  <si>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</si>
  <si>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</si>
  <si>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</si>
  <si>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</si>
  <si>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</si>
  <si>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</si>
  <si>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</si>
  <si>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</si>
  <si>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</si>
  <si>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</si>
  <si>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</si>
  <si>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</si>
  <si>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Республика Узбекистан </t>
  </si>
  <si>
    <t>Фамилия должностного лица, ответственного  за предоставление ответа:</t>
  </si>
  <si>
    <t>https://www.stat.uz/uz/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</si>
  <si>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</si>
  <si>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</si>
  <si>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</si>
  <si>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>1000 долл.
США</t>
  </si>
  <si>
    <t>ИМПОРТ</t>
  </si>
  <si>
    <t>ЭКСПОРТ</t>
  </si>
  <si>
    <t>Видимое потребление</t>
  </si>
  <si>
    <t>объема</t>
  </si>
  <si>
    <t>Стоимость</t>
  </si>
  <si>
    <t>-</t>
  </si>
  <si>
    <t>1000 метрич. Т</t>
  </si>
  <si>
    <t>4</t>
  </si>
  <si>
    <r>
      <t>1000 m</t>
    </r>
    <r>
      <rPr>
        <vertAlign val="superscript"/>
        <sz val="10"/>
        <rFont val="Univers"/>
        <family val="2"/>
      </rPr>
      <t>3</t>
    </r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</si>
  <si>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</si>
  <si>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</si>
  <si>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</si>
  <si>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</si>
  <si>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</si>
  <si>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</si>
  <si>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</si>
  <si>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</si>
  <si>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 xml:space="preserve">_____________________  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</si>
  <si>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</si>
  <si>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</si>
  <si>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</si>
  <si>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</si>
  <si>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</si>
  <si>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</si>
  <si>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</si>
  <si>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</si>
  <si>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</si>
  <si>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</si>
  <si>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</si>
  <si>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</si>
  <si>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</si>
  <si>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</si>
  <si>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</si>
  <si>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</si>
  <si>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</si>
  <si>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</si>
  <si>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</si>
  <si>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</si>
  <si>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</si>
  <si>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</si>
  <si>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</si>
  <si>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</si>
  <si>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</si>
  <si>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</si>
  <si>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</si>
  <si>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</si>
  <si>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</si>
  <si>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</si>
  <si>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</si>
  <si>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</si>
  <si>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</si>
  <si>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</si>
  <si>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</si>
  <si>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</si>
  <si>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</si>
  <si>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4403.23/24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</si>
  <si>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</si>
  <si>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</si>
  <si>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</si>
  <si>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</si>
  <si>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</si>
  <si>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</si>
  <si>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</si>
  <si>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t>4403.21/22</t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</si>
  <si>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</si>
  <si>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</si>
  <si>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4403 21 10</t>
  </si>
  <si>
    <t>4403 21 90
4403 22 00</t>
  </si>
  <si>
    <t>4403.12/41/49/91/93/94
4403.95/96/97/98/99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</si>
  <si>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</si>
  <si>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</si>
  <si>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</si>
  <si>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t>4403.93/94</t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</si>
  <si>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</si>
  <si>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</si>
  <si>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4403.95/96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</si>
  <si>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</si>
  <si>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</si>
  <si>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4403 95 10</t>
  </si>
  <si>
    <t>Пиловочник и фанерный кряж</t>
  </si>
  <si>
    <t>4403 95 90
4403 96 00</t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</si>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</sst>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0000"/>
    <numFmt numFmtId="167" formatCode="#,##0.0"/>
  </numFmts>
  <fonts count="5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sz val="8"/>
      <name val="Courier"/>
      <family val="3"/>
    </font>
    <font>
      <i/>
      <sz val="12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i/>
      <sz val="11"/>
      <name val="Univers"/>
      <family val="2"/>
    </font>
    <font>
      <sz val="14"/>
      <color indexed="12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</cellStyleXfs>
  <cellXfs count="649">
    <xf numFmtId="0" fontId="0" fillId="0" borderId="0" xfId="0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/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2"/>
    </xf>
    <xf numFmtId="0" fontId="15" fillId="0" borderId="2" xfId="0" applyFont="1" applyBorder="1" applyAlignment="1">
      <alignment horizontal="left" vertical="center" indent="3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14" fillId="0" borderId="13" xfId="0" applyNumberFormat="1" applyFont="1" applyBorder="1" applyAlignment="1" applyProtection="1">
      <alignment horizontal="right" vertical="center"/>
      <protection locked="0"/>
    </xf>
    <xf numFmtId="3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2" xfId="0" applyNumberFormat="1" applyFont="1" applyBorder="1" applyAlignment="1" applyProtection="1">
      <alignment horizontal="right" vertical="center"/>
      <protection locked="0"/>
    </xf>
    <xf numFmtId="3" fontId="14" fillId="0" borderId="17" xfId="0" applyNumberFormat="1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>
      <alignment horizontal="center" vertical="center"/>
    </xf>
    <xf numFmtId="3" fontId="14" fillId="0" borderId="18" xfId="0" applyNumberFormat="1" applyFont="1" applyBorder="1" applyAlignment="1" applyProtection="1">
      <alignment horizontal="right" vertical="center"/>
      <protection locked="0"/>
    </xf>
    <xf numFmtId="3" fontId="14" fillId="0" borderId="15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5" xfId="0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2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2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4" fillId="0" borderId="21" xfId="0" applyFont="1" applyBorder="1"/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left" vertical="center"/>
    </xf>
    <xf numFmtId="3" fontId="1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5" fillId="2" borderId="15" xfId="0" applyFont="1" applyFill="1" applyBorder="1" applyAlignment="1">
      <alignment horizontal="left" vertical="center"/>
    </xf>
    <xf numFmtId="3" fontId="14" fillId="2" borderId="11" xfId="0" applyNumberFormat="1" applyFont="1" applyFill="1" applyBorder="1" applyAlignment="1" applyProtection="1">
      <alignment horizontal="right" vertical="center"/>
      <protection locked="0"/>
    </xf>
    <xf numFmtId="3" fontId="14" fillId="2" borderId="17" xfId="0" applyNumberFormat="1" applyFont="1" applyFill="1" applyBorder="1" applyAlignment="1" applyProtection="1">
      <alignment horizontal="right" vertical="center"/>
      <protection locked="0"/>
    </xf>
    <xf numFmtId="3" fontId="14" fillId="2" borderId="18" xfId="0" applyNumberFormat="1" applyFont="1" applyFill="1" applyBorder="1" applyAlignment="1" applyProtection="1">
      <alignment horizontal="right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3" fontId="14" fillId="0" borderId="23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right" vertical="center"/>
    </xf>
    <xf numFmtId="0" fontId="26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0" borderId="38" xfId="0" applyFont="1" applyBorder="1"/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20" xfId="0" applyFont="1" applyBorder="1"/>
    <xf numFmtId="0" fontId="3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0" borderId="2" xfId="0" applyFont="1" applyBorder="1"/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4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4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27" fillId="0" borderId="13" xfId="0" applyNumberFormat="1" applyFont="1" applyBorder="1" applyAlignment="1" applyProtection="1">
      <alignment horizontal="right" vertical="center"/>
      <protection locked="0"/>
    </xf>
    <xf numFmtId="3" fontId="27" fillId="0" borderId="31" xfId="0" applyNumberFormat="1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0" fillId="0" borderId="0" xfId="0" applyNumberFormat="1"/>
    <xf numFmtId="0" fontId="4" fillId="0" borderId="13" xfId="0" applyFont="1" applyBorder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4" fillId="0" borderId="36" xfId="0" applyNumberFormat="1" applyFont="1" applyBorder="1" applyProtection="1">
      <protection locked="0"/>
    </xf>
    <xf numFmtId="0" fontId="21" fillId="0" borderId="9" xfId="0" applyFont="1" applyBorder="1" applyAlignment="1">
      <alignment horizontal="center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48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49" xfId="0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/>
    <xf numFmtId="3" fontId="3" fillId="0" borderId="30" xfId="0" applyNumberFormat="1" applyFont="1" applyBorder="1" applyAlignment="1" applyProtection="1">
      <alignment horizontal="right" vertical="center" wrapText="1"/>
      <protection locked="0"/>
    </xf>
    <xf numFmtId="0" fontId="28" fillId="0" borderId="0" xfId="0" applyFont="1" applyAlignment="1">
      <alignment horizontal="right" vertical="center"/>
    </xf>
    <xf numFmtId="0" fontId="29" fillId="0" borderId="0" xfId="0" applyFont="1" applyAlignment="1" applyProtection="1">
      <alignment horizontal="right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31" fillId="0" borderId="0" xfId="5" applyFont="1" applyAlignment="1">
      <alignment vertical="center"/>
    </xf>
    <xf numFmtId="0" fontId="32" fillId="0" borderId="0" xfId="5" applyFont="1" applyAlignment="1">
      <alignment horizontal="left"/>
    </xf>
    <xf numFmtId="0" fontId="8" fillId="0" borderId="0" xfId="5" applyFont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13" xfId="0" applyFont="1" applyBorder="1" applyProtection="1">
      <protection locked="0"/>
    </xf>
    <xf numFmtId="0" fontId="4" fillId="0" borderId="31" xfId="0" applyFont="1" applyBorder="1" applyProtection="1"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5" applyFont="1" applyProtection="1">
      <protection locked="0"/>
    </xf>
    <xf numFmtId="0" fontId="6" fillId="0" borderId="1" xfId="5" applyFont="1" applyBorder="1" applyAlignment="1">
      <alignment horizontal="center" vertical="center"/>
    </xf>
    <xf numFmtId="0" fontId="6" fillId="0" borderId="13" xfId="5" applyFont="1" applyBorder="1" applyAlignment="1" applyProtection="1">
      <alignment horizontal="center"/>
      <protection locked="0"/>
    </xf>
    <xf numFmtId="0" fontId="8" fillId="4" borderId="0" xfId="2" applyFont="1" applyFill="1" applyAlignment="1">
      <alignment horizontal="left"/>
    </xf>
    <xf numFmtId="0" fontId="3" fillId="0" borderId="4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8" fillId="0" borderId="23" xfId="2" applyFont="1" applyBorder="1" applyAlignment="1">
      <alignment horizontal="left" vertical="center" indent="2"/>
    </xf>
    <xf numFmtId="0" fontId="8" fillId="0" borderId="11" xfId="2" applyFont="1" applyBorder="1" applyAlignment="1">
      <alignment horizontal="left" vertical="center" indent="2"/>
    </xf>
    <xf numFmtId="0" fontId="8" fillId="0" borderId="23" xfId="2" applyFont="1" applyBorder="1" applyAlignment="1">
      <alignment horizontal="left" vertical="center" indent="1"/>
    </xf>
    <xf numFmtId="0" fontId="8" fillId="0" borderId="14" xfId="2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2" xfId="2" applyFont="1" applyBorder="1" applyAlignment="1">
      <alignment horizontal="left" vertical="center" indent="2"/>
    </xf>
    <xf numFmtId="3" fontId="14" fillId="2" borderId="2" xfId="0" applyNumberFormat="1" applyFont="1" applyFill="1" applyBorder="1" applyAlignment="1" applyProtection="1">
      <alignment horizontal="right" vertical="center"/>
      <protection locked="0"/>
    </xf>
    <xf numFmtId="3" fontId="14" fillId="0" borderId="34" xfId="0" applyNumberFormat="1" applyFont="1" applyBorder="1" applyAlignment="1" applyProtection="1">
      <alignment horizontal="right" vertical="center"/>
      <protection locked="0"/>
    </xf>
    <xf numFmtId="3" fontId="3" fillId="0" borderId="44" xfId="0" applyNumberFormat="1" applyFont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36" fillId="0" borderId="0" xfId="3" applyFont="1" applyProtection="1">
      <protection locked="0"/>
    </xf>
    <xf numFmtId="9" fontId="37" fillId="5" borderId="0" xfId="6" applyFont="1" applyFill="1" applyBorder="1" applyProtection="1"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vertical="center"/>
      <protection locked="0"/>
    </xf>
    <xf numFmtId="9" fontId="37" fillId="0" borderId="0" xfId="6" applyFont="1" applyBorder="1" applyProtection="1">
      <protection locked="0"/>
    </xf>
    <xf numFmtId="0" fontId="37" fillId="0" borderId="0" xfId="3" applyFont="1" applyAlignment="1" applyProtection="1">
      <alignment horizontal="right" vertical="center"/>
      <protection locked="0"/>
    </xf>
    <xf numFmtId="0" fontId="37" fillId="0" borderId="20" xfId="3" applyFont="1" applyBorder="1" applyAlignment="1" applyProtection="1">
      <alignment horizontal="right" vertical="center"/>
      <protection locked="0"/>
    </xf>
    <xf numFmtId="0" fontId="37" fillId="0" borderId="3" xfId="3" applyFont="1" applyBorder="1" applyAlignment="1" applyProtection="1">
      <alignment horizontal="center" vertical="center"/>
      <protection locked="0"/>
    </xf>
    <xf numFmtId="3" fontId="37" fillId="0" borderId="20" xfId="3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40" fillId="0" borderId="0" xfId="3" applyFont="1" applyAlignment="1" applyProtection="1">
      <alignment vertical="center"/>
      <protection locked="0"/>
    </xf>
    <xf numFmtId="0" fontId="42" fillId="0" borderId="0" xfId="3" applyFont="1" applyAlignment="1" applyProtection="1">
      <alignment vertical="center"/>
      <protection locked="0"/>
    </xf>
    <xf numFmtId="9" fontId="42" fillId="0" borderId="0" xfId="6" applyFont="1" applyAlignment="1" applyProtection="1">
      <alignment vertical="center"/>
      <protection locked="0"/>
    </xf>
    <xf numFmtId="164" fontId="42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37" fillId="0" borderId="29" xfId="6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0" fontId="15" fillId="2" borderId="26" xfId="5" applyFont="1" applyFill="1" applyBorder="1" applyAlignment="1">
      <alignment horizontal="left" vertical="center"/>
    </xf>
    <xf numFmtId="0" fontId="15" fillId="2" borderId="11" xfId="2" applyFont="1" applyFill="1" applyBorder="1" applyAlignment="1">
      <alignment vertical="center"/>
    </xf>
    <xf numFmtId="0" fontId="15" fillId="2" borderId="22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0" borderId="4" xfId="5" applyFont="1" applyBorder="1" applyAlignment="1">
      <alignment horizontal="left" vertical="center"/>
    </xf>
    <xf numFmtId="0" fontId="14" fillId="0" borderId="23" xfId="2" applyFont="1" applyBorder="1" applyAlignment="1">
      <alignment horizontal="left" vertical="center" indent="1"/>
    </xf>
    <xf numFmtId="0" fontId="14" fillId="0" borderId="23" xfId="2" applyFont="1" applyBorder="1" applyAlignment="1">
      <alignment horizontal="center" vertical="center"/>
    </xf>
    <xf numFmtId="0" fontId="14" fillId="0" borderId="23" xfId="2" applyFont="1" applyBorder="1" applyAlignment="1">
      <alignment horizontal="left" vertical="center" indent="2"/>
    </xf>
    <xf numFmtId="0" fontId="14" fillId="0" borderId="13" xfId="2" applyFont="1" applyBorder="1" applyAlignment="1">
      <alignment horizontal="left" vertical="center" indent="2"/>
    </xf>
    <xf numFmtId="0" fontId="14" fillId="0" borderId="23" xfId="2" applyFont="1" applyBorder="1" applyAlignment="1">
      <alignment horizontal="left" vertical="center" indent="3"/>
    </xf>
    <xf numFmtId="0" fontId="14" fillId="0" borderId="11" xfId="2" applyFont="1" applyBorder="1" applyAlignment="1">
      <alignment horizontal="left" vertical="center" indent="2"/>
    </xf>
    <xf numFmtId="0" fontId="15" fillId="0" borderId="5" xfId="5" applyFont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vertical="center"/>
    </xf>
    <xf numFmtId="0" fontId="14" fillId="0" borderId="13" xfId="2" applyFont="1" applyBorder="1" applyAlignment="1">
      <alignment horizontal="center" vertical="center"/>
    </xf>
    <xf numFmtId="0" fontId="15" fillId="2" borderId="2" xfId="2" applyFont="1" applyFill="1" applyBorder="1" applyAlignment="1">
      <alignment horizontal="left" vertical="center"/>
    </xf>
    <xf numFmtId="0" fontId="14" fillId="0" borderId="2" xfId="2" applyFont="1" applyBorder="1" applyAlignment="1">
      <alignment horizontal="left" vertical="center" indent="2"/>
    </xf>
    <xf numFmtId="0" fontId="15" fillId="0" borderId="28" xfId="5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 indent="2"/>
    </xf>
    <xf numFmtId="0" fontId="14" fillId="0" borderId="14" xfId="2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/>
    </xf>
    <xf numFmtId="0" fontId="15" fillId="2" borderId="15" xfId="2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1" fontId="4" fillId="0" borderId="2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left" vertical="center"/>
    </xf>
    <xf numFmtId="49" fontId="3" fillId="2" borderId="2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0" fontId="37" fillId="0" borderId="3" xfId="3" applyFont="1" applyBorder="1" applyAlignment="1" applyProtection="1">
      <alignment vertical="center" wrapText="1"/>
      <protection locked="0"/>
    </xf>
    <xf numFmtId="0" fontId="37" fillId="0" borderId="0" xfId="3" applyFont="1" applyAlignment="1" applyProtection="1">
      <alignment vertical="center" wrapText="1"/>
      <protection locked="0"/>
    </xf>
    <xf numFmtId="0" fontId="37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center"/>
    </xf>
    <xf numFmtId="0" fontId="14" fillId="0" borderId="17" xfId="0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5" fillId="3" borderId="6" xfId="0" applyFont="1" applyFill="1" applyBorder="1" applyAlignment="1">
      <alignment horizontal="left" vertical="center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44" xfId="0" applyFont="1" applyBorder="1" applyAlignment="1" applyProtection="1">
      <alignment vertical="center"/>
      <protection locked="0"/>
    </xf>
    <xf numFmtId="0" fontId="6" fillId="0" borderId="18" xfId="5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49" fontId="15" fillId="2" borderId="15" xfId="2" applyNumberFormat="1" applyFont="1" applyFill="1" applyBorder="1" applyAlignment="1">
      <alignment horizontal="left" vertical="center" wrapText="1"/>
    </xf>
    <xf numFmtId="3" fontId="14" fillId="2" borderId="13" xfId="5" applyNumberFormat="1" applyFont="1" applyFill="1" applyBorder="1" applyAlignment="1" applyProtection="1">
      <alignment horizontal="right" vertical="center"/>
      <protection locked="0"/>
    </xf>
    <xf numFmtId="3" fontId="14" fillId="2" borderId="20" xfId="5" applyNumberFormat="1" applyFont="1" applyFill="1" applyBorder="1" applyAlignment="1" applyProtection="1">
      <alignment horizontal="right" vertical="center"/>
      <protection locked="0"/>
    </xf>
    <xf numFmtId="3" fontId="14" fillId="2" borderId="18" xfId="5" applyNumberFormat="1" applyFont="1" applyFill="1" applyBorder="1" applyAlignment="1" applyProtection="1">
      <alignment horizontal="right" vertical="center"/>
      <protection locked="0"/>
    </xf>
    <xf numFmtId="3" fontId="14" fillId="2" borderId="31" xfId="5" applyNumberFormat="1" applyFont="1" applyFill="1" applyBorder="1" applyAlignment="1" applyProtection="1">
      <alignment horizontal="right" vertical="center"/>
      <protection locked="0"/>
    </xf>
    <xf numFmtId="3" fontId="14" fillId="0" borderId="13" xfId="5" applyNumberFormat="1" applyFont="1" applyBorder="1" applyAlignment="1" applyProtection="1">
      <alignment horizontal="right" vertical="center"/>
      <protection locked="0"/>
    </xf>
    <xf numFmtId="3" fontId="14" fillId="0" borderId="20" xfId="5" applyNumberFormat="1" applyFont="1" applyBorder="1" applyAlignment="1" applyProtection="1">
      <alignment horizontal="right" vertical="center"/>
      <protection locked="0"/>
    </xf>
    <xf numFmtId="3" fontId="14" fillId="0" borderId="18" xfId="5" applyNumberFormat="1" applyFont="1" applyBorder="1" applyAlignment="1" applyProtection="1">
      <alignment horizontal="right" vertical="center"/>
      <protection locked="0"/>
    </xf>
    <xf numFmtId="3" fontId="14" fillId="0" borderId="31" xfId="5" applyNumberFormat="1" applyFont="1" applyBorder="1" applyAlignment="1" applyProtection="1">
      <alignment horizontal="right" vertical="center"/>
      <protection locked="0"/>
    </xf>
    <xf numFmtId="3" fontId="14" fillId="4" borderId="11" xfId="5" applyNumberFormat="1" applyFont="1" applyFill="1" applyBorder="1" applyAlignment="1" applyProtection="1">
      <alignment horizontal="left" vertical="center"/>
      <protection locked="0"/>
    </xf>
    <xf numFmtId="3" fontId="14" fillId="4" borderId="29" xfId="5" applyNumberFormat="1" applyFont="1" applyFill="1" applyBorder="1" applyAlignment="1" applyProtection="1">
      <alignment horizontal="left" vertical="center"/>
      <protection locked="0"/>
    </xf>
    <xf numFmtId="3" fontId="14" fillId="4" borderId="17" xfId="5" applyNumberFormat="1" applyFont="1" applyFill="1" applyBorder="1" applyAlignment="1" applyProtection="1">
      <alignment horizontal="left" vertical="center"/>
      <protection locked="0"/>
    </xf>
    <xf numFmtId="3" fontId="14" fillId="4" borderId="30" xfId="5" applyNumberFormat="1" applyFont="1" applyFill="1" applyBorder="1" applyAlignment="1" applyProtection="1">
      <alignment horizontal="left" vertical="center"/>
      <protection locked="0"/>
    </xf>
    <xf numFmtId="3" fontId="14" fillId="0" borderId="15" xfId="5" applyNumberFormat="1" applyFont="1" applyBorder="1" applyAlignment="1" applyProtection="1">
      <alignment horizontal="right" vertical="center"/>
      <protection locked="0"/>
    </xf>
    <xf numFmtId="3" fontId="14" fillId="0" borderId="29" xfId="5" applyNumberFormat="1" applyFont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right" vertical="center"/>
      <protection locked="0"/>
    </xf>
    <xf numFmtId="3" fontId="14" fillId="0" borderId="17" xfId="5" applyNumberFormat="1" applyFont="1" applyBorder="1" applyAlignment="1" applyProtection="1">
      <alignment horizontal="right" vertical="center"/>
      <protection locked="0"/>
    </xf>
    <xf numFmtId="3" fontId="14" fillId="0" borderId="30" xfId="5" applyNumberFormat="1" applyFont="1" applyBorder="1" applyAlignment="1" applyProtection="1">
      <alignment horizontal="right" vertical="center"/>
      <protection locked="0"/>
    </xf>
    <xf numFmtId="3" fontId="14" fillId="2" borderId="11" xfId="5" applyNumberFormat="1" applyFont="1" applyFill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left" vertical="center"/>
      <protection locked="0"/>
    </xf>
    <xf numFmtId="3" fontId="14" fillId="0" borderId="29" xfId="5" applyNumberFormat="1" applyFont="1" applyBorder="1" applyAlignment="1" applyProtection="1">
      <alignment horizontal="left" vertical="center"/>
      <protection locked="0"/>
    </xf>
    <xf numFmtId="3" fontId="14" fillId="0" borderId="17" xfId="5" applyNumberFormat="1" applyFont="1" applyBorder="1" applyAlignment="1" applyProtection="1">
      <alignment horizontal="left" vertical="center"/>
      <protection locked="0"/>
    </xf>
    <xf numFmtId="3" fontId="14" fillId="0" borderId="30" xfId="5" applyNumberFormat="1" applyFont="1" applyBorder="1" applyAlignment="1" applyProtection="1">
      <alignment horizontal="left" vertical="center"/>
      <protection locked="0"/>
    </xf>
    <xf numFmtId="3" fontId="14" fillId="0" borderId="19" xfId="5" applyNumberFormat="1" applyFont="1" applyBorder="1" applyAlignment="1" applyProtection="1">
      <alignment horizontal="right" vertical="center"/>
      <protection locked="0"/>
    </xf>
    <xf numFmtId="3" fontId="14" fillId="0" borderId="32" xfId="5" applyNumberFormat="1" applyFont="1" applyBorder="1" applyAlignment="1" applyProtection="1">
      <alignment horizontal="right" vertical="center"/>
      <protection locked="0"/>
    </xf>
    <xf numFmtId="3" fontId="14" fillId="0" borderId="44" xfId="5" applyNumberFormat="1" applyFont="1" applyBorder="1" applyAlignment="1" applyProtection="1">
      <alignment horizontal="right" vertical="center"/>
      <protection locked="0"/>
    </xf>
    <xf numFmtId="0" fontId="15" fillId="2" borderId="11" xfId="2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left" vertical="center"/>
    </xf>
    <xf numFmtId="49" fontId="15" fillId="2" borderId="13" xfId="2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6" xfId="5" applyFont="1" applyBorder="1" applyAlignment="1">
      <alignment horizontal="left" vertical="center"/>
    </xf>
    <xf numFmtId="0" fontId="3" fillId="0" borderId="18" xfId="5" applyFont="1" applyBorder="1" applyAlignment="1" applyProtection="1">
      <alignment vertical="center"/>
      <protection locked="0"/>
    </xf>
    <xf numFmtId="0" fontId="37" fillId="0" borderId="17" xfId="5" applyFont="1" applyBorder="1" applyAlignment="1">
      <alignment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14" fillId="0" borderId="23" xfId="2" quotePrefix="1" applyFont="1" applyBorder="1" applyAlignment="1">
      <alignment horizontal="center" vertical="center"/>
    </xf>
    <xf numFmtId="0" fontId="14" fillId="0" borderId="13" xfId="2" quotePrefix="1" applyFont="1" applyBorder="1" applyAlignment="1">
      <alignment horizontal="center" vertical="center"/>
    </xf>
    <xf numFmtId="0" fontId="14" fillId="0" borderId="15" xfId="2" quotePrefix="1" applyFont="1" applyBorder="1" applyAlignment="1">
      <alignment horizontal="center" vertical="center"/>
    </xf>
    <xf numFmtId="0" fontId="14" fillId="0" borderId="2" xfId="2" quotePrefix="1" applyFont="1" applyBorder="1" applyAlignment="1">
      <alignment horizontal="center" vertical="center"/>
    </xf>
    <xf numFmtId="0" fontId="14" fillId="2" borderId="1" xfId="2" quotePrefix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6" fillId="2" borderId="22" xfId="2" applyFont="1" applyFill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4" fillId="0" borderId="0" xfId="0" applyFont="1"/>
    <xf numFmtId="0" fontId="15" fillId="0" borderId="22" xfId="0" applyFont="1" applyBorder="1" applyAlignment="1">
      <alignment horizontal="center" vertical="center"/>
    </xf>
    <xf numFmtId="0" fontId="8" fillId="0" borderId="0" xfId="5" quotePrefix="1" applyFont="1" applyProtection="1">
      <protection locked="0"/>
    </xf>
    <xf numFmtId="0" fontId="4" fillId="0" borderId="15" xfId="0" applyFont="1" applyBorder="1"/>
    <xf numFmtId="0" fontId="21" fillId="0" borderId="22" xfId="0" quotePrefix="1" applyFont="1" applyBorder="1" applyAlignment="1">
      <alignment horizontal="center" vertical="center"/>
    </xf>
    <xf numFmtId="0" fontId="4" fillId="0" borderId="16" xfId="0" applyFont="1" applyBorder="1"/>
    <xf numFmtId="0" fontId="15" fillId="0" borderId="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7" xfId="5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 indent="1"/>
    </xf>
    <xf numFmtId="0" fontId="3" fillId="0" borderId="2" xfId="0" quotePrefix="1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2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Alignment="1">
      <alignment horizontal="left" vertical="center" wrapText="1" indent="2"/>
    </xf>
    <xf numFmtId="0" fontId="15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4" xfId="0" quotePrefix="1" applyFont="1" applyBorder="1" applyAlignment="1">
      <alignment horizontal="left" vertical="center" wrapText="1" indent="1"/>
    </xf>
    <xf numFmtId="0" fontId="14" fillId="0" borderId="13" xfId="2" applyFont="1" applyBorder="1" applyAlignment="1">
      <alignment horizontal="left" vertical="center" wrapText="1" indent="2"/>
    </xf>
    <xf numFmtId="0" fontId="14" fillId="0" borderId="13" xfId="2" applyFont="1" applyBorder="1" applyAlignment="1">
      <alignment horizontal="left" vertical="center" wrapText="1" indent="3"/>
    </xf>
    <xf numFmtId="0" fontId="8" fillId="0" borderId="13" xfId="2" applyFont="1" applyBorder="1" applyAlignment="1">
      <alignment horizontal="left" vertical="center" wrapText="1" indent="2"/>
    </xf>
    <xf numFmtId="49" fontId="3" fillId="0" borderId="2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54" xfId="0" applyFont="1" applyBorder="1"/>
    <xf numFmtId="0" fontId="3" fillId="0" borderId="58" xfId="0" applyFont="1" applyBorder="1" applyAlignment="1">
      <alignment horizontal="center"/>
    </xf>
    <xf numFmtId="0" fontId="3" fillId="0" borderId="1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3" fontId="14" fillId="2" borderId="30" xfId="0" applyNumberFormat="1" applyFont="1" applyFill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horizontal="right" vertical="center"/>
      <protection locked="0"/>
    </xf>
    <xf numFmtId="3" fontId="14" fillId="0" borderId="30" xfId="0" applyNumberFormat="1" applyFont="1" applyBorder="1" applyAlignment="1" applyProtection="1">
      <alignment horizontal="right" vertical="center"/>
      <protection locked="0"/>
    </xf>
    <xf numFmtId="3" fontId="14" fillId="0" borderId="7" xfId="0" applyNumberFormat="1" applyFont="1" applyBorder="1" applyAlignment="1" applyProtection="1">
      <alignment horizontal="right" vertical="center"/>
      <protection locked="0"/>
    </xf>
    <xf numFmtId="3" fontId="14" fillId="2" borderId="31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>
      <alignment horizontal="left" vertical="top"/>
    </xf>
    <xf numFmtId="49" fontId="3" fillId="0" borderId="24" xfId="0" applyNumberFormat="1" applyFont="1" applyBorder="1" applyAlignment="1">
      <alignment horizontal="left" vertical="center"/>
    </xf>
    <xf numFmtId="3" fontId="14" fillId="0" borderId="33" xfId="0" applyNumberFormat="1" applyFont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>
      <alignment horizontal="left" vertical="center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14" fillId="0" borderId="14" xfId="0" applyNumberFormat="1" applyFont="1" applyBorder="1" applyAlignment="1" applyProtection="1">
      <alignment horizontal="right" vertical="center"/>
      <protection locked="0"/>
    </xf>
    <xf numFmtId="3" fontId="14" fillId="0" borderId="60" xfId="0" applyNumberFormat="1" applyFont="1" applyBorder="1" applyAlignment="1" applyProtection="1">
      <alignment horizontal="right" vertical="center"/>
      <protection locked="0"/>
    </xf>
    <xf numFmtId="49" fontId="15" fillId="0" borderId="11" xfId="2" applyNumberFormat="1" applyFont="1" applyBorder="1" applyAlignment="1">
      <alignment vertical="center"/>
    </xf>
    <xf numFmtId="0" fontId="15" fillId="0" borderId="13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center"/>
    </xf>
    <xf numFmtId="0" fontId="7" fillId="0" borderId="0" xfId="5" applyFont="1" applyAlignment="1">
      <alignment horizontal="left"/>
    </xf>
    <xf numFmtId="0" fontId="15" fillId="0" borderId="15" xfId="2" applyFont="1" applyBorder="1" applyAlignment="1">
      <alignment horizontal="left" vertical="center"/>
    </xf>
    <xf numFmtId="0" fontId="15" fillId="0" borderId="11" xfId="2" applyFont="1" applyBorder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41" fillId="0" borderId="13" xfId="2" applyFont="1" applyBorder="1" applyAlignment="1">
      <alignment horizontal="left" vertical="center"/>
    </xf>
    <xf numFmtId="0" fontId="49" fillId="0" borderId="11" xfId="2" applyFont="1" applyBorder="1" applyAlignment="1">
      <alignment horizontal="left" vertical="center" wrapText="1"/>
    </xf>
    <xf numFmtId="0" fontId="49" fillId="0" borderId="15" xfId="2" applyFont="1" applyBorder="1" applyAlignment="1">
      <alignment horizontal="left" vertical="center" wrapText="1"/>
    </xf>
    <xf numFmtId="49" fontId="15" fillId="0" borderId="11" xfId="2" applyNumberFormat="1" applyFont="1" applyBorder="1" applyAlignment="1">
      <alignment vertical="center" wrapText="1"/>
    </xf>
    <xf numFmtId="0" fontId="15" fillId="0" borderId="11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left" vertical="center"/>
    </xf>
    <xf numFmtId="0" fontId="50" fillId="0" borderId="0" xfId="5" applyFont="1" applyAlignment="1" applyProtection="1">
      <alignment horizontal="left"/>
      <protection locked="0"/>
    </xf>
    <xf numFmtId="2" fontId="51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0" borderId="31" xfId="0" applyNumberFormat="1" applyFont="1" applyBorder="1" applyAlignment="1" applyProtection="1">
      <alignment horizontal="center" vertical="center"/>
      <protection locked="0"/>
    </xf>
    <xf numFmtId="165" fontId="4" fillId="0" borderId="31" xfId="0" applyNumberFormat="1" applyFont="1" applyBorder="1" applyAlignment="1" applyProtection="1">
      <alignment horizontal="center" vertical="center"/>
      <protection locked="0"/>
    </xf>
    <xf numFmtId="2" fontId="27" fillId="0" borderId="31" xfId="0" applyNumberFormat="1" applyFont="1" applyBorder="1" applyAlignment="1" applyProtection="1">
      <alignment horizontal="center" vertical="center"/>
      <protection locked="0"/>
    </xf>
    <xf numFmtId="165" fontId="27" fillId="0" borderId="31" xfId="0" applyNumberFormat="1" applyFont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4" fontId="4" fillId="0" borderId="31" xfId="0" applyNumberFormat="1" applyFont="1" applyBorder="1" applyAlignment="1" applyProtection="1">
      <alignment horizontal="center" vertical="center"/>
      <protection locked="0"/>
    </xf>
    <xf numFmtId="3" fontId="4" fillId="2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7" fontId="4" fillId="2" borderId="31" xfId="0" applyNumberFormat="1" applyFont="1" applyFill="1" applyBorder="1" applyAlignment="1" applyProtection="1">
      <alignment horizontal="center" vertical="center"/>
      <protection locked="0"/>
    </xf>
    <xf numFmtId="167" fontId="4" fillId="0" borderId="31" xfId="0" applyNumberFormat="1" applyFont="1" applyBorder="1" applyAlignment="1" applyProtection="1">
      <alignment horizontal="center" vertical="center"/>
      <protection locked="0"/>
    </xf>
    <xf numFmtId="167" fontId="4" fillId="0" borderId="30" xfId="0" applyNumberFormat="1" applyFont="1" applyBorder="1" applyAlignment="1" applyProtection="1">
      <alignment horizontal="center" vertical="center"/>
      <protection locked="0"/>
    </xf>
    <xf numFmtId="167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29" xfId="0" applyFont="1" applyBorder="1" applyAlignment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1" fillId="5" borderId="0" xfId="3" applyFont="1" applyFill="1" applyProtection="1">
      <protection locked="0"/>
    </xf>
    <xf numFmtId="0" fontId="1" fillId="0" borderId="20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1" fontId="4" fillId="0" borderId="20" xfId="0" applyNumberFormat="1" applyFont="1" applyBorder="1" applyAlignment="1" applyProtection="1">
      <alignment vertical="center"/>
      <protection locked="0"/>
    </xf>
    <xf numFmtId="0" fontId="1" fillId="5" borderId="0" xfId="3" applyFont="1" applyFill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 indent="1"/>
    </xf>
    <xf numFmtId="164" fontId="1" fillId="0" borderId="0" xfId="6" applyNumberFormat="1" applyFont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3" fontId="4" fillId="0" borderId="0" xfId="0" applyNumberFormat="1" applyFont="1" applyAlignment="1" applyProtection="1">
      <alignment vertical="center"/>
      <protection locked="0"/>
    </xf>
    <xf numFmtId="14" fontId="15" fillId="0" borderId="59" xfId="0" applyNumberFormat="1" applyFont="1" applyBorder="1" applyProtection="1">
      <protection locked="0"/>
    </xf>
    <xf numFmtId="0" fontId="15" fillId="0" borderId="29" xfId="0" applyFont="1" applyBorder="1" applyAlignment="1">
      <alignment vertical="center"/>
    </xf>
    <xf numFmtId="0" fontId="15" fillId="0" borderId="12" xfId="0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/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horizontal="left"/>
      <protection locked="0"/>
    </xf>
    <xf numFmtId="0" fontId="6" fillId="0" borderId="0" xfId="5" applyFont="1" applyProtection="1">
      <protection locked="0"/>
    </xf>
    <xf numFmtId="0" fontId="8" fillId="0" borderId="0" xfId="5" applyFont="1" applyProtection="1">
      <protection locked="0"/>
    </xf>
    <xf numFmtId="0" fontId="6" fillId="0" borderId="9" xfId="5" applyFont="1" applyBorder="1" applyAlignment="1">
      <alignment horizontal="left"/>
    </xf>
    <xf numFmtId="0" fontId="6" fillId="0" borderId="8" xfId="5" applyFont="1" applyBorder="1" applyAlignment="1">
      <alignment horizontal="left"/>
    </xf>
    <xf numFmtId="0" fontId="8" fillId="0" borderId="8" xfId="5" applyFont="1" applyBorder="1"/>
    <xf numFmtId="0" fontId="3" fillId="0" borderId="46" xfId="5" applyFont="1" applyBorder="1" applyAlignment="1">
      <alignment vertical="center"/>
    </xf>
    <xf numFmtId="0" fontId="6" fillId="0" borderId="6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8" fillId="0" borderId="0" xfId="5" applyFont="1"/>
    <xf numFmtId="0" fontId="4" fillId="0" borderId="20" xfId="2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6" fillId="0" borderId="0" xfId="5" applyFont="1" applyAlignment="1">
      <alignment horizontal="left"/>
    </xf>
    <xf numFmtId="0" fontId="3" fillId="0" borderId="17" xfId="5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8" fillId="0" borderId="0" xfId="5" applyFont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21" xfId="5" applyFont="1" applyBorder="1" applyAlignment="1">
      <alignment vertical="center"/>
    </xf>
    <xf numFmtId="0" fontId="6" fillId="0" borderId="24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8" fillId="0" borderId="20" xfId="5" applyFont="1" applyBorder="1"/>
    <xf numFmtId="0" fontId="8" fillId="0" borderId="0" xfId="5" applyFont="1" applyAlignment="1">
      <alignment horizontal="left"/>
    </xf>
    <xf numFmtId="0" fontId="8" fillId="0" borderId="21" xfId="5" applyFont="1" applyBorder="1"/>
    <xf numFmtId="0" fontId="6" fillId="0" borderId="2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2" xfId="5" applyFont="1" applyBorder="1" applyAlignment="1" applyProtection="1">
      <alignment horizontal="center"/>
      <protection locked="0"/>
    </xf>
    <xf numFmtId="0" fontId="8" fillId="0" borderId="2" xfId="5" applyFont="1" applyBorder="1" applyAlignment="1">
      <alignment horizontal="left" vertical="center"/>
    </xf>
    <xf numFmtId="0" fontId="6" fillId="0" borderId="11" xfId="5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8" fillId="0" borderId="0" xfId="5" applyFont="1" applyAlignment="1" applyProtection="1">
      <alignment vertical="center"/>
      <protection locked="0"/>
    </xf>
    <xf numFmtId="3" fontId="29" fillId="0" borderId="13" xfId="5" applyNumberFormat="1" applyFont="1" applyBorder="1" applyAlignment="1" applyProtection="1">
      <alignment vertical="center"/>
      <protection locked="0"/>
    </xf>
    <xf numFmtId="3" fontId="29" fillId="0" borderId="20" xfId="5" applyNumberFormat="1" applyFont="1" applyBorder="1" applyAlignment="1" applyProtection="1">
      <alignment vertical="center"/>
      <protection locked="0"/>
    </xf>
    <xf numFmtId="3" fontId="29" fillId="0" borderId="18" xfId="5" applyNumberFormat="1" applyFont="1" applyBorder="1" applyAlignment="1" applyProtection="1">
      <alignment vertical="center"/>
      <protection locked="0"/>
    </xf>
    <xf numFmtId="3" fontId="29" fillId="0" borderId="31" xfId="5" applyNumberFormat="1" applyFont="1" applyBorder="1" applyAlignment="1" applyProtection="1">
      <alignment vertical="center"/>
      <protection locked="0"/>
    </xf>
    <xf numFmtId="3" fontId="29" fillId="0" borderId="11" xfId="5" applyNumberFormat="1" applyFont="1" applyBorder="1" applyAlignment="1" applyProtection="1">
      <alignment vertical="center"/>
      <protection locked="0"/>
    </xf>
    <xf numFmtId="3" fontId="29" fillId="0" borderId="29" xfId="5" applyNumberFormat="1" applyFont="1" applyBorder="1" applyAlignment="1" applyProtection="1">
      <alignment vertical="center"/>
      <protection locked="0"/>
    </xf>
    <xf numFmtId="3" fontId="29" fillId="0" borderId="17" xfId="5" applyNumberFormat="1" applyFont="1" applyBorder="1" applyAlignment="1" applyProtection="1">
      <alignment vertical="center"/>
      <protection locked="0"/>
    </xf>
    <xf numFmtId="3" fontId="29" fillId="0" borderId="30" xfId="5" applyNumberFormat="1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8" fillId="0" borderId="23" xfId="2" applyFont="1" applyBorder="1" applyAlignment="1">
      <alignment horizontal="left" vertical="center" indent="3"/>
    </xf>
    <xf numFmtId="0" fontId="8" fillId="0" borderId="13" xfId="2" applyFont="1" applyBorder="1" applyAlignment="1">
      <alignment horizontal="left" vertical="center" wrapText="1" indent="3"/>
    </xf>
    <xf numFmtId="3" fontId="29" fillId="0" borderId="19" xfId="5" applyNumberFormat="1" applyFont="1" applyBorder="1" applyAlignment="1" applyProtection="1">
      <alignment vertical="center"/>
      <protection locked="0"/>
    </xf>
    <xf numFmtId="3" fontId="29" fillId="0" borderId="32" xfId="5" applyNumberFormat="1" applyFont="1" applyBorder="1" applyAlignment="1" applyProtection="1">
      <alignment vertical="center"/>
      <protection locked="0"/>
    </xf>
    <xf numFmtId="3" fontId="29" fillId="0" borderId="44" xfId="5" applyNumberFormat="1" applyFont="1" applyBorder="1" applyAlignment="1" applyProtection="1">
      <alignment vertical="center"/>
      <protection locked="0"/>
    </xf>
    <xf numFmtId="0" fontId="8" fillId="4" borderId="0" xfId="5" applyFont="1" applyFill="1"/>
    <xf numFmtId="0" fontId="8" fillId="4" borderId="0" xfId="5" applyFont="1" applyFill="1" applyProtection="1"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20" xfId="3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6" fillId="0" borderId="0" xfId="0" applyFont="1" applyAlignment="1">
      <alignment horizontal="left" wrapText="1"/>
    </xf>
    <xf numFmtId="0" fontId="15" fillId="0" borderId="2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49" fontId="15" fillId="0" borderId="56" xfId="0" applyNumberFormat="1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2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8" fillId="0" borderId="20" xfId="0" applyFont="1" applyBorder="1" applyAlignment="1">
      <alignment horizontal="right" vertical="center"/>
    </xf>
    <xf numFmtId="0" fontId="44" fillId="0" borderId="0" xfId="0" applyFont="1" applyAlignment="1">
      <alignment horizontal="left" wrapText="1"/>
    </xf>
    <xf numFmtId="0" fontId="21" fillId="0" borderId="0" xfId="0" quotePrefix="1" applyFont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51" xfId="0" applyFont="1" applyFill="1" applyBorder="1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48" fillId="0" borderId="0" xfId="5" applyFont="1" applyAlignment="1" applyProtection="1">
      <alignment horizontal="left" wrapText="1"/>
      <protection locked="0"/>
    </xf>
    <xf numFmtId="0" fontId="33" fillId="0" borderId="2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16" xfId="5" applyFont="1" applyBorder="1" applyAlignment="1">
      <alignment horizontal="center" vertical="center"/>
    </xf>
    <xf numFmtId="0" fontId="33" fillId="0" borderId="51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36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0" fontId="3" fillId="0" borderId="43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7" xfId="2" applyFont="1" applyBorder="1" applyAlignment="1" applyProtection="1">
      <alignment horizontal="center" vertical="center"/>
      <protection locked="0"/>
    </xf>
    <xf numFmtId="0" fontId="3" fillId="0" borderId="17" xfId="5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2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0" borderId="23" xfId="5" applyFont="1" applyBorder="1" applyAlignment="1">
      <alignment horizontal="center" vertical="top"/>
    </xf>
    <xf numFmtId="0" fontId="21" fillId="0" borderId="0" xfId="2" applyFont="1" applyAlignment="1">
      <alignment horizontal="center"/>
    </xf>
    <xf numFmtId="0" fontId="6" fillId="0" borderId="0" xfId="5" applyFont="1" applyAlignment="1">
      <alignment vertical="top"/>
    </xf>
    <xf numFmtId="0" fontId="4" fillId="0" borderId="0" xfId="2" applyFont="1" applyAlignment="1">
      <alignment vertical="top"/>
    </xf>
    <xf numFmtId="0" fontId="4" fillId="0" borderId="21" xfId="2" applyFont="1" applyBorder="1" applyAlignment="1">
      <alignment vertical="top"/>
    </xf>
    <xf numFmtId="0" fontId="3" fillId="0" borderId="17" xfId="5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YBFPQNEW" xfId="5" xr:uid="{00000000-0005-0000-0000-000006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zoomScaleNormal="100" zoomScaleSheetLayoutView="100" workbookViewId="0">
      <selection activeCell="D4" sqref="D4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1" t="s">
        <v>0</v>
      </c>
      <c r="C1" s="348" t="s">
        <v>1</v>
      </c>
      <c r="D1" s="474" t="s">
        <v>2</v>
      </c>
      <c r="E1" s="349" t="s">
        <v>3</v>
      </c>
      <c r="H1" s="14"/>
      <c r="I1" s="14"/>
      <c r="J1" s="95" t="str">
        <f>C1</f>
        <v>Страна:</v>
      </c>
      <c r="K1" s="95" t="str">
        <f>D1</f>
        <v>Uzbekistan</v>
      </c>
      <c r="L1" s="14"/>
    </row>
    <row r="2" spans="1:29" ht="17.100000000000001" customHeight="1" x14ac:dyDescent="0.2">
      <c r="A2" s="16"/>
      <c r="B2" s="60" t="s">
        <v>0</v>
      </c>
      <c r="C2" s="355" t="s">
        <v>4</v>
      </c>
      <c r="D2" s="475"/>
      <c r="E2" s="476"/>
      <c r="H2" s="14"/>
      <c r="I2" s="14"/>
      <c r="J2" s="14"/>
      <c r="K2" s="14"/>
      <c r="L2" s="14"/>
    </row>
    <row r="3" spans="1:29" ht="17.100000000000001" customHeight="1" x14ac:dyDescent="0.2">
      <c r="A3" s="16"/>
      <c r="B3" s="60" t="s">
        <v>0</v>
      </c>
      <c r="C3" s="580" t="s">
        <v>5</v>
      </c>
      <c r="D3" s="581"/>
      <c r="E3" s="582"/>
      <c r="H3" s="14"/>
      <c r="I3" s="14"/>
      <c r="J3" s="14"/>
      <c r="K3" s="14"/>
      <c r="L3" s="14"/>
    </row>
    <row r="4" spans="1:29" ht="17.100000000000001" customHeight="1" x14ac:dyDescent="0.2">
      <c r="A4" s="16"/>
      <c r="B4" s="60"/>
      <c r="C4" s="350" t="s">
        <v>6</v>
      </c>
      <c r="D4" s="475"/>
      <c r="E4" s="476"/>
      <c r="H4" s="14"/>
      <c r="I4" s="14"/>
      <c r="J4" s="14"/>
      <c r="K4" s="14"/>
      <c r="L4" s="14"/>
      <c r="T4" s="235" t="s">
        <v>7</v>
      </c>
      <c r="U4" s="235"/>
    </row>
    <row r="5" spans="1:29" ht="17.100000000000001" customHeight="1" x14ac:dyDescent="0.2">
      <c r="A5" s="570" t="s">
        <v>8</v>
      </c>
      <c r="B5" s="571"/>
      <c r="C5" s="583" t="s">
        <v>0</v>
      </c>
      <c r="D5" s="584"/>
      <c r="E5" s="585"/>
      <c r="H5" s="14"/>
      <c r="I5" s="14"/>
      <c r="J5" s="14"/>
      <c r="K5" s="14"/>
      <c r="L5" s="14"/>
      <c r="T5" s="235" t="s">
        <v>9</v>
      </c>
      <c r="U5" s="235"/>
    </row>
    <row r="6" spans="1:29" ht="17.100000000000001" customHeight="1" x14ac:dyDescent="0.3">
      <c r="A6" s="570"/>
      <c r="B6" s="571"/>
      <c r="C6" s="477"/>
      <c r="D6" s="20"/>
      <c r="E6" s="478"/>
      <c r="H6" s="14"/>
      <c r="I6" s="14"/>
      <c r="J6" s="14"/>
      <c r="K6" s="14"/>
      <c r="L6" s="14"/>
      <c r="Q6" s="220" t="s">
        <v>10</v>
      </c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</row>
    <row r="7" spans="1:29" ht="16.5" customHeight="1" x14ac:dyDescent="0.2">
      <c r="A7" s="572" t="s">
        <v>11</v>
      </c>
      <c r="B7" s="573"/>
      <c r="C7" s="350" t="s">
        <v>12</v>
      </c>
      <c r="D7" s="480"/>
      <c r="E7" s="351" t="s">
        <v>13</v>
      </c>
      <c r="H7" s="14"/>
      <c r="I7" s="586" t="s">
        <v>14</v>
      </c>
      <c r="J7" s="14"/>
      <c r="K7" s="579" t="s">
        <v>15</v>
      </c>
      <c r="L7" s="5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</row>
    <row r="8" spans="1:29" ht="19.5" customHeight="1" x14ac:dyDescent="0.2">
      <c r="A8" s="572" t="s">
        <v>16</v>
      </c>
      <c r="B8" s="573"/>
      <c r="C8" s="574" t="s">
        <v>17</v>
      </c>
      <c r="D8" s="575"/>
      <c r="E8" s="476"/>
      <c r="H8" s="14"/>
      <c r="I8" s="586"/>
      <c r="J8" s="14"/>
      <c r="K8" s="579"/>
      <c r="L8" s="579"/>
      <c r="Q8" s="479" t="s">
        <v>18</v>
      </c>
      <c r="R8" s="479"/>
      <c r="S8" s="479"/>
      <c r="T8" s="479"/>
      <c r="U8" s="479"/>
      <c r="V8" s="479"/>
      <c r="W8" s="576"/>
      <c r="X8" s="576"/>
      <c r="Y8" s="576"/>
      <c r="Z8" s="479"/>
      <c r="AA8" s="479"/>
      <c r="AB8" s="479"/>
      <c r="AC8" s="479"/>
    </row>
    <row r="9" spans="1:29" ht="9" customHeight="1" x14ac:dyDescent="0.2">
      <c r="A9" s="58"/>
      <c r="B9" s="40"/>
      <c r="C9" s="20"/>
      <c r="D9" s="42">
        <v>51</v>
      </c>
      <c r="E9" s="43">
        <v>51</v>
      </c>
      <c r="H9" s="97" t="s">
        <v>0</v>
      </c>
      <c r="I9" s="98"/>
      <c r="J9" s="96" t="s">
        <v>0</v>
      </c>
      <c r="K9" s="96"/>
      <c r="L9" s="96"/>
      <c r="Q9" s="479"/>
      <c r="R9" s="479"/>
      <c r="S9" s="479"/>
      <c r="T9" s="479"/>
      <c r="U9" s="479"/>
      <c r="V9" s="481"/>
      <c r="W9" s="576"/>
      <c r="X9" s="576"/>
      <c r="Y9" s="576"/>
      <c r="Z9" s="479"/>
      <c r="AA9" s="479"/>
      <c r="AB9" s="479"/>
      <c r="AC9" s="479"/>
    </row>
    <row r="10" spans="1:29" ht="12.75" customHeight="1" x14ac:dyDescent="0.2">
      <c r="A10" s="17" t="s">
        <v>19</v>
      </c>
      <c r="B10" s="59" t="s">
        <v>20</v>
      </c>
      <c r="C10" s="568" t="s">
        <v>21</v>
      </c>
      <c r="D10" s="275">
        <v>2019</v>
      </c>
      <c r="E10" s="22">
        <f>D10+1</f>
        <v>2020</v>
      </c>
      <c r="H10" s="90" t="s">
        <v>19</v>
      </c>
      <c r="I10" s="59" t="str">
        <f>B10</f>
        <v>Товар</v>
      </c>
      <c r="J10" s="90" t="str">
        <f>C10</f>
        <v>Единица</v>
      </c>
      <c r="K10" s="413">
        <f>D10</f>
        <v>2019</v>
      </c>
      <c r="L10" s="414">
        <f>E10</f>
        <v>2020</v>
      </c>
      <c r="Q10" s="479"/>
      <c r="R10" s="479"/>
      <c r="S10" s="482">
        <f>D10</f>
        <v>2019</v>
      </c>
      <c r="T10" s="482">
        <f>E10</f>
        <v>2020</v>
      </c>
      <c r="U10" s="482" t="s">
        <v>22</v>
      </c>
      <c r="V10" s="481"/>
      <c r="W10" s="6" t="s">
        <v>23</v>
      </c>
      <c r="X10" s="483"/>
      <c r="Y10" s="483"/>
      <c r="Z10" s="479"/>
      <c r="AB10" s="479"/>
      <c r="AC10" s="479"/>
    </row>
    <row r="11" spans="1:29" ht="12.75" customHeight="1" x14ac:dyDescent="0.2">
      <c r="A11" s="3" t="s">
        <v>24</v>
      </c>
      <c r="B11" s="1"/>
      <c r="C11" s="569"/>
      <c r="D11" s="2" t="s">
        <v>25</v>
      </c>
      <c r="E11" s="4" t="s">
        <v>25</v>
      </c>
      <c r="H11" s="91" t="s">
        <v>24</v>
      </c>
      <c r="I11" s="99"/>
      <c r="J11" s="100"/>
      <c r="K11" s="59" t="str">
        <f>D11</f>
        <v>Объем</v>
      </c>
      <c r="L11" s="415" t="str">
        <f>E11</f>
        <v>Объем</v>
      </c>
      <c r="Q11" s="577" t="s">
        <v>26</v>
      </c>
      <c r="R11" s="286" t="s">
        <v>27</v>
      </c>
      <c r="S11" s="287">
        <f>IF(ISNUMBER(D17+'СВ2 | Первич. | Торговля'!D15-'СВ2 | Первич. | Торговля'!H15-D27),D17+'СВ2 | Первич. | Торговля'!D15-'СВ2 | Первич. | Торговля'!H15-D27,"Missing data")</f>
        <v>267821.86499999993</v>
      </c>
      <c r="T11" s="287">
        <f>IF(ISNUMBER(E17+'СВ2 | Первич. | Торговля'!F15-'СВ2 | Первич. | Торговля'!J15-E27),E17+'СВ2 | Первич. | Торговля'!F15-'СВ2 | Первич. | Торговля'!J15-E27,"Missing data")</f>
        <v>294622.95899999992</v>
      </c>
      <c r="U11" s="288">
        <f>IF(ISNUMBER(T11/S11-1),T11/S11-1,"missing data")</f>
        <v>0.10007059729794654</v>
      </c>
      <c r="V11" s="221"/>
      <c r="W11" s="479" t="s">
        <v>28</v>
      </c>
      <c r="X11" s="483"/>
      <c r="Y11" s="483"/>
      <c r="Z11" s="479"/>
      <c r="AB11" s="479"/>
      <c r="AC11" s="479"/>
    </row>
    <row r="12" spans="1:29" s="18" customFormat="1" ht="12.75" customHeight="1" x14ac:dyDescent="0.2">
      <c r="A12" s="566" t="s">
        <v>29</v>
      </c>
      <c r="B12" s="564"/>
      <c r="C12" s="564"/>
      <c r="D12" s="564"/>
      <c r="E12" s="567"/>
      <c r="H12" s="114"/>
      <c r="I12" s="563" t="str">
        <f>A12</f>
        <v>ВЫВОЗКИ КРУГЛОГО ЛЕСА (НЕОБРАБОТАННЫХ ЛЕСОМАТЕРИАЛОВ)</v>
      </c>
      <c r="J12" s="564"/>
      <c r="K12" s="564"/>
      <c r="L12" s="565"/>
      <c r="Q12" s="578"/>
      <c r="R12" s="484" t="s">
        <v>30</v>
      </c>
      <c r="S12" s="485">
        <f>IF(ISNUMBER(D52-D53*X28),(D52-D53)*X28,"missing data")</f>
        <v>67.413499999999999</v>
      </c>
      <c r="T12" s="485">
        <f>IF(ISNUMBER(E52-E53*X28),(E52-E53)*X28,"missing data")</f>
        <v>89.483800000000002</v>
      </c>
      <c r="U12" s="294">
        <f t="shared" ref="U12:U23" si="0">IF(ISNUMBER(T12/S12-1),T12/S12-1,"missing data")</f>
        <v>0.32738694771818699</v>
      </c>
      <c r="V12" s="230"/>
      <c r="W12" s="479" t="s">
        <v>31</v>
      </c>
      <c r="Y12" s="223"/>
      <c r="Z12" s="223"/>
      <c r="AB12" s="223"/>
      <c r="AC12" s="223"/>
    </row>
    <row r="13" spans="1:29" s="18" customFormat="1" ht="12.75" customHeight="1" x14ac:dyDescent="0.2">
      <c r="A13" s="243">
        <v>1</v>
      </c>
      <c r="B13" s="237" t="s">
        <v>32</v>
      </c>
      <c r="C13" s="238" t="s">
        <v>33</v>
      </c>
      <c r="D13" s="241"/>
      <c r="E13" s="245"/>
      <c r="H13" s="51">
        <f>A13</f>
        <v>1</v>
      </c>
      <c r="I13" s="45" t="str">
        <f>B13</f>
        <v>КРУГЛЫЙ ЛЕС (НЕОБРАБОТАННЫЕ ЛЕСОМАТЕРИАЛЫ)</v>
      </c>
      <c r="J13" s="352" t="s">
        <v>33</v>
      </c>
      <c r="K13" s="101">
        <f>D13-(D14+D17)</f>
        <v>0</v>
      </c>
      <c r="L13" s="102">
        <f>E13-(E14+E17)</f>
        <v>0</v>
      </c>
      <c r="Q13" s="283" t="s">
        <v>34</v>
      </c>
      <c r="R13" s="290" t="s">
        <v>35</v>
      </c>
      <c r="S13" s="291">
        <f>IF(ISNUMBER(D36*X29),D36*X29,"missing data")</f>
        <v>0</v>
      </c>
      <c r="T13" s="291">
        <f>IF(ISNUMBER(E36*X29),E36*X29,"missing data")</f>
        <v>0</v>
      </c>
      <c r="U13" s="288" t="str">
        <f t="shared" si="0"/>
        <v>missing data</v>
      </c>
      <c r="V13" s="486"/>
      <c r="W13" s="232">
        <v>2.4</v>
      </c>
      <c r="X13" s="223"/>
      <c r="Y13" s="223"/>
      <c r="Z13" s="223"/>
      <c r="AB13" s="223"/>
      <c r="AC13" s="223"/>
    </row>
    <row r="14" spans="1:29" s="12" customFormat="1" ht="25.5" x14ac:dyDescent="0.2">
      <c r="A14" s="94">
        <v>1.1000000000000001</v>
      </c>
      <c r="B14" s="390" t="s">
        <v>36</v>
      </c>
      <c r="C14" s="73" t="s">
        <v>33</v>
      </c>
      <c r="D14" s="145"/>
      <c r="E14" s="146"/>
      <c r="H14" s="45">
        <f t="shared" ref="H14:H78" si="1">A14</f>
        <v>1.1000000000000001</v>
      </c>
      <c r="I14" s="487" t="str">
        <f t="shared" ref="I14:I77" si="2">B14</f>
        <v>ТОПЛИВНАЯ ДРЕВЕСИНА (ВКЛЮЧАЯ ДРЕВЕСИНУ ДЛЯ ПРОИЗВОДСТВА ДРЕВЕСНОГО УГЛЯ)</v>
      </c>
      <c r="J14" s="73" t="s">
        <v>33</v>
      </c>
      <c r="K14" s="103">
        <f>D14-(D15+D16)</f>
        <v>0</v>
      </c>
      <c r="L14" s="104">
        <f>E14-(E15+E16)</f>
        <v>0</v>
      </c>
      <c r="Q14" s="284"/>
      <c r="R14" s="286" t="s">
        <v>37</v>
      </c>
      <c r="S14" s="287">
        <f>IF(ISNUMBER(D39),D39,"Missing data")</f>
        <v>20.6</v>
      </c>
      <c r="T14" s="287">
        <f>IF(ISNUMBER(E39),E39,"Missing data")</f>
        <v>22.78</v>
      </c>
      <c r="U14" s="288">
        <f t="shared" si="0"/>
        <v>0.10582524271844651</v>
      </c>
      <c r="V14" s="289"/>
      <c r="W14" s="232">
        <v>1</v>
      </c>
      <c r="X14" s="223"/>
      <c r="Z14" s="298"/>
      <c r="AB14" s="298"/>
      <c r="AC14" s="298"/>
    </row>
    <row r="15" spans="1:29" s="12" customFormat="1" ht="14.25" x14ac:dyDescent="0.2">
      <c r="A15" s="94" t="s">
        <v>38</v>
      </c>
      <c r="B15" s="53" t="s">
        <v>39</v>
      </c>
      <c r="C15" s="73" t="s">
        <v>33</v>
      </c>
      <c r="D15" s="145"/>
      <c r="E15" s="146"/>
      <c r="H15" s="45" t="str">
        <f t="shared" si="1"/>
        <v>1.1.C</v>
      </c>
      <c r="I15" s="48" t="str">
        <f t="shared" si="2"/>
        <v>Хвойные породы</v>
      </c>
      <c r="J15" s="73" t="s">
        <v>33</v>
      </c>
      <c r="K15" s="105"/>
      <c r="L15" s="106"/>
      <c r="Q15" s="284"/>
      <c r="R15" s="286" t="s">
        <v>40</v>
      </c>
      <c r="S15" s="287">
        <f>IF(ISNUMBER(D43),D43,"Missing data")</f>
        <v>1.0880000000000001</v>
      </c>
      <c r="T15" s="287">
        <f>IF(ISNUMBER(E43),E43,"Missing data")</f>
        <v>0.78180000000000005</v>
      </c>
      <c r="U15" s="288">
        <f t="shared" si="0"/>
        <v>-0.28143382352941182</v>
      </c>
      <c r="V15" s="289"/>
      <c r="W15" s="232">
        <v>1</v>
      </c>
      <c r="Z15" s="298"/>
      <c r="AB15" s="298"/>
      <c r="AC15" s="298"/>
    </row>
    <row r="16" spans="1:29" s="12" customFormat="1" ht="14.25" x14ac:dyDescent="0.2">
      <c r="A16" s="94" t="s">
        <v>41</v>
      </c>
      <c r="B16" s="53" t="s">
        <v>42</v>
      </c>
      <c r="C16" s="73" t="s">
        <v>33</v>
      </c>
      <c r="D16" s="145"/>
      <c r="E16" s="146"/>
      <c r="H16" s="45" t="str">
        <f t="shared" si="1"/>
        <v>1.1.NC</v>
      </c>
      <c r="I16" s="48" t="str">
        <f t="shared" si="2"/>
        <v>Лиственные породы</v>
      </c>
      <c r="J16" s="73" t="s">
        <v>33</v>
      </c>
      <c r="K16" s="107"/>
      <c r="L16" s="108"/>
      <c r="Q16" s="284"/>
      <c r="R16" s="286" t="s">
        <v>43</v>
      </c>
      <c r="S16" s="287">
        <f>IF(ISNUMBER(D48),D48,"Missing data")</f>
        <v>1.2639</v>
      </c>
      <c r="T16" s="287">
        <f>IF(ISNUMBER(E48),E48,"Missing data")</f>
        <v>4.335</v>
      </c>
      <c r="U16" s="288">
        <f t="shared" si="0"/>
        <v>2.429859957275101</v>
      </c>
      <c r="V16" s="289"/>
      <c r="W16" s="232">
        <v>1</v>
      </c>
      <c r="Y16" s="223"/>
      <c r="Z16" s="298"/>
      <c r="AB16" s="298"/>
      <c r="AC16" s="298"/>
    </row>
    <row r="17" spans="1:29" s="12" customFormat="1" ht="14.25" x14ac:dyDescent="0.2">
      <c r="A17" s="94">
        <v>1.2</v>
      </c>
      <c r="B17" s="47" t="s">
        <v>44</v>
      </c>
      <c r="C17" s="73" t="s">
        <v>33</v>
      </c>
      <c r="D17" s="145"/>
      <c r="E17" s="146"/>
      <c r="H17" s="45">
        <f t="shared" si="1"/>
        <v>1.2</v>
      </c>
      <c r="I17" s="47" t="str">
        <f t="shared" si="2"/>
        <v>ДЕЛОВОЙ КРУГЛЫЙ ЛЕС</v>
      </c>
      <c r="J17" s="73" t="s">
        <v>33</v>
      </c>
      <c r="K17" s="103">
        <f>D17-(D18+D19)</f>
        <v>0</v>
      </c>
      <c r="L17" s="103">
        <f>E17-(E18+E19)</f>
        <v>0</v>
      </c>
      <c r="Q17" s="284"/>
      <c r="R17" s="290" t="s">
        <v>45</v>
      </c>
      <c r="S17" s="291">
        <f>IF(ISNUMBER(D52),D52,"missing data")</f>
        <v>192.61</v>
      </c>
      <c r="T17" s="291">
        <f>IF(ISNUMBER(E52),E52,"missing data")</f>
        <v>255.66800000000001</v>
      </c>
      <c r="U17" s="288">
        <f t="shared" si="0"/>
        <v>0.32738694771818699</v>
      </c>
      <c r="V17" s="289"/>
      <c r="W17" s="232">
        <v>1.58</v>
      </c>
      <c r="X17" s="223"/>
      <c r="Y17" s="223"/>
      <c r="Z17" s="298"/>
      <c r="AB17" s="298"/>
      <c r="AC17" s="298"/>
    </row>
    <row r="18" spans="1:29" s="12" customFormat="1" ht="14.25" x14ac:dyDescent="0.2">
      <c r="A18" s="94" t="s">
        <v>46</v>
      </c>
      <c r="B18" s="48" t="s">
        <v>39</v>
      </c>
      <c r="C18" s="73" t="s">
        <v>33</v>
      </c>
      <c r="D18" s="145"/>
      <c r="E18" s="146"/>
      <c r="H18" s="45" t="str">
        <f t="shared" si="1"/>
        <v>1.2.C</v>
      </c>
      <c r="I18" s="48" t="str">
        <f t="shared" si="2"/>
        <v>Хвойные породы</v>
      </c>
      <c r="J18" s="73" t="s">
        <v>33</v>
      </c>
      <c r="K18" s="109">
        <f>D18-(D22+D25+D28)</f>
        <v>0</v>
      </c>
      <c r="L18" s="109">
        <f>E18-(E22+E25+E28)</f>
        <v>0</v>
      </c>
      <c r="Q18" s="284"/>
      <c r="R18" s="290" t="s">
        <v>47</v>
      </c>
      <c r="S18" s="291">
        <f>IF(ISNUMBER(D54),D54,"missing data")</f>
        <v>51.131</v>
      </c>
      <c r="T18" s="291">
        <f>IF(ISNUMBER(E54),E54,"missing data")</f>
        <v>44.939594</v>
      </c>
      <c r="U18" s="288">
        <f t="shared" si="0"/>
        <v>-0.12108908489957171</v>
      </c>
      <c r="V18" s="289"/>
      <c r="W18" s="232">
        <v>1.8</v>
      </c>
      <c r="X18" s="223"/>
      <c r="Y18" s="298"/>
      <c r="Z18" s="298"/>
      <c r="AB18" s="298"/>
      <c r="AC18" s="298"/>
    </row>
    <row r="19" spans="1:29" s="12" customFormat="1" ht="14.25" x14ac:dyDescent="0.2">
      <c r="A19" s="94" t="s">
        <v>48</v>
      </c>
      <c r="B19" s="48" t="s">
        <v>42</v>
      </c>
      <c r="C19" s="73" t="s">
        <v>33</v>
      </c>
      <c r="D19" s="145"/>
      <c r="E19" s="146"/>
      <c r="H19" s="45" t="str">
        <f t="shared" si="1"/>
        <v>1.2.NC</v>
      </c>
      <c r="I19" s="48" t="str">
        <f t="shared" si="2"/>
        <v>Лиственные породы</v>
      </c>
      <c r="J19" s="73" t="s">
        <v>33</v>
      </c>
      <c r="K19" s="109">
        <f>D19-(D23+D26+D29)</f>
        <v>0</v>
      </c>
      <c r="L19" s="109">
        <f>E19-(E23+E26+E29)</f>
        <v>0</v>
      </c>
      <c r="Q19" s="284"/>
      <c r="R19" s="286" t="s">
        <v>49</v>
      </c>
      <c r="S19" s="287" t="str">
        <f>IF(ISNUMBER(D59),D59,"missing data")</f>
        <v>missing data</v>
      </c>
      <c r="T19" s="287" t="str">
        <f>IF(ISNUMBER(E59),E59,"missing data")</f>
        <v>missing data</v>
      </c>
      <c r="U19" s="288" t="str">
        <f t="shared" si="0"/>
        <v>missing data</v>
      </c>
      <c r="V19" s="289"/>
      <c r="W19" s="232">
        <v>2.5</v>
      </c>
      <c r="X19" s="223"/>
      <c r="Y19" s="298"/>
      <c r="Z19" s="298"/>
      <c r="AB19" s="298"/>
      <c r="AC19" s="298"/>
    </row>
    <row r="20" spans="1:29" s="12" customFormat="1" ht="14.25" x14ac:dyDescent="0.2">
      <c r="A20" s="94" t="s">
        <v>50</v>
      </c>
      <c r="B20" s="50" t="s">
        <v>51</v>
      </c>
      <c r="C20" s="73" t="s">
        <v>33</v>
      </c>
      <c r="D20" s="145"/>
      <c r="E20" s="146"/>
      <c r="H20" s="45" t="str">
        <f t="shared" si="1"/>
        <v>1.2.NC.T</v>
      </c>
      <c r="I20" s="49" t="str">
        <f t="shared" si="2"/>
        <v>в том числе тропические породы</v>
      </c>
      <c r="J20" s="73" t="s">
        <v>33</v>
      </c>
      <c r="K20" s="109"/>
      <c r="L20" s="110"/>
      <c r="Q20" s="284"/>
      <c r="R20" s="290" t="s">
        <v>52</v>
      </c>
      <c r="S20" s="291" t="str">
        <f>IF(ISNUMBER(D60),D60,"missing data")</f>
        <v>missing data</v>
      </c>
      <c r="T20" s="291">
        <f>IF(ISNUMBER(E60),E60,"missing data")</f>
        <v>3.2000000000000003E-4</v>
      </c>
      <c r="U20" s="288" t="str">
        <f t="shared" si="0"/>
        <v>missing data</v>
      </c>
      <c r="V20" s="486"/>
      <c r="W20" s="232">
        <v>4.9000000000000004</v>
      </c>
      <c r="X20" s="298"/>
      <c r="Y20" s="298"/>
      <c r="Z20" s="298"/>
      <c r="AA20" s="298"/>
      <c r="AB20" s="298"/>
      <c r="AC20" s="298"/>
    </row>
    <row r="21" spans="1:29" s="12" customFormat="1" ht="14.25" x14ac:dyDescent="0.2">
      <c r="A21" s="94" t="s">
        <v>53</v>
      </c>
      <c r="B21" s="48" t="s">
        <v>54</v>
      </c>
      <c r="C21" s="73" t="s">
        <v>33</v>
      </c>
      <c r="D21" s="145"/>
      <c r="E21" s="146"/>
      <c r="H21" s="45" t="str">
        <f t="shared" si="1"/>
        <v>1.2.1</v>
      </c>
      <c r="I21" s="48" t="str">
        <f t="shared" si="2"/>
        <v>ПИЛОВОЧНИК И ФАНЕРНЫЙ КРЯЖ</v>
      </c>
      <c r="J21" s="73" t="s">
        <v>33</v>
      </c>
      <c r="K21" s="111">
        <f>D21-(D22+D23)</f>
        <v>0</v>
      </c>
      <c r="L21" s="111">
        <f>E21-(E22+E23)</f>
        <v>0</v>
      </c>
      <c r="Q21" s="285"/>
      <c r="R21" s="292" t="s">
        <v>55</v>
      </c>
      <c r="S21" s="293" t="str">
        <f>IF(ISNUMBER(D64),D64,"missing data")</f>
        <v>missing data</v>
      </c>
      <c r="T21" s="293" t="str">
        <f>IF(ISNUMBER(E64),E64,"missing data")</f>
        <v>missing data</v>
      </c>
      <c r="U21" s="294" t="str">
        <f t="shared" si="0"/>
        <v>missing data</v>
      </c>
      <c r="V21" s="486"/>
      <c r="W21" s="232">
        <v>5.7</v>
      </c>
      <c r="X21" s="298"/>
      <c r="Y21" s="298"/>
      <c r="AA21" s="298"/>
      <c r="AB21" s="298"/>
      <c r="AC21" s="298"/>
    </row>
    <row r="22" spans="1:29" s="12" customFormat="1" ht="14.25" x14ac:dyDescent="0.2">
      <c r="A22" s="94" t="s">
        <v>56</v>
      </c>
      <c r="B22" s="49" t="s">
        <v>39</v>
      </c>
      <c r="C22" s="73" t="s">
        <v>33</v>
      </c>
      <c r="D22" s="145"/>
      <c r="E22" s="146"/>
      <c r="H22" s="45" t="str">
        <f t="shared" si="1"/>
        <v>1.2.1.C</v>
      </c>
      <c r="I22" s="49" t="str">
        <f t="shared" si="2"/>
        <v>Хвойные породы</v>
      </c>
      <c r="J22" s="73" t="s">
        <v>33</v>
      </c>
      <c r="K22" s="105"/>
      <c r="L22" s="105"/>
      <c r="Q22" s="227" t="s">
        <v>57</v>
      </c>
      <c r="R22" s="295" t="s">
        <v>34</v>
      </c>
      <c r="S22" s="296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296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297" t="str">
        <f t="shared" si="0"/>
        <v>missing data</v>
      </c>
      <c r="X22" s="298"/>
      <c r="Y22" s="298"/>
      <c r="Z22" s="298"/>
      <c r="AA22" s="298"/>
      <c r="AB22" s="298"/>
      <c r="AC22" s="298"/>
    </row>
    <row r="23" spans="1:29" s="12" customFormat="1" ht="14.25" x14ac:dyDescent="0.15">
      <c r="A23" s="94" t="s">
        <v>58</v>
      </c>
      <c r="B23" s="50" t="s">
        <v>42</v>
      </c>
      <c r="C23" s="73" t="s">
        <v>33</v>
      </c>
      <c r="D23" s="145"/>
      <c r="E23" s="146"/>
      <c r="H23" s="45" t="str">
        <f t="shared" si="1"/>
        <v>1.2.1.NC</v>
      </c>
      <c r="I23" s="49" t="str">
        <f t="shared" si="2"/>
        <v>Лиственные породы</v>
      </c>
      <c r="J23" s="73" t="s">
        <v>33</v>
      </c>
      <c r="K23" s="105"/>
      <c r="L23" s="105"/>
      <c r="Q23" s="222"/>
      <c r="R23" s="226" t="s">
        <v>59</v>
      </c>
      <c r="S23" s="228" t="str">
        <f>IF(ISNUMBER(S11*X31+S12-S22),S11*X31+S12-S22,"missing data")</f>
        <v>missing data</v>
      </c>
      <c r="T23" s="228" t="str">
        <f>IF(ISNUMBER(T11*X31+T12-T22),T11*X31+T12-T22,"missing data")</f>
        <v>missing data</v>
      </c>
      <c r="U23" s="236" t="str">
        <f t="shared" si="0"/>
        <v>missing data</v>
      </c>
      <c r="V23" s="231" t="s">
        <v>60</v>
      </c>
      <c r="X23" s="298"/>
      <c r="Z23" s="298"/>
      <c r="AA23" s="298"/>
      <c r="AB23" s="298"/>
      <c r="AC23" s="298"/>
    </row>
    <row r="24" spans="1:29" s="12" customFormat="1" ht="38.25" customHeight="1" x14ac:dyDescent="0.15">
      <c r="A24" s="417" t="s">
        <v>61</v>
      </c>
      <c r="B24" s="412" t="s">
        <v>62</v>
      </c>
      <c r="C24" s="73" t="s">
        <v>33</v>
      </c>
      <c r="D24" s="145"/>
      <c r="E24" s="146"/>
      <c r="H24" s="418" t="str">
        <f t="shared" si="1"/>
        <v>1.2.2</v>
      </c>
      <c r="I24" s="412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3" t="s">
        <v>33</v>
      </c>
      <c r="K24" s="111">
        <f>D24-(D25+D26)</f>
        <v>0</v>
      </c>
      <c r="L24" s="111">
        <f>E24-(E25+E26)</f>
        <v>0</v>
      </c>
      <c r="Q24" s="222"/>
      <c r="R24" s="298" t="s">
        <v>63</v>
      </c>
      <c r="S24" s="299" t="str">
        <f>IF(ISNUMBER(1-S22/S11),1-S22/S11,"missing data")</f>
        <v>missing data</v>
      </c>
      <c r="T24" s="299" t="str">
        <f>IF(ISNUMBER(1-T22/T11),1-T22/T11,"missing data")</f>
        <v>missing data</v>
      </c>
      <c r="V24" s="231" t="s">
        <v>64</v>
      </c>
      <c r="X24" s="298"/>
      <c r="Y24" s="298"/>
      <c r="Z24" s="298"/>
      <c r="AA24" s="298"/>
      <c r="AB24" s="298"/>
      <c r="AC24" s="298"/>
    </row>
    <row r="25" spans="1:29" s="12" customFormat="1" ht="14.25" x14ac:dyDescent="0.15">
      <c r="A25" s="94" t="s">
        <v>65</v>
      </c>
      <c r="B25" s="49" t="s">
        <v>39</v>
      </c>
      <c r="C25" s="73" t="s">
        <v>33</v>
      </c>
      <c r="D25" s="145"/>
      <c r="E25" s="146"/>
      <c r="H25" s="45" t="str">
        <f t="shared" si="1"/>
        <v>1.2.2.C</v>
      </c>
      <c r="I25" s="49" t="str">
        <f t="shared" si="2"/>
        <v>Хвойные породы</v>
      </c>
      <c r="J25" s="73" t="s">
        <v>33</v>
      </c>
      <c r="K25" s="105"/>
      <c r="L25" s="105"/>
      <c r="Q25" s="222"/>
      <c r="V25" s="231" t="s">
        <v>66</v>
      </c>
      <c r="X25" s="298"/>
      <c r="Y25" s="298"/>
      <c r="Z25" s="298"/>
      <c r="AA25" s="298"/>
      <c r="AB25" s="298"/>
      <c r="AC25" s="298"/>
    </row>
    <row r="26" spans="1:29" s="12" customFormat="1" ht="14.25" x14ac:dyDescent="0.2">
      <c r="A26" s="94" t="s">
        <v>67</v>
      </c>
      <c r="B26" s="50" t="s">
        <v>42</v>
      </c>
      <c r="C26" s="73" t="s">
        <v>33</v>
      </c>
      <c r="D26" s="145"/>
      <c r="E26" s="146"/>
      <c r="H26" s="45" t="str">
        <f t="shared" si="1"/>
        <v>1.2.2.NC</v>
      </c>
      <c r="I26" s="49" t="str">
        <f t="shared" si="2"/>
        <v>Лиственные породы</v>
      </c>
      <c r="J26" s="73" t="s">
        <v>33</v>
      </c>
      <c r="K26" s="105"/>
      <c r="L26" s="105"/>
      <c r="Q26" s="222"/>
      <c r="V26" s="224"/>
      <c r="W26" s="298"/>
      <c r="X26" s="298"/>
      <c r="Y26" s="298"/>
      <c r="Z26" s="298"/>
      <c r="AA26" s="298"/>
      <c r="AB26" s="298"/>
      <c r="AC26" s="298"/>
    </row>
    <row r="27" spans="1:29" s="12" customFormat="1" ht="14.25" x14ac:dyDescent="0.2">
      <c r="A27" s="94" t="s">
        <v>68</v>
      </c>
      <c r="B27" s="48" t="s">
        <v>69</v>
      </c>
      <c r="C27" s="73" t="s">
        <v>33</v>
      </c>
      <c r="D27" s="145"/>
      <c r="E27" s="146"/>
      <c r="H27" s="45" t="str">
        <f t="shared" si="1"/>
        <v>1.2.3</v>
      </c>
      <c r="I27" s="48" t="str">
        <f t="shared" si="2"/>
        <v>ПРОЧИЕ СОРТИМЕНТЫ ДЕЛОВОГО КРУГЛОГО ЛЕСА</v>
      </c>
      <c r="J27" s="73" t="s">
        <v>33</v>
      </c>
      <c r="K27" s="111">
        <f>D27-(D28+D29)</f>
        <v>0</v>
      </c>
      <c r="L27" s="111">
        <f>E27-(E28+E29)</f>
        <v>0</v>
      </c>
      <c r="Q27" s="222"/>
      <c r="V27" s="224"/>
      <c r="W27" s="298"/>
      <c r="X27" s="298"/>
      <c r="Y27" s="298"/>
      <c r="Z27" s="290"/>
      <c r="AA27" s="298"/>
      <c r="AB27" s="298"/>
      <c r="AC27" s="298"/>
    </row>
    <row r="28" spans="1:29" s="12" customFormat="1" ht="14.25" x14ac:dyDescent="0.15">
      <c r="A28" s="94" t="s">
        <v>70</v>
      </c>
      <c r="B28" s="49" t="s">
        <v>39</v>
      </c>
      <c r="C28" s="73" t="s">
        <v>33</v>
      </c>
      <c r="D28" s="145"/>
      <c r="E28" s="146"/>
      <c r="H28" s="45" t="str">
        <f t="shared" si="1"/>
        <v>1.2.3.C</v>
      </c>
      <c r="I28" s="49" t="str">
        <f t="shared" si="2"/>
        <v>Хвойные породы</v>
      </c>
      <c r="J28" s="73" t="s">
        <v>33</v>
      </c>
      <c r="K28" s="105"/>
      <c r="L28" s="106"/>
      <c r="Q28" s="222"/>
      <c r="V28" s="291"/>
      <c r="W28" s="229" t="s">
        <v>71</v>
      </c>
      <c r="X28" s="233">
        <v>0.35</v>
      </c>
      <c r="Y28" s="298"/>
      <c r="Z28" s="488"/>
      <c r="AA28" s="298"/>
      <c r="AB28" s="298"/>
      <c r="AC28" s="298"/>
    </row>
    <row r="29" spans="1:29" s="12" customFormat="1" ht="14.25" x14ac:dyDescent="0.15">
      <c r="A29" s="94" t="s">
        <v>72</v>
      </c>
      <c r="B29" s="50" t="s">
        <v>42</v>
      </c>
      <c r="C29" s="73" t="s">
        <v>33</v>
      </c>
      <c r="D29" s="145"/>
      <c r="E29" s="146"/>
      <c r="H29" s="45" t="str">
        <f t="shared" si="1"/>
        <v>1.2.3.NC</v>
      </c>
      <c r="I29" s="50" t="str">
        <f t="shared" si="2"/>
        <v>Лиственные породы</v>
      </c>
      <c r="J29" s="73" t="s">
        <v>33</v>
      </c>
      <c r="K29" s="107"/>
      <c r="L29" s="108"/>
      <c r="Q29" s="222"/>
      <c r="R29" s="225"/>
      <c r="S29" s="291"/>
      <c r="T29" s="291"/>
      <c r="U29" s="291"/>
      <c r="V29" s="291"/>
      <c r="W29" s="290" t="s">
        <v>73</v>
      </c>
      <c r="X29" s="233">
        <v>1</v>
      </c>
      <c r="Y29" s="298"/>
      <c r="Z29" s="298"/>
      <c r="AA29" s="298"/>
      <c r="AB29" s="298"/>
      <c r="AC29" s="298"/>
    </row>
    <row r="30" spans="1:29" s="18" customFormat="1" ht="12.75" customHeight="1" x14ac:dyDescent="0.15">
      <c r="A30" s="566" t="s">
        <v>74</v>
      </c>
      <c r="B30" s="564"/>
      <c r="C30" s="564"/>
      <c r="D30" s="564"/>
      <c r="E30" s="567"/>
      <c r="H30" s="113" t="s">
        <v>0</v>
      </c>
      <c r="I30" s="563" t="str">
        <f>A30</f>
        <v xml:space="preserve">  ПРОИЗВОДСТВО</v>
      </c>
      <c r="J30" s="564"/>
      <c r="K30" s="564"/>
      <c r="L30" s="565"/>
      <c r="Q30" s="298"/>
      <c r="R30" s="12"/>
      <c r="S30" s="12"/>
      <c r="T30" s="12"/>
      <c r="U30" s="12"/>
      <c r="V30" s="298"/>
      <c r="W30" s="290" t="s">
        <v>75</v>
      </c>
      <c r="X30" s="234">
        <v>0.98499999999999999</v>
      </c>
      <c r="Y30" s="298"/>
      <c r="Z30" s="298"/>
      <c r="AA30" s="298"/>
      <c r="AB30" s="298"/>
      <c r="AC30" s="223"/>
    </row>
    <row r="31" spans="1:29" s="12" customFormat="1" x14ac:dyDescent="0.15">
      <c r="A31" s="244">
        <v>2</v>
      </c>
      <c r="B31" s="239" t="s">
        <v>76</v>
      </c>
      <c r="C31" s="238" t="s">
        <v>77</v>
      </c>
      <c r="D31" s="459">
        <v>0.27749000000000001</v>
      </c>
      <c r="E31" s="459">
        <v>0.35344700000000001</v>
      </c>
      <c r="H31" s="45">
        <f t="shared" si="1"/>
        <v>2</v>
      </c>
      <c r="I31" s="45" t="str">
        <f t="shared" si="2"/>
        <v>ДРЕВЕСНЫЙ УГОЛЬ</v>
      </c>
      <c r="J31" s="352" t="s">
        <v>77</v>
      </c>
      <c r="K31" s="105"/>
      <c r="L31" s="106"/>
      <c r="Q31" s="298"/>
    </row>
    <row r="32" spans="1:29" s="12" customFormat="1" ht="14.25" x14ac:dyDescent="0.15">
      <c r="A32" s="243">
        <v>3</v>
      </c>
      <c r="B32" s="237" t="s">
        <v>78</v>
      </c>
      <c r="C32" s="238" t="s">
        <v>79</v>
      </c>
      <c r="D32" s="460">
        <v>4.8149999999999998E-2</v>
      </c>
      <c r="E32" s="459">
        <v>5.5449999999999999E-2</v>
      </c>
      <c r="H32" s="45">
        <f t="shared" si="1"/>
        <v>3</v>
      </c>
      <c r="I32" s="489" t="str">
        <f t="shared" si="2"/>
        <v>ДРЕВЕСНАЯ ЩЕПА, СТРУЖКА И ОТХОДЫ</v>
      </c>
      <c r="J32" s="352" t="s">
        <v>79</v>
      </c>
      <c r="K32" s="103">
        <f>D32-(D33+D34)</f>
        <v>0</v>
      </c>
      <c r="L32" s="103">
        <f>E32-(E33+E34)</f>
        <v>0</v>
      </c>
    </row>
    <row r="33" spans="1:12" s="12" customFormat="1" ht="14.25" x14ac:dyDescent="0.15">
      <c r="A33" s="94" t="s">
        <v>80</v>
      </c>
      <c r="B33" s="46" t="s">
        <v>81</v>
      </c>
      <c r="C33" s="73" t="s">
        <v>79</v>
      </c>
      <c r="D33" s="461">
        <v>4.8149999999999998E-2</v>
      </c>
      <c r="E33" s="462">
        <v>5.5449999999999999E-2</v>
      </c>
      <c r="H33" s="45" t="str">
        <f>A33</f>
        <v>3.1</v>
      </c>
      <c r="I33" s="46" t="str">
        <f t="shared" si="2"/>
        <v>ДРЕВЕСНАЯ ЩЕПА И СТРУЖКА</v>
      </c>
      <c r="J33" s="73" t="s">
        <v>79</v>
      </c>
      <c r="K33" s="105"/>
      <c r="L33" s="106"/>
    </row>
    <row r="34" spans="1:12" s="12" customFormat="1" ht="14.25" x14ac:dyDescent="0.15">
      <c r="A34" s="94" t="s">
        <v>82</v>
      </c>
      <c r="B34" s="46" t="s">
        <v>83</v>
      </c>
      <c r="C34" s="73" t="s">
        <v>79</v>
      </c>
      <c r="D34" s="463"/>
      <c r="E34" s="464"/>
      <c r="H34" s="45" t="str">
        <f>A34</f>
        <v>3.2</v>
      </c>
      <c r="I34" s="46" t="str">
        <f t="shared" si="2"/>
        <v>ДРЕВЕСНЫЕ ОТХОДЫ (ВКЛЮЧАЯ ДРЕВЕСИНУ ДЛЯ АГЛОМЕРАТОВ)</v>
      </c>
      <c r="J34" s="73" t="s">
        <v>79</v>
      </c>
      <c r="K34" s="107"/>
      <c r="L34" s="108"/>
    </row>
    <row r="35" spans="1:12" s="12" customFormat="1" x14ac:dyDescent="0.15">
      <c r="A35" s="276">
        <v>4</v>
      </c>
      <c r="B35" s="239" t="s">
        <v>84</v>
      </c>
      <c r="C35" s="238" t="s">
        <v>77</v>
      </c>
      <c r="D35" s="460">
        <v>4.8149999999999998E-2</v>
      </c>
      <c r="E35" s="459">
        <v>5.6000000000000001E-2</v>
      </c>
      <c r="H35" s="45">
        <f t="shared" ref="H35" si="3">A35</f>
        <v>4</v>
      </c>
      <c r="I35" s="489" t="str">
        <f t="shared" ref="I35" si="4">B35</f>
        <v>БЫВШАЯ В УПОТРЕБЛЕНИИ РЕКУПЕРИРОВАННАЯ ДРЕВЕСИНА</v>
      </c>
      <c r="J35" s="352" t="s">
        <v>77</v>
      </c>
      <c r="K35" s="103"/>
      <c r="L35" s="104"/>
    </row>
    <row r="36" spans="1:12" s="12" customFormat="1" x14ac:dyDescent="0.15">
      <c r="A36" s="243" t="s">
        <v>85</v>
      </c>
      <c r="B36" s="237" t="s">
        <v>86</v>
      </c>
      <c r="C36" s="238" t="s">
        <v>77</v>
      </c>
      <c r="D36" s="460"/>
      <c r="E36" s="459"/>
      <c r="H36" s="45" t="str">
        <f t="shared" si="1"/>
        <v>5</v>
      </c>
      <c r="I36" s="489" t="str">
        <f t="shared" si="2"/>
        <v>ДРЕВЕСНЫЕ ПЕЛЛЕТЫ И ПРОЧИЕ АГЛОМЕРАТЫ</v>
      </c>
      <c r="J36" s="352" t="s">
        <v>77</v>
      </c>
      <c r="K36" s="103">
        <f>D36-(D37+D38)</f>
        <v>0</v>
      </c>
      <c r="L36" s="103">
        <f>E36-(E37+E38)</f>
        <v>0</v>
      </c>
    </row>
    <row r="37" spans="1:12" s="12" customFormat="1" x14ac:dyDescent="0.15">
      <c r="A37" s="94" t="s">
        <v>87</v>
      </c>
      <c r="B37" s="46" t="s">
        <v>88</v>
      </c>
      <c r="C37" s="73" t="s">
        <v>77</v>
      </c>
      <c r="D37" s="461"/>
      <c r="E37" s="462"/>
      <c r="H37" s="45" t="str">
        <f t="shared" si="1"/>
        <v>5.1</v>
      </c>
      <c r="I37" s="46" t="str">
        <f>B37</f>
        <v>ДРЕВЕСНЫЕ ПЕЛЛЕТЫ</v>
      </c>
      <c r="J37" s="73" t="s">
        <v>77</v>
      </c>
      <c r="K37" s="105"/>
      <c r="L37" s="106"/>
    </row>
    <row r="38" spans="1:12" s="12" customFormat="1" x14ac:dyDescent="0.15">
      <c r="A38" s="94" t="s">
        <v>89</v>
      </c>
      <c r="B38" s="46" t="s">
        <v>90</v>
      </c>
      <c r="C38" s="73" t="s">
        <v>77</v>
      </c>
      <c r="D38" s="462"/>
      <c r="E38" s="462"/>
      <c r="H38" s="45" t="str">
        <f t="shared" si="1"/>
        <v>5.2</v>
      </c>
      <c r="I38" s="46" t="str">
        <f>B38</f>
        <v>ПРОЧИЕ АГЛОМЕРАТЫ</v>
      </c>
      <c r="J38" s="73" t="s">
        <v>77</v>
      </c>
      <c r="K38" s="107"/>
      <c r="L38" s="108"/>
    </row>
    <row r="39" spans="1:12" s="12" customFormat="1" ht="14.25" x14ac:dyDescent="0.15">
      <c r="A39" s="277" t="s">
        <v>91</v>
      </c>
      <c r="B39" s="242" t="s">
        <v>92</v>
      </c>
      <c r="C39" s="238" t="s">
        <v>79</v>
      </c>
      <c r="D39" s="459">
        <v>20.6</v>
      </c>
      <c r="E39" s="459">
        <v>22.78</v>
      </c>
      <c r="H39" s="45" t="str">
        <f t="shared" si="1"/>
        <v>6</v>
      </c>
      <c r="I39" s="51" t="str">
        <f t="shared" si="2"/>
        <v>ПИЛОМАТЕРИАЛЫ (ВКЛЮЧАЯ ШПАЛЫ)</v>
      </c>
      <c r="J39" s="352" t="s">
        <v>79</v>
      </c>
      <c r="K39" s="103">
        <f>D39-(D40+D41)</f>
        <v>0</v>
      </c>
      <c r="L39" s="103">
        <f>E39-(E40+E41)</f>
        <v>0</v>
      </c>
    </row>
    <row r="40" spans="1:12" s="12" customFormat="1" ht="14.25" x14ac:dyDescent="0.15">
      <c r="A40" s="278" t="s">
        <v>93</v>
      </c>
      <c r="B40" s="46" t="s">
        <v>39</v>
      </c>
      <c r="C40" s="73" t="s">
        <v>79</v>
      </c>
      <c r="D40" s="462"/>
      <c r="E40" s="462"/>
      <c r="H40" s="45" t="str">
        <f t="shared" si="1"/>
        <v>6.C</v>
      </c>
      <c r="I40" s="46" t="str">
        <f t="shared" si="2"/>
        <v>Хвойные породы</v>
      </c>
      <c r="J40" s="73" t="s">
        <v>79</v>
      </c>
      <c r="K40" s="105"/>
      <c r="L40" s="106"/>
    </row>
    <row r="41" spans="1:12" s="12" customFormat="1" ht="14.25" x14ac:dyDescent="0.15">
      <c r="A41" s="278" t="s">
        <v>94</v>
      </c>
      <c r="B41" s="46" t="s">
        <v>42</v>
      </c>
      <c r="C41" s="73" t="s">
        <v>79</v>
      </c>
      <c r="D41" s="462">
        <v>20.6</v>
      </c>
      <c r="E41" s="462">
        <v>22.78</v>
      </c>
      <c r="H41" s="45" t="str">
        <f t="shared" si="1"/>
        <v>6.NC</v>
      </c>
      <c r="I41" s="46" t="str">
        <f t="shared" si="2"/>
        <v>Лиственные породы</v>
      </c>
      <c r="J41" s="73" t="s">
        <v>79</v>
      </c>
      <c r="K41" s="105"/>
      <c r="L41" s="106"/>
    </row>
    <row r="42" spans="1:12" s="12" customFormat="1" ht="14.25" x14ac:dyDescent="0.15">
      <c r="A42" s="94" t="s">
        <v>95</v>
      </c>
      <c r="B42" s="48" t="s">
        <v>51</v>
      </c>
      <c r="C42" s="73" t="s">
        <v>79</v>
      </c>
      <c r="D42" s="462"/>
      <c r="E42" s="462"/>
      <c r="H42" s="45" t="str">
        <f t="shared" si="1"/>
        <v>6.NC.T</v>
      </c>
      <c r="I42" s="48" t="str">
        <f t="shared" si="2"/>
        <v>в том числе тропические породы</v>
      </c>
      <c r="J42" s="73" t="s">
        <v>79</v>
      </c>
      <c r="K42" s="107" t="str">
        <f>IF(AND(ISNUMBER(D42/D41),D42&gt;D41),"&gt; 5.NC !!","")</f>
        <v/>
      </c>
      <c r="L42" s="108" t="str">
        <f>IF(AND(ISNUMBER(E42/E41),E42&gt;E41),"&gt; 5.NC !!","")</f>
        <v/>
      </c>
    </row>
    <row r="43" spans="1:12" s="12" customFormat="1" ht="14.25" x14ac:dyDescent="0.15">
      <c r="A43" s="277" t="s">
        <v>96</v>
      </c>
      <c r="B43" s="242" t="s">
        <v>97</v>
      </c>
      <c r="C43" s="238" t="s">
        <v>79</v>
      </c>
      <c r="D43" s="459">
        <v>1.0880000000000001</v>
      </c>
      <c r="E43" s="459">
        <v>0.78180000000000005</v>
      </c>
      <c r="H43" s="45" t="str">
        <f t="shared" ref="H43:H46" si="5">A43</f>
        <v>7</v>
      </c>
      <c r="I43" s="51" t="str">
        <f t="shared" ref="I43:I46" si="6">B43</f>
        <v>ШПОН</v>
      </c>
      <c r="J43" s="352" t="s">
        <v>79</v>
      </c>
      <c r="K43" s="103">
        <f>D43-(D44+D45)</f>
        <v>0</v>
      </c>
      <c r="L43" s="103">
        <f>E43-(E44+E45)</f>
        <v>0</v>
      </c>
    </row>
    <row r="44" spans="1:12" s="12" customFormat="1" ht="14.25" x14ac:dyDescent="0.15">
      <c r="A44" s="278" t="s">
        <v>98</v>
      </c>
      <c r="B44" s="46" t="s">
        <v>39</v>
      </c>
      <c r="C44" s="73" t="s">
        <v>79</v>
      </c>
      <c r="D44" s="462"/>
      <c r="E44" s="462"/>
      <c r="H44" s="45" t="str">
        <f t="shared" si="5"/>
        <v>7.C</v>
      </c>
      <c r="I44" s="48" t="str">
        <f t="shared" si="6"/>
        <v>Хвойные породы</v>
      </c>
      <c r="J44" s="73" t="s">
        <v>79</v>
      </c>
      <c r="K44" s="105"/>
      <c r="L44" s="106"/>
    </row>
    <row r="45" spans="1:12" s="12" customFormat="1" ht="14.25" x14ac:dyDescent="0.15">
      <c r="A45" s="278" t="s">
        <v>99</v>
      </c>
      <c r="B45" s="46" t="s">
        <v>42</v>
      </c>
      <c r="C45" s="73" t="s">
        <v>79</v>
      </c>
      <c r="D45" s="462">
        <v>1.0880000000000001</v>
      </c>
      <c r="E45" s="462">
        <v>0.78180000000000005</v>
      </c>
      <c r="H45" s="45" t="str">
        <f t="shared" si="5"/>
        <v>7.NC</v>
      </c>
      <c r="I45" s="48" t="str">
        <f t="shared" si="6"/>
        <v>Лиственные породы</v>
      </c>
      <c r="J45" s="73" t="s">
        <v>79</v>
      </c>
      <c r="K45" s="105"/>
      <c r="L45" s="106"/>
    </row>
    <row r="46" spans="1:12" s="12" customFormat="1" ht="14.25" x14ac:dyDescent="0.15">
      <c r="A46" s="279" t="s">
        <v>100</v>
      </c>
      <c r="B46" s="56" t="s">
        <v>51</v>
      </c>
      <c r="C46" s="73" t="s">
        <v>79</v>
      </c>
      <c r="D46" s="462"/>
      <c r="E46" s="462"/>
      <c r="H46" s="45" t="str">
        <f t="shared" si="5"/>
        <v>7.NC.T</v>
      </c>
      <c r="I46" s="49" t="str">
        <f t="shared" si="6"/>
        <v>в том числе тропические породы</v>
      </c>
      <c r="J46" s="73" t="s">
        <v>79</v>
      </c>
      <c r="K46" s="105"/>
      <c r="L46" s="106"/>
    </row>
    <row r="47" spans="1:12" s="12" customFormat="1" ht="14.25" x14ac:dyDescent="0.15">
      <c r="A47" s="243" t="s">
        <v>101</v>
      </c>
      <c r="B47" s="237" t="s">
        <v>102</v>
      </c>
      <c r="C47" s="240" t="s">
        <v>79</v>
      </c>
      <c r="D47" s="465">
        <v>245.00490000000002</v>
      </c>
      <c r="E47" s="465">
        <v>304.94259399999999</v>
      </c>
      <c r="H47" s="45" t="str">
        <f t="shared" si="1"/>
        <v>8</v>
      </c>
      <c r="I47" s="51" t="str">
        <f t="shared" si="2"/>
        <v>ЛИСТОВЫЕ ДРЕВЕСНЫЕ МАТЕРИАЛЫ</v>
      </c>
      <c r="J47" s="74" t="s">
        <v>79</v>
      </c>
      <c r="K47" s="103">
        <f>D47-(D48+D52+D54)</f>
        <v>0</v>
      </c>
      <c r="L47" s="103">
        <f>E47-(E48+E52+E54)</f>
        <v>0</v>
      </c>
    </row>
    <row r="48" spans="1:12" s="12" customFormat="1" ht="14.25" x14ac:dyDescent="0.15">
      <c r="A48" s="278" t="s">
        <v>103</v>
      </c>
      <c r="B48" s="46" t="s">
        <v>104</v>
      </c>
      <c r="C48" s="73" t="s">
        <v>79</v>
      </c>
      <c r="D48" s="462">
        <v>1.2639</v>
      </c>
      <c r="E48" s="462">
        <v>4.335</v>
      </c>
      <c r="H48" s="45" t="str">
        <f t="shared" si="1"/>
        <v>8.1</v>
      </c>
      <c r="I48" s="46" t="str">
        <f t="shared" si="2"/>
        <v xml:space="preserve">ФАНЕРА  </v>
      </c>
      <c r="J48" s="73" t="s">
        <v>79</v>
      </c>
      <c r="K48" s="111">
        <f>D48-(D49+D50)</f>
        <v>0</v>
      </c>
      <c r="L48" s="111">
        <f>E48-(E49+E50)</f>
        <v>0</v>
      </c>
    </row>
    <row r="49" spans="1:12" s="12" customFormat="1" ht="14.25" x14ac:dyDescent="0.15">
      <c r="A49" s="278" t="s">
        <v>105</v>
      </c>
      <c r="B49" s="48" t="s">
        <v>39</v>
      </c>
      <c r="C49" s="73" t="s">
        <v>79</v>
      </c>
      <c r="D49" s="466"/>
      <c r="E49" s="466"/>
      <c r="H49" s="45" t="str">
        <f t="shared" si="1"/>
        <v>8.1.C</v>
      </c>
      <c r="I49" s="48" t="str">
        <f t="shared" si="2"/>
        <v>Хвойные породы</v>
      </c>
      <c r="J49" s="73" t="s">
        <v>79</v>
      </c>
      <c r="K49" s="105"/>
      <c r="L49" s="106"/>
    </row>
    <row r="50" spans="1:12" s="12" customFormat="1" ht="14.25" x14ac:dyDescent="0.15">
      <c r="A50" s="278" t="s">
        <v>106</v>
      </c>
      <c r="B50" s="48" t="s">
        <v>42</v>
      </c>
      <c r="C50" s="73" t="s">
        <v>79</v>
      </c>
      <c r="D50" s="462">
        <v>1.2639</v>
      </c>
      <c r="E50" s="462">
        <v>4.335</v>
      </c>
      <c r="H50" s="45" t="str">
        <f t="shared" si="1"/>
        <v>8.1.NC</v>
      </c>
      <c r="I50" s="48" t="str">
        <f t="shared" si="2"/>
        <v>Лиственные породы</v>
      </c>
      <c r="J50" s="73" t="s">
        <v>79</v>
      </c>
      <c r="K50" s="105" t="s">
        <v>0</v>
      </c>
      <c r="L50" s="106"/>
    </row>
    <row r="51" spans="1:12" s="12" customFormat="1" ht="14.25" x14ac:dyDescent="0.15">
      <c r="A51" s="278" t="s">
        <v>107</v>
      </c>
      <c r="B51" s="50" t="s">
        <v>51</v>
      </c>
      <c r="C51" s="73" t="s">
        <v>79</v>
      </c>
      <c r="D51" s="462"/>
      <c r="E51" s="462"/>
      <c r="H51" s="45" t="str">
        <f t="shared" si="1"/>
        <v>8.1.NC.T</v>
      </c>
      <c r="I51" s="49" t="str">
        <f t="shared" si="2"/>
        <v>в том числе тропические породы</v>
      </c>
      <c r="J51" s="73" t="s">
        <v>79</v>
      </c>
      <c r="K51" s="105" t="str">
        <f>IF(AND(ISNUMBER(D51/D50),D51&gt;D50),"&gt; 6.1.NC !!","")</f>
        <v/>
      </c>
      <c r="L51" s="106" t="str">
        <f>IF(AND(ISNUMBER(E51/E50),E51&gt;E50),"&gt; 6.1.NC !!","")</f>
        <v/>
      </c>
    </row>
    <row r="52" spans="1:12" s="12" customFormat="1" ht="25.5" x14ac:dyDescent="0.15">
      <c r="A52" s="278" t="s">
        <v>108</v>
      </c>
      <c r="B52" s="391" t="s">
        <v>109</v>
      </c>
      <c r="C52" s="73" t="s">
        <v>79</v>
      </c>
      <c r="D52" s="462">
        <v>192.61</v>
      </c>
      <c r="E52" s="462">
        <v>255.66800000000001</v>
      </c>
      <c r="H52" s="45" t="str">
        <f t="shared" si="1"/>
        <v>8.2</v>
      </c>
      <c r="I52" s="490" t="str">
        <f t="shared" si="2"/>
        <v>СТРУЖЕЧНЫЕ ПЛИТЫ, ПЛИТЫ С ОРИЕНТИРОВАННОЙ СТРУЖКОЙ (OSB) И ПРОЧИЕ ПЛИТЫ ЭТОЙ КАТЕГОРИИ</v>
      </c>
      <c r="J52" s="73" t="s">
        <v>79</v>
      </c>
      <c r="K52" s="105"/>
      <c r="L52" s="106"/>
    </row>
    <row r="53" spans="1:12" s="12" customFormat="1" ht="14.25" x14ac:dyDescent="0.15">
      <c r="A53" s="278" t="s">
        <v>110</v>
      </c>
      <c r="B53" s="52" t="s">
        <v>111</v>
      </c>
      <c r="C53" s="73" t="s">
        <v>79</v>
      </c>
      <c r="D53" s="462"/>
      <c r="E53" s="462"/>
      <c r="H53" s="45" t="str">
        <f t="shared" si="1"/>
        <v>8.2.1</v>
      </c>
      <c r="I53" s="48" t="str">
        <f t="shared" si="2"/>
        <v>в том числе ПЛИТЫ С ОРИЕНТИРОВАННОЙ СТРУЖКОЙ (OSB)</v>
      </c>
      <c r="J53" s="73" t="s">
        <v>79</v>
      </c>
      <c r="K53" s="105" t="str">
        <f>IF(AND(ISNUMBER(D53/D52),D53&gt;D52),"&gt; 6.3 !!","")</f>
        <v/>
      </c>
      <c r="L53" s="106" t="str">
        <f>IF(AND(ISNUMBER(E53/E52),E53&gt;E52),"&gt; 6.3 !!","")</f>
        <v/>
      </c>
    </row>
    <row r="54" spans="1:12" s="12" customFormat="1" ht="14.25" x14ac:dyDescent="0.15">
      <c r="A54" s="278" t="s">
        <v>112</v>
      </c>
      <c r="B54" s="46" t="s">
        <v>113</v>
      </c>
      <c r="C54" s="73" t="s">
        <v>79</v>
      </c>
      <c r="D54" s="462">
        <v>51.131</v>
      </c>
      <c r="E54" s="462">
        <v>44.939594</v>
      </c>
      <c r="H54" s="45" t="str">
        <f t="shared" si="1"/>
        <v>8.3</v>
      </c>
      <c r="I54" s="46" t="str">
        <f t="shared" si="2"/>
        <v>ДРЕВЕСНОВОЛОКНИСТЫЕ ПЛИТЫ</v>
      </c>
      <c r="J54" s="73" t="s">
        <v>79</v>
      </c>
      <c r="K54" s="111">
        <f>D54-(D55+D56+D57)</f>
        <v>0</v>
      </c>
      <c r="L54" s="111">
        <f>E54-(E55+E56+E57)</f>
        <v>0</v>
      </c>
    </row>
    <row r="55" spans="1:12" s="12" customFormat="1" ht="14.25" x14ac:dyDescent="0.15">
      <c r="A55" s="278" t="s">
        <v>114</v>
      </c>
      <c r="B55" s="48" t="s">
        <v>115</v>
      </c>
      <c r="C55" s="73" t="s">
        <v>79</v>
      </c>
      <c r="D55" s="462"/>
      <c r="E55" s="462"/>
      <c r="H55" s="45" t="str">
        <f t="shared" si="1"/>
        <v>8.3.1</v>
      </c>
      <c r="I55" s="48" t="str">
        <f t="shared" si="2"/>
        <v xml:space="preserve">ТВЕРДЫЕ ПЛИТЫ </v>
      </c>
      <c r="J55" s="73" t="s">
        <v>79</v>
      </c>
      <c r="K55" s="105"/>
      <c r="L55" s="106"/>
    </row>
    <row r="56" spans="1:12" s="12" customFormat="1" ht="25.5" x14ac:dyDescent="0.15">
      <c r="A56" s="278" t="s">
        <v>116</v>
      </c>
      <c r="B56" s="412" t="s">
        <v>117</v>
      </c>
      <c r="C56" s="73" t="s">
        <v>79</v>
      </c>
      <c r="D56" s="462">
        <v>49.497999999999998</v>
      </c>
      <c r="E56" s="462">
        <v>40.200594000000002</v>
      </c>
      <c r="H56" s="45" t="str">
        <f t="shared" si="1"/>
        <v>8.3.2</v>
      </c>
      <c r="I56" s="412" t="str">
        <f t="shared" si="2"/>
        <v>ДРЕВЕСНОВОЛОКНИСТЫЕ ПЛИТЫ СРЕДНЕЙ/ВЫСОКОЙ ПЛОТНОСТИ (MDF/HDF)</v>
      </c>
      <c r="J56" s="73" t="s">
        <v>79</v>
      </c>
      <c r="K56" s="105"/>
      <c r="L56" s="106"/>
    </row>
    <row r="57" spans="1:12" s="12" customFormat="1" ht="14.25" x14ac:dyDescent="0.15">
      <c r="A57" s="279" t="s">
        <v>118</v>
      </c>
      <c r="B57" s="56" t="s">
        <v>119</v>
      </c>
      <c r="C57" s="73" t="s">
        <v>79</v>
      </c>
      <c r="D57" s="462">
        <v>1.633</v>
      </c>
      <c r="E57" s="462">
        <v>4.7389999999999999</v>
      </c>
      <c r="H57" s="45" t="str">
        <f t="shared" si="1"/>
        <v>8.3.3</v>
      </c>
      <c r="I57" s="53" t="str">
        <f t="shared" si="2"/>
        <v>ПРОЧИЕ ДРЕВЕСНОВОЛОКНИСТЫЕ ПЛИТЫ</v>
      </c>
      <c r="J57" s="73" t="s">
        <v>79</v>
      </c>
      <c r="K57" s="107"/>
      <c r="L57" s="108"/>
    </row>
    <row r="58" spans="1:12" s="12" customFormat="1" ht="12.75" customHeight="1" x14ac:dyDescent="0.15">
      <c r="A58" s="280" t="s">
        <v>120</v>
      </c>
      <c r="B58" s="239" t="s">
        <v>121</v>
      </c>
      <c r="C58" s="240" t="s">
        <v>77</v>
      </c>
      <c r="D58" s="467"/>
      <c r="E58" s="467"/>
      <c r="H58" s="45" t="str">
        <f t="shared" si="1"/>
        <v>9</v>
      </c>
      <c r="I58" s="51" t="str">
        <f t="shared" si="2"/>
        <v>ДРЕВЕСНАЯ МАССА</v>
      </c>
      <c r="J58" s="74" t="s">
        <v>77</v>
      </c>
      <c r="K58" s="103">
        <f>D58-(D59+D60+D64)</f>
        <v>0</v>
      </c>
      <c r="L58" s="103">
        <f>E58-(E59+E60+E64)</f>
        <v>-3.2000000000000003E-4</v>
      </c>
    </row>
    <row r="59" spans="1:12" s="12" customFormat="1" ht="12.75" customHeight="1" x14ac:dyDescent="0.15">
      <c r="A59" s="281" t="s">
        <v>122</v>
      </c>
      <c r="B59" s="57" t="s">
        <v>123</v>
      </c>
      <c r="C59" s="74" t="s">
        <v>77</v>
      </c>
      <c r="D59" s="468"/>
      <c r="E59" s="468"/>
      <c r="H59" s="45" t="str">
        <f t="shared" si="1"/>
        <v>9.1</v>
      </c>
      <c r="I59" s="46" t="str">
        <f t="shared" si="2"/>
        <v>МЕХАНИЧЕСКАЯ ДРЕВЕСНАЯ МАССА И ПОЛУЦЕЛЛЮЛОЗА</v>
      </c>
      <c r="J59" s="74" t="s">
        <v>77</v>
      </c>
      <c r="K59" s="105"/>
      <c r="L59" s="106"/>
    </row>
    <row r="60" spans="1:12" s="12" customFormat="1" ht="12.75" customHeight="1" x14ac:dyDescent="0.15">
      <c r="A60" s="281" t="s">
        <v>124</v>
      </c>
      <c r="B60" s="46" t="s">
        <v>125</v>
      </c>
      <c r="C60" s="392" t="s">
        <v>77</v>
      </c>
      <c r="D60" s="469"/>
      <c r="E60" s="469">
        <v>3.2000000000000003E-4</v>
      </c>
      <c r="H60" s="45" t="str">
        <f t="shared" si="1"/>
        <v>9.2</v>
      </c>
      <c r="I60" s="46" t="str">
        <f t="shared" si="2"/>
        <v>ЦЕЛЛЮЛОЗА</v>
      </c>
      <c r="J60" s="392" t="s">
        <v>77</v>
      </c>
      <c r="K60" s="111">
        <f>D60-(D61+D63)</f>
        <v>0</v>
      </c>
      <c r="L60" s="111">
        <f>E60-(E61+E63)</f>
        <v>0</v>
      </c>
    </row>
    <row r="61" spans="1:12" s="12" customFormat="1" ht="12.75" customHeight="1" x14ac:dyDescent="0.15">
      <c r="A61" s="281" t="s">
        <v>126</v>
      </c>
      <c r="B61" s="48" t="s">
        <v>127</v>
      </c>
      <c r="C61" s="74" t="s">
        <v>77</v>
      </c>
      <c r="D61" s="469"/>
      <c r="E61" s="469">
        <v>1.0000000000000001E-5</v>
      </c>
      <c r="H61" s="45" t="str">
        <f t="shared" si="1"/>
        <v>9.2.1</v>
      </c>
      <c r="I61" s="48" t="str">
        <f t="shared" si="2"/>
        <v>СУЛЬФАТНАЯ ЦЕЛЛЮЛОЗА</v>
      </c>
      <c r="J61" s="74" t="s">
        <v>77</v>
      </c>
      <c r="K61" s="105"/>
      <c r="L61" s="106"/>
    </row>
    <row r="62" spans="1:12" s="12" customFormat="1" ht="12.75" customHeight="1" x14ac:dyDescent="0.15">
      <c r="A62" s="281" t="s">
        <v>128</v>
      </c>
      <c r="B62" s="49" t="s">
        <v>129</v>
      </c>
      <c r="C62" s="74" t="s">
        <v>77</v>
      </c>
      <c r="D62" s="469"/>
      <c r="E62" s="469"/>
      <c r="H62" s="45" t="str">
        <f t="shared" si="1"/>
        <v>9.2.1.1</v>
      </c>
      <c r="I62" s="49" t="str">
        <f t="shared" si="2"/>
        <v xml:space="preserve">в том числе БЕЛЕНАЯ </v>
      </c>
      <c r="J62" s="74" t="s">
        <v>77</v>
      </c>
      <c r="K62" s="105"/>
      <c r="L62" s="106"/>
    </row>
    <row r="63" spans="1:12" s="12" customFormat="1" ht="12.75" customHeight="1" x14ac:dyDescent="0.15">
      <c r="A63" s="281" t="s">
        <v>130</v>
      </c>
      <c r="B63" s="56" t="s">
        <v>131</v>
      </c>
      <c r="C63" s="74" t="s">
        <v>77</v>
      </c>
      <c r="D63" s="469"/>
      <c r="E63" s="469">
        <v>3.1E-4</v>
      </c>
      <c r="H63" s="45" t="str">
        <f t="shared" si="1"/>
        <v>9.2.2</v>
      </c>
      <c r="I63" s="48" t="str">
        <f t="shared" si="2"/>
        <v>СУЛЬФИТНАЯ ЦЕЛЛЮЛОЗА</v>
      </c>
      <c r="J63" s="74" t="s">
        <v>77</v>
      </c>
      <c r="K63" s="105"/>
      <c r="L63" s="106"/>
    </row>
    <row r="64" spans="1:12" s="12" customFormat="1" ht="12.75" customHeight="1" x14ac:dyDescent="0.15">
      <c r="A64" s="279" t="s">
        <v>132</v>
      </c>
      <c r="B64" s="46" t="s">
        <v>133</v>
      </c>
      <c r="C64" s="74" t="s">
        <v>77</v>
      </c>
      <c r="D64" s="468"/>
      <c r="E64" s="468"/>
      <c r="H64" s="45" t="str">
        <f t="shared" si="1"/>
        <v>9.3</v>
      </c>
      <c r="I64" s="46" t="str">
        <f t="shared" si="2"/>
        <v>ЦЕЛЛЮЛОЗА ДЛЯ ХИМИЧЕСКОЙ ПЕРЕРАБОТКИ</v>
      </c>
      <c r="J64" s="74" t="s">
        <v>77</v>
      </c>
      <c r="K64" s="107"/>
      <c r="L64" s="108"/>
    </row>
    <row r="65" spans="1:12" s="12" customFormat="1" ht="12.75" customHeight="1" x14ac:dyDescent="0.15">
      <c r="A65" s="280" t="s">
        <v>134</v>
      </c>
      <c r="B65" s="239" t="s">
        <v>135</v>
      </c>
      <c r="C65" s="240" t="s">
        <v>77</v>
      </c>
      <c r="D65" s="470">
        <v>17.89</v>
      </c>
      <c r="E65" s="470">
        <v>21.3581</v>
      </c>
      <c r="H65" s="45" t="str">
        <f t="shared" si="1"/>
        <v>10</v>
      </c>
      <c r="I65" s="51" t="str">
        <f t="shared" si="2"/>
        <v>ПРОЧИЕ ВИДЫ МАССЫ</v>
      </c>
      <c r="J65" s="74" t="s">
        <v>77</v>
      </c>
      <c r="K65" s="103">
        <f>D65-(D66+D67)</f>
        <v>0</v>
      </c>
      <c r="L65" s="104">
        <f>E65-(E66+E67)</f>
        <v>0</v>
      </c>
    </row>
    <row r="66" spans="1:12" s="12" customFormat="1" ht="12.75" customHeight="1" x14ac:dyDescent="0.15">
      <c r="A66" s="278" t="s">
        <v>136</v>
      </c>
      <c r="B66" s="54" t="s">
        <v>137</v>
      </c>
      <c r="C66" s="74" t="s">
        <v>77</v>
      </c>
      <c r="D66" s="471">
        <v>17.89</v>
      </c>
      <c r="E66" s="471">
        <v>21.3581</v>
      </c>
      <c r="H66" s="45" t="str">
        <f t="shared" si="1"/>
        <v>10.1</v>
      </c>
      <c r="I66" s="54" t="str">
        <f t="shared" si="2"/>
        <v>МАССА ИЗ НЕДРЕВЕСНОГО ВОЛОКНА</v>
      </c>
      <c r="J66" s="74" t="s">
        <v>77</v>
      </c>
      <c r="K66" s="105"/>
      <c r="L66" s="106"/>
    </row>
    <row r="67" spans="1:12" s="12" customFormat="1" ht="12.75" customHeight="1" x14ac:dyDescent="0.15">
      <c r="A67" s="278" t="s">
        <v>138</v>
      </c>
      <c r="B67" s="55" t="s">
        <v>139</v>
      </c>
      <c r="C67" s="74" t="s">
        <v>77</v>
      </c>
      <c r="D67" s="471"/>
      <c r="E67" s="471"/>
      <c r="H67" s="45" t="str">
        <f t="shared" si="1"/>
        <v>10.2</v>
      </c>
      <c r="I67" s="491" t="str">
        <f t="shared" si="2"/>
        <v>МАССА ИЗ РЕКУПЕРИРОВАННОГО ВОЛОКНА</v>
      </c>
      <c r="J67" s="74" t="s">
        <v>77</v>
      </c>
      <c r="K67" s="107"/>
      <c r="L67" s="108"/>
    </row>
    <row r="68" spans="1:12" s="12" customFormat="1" ht="12.75" customHeight="1" x14ac:dyDescent="0.15">
      <c r="A68" s="244" t="s">
        <v>140</v>
      </c>
      <c r="B68" s="239" t="s">
        <v>141</v>
      </c>
      <c r="C68" s="240" t="s">
        <v>77</v>
      </c>
      <c r="D68" s="470">
        <v>0.71</v>
      </c>
      <c r="E68" s="470">
        <v>0.85</v>
      </c>
      <c r="H68" s="45" t="str">
        <f t="shared" si="1"/>
        <v>11</v>
      </c>
      <c r="I68" s="492" t="str">
        <f t="shared" si="2"/>
        <v>РЕКУПЕРИРОВАННАЯ БУМАГА (МАКУЛАТУРА)</v>
      </c>
      <c r="J68" s="74" t="s">
        <v>77</v>
      </c>
      <c r="K68" s="115"/>
      <c r="L68" s="116"/>
    </row>
    <row r="69" spans="1:12" s="12" customFormat="1" ht="12.75" customHeight="1" x14ac:dyDescent="0.15">
      <c r="A69" s="280" t="s">
        <v>142</v>
      </c>
      <c r="B69" s="239" t="s">
        <v>143</v>
      </c>
      <c r="C69" s="240" t="s">
        <v>77</v>
      </c>
      <c r="D69" s="470">
        <v>76.59</v>
      </c>
      <c r="E69" s="470">
        <v>72.58</v>
      </c>
      <c r="H69" s="45" t="str">
        <f t="shared" si="1"/>
        <v>12</v>
      </c>
      <c r="I69" s="51" t="str">
        <f t="shared" si="2"/>
        <v>БУМАГА И КАРТОН</v>
      </c>
      <c r="J69" s="74" t="s">
        <v>77</v>
      </c>
      <c r="K69" s="103">
        <f>D69-(D70+D75+D76+D81)</f>
        <v>3.0000000000001137E-3</v>
      </c>
      <c r="L69" s="103">
        <f>E69-(E70+E75+E76+E81)</f>
        <v>2.9199999998752446E-4</v>
      </c>
    </row>
    <row r="70" spans="1:12" s="12" customFormat="1" ht="12.75" customHeight="1" x14ac:dyDescent="0.15">
      <c r="A70" s="281" t="s">
        <v>144</v>
      </c>
      <c r="B70" s="46" t="s">
        <v>145</v>
      </c>
      <c r="C70" s="392" t="s">
        <v>77</v>
      </c>
      <c r="D70" s="471">
        <v>4.6399999999999997</v>
      </c>
      <c r="E70" s="471">
        <v>5.2949999999999999</v>
      </c>
      <c r="H70" s="45" t="str">
        <f t="shared" si="1"/>
        <v>12.1</v>
      </c>
      <c r="I70" s="46" t="str">
        <f t="shared" si="2"/>
        <v>ПОЛИГРАФИЧЕСКАЯ БУМАГА</v>
      </c>
      <c r="J70" s="392" t="s">
        <v>77</v>
      </c>
      <c r="K70" s="111">
        <f>D70-(D71+D72+D73+D74)</f>
        <v>-1.9999999999997797E-3</v>
      </c>
      <c r="L70" s="112">
        <f>E70-(E71+E72+E73+E74)</f>
        <v>-9.9999999999944578E-4</v>
      </c>
    </row>
    <row r="71" spans="1:12" s="12" customFormat="1" ht="12.75" customHeight="1" x14ac:dyDescent="0.15">
      <c r="A71" s="281" t="s">
        <v>146</v>
      </c>
      <c r="B71" s="48" t="s">
        <v>147</v>
      </c>
      <c r="C71" s="392" t="s">
        <v>77</v>
      </c>
      <c r="D71" s="471">
        <v>0.67249999999999999</v>
      </c>
      <c r="E71" s="471">
        <v>0.193</v>
      </c>
      <c r="H71" s="45" t="str">
        <f t="shared" si="1"/>
        <v>12.1.1</v>
      </c>
      <c r="I71" s="48" t="str">
        <f t="shared" si="2"/>
        <v>ГАЗЕТНАЯ БУМАГА</v>
      </c>
      <c r="J71" s="392" t="s">
        <v>77</v>
      </c>
      <c r="K71" s="105"/>
      <c r="L71" s="106"/>
    </row>
    <row r="72" spans="1:12" s="12" customFormat="1" ht="12.75" customHeight="1" x14ac:dyDescent="0.15">
      <c r="A72" s="281" t="s">
        <v>148</v>
      </c>
      <c r="B72" s="48" t="s">
        <v>149</v>
      </c>
      <c r="C72" s="392" t="s">
        <v>77</v>
      </c>
      <c r="D72" s="471">
        <v>1.4497</v>
      </c>
      <c r="E72" s="471">
        <v>0.17899999999999999</v>
      </c>
      <c r="H72" s="45" t="str">
        <f t="shared" si="1"/>
        <v>12.1.2</v>
      </c>
      <c r="I72" s="48" t="str">
        <f t="shared" si="2"/>
        <v>НЕМЕЛОВАННАЯ БУМАГА С СОДЕРЖАНИЕМ ДРЕВЕСНОЙ МАССЫ</v>
      </c>
      <c r="J72" s="392" t="s">
        <v>77</v>
      </c>
      <c r="K72" s="105"/>
      <c r="L72" s="106"/>
    </row>
    <row r="73" spans="1:12" s="12" customFormat="1" ht="12.75" customHeight="1" x14ac:dyDescent="0.15">
      <c r="A73" s="281" t="s">
        <v>150</v>
      </c>
      <c r="B73" s="48" t="s">
        <v>151</v>
      </c>
      <c r="C73" s="392" t="s">
        <v>77</v>
      </c>
      <c r="D73" s="471">
        <v>1.1100000000000001</v>
      </c>
      <c r="E73" s="471">
        <v>2.79</v>
      </c>
      <c r="H73" s="45" t="str">
        <f t="shared" si="1"/>
        <v>12.1.3</v>
      </c>
      <c r="I73" s="48" t="str">
        <f t="shared" si="2"/>
        <v>НЕМЕЛОВАННАЯ БУМАГА БЕЗ СОДЕРЖАНИЯ ДРЕВЕСНОЙ МАССЫ</v>
      </c>
      <c r="J73" s="392" t="s">
        <v>77</v>
      </c>
      <c r="K73" s="105"/>
      <c r="L73" s="106"/>
    </row>
    <row r="74" spans="1:12" s="12" customFormat="1" ht="12.75" customHeight="1" x14ac:dyDescent="0.15">
      <c r="A74" s="281" t="s">
        <v>152</v>
      </c>
      <c r="B74" s="56" t="s">
        <v>153</v>
      </c>
      <c r="C74" s="392" t="s">
        <v>77</v>
      </c>
      <c r="D74" s="471">
        <v>1.4097999999999999</v>
      </c>
      <c r="E74" s="471">
        <v>2.1339999999999999</v>
      </c>
      <c r="H74" s="45" t="str">
        <f t="shared" si="1"/>
        <v>12.1.4</v>
      </c>
      <c r="I74" s="48" t="str">
        <f t="shared" si="2"/>
        <v>МЕЛОВАННАЯ БУМАГА</v>
      </c>
      <c r="J74" s="392" t="s">
        <v>77</v>
      </c>
      <c r="K74" s="105"/>
      <c r="L74" s="106"/>
    </row>
    <row r="75" spans="1:12" s="12" customFormat="1" ht="12.75" customHeight="1" x14ac:dyDescent="0.15">
      <c r="A75" s="281">
        <v>12.2</v>
      </c>
      <c r="B75" s="57" t="s">
        <v>154</v>
      </c>
      <c r="C75" s="392" t="s">
        <v>77</v>
      </c>
      <c r="D75" s="471">
        <v>2.4460000000000002</v>
      </c>
      <c r="E75" s="471">
        <v>3.2044999999999999</v>
      </c>
      <c r="H75" s="45">
        <f t="shared" si="1"/>
        <v>12.2</v>
      </c>
      <c r="I75" s="46" t="str">
        <f t="shared" si="2"/>
        <v>БЫТОВАЯ И ГИГИЕНИЧЕСКАЯ БУМАГА</v>
      </c>
      <c r="J75" s="392" t="s">
        <v>77</v>
      </c>
      <c r="K75" s="105"/>
      <c r="L75" s="106"/>
    </row>
    <row r="76" spans="1:12" s="12" customFormat="1" ht="12.75" customHeight="1" x14ac:dyDescent="0.15">
      <c r="A76" s="281">
        <v>12.3</v>
      </c>
      <c r="B76" s="46" t="s">
        <v>155</v>
      </c>
      <c r="C76" s="392" t="s">
        <v>77</v>
      </c>
      <c r="D76" s="471">
        <v>53.59</v>
      </c>
      <c r="E76" s="471">
        <v>43.650208000000006</v>
      </c>
      <c r="H76" s="45">
        <f t="shared" si="1"/>
        <v>12.3</v>
      </c>
      <c r="I76" s="46" t="str">
        <f t="shared" si="2"/>
        <v>УПАКОВОЧНЫЕ МАТЕРИАЛЫ</v>
      </c>
      <c r="J76" s="392" t="s">
        <v>77</v>
      </c>
      <c r="K76" s="111">
        <f>D76-(D77+D78+D79+D80)</f>
        <v>1.6000000000033765E-3</v>
      </c>
      <c r="L76" s="111">
        <f>E76-(E77+E78+E79+E80)</f>
        <v>0</v>
      </c>
    </row>
    <row r="77" spans="1:12" s="12" customFormat="1" ht="12.75" customHeight="1" x14ac:dyDescent="0.15">
      <c r="A77" s="281" t="s">
        <v>156</v>
      </c>
      <c r="B77" s="48" t="s">
        <v>157</v>
      </c>
      <c r="C77" s="392" t="s">
        <v>77</v>
      </c>
      <c r="D77" s="471">
        <v>45.07</v>
      </c>
      <c r="E77" s="471">
        <v>32.075400000000002</v>
      </c>
      <c r="H77" s="45" t="str">
        <f t="shared" si="1"/>
        <v>12.3.1</v>
      </c>
      <c r="I77" s="48" t="str">
        <f t="shared" si="2"/>
        <v>КАРТОНАЖНЫЕ МАТЕРИАЛЫ</v>
      </c>
      <c r="J77" s="392" t="s">
        <v>77</v>
      </c>
      <c r="K77" s="105"/>
      <c r="L77" s="106"/>
    </row>
    <row r="78" spans="1:12" s="12" customFormat="1" ht="12.75" customHeight="1" x14ac:dyDescent="0.15">
      <c r="A78" s="281" t="s">
        <v>158</v>
      </c>
      <c r="B78" s="48" t="s">
        <v>159</v>
      </c>
      <c r="C78" s="392" t="s">
        <v>77</v>
      </c>
      <c r="D78" s="471">
        <v>0.25359999999999999</v>
      </c>
      <c r="E78" s="471">
        <v>0.112</v>
      </c>
      <c r="H78" s="45" t="str">
        <f t="shared" si="1"/>
        <v>12.3.2</v>
      </c>
      <c r="I78" s="48" t="str">
        <f>B78</f>
        <v>КОРОБОЧНЫЙ КАРТОН</v>
      </c>
      <c r="J78" s="392" t="s">
        <v>77</v>
      </c>
      <c r="K78" s="105"/>
      <c r="L78" s="106"/>
    </row>
    <row r="79" spans="1:12" s="12" customFormat="1" ht="12.75" customHeight="1" x14ac:dyDescent="0.15">
      <c r="A79" s="281" t="s">
        <v>160</v>
      </c>
      <c r="B79" s="48" t="s">
        <v>161</v>
      </c>
      <c r="C79" s="392" t="s">
        <v>77</v>
      </c>
      <c r="D79" s="472">
        <v>8.2647999999999993</v>
      </c>
      <c r="E79" s="472">
        <v>11.462808000000001</v>
      </c>
      <c r="H79" s="45" t="str">
        <f>A79</f>
        <v>12.3.3</v>
      </c>
      <c r="I79" s="48" t="str">
        <f>B79</f>
        <v>ОБЕРТОЧНАЯ БУМАГА</v>
      </c>
      <c r="J79" s="392" t="s">
        <v>77</v>
      </c>
      <c r="K79" s="105"/>
      <c r="L79" s="106"/>
    </row>
    <row r="80" spans="1:12" s="12" customFormat="1" ht="27" customHeight="1" x14ac:dyDescent="0.15">
      <c r="A80" s="281" t="s">
        <v>162</v>
      </c>
      <c r="B80" s="394" t="s">
        <v>163</v>
      </c>
      <c r="C80" s="392" t="s">
        <v>77</v>
      </c>
      <c r="D80" s="472"/>
      <c r="E80" s="472"/>
      <c r="H80" s="45" t="str">
        <f>A80</f>
        <v>12.3.4</v>
      </c>
      <c r="I80" s="412" t="str">
        <f>B80</f>
        <v>ПРОЧИЕ СОРТА БУМАГИ, ИСПОЛЬЗУЕМЫЕ ГЛАВНЫМ ОБРАЗОМ ДЛЯ УПАКОВКИ</v>
      </c>
      <c r="J80" s="392" t="s">
        <v>77</v>
      </c>
      <c r="K80" s="105"/>
      <c r="L80" s="106"/>
    </row>
    <row r="81" spans="1:17" s="12" customFormat="1" ht="27" customHeight="1" thickBot="1" x14ac:dyDescent="0.2">
      <c r="A81" s="282">
        <v>12.4</v>
      </c>
      <c r="B81" s="393" t="s">
        <v>164</v>
      </c>
      <c r="C81" s="419" t="s">
        <v>77</v>
      </c>
      <c r="D81" s="473">
        <v>15.911</v>
      </c>
      <c r="E81" s="473">
        <v>20.43</v>
      </c>
      <c r="H81" s="117">
        <f>A81</f>
        <v>12.4</v>
      </c>
      <c r="I81" s="393" t="str">
        <f>B81</f>
        <v>ПРОЧИЕ СОРТА БУМАГИ И КАРТОНА (НЕ ВКЛЮЧЕННЫЕ В ДРУГИЕ КАТЕГОРИИ)</v>
      </c>
      <c r="J81" s="419" t="s">
        <v>77</v>
      </c>
      <c r="K81" s="107"/>
      <c r="L81" s="108"/>
    </row>
    <row r="82" spans="1:17" s="12" customFormat="1" ht="13.15" customHeight="1" x14ac:dyDescent="0.15">
      <c r="A82" s="135"/>
      <c r="B82" s="135" t="s">
        <v>165</v>
      </c>
      <c r="C82" s="135"/>
      <c r="D82" s="493"/>
      <c r="E82" s="21"/>
      <c r="H82" s="19" t="s">
        <v>0</v>
      </c>
      <c r="I82" s="135"/>
    </row>
    <row r="83" spans="1:17" s="12" customFormat="1" ht="12.75" customHeight="1" x14ac:dyDescent="0.15">
      <c r="A83" s="135"/>
      <c r="B83" s="135" t="s">
        <v>166</v>
      </c>
      <c r="C83" s="135"/>
      <c r="D83" s="493"/>
      <c r="E83" s="21"/>
      <c r="H83" s="19" t="s">
        <v>0</v>
      </c>
    </row>
    <row r="84" spans="1:17" ht="12.75" customHeight="1" x14ac:dyDescent="0.2">
      <c r="A84" s="6"/>
      <c r="B84" s="135" t="s">
        <v>167</v>
      </c>
      <c r="H84" s="19" t="s">
        <v>0</v>
      </c>
      <c r="Q84" s="12"/>
    </row>
    <row r="85" spans="1:17" ht="12.75" customHeight="1" x14ac:dyDescent="0.2">
      <c r="A85" s="6"/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T101"/>
  <sheetViews>
    <sheetView showGridLines="0" zoomScale="85" zoomScaleNormal="85" zoomScaleSheetLayoutView="160" workbookViewId="0">
      <selection activeCell="J3" sqref="J3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401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1" customFormat="1" ht="4.5" customHeight="1" thickBot="1" x14ac:dyDescent="0.25">
      <c r="A1" s="420"/>
      <c r="B1" s="421"/>
      <c r="C1" s="422"/>
      <c r="D1" s="421"/>
      <c r="E1" s="421"/>
      <c r="F1" s="421"/>
      <c r="G1" s="421"/>
      <c r="H1" s="421"/>
      <c r="I1" s="421"/>
      <c r="J1" s="421"/>
      <c r="K1" s="423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594" ht="15" customHeight="1" thickTop="1" x14ac:dyDescent="0.25">
      <c r="A2" s="424"/>
      <c r="B2" s="93"/>
      <c r="C2" s="599" t="s">
        <v>168</v>
      </c>
      <c r="D2" s="599"/>
      <c r="E2" s="599"/>
      <c r="F2" s="600"/>
      <c r="G2" s="353" t="s">
        <v>1</v>
      </c>
      <c r="H2" s="595" t="s">
        <v>169</v>
      </c>
      <c r="I2" s="595"/>
      <c r="J2" s="353" t="s">
        <v>3</v>
      </c>
      <c r="K2" s="494">
        <v>44348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601"/>
      <c r="D3" s="601"/>
      <c r="E3" s="601"/>
      <c r="F3" s="602"/>
      <c r="G3" s="354" t="s">
        <v>170</v>
      </c>
      <c r="H3" s="495"/>
      <c r="I3" s="458"/>
      <c r="J3" s="458"/>
      <c r="K3" s="49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603" t="s">
        <v>11</v>
      </c>
      <c r="D4" s="603"/>
      <c r="E4" s="603"/>
      <c r="F4" s="573"/>
      <c r="G4" s="354" t="s">
        <v>6</v>
      </c>
      <c r="H4" s="458"/>
      <c r="I4" s="458" t="s">
        <v>171</v>
      </c>
      <c r="J4" s="458"/>
      <c r="K4" s="49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610" t="s">
        <v>172</v>
      </c>
      <c r="AA4" s="610"/>
      <c r="AB4" s="610"/>
    </row>
    <row r="5" spans="1:2594" ht="17.100000000000001" customHeight="1" x14ac:dyDescent="0.45">
      <c r="A5" s="16"/>
      <c r="B5" s="62" t="s">
        <v>0</v>
      </c>
      <c r="C5" s="604" t="s">
        <v>173</v>
      </c>
      <c r="D5" s="604"/>
      <c r="E5" s="604"/>
      <c r="F5" s="605"/>
      <c r="G5" s="354" t="s">
        <v>12</v>
      </c>
      <c r="H5" s="458"/>
      <c r="I5" s="497"/>
      <c r="J5" s="498" t="s">
        <v>13</v>
      </c>
      <c r="K5" s="496"/>
      <c r="N5" s="14"/>
      <c r="O5" s="411" t="s">
        <v>14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610"/>
      <c r="AA5" s="610"/>
      <c r="AB5" s="610"/>
    </row>
    <row r="6" spans="1:2594" ht="17.100000000000001" customHeight="1" thickBot="1" x14ac:dyDescent="0.4">
      <c r="A6" s="16"/>
      <c r="B6" s="119"/>
      <c r="C6" s="118"/>
      <c r="D6" s="120"/>
      <c r="E6" s="120"/>
      <c r="F6" s="14"/>
      <c r="G6" s="354" t="s">
        <v>17</v>
      </c>
      <c r="H6" s="458"/>
      <c r="I6" s="458"/>
      <c r="J6" s="458"/>
      <c r="K6" s="496"/>
      <c r="N6" s="14"/>
      <c r="O6" s="14"/>
      <c r="P6" s="14"/>
      <c r="Q6" s="14"/>
      <c r="R6" s="14"/>
      <c r="S6" s="14"/>
      <c r="T6" s="123" t="str">
        <f>G2</f>
        <v>Страна:</v>
      </c>
      <c r="U6" s="606" t="str">
        <f>H2</f>
        <v xml:space="preserve">Республика Узбекистан </v>
      </c>
      <c r="V6" s="606"/>
      <c r="W6" s="606"/>
      <c r="X6" s="606"/>
      <c r="Y6" s="152"/>
      <c r="Z6" s="152"/>
      <c r="AA6" s="152"/>
      <c r="AC6" s="171" t="str">
        <f>G2</f>
        <v>Страна:</v>
      </c>
      <c r="AD6" s="151" t="str">
        <f>H2</f>
        <v xml:space="preserve">Республика Узбекистан </v>
      </c>
    </row>
    <row r="7" spans="1:2594" ht="16.5" customHeight="1" x14ac:dyDescent="0.3">
      <c r="A7" s="58"/>
      <c r="B7" s="609" t="s">
        <v>174</v>
      </c>
      <c r="C7" s="609"/>
      <c r="D7" s="609"/>
      <c r="E7" s="457" t="s">
        <v>175</v>
      </c>
      <c r="F7" s="136" t="s">
        <v>0</v>
      </c>
      <c r="G7" s="76" t="s">
        <v>0</v>
      </c>
      <c r="H7" s="121"/>
      <c r="I7" s="121"/>
      <c r="J7" s="122"/>
      <c r="K7" s="425"/>
      <c r="N7" s="376"/>
      <c r="O7" s="377" t="s">
        <v>173</v>
      </c>
      <c r="P7" s="378"/>
      <c r="Q7" s="607" t="s">
        <v>15</v>
      </c>
      <c r="R7" s="607"/>
      <c r="S7" s="607"/>
      <c r="T7" s="607"/>
      <c r="U7" s="607"/>
      <c r="V7" s="607"/>
      <c r="W7" s="607"/>
      <c r="X7" s="608"/>
      <c r="Y7" s="148"/>
      <c r="Z7" s="155"/>
      <c r="AA7" s="143"/>
      <c r="AB7" s="156"/>
      <c r="AC7" s="157"/>
      <c r="AD7" s="158"/>
    </row>
    <row r="8" spans="1:2594" s="10" customFormat="1" ht="13.5" customHeight="1" x14ac:dyDescent="0.25">
      <c r="A8" s="426" t="s">
        <v>19</v>
      </c>
      <c r="B8" s="499" t="s">
        <v>0</v>
      </c>
      <c r="C8" s="67" t="s">
        <v>21</v>
      </c>
      <c r="D8" s="590" t="s">
        <v>176</v>
      </c>
      <c r="E8" s="591"/>
      <c r="F8" s="592"/>
      <c r="G8" s="593"/>
      <c r="H8" s="592" t="s">
        <v>177</v>
      </c>
      <c r="I8" s="592"/>
      <c r="J8" s="592"/>
      <c r="K8" s="596"/>
      <c r="L8" s="500"/>
      <c r="M8" s="500"/>
      <c r="N8" s="68" t="str">
        <f>A8</f>
        <v>Код</v>
      </c>
      <c r="O8" s="44"/>
      <c r="P8" s="70"/>
      <c r="Q8" s="591" t="str">
        <f>D8</f>
        <v>ИМПОРТ</v>
      </c>
      <c r="R8" s="591"/>
      <c r="S8" s="591"/>
      <c r="T8" s="593"/>
      <c r="U8" s="592" t="str">
        <f>H8</f>
        <v>ЭКСПОРТ</v>
      </c>
      <c r="V8" s="592" t="s">
        <v>0</v>
      </c>
      <c r="W8" s="592" t="s">
        <v>0</v>
      </c>
      <c r="X8" s="593" t="s">
        <v>0</v>
      </c>
      <c r="Y8" s="144"/>
      <c r="Z8" s="409" t="str">
        <f>A8</f>
        <v>Код</v>
      </c>
      <c r="AA8" s="144"/>
      <c r="AB8" s="159" t="s">
        <v>0</v>
      </c>
      <c r="AC8" s="597" t="s">
        <v>178</v>
      </c>
      <c r="AD8" s="598"/>
      <c r="AE8" s="10" t="s">
        <v>0</v>
      </c>
    </row>
    <row r="9" spans="1:2594" ht="11.25" customHeight="1" x14ac:dyDescent="0.25">
      <c r="A9" s="426" t="s">
        <v>24</v>
      </c>
      <c r="B9" s="31" t="s">
        <v>20</v>
      </c>
      <c r="C9" s="68" t="s">
        <v>179</v>
      </c>
      <c r="D9" s="589">
        <v>2019</v>
      </c>
      <c r="E9" s="588"/>
      <c r="F9" s="589">
        <f>D9+1</f>
        <v>2020</v>
      </c>
      <c r="G9" s="588"/>
      <c r="H9" s="587">
        <f>D9</f>
        <v>2019</v>
      </c>
      <c r="I9" s="588"/>
      <c r="J9" s="589">
        <f>F9</f>
        <v>2020</v>
      </c>
      <c r="K9" s="594"/>
      <c r="N9" s="379" t="str">
        <f>A9</f>
        <v>товара</v>
      </c>
      <c r="O9" s="44"/>
      <c r="P9" s="72"/>
      <c r="Q9" s="587">
        <f>D9</f>
        <v>2019</v>
      </c>
      <c r="R9" s="588" t="s">
        <v>0</v>
      </c>
      <c r="S9" s="589">
        <f>F9</f>
        <v>2020</v>
      </c>
      <c r="T9" s="588" t="s">
        <v>0</v>
      </c>
      <c r="U9" s="587">
        <f>H9</f>
        <v>2019</v>
      </c>
      <c r="V9" s="588" t="s">
        <v>0</v>
      </c>
      <c r="W9" s="589">
        <f>J9</f>
        <v>2020</v>
      </c>
      <c r="X9" s="588" t="s">
        <v>0</v>
      </c>
      <c r="Y9" s="71"/>
      <c r="Z9" s="410" t="str">
        <f>A9</f>
        <v>товара</v>
      </c>
      <c r="AA9" s="71"/>
      <c r="AB9" s="159" t="s">
        <v>0</v>
      </c>
      <c r="AC9" s="374">
        <f>H9</f>
        <v>2019</v>
      </c>
      <c r="AD9" s="416">
        <f>F9</f>
        <v>2020</v>
      </c>
      <c r="AE9" s="6" t="s">
        <v>0</v>
      </c>
    </row>
    <row r="10" spans="1:2594" ht="14.25" customHeight="1" x14ac:dyDescent="0.2">
      <c r="A10" s="427" t="s">
        <v>0</v>
      </c>
      <c r="B10" s="501"/>
      <c r="C10" s="37" t="s">
        <v>0</v>
      </c>
      <c r="D10" s="92" t="s">
        <v>25</v>
      </c>
      <c r="E10" s="92" t="s">
        <v>180</v>
      </c>
      <c r="F10" s="92" t="s">
        <v>25</v>
      </c>
      <c r="G10" s="92" t="s">
        <v>180</v>
      </c>
      <c r="H10" s="92" t="s">
        <v>25</v>
      </c>
      <c r="I10" s="92" t="s">
        <v>180</v>
      </c>
      <c r="J10" s="92" t="s">
        <v>25</v>
      </c>
      <c r="K10" s="428" t="s">
        <v>180</v>
      </c>
      <c r="N10" s="380" t="str">
        <f>A10</f>
        <v xml:space="preserve"> </v>
      </c>
      <c r="O10" s="217"/>
      <c r="P10" s="86"/>
      <c r="Q10" s="71" t="str">
        <f>D10</f>
        <v>Объем</v>
      </c>
      <c r="R10" s="67" t="str">
        <f>E10</f>
        <v>Стоимость</v>
      </c>
      <c r="S10" s="31" t="str">
        <f>F10</f>
        <v>Объем</v>
      </c>
      <c r="T10" s="67" t="str">
        <f>G10</f>
        <v>Стоимость</v>
      </c>
      <c r="U10" s="32" t="str">
        <f>H10</f>
        <v>Объем</v>
      </c>
      <c r="V10" s="67" t="str">
        <f>I10</f>
        <v>Стоимость</v>
      </c>
      <c r="W10" s="31" t="str">
        <f>J10</f>
        <v>Объем</v>
      </c>
      <c r="X10" s="67" t="str">
        <f>K10</f>
        <v>Стоимость</v>
      </c>
      <c r="Y10" s="71"/>
      <c r="Z10" s="190" t="str">
        <f>A10</f>
        <v xml:space="preserve"> </v>
      </c>
      <c r="AA10" s="147"/>
      <c r="AB10" s="154" t="s">
        <v>0</v>
      </c>
      <c r="AC10" s="187"/>
      <c r="AD10" s="188"/>
    </row>
    <row r="11" spans="1:2594" s="79" customFormat="1" ht="15" customHeight="1" x14ac:dyDescent="0.15">
      <c r="A11" s="243">
        <v>1</v>
      </c>
      <c r="B11" s="77" t="s">
        <v>32</v>
      </c>
      <c r="C11" s="238" t="s">
        <v>33</v>
      </c>
      <c r="D11" s="212">
        <v>267865.85799999995</v>
      </c>
      <c r="E11" s="212">
        <v>13730.695000000002</v>
      </c>
      <c r="F11" s="212">
        <v>294743.11899999995</v>
      </c>
      <c r="G11" s="212">
        <v>17570.656999999996</v>
      </c>
      <c r="H11" s="212">
        <v>5.8</v>
      </c>
      <c r="I11" s="212">
        <v>1.728</v>
      </c>
      <c r="J11" s="212">
        <v>8.34</v>
      </c>
      <c r="K11" s="429">
        <v>3.2329999999999997</v>
      </c>
      <c r="L11" s="135"/>
      <c r="M11" s="135"/>
      <c r="N11" s="237">
        <f t="shared" ref="N11:O18" si="0">A11</f>
        <v>1</v>
      </c>
      <c r="O11" s="77" t="str">
        <f t="shared" si="0"/>
        <v>КРУГЛЫЙ ЛЕС (НЕОБРАБОТАННЫЕ ЛЕСОМАТЕРИАЛЫ)</v>
      </c>
      <c r="P11" s="238" t="s">
        <v>33</v>
      </c>
      <c r="Q11" s="124">
        <f>D11-(D12+D15)</f>
        <v>-368.19780999998329</v>
      </c>
      <c r="R11" s="125">
        <f t="shared" ref="R11:X11" si="1">E11-(E12+E15)</f>
        <v>-201.96700000000055</v>
      </c>
      <c r="S11" s="125">
        <f t="shared" si="1"/>
        <v>-308.53999999997905</v>
      </c>
      <c r="T11" s="125">
        <f t="shared" si="1"/>
        <v>-134.34100000000035</v>
      </c>
      <c r="U11" s="125">
        <f t="shared" si="1"/>
        <v>0</v>
      </c>
      <c r="V11" s="125">
        <f t="shared" si="1"/>
        <v>0</v>
      </c>
      <c r="W11" s="125">
        <f t="shared" si="1"/>
        <v>0</v>
      </c>
      <c r="X11" s="381">
        <f t="shared" si="1"/>
        <v>0</v>
      </c>
      <c r="Y11" s="153"/>
      <c r="Z11" s="161">
        <f>A11</f>
        <v>1</v>
      </c>
      <c r="AA11" s="77" t="str">
        <f t="shared" ref="AA11:AA20" si="2">B11</f>
        <v>КРУГЛЫЙ ЛЕС (НЕОБРАБОТАННЫЕ ЛЕСОМАТЕРИАЛЫ)</v>
      </c>
      <c r="AB11" s="238" t="s">
        <v>33</v>
      </c>
      <c r="AC11" s="163">
        <f>IF(ISNUMBER('CB1-Производство'!D13+D11-H11),'CB1-Производство'!D13+D11-H11,IF(ISNUMBER(H11-D11),"NT " &amp; H11-D11,"…"))</f>
        <v>267860.05799999996</v>
      </c>
      <c r="AD11" s="164">
        <f>IF(ISNUMBER('CB1-Производство'!E13+F11-J11),'CB1-Производство'!E13+F11-J11,IF(ISNUMBER(J11-F11),"NT " &amp; J11-F11,"…"))</f>
        <v>294734.77899999992</v>
      </c>
      <c r="AE11" s="270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278">
        <v>1.1000000000000001</v>
      </c>
      <c r="B12" s="390" t="s">
        <v>36</v>
      </c>
      <c r="C12" s="73" t="s">
        <v>33</v>
      </c>
      <c r="D12" s="34">
        <v>412.19081000000006</v>
      </c>
      <c r="E12" s="34">
        <v>203.59300000000002</v>
      </c>
      <c r="F12" s="34">
        <v>425.5</v>
      </c>
      <c r="G12" s="34">
        <v>138.017</v>
      </c>
      <c r="H12" s="213">
        <v>5.8</v>
      </c>
      <c r="I12" s="34">
        <v>1.728</v>
      </c>
      <c r="J12" s="34">
        <v>5.14</v>
      </c>
      <c r="K12" s="430">
        <v>2.5779999999999998</v>
      </c>
      <c r="L12" s="135"/>
      <c r="M12" s="135"/>
      <c r="N12" s="45">
        <f t="shared" si="0"/>
        <v>1.1000000000000001</v>
      </c>
      <c r="O12" s="266" t="str">
        <f t="shared" si="0"/>
        <v>ТОПЛИВНАЯ ДРЕВЕСИНА (ВКЛЮЧАЯ ДРЕВЕСИНУ ДЛЯ ПРОИЗВОДСТВА ДРЕВЕСНОГО УГЛЯ)</v>
      </c>
      <c r="P12" s="73" t="s">
        <v>33</v>
      </c>
      <c r="Q12" s="109" t="e">
        <f>D12-(D13+D14)</f>
        <v>#VALUE!</v>
      </c>
      <c r="R12" s="105" t="e">
        <f t="shared" ref="R12:X12" si="3">E12-(E13+E14)</f>
        <v>#VALUE!</v>
      </c>
      <c r="S12" s="105" t="e">
        <f t="shared" si="3"/>
        <v>#VALUE!</v>
      </c>
      <c r="T12" s="105" t="e">
        <f t="shared" si="3"/>
        <v>#VALUE!</v>
      </c>
      <c r="U12" s="105">
        <f t="shared" si="3"/>
        <v>0</v>
      </c>
      <c r="V12" s="105">
        <f t="shared" si="3"/>
        <v>0</v>
      </c>
      <c r="W12" s="105" t="e">
        <f t="shared" si="3"/>
        <v>#VALUE!</v>
      </c>
      <c r="X12" s="106" t="e">
        <f t="shared" si="3"/>
        <v>#VALUE!</v>
      </c>
      <c r="Y12" s="135"/>
      <c r="Z12" s="191">
        <f t="shared" ref="Z12:AA69" si="4">A12</f>
        <v>1.1000000000000001</v>
      </c>
      <c r="AA12" s="266" t="str">
        <f t="shared" si="2"/>
        <v>ТОПЛИВНАЯ ДРЕВЕСИНА (ВКЛЮЧАЯ ДРЕВЕСИНУ ДЛЯ ПРОИЗВОДСТВА ДРЕВЕСНОГО УГЛЯ)</v>
      </c>
      <c r="AB12" s="73" t="s">
        <v>33</v>
      </c>
      <c r="AC12" s="189">
        <f>IF(ISNUMBER('CB1-Производство'!D14+D12-H12),'CB1-Производство'!D14+D12-H12,IF(ISNUMBER(H12-D12),"NT " &amp; H12-D12,"…"))</f>
        <v>406.39081000000004</v>
      </c>
      <c r="AD12" s="174">
        <f>IF(ISNUMBER('CB1-Производство'!E14+F12-J12),'CB1-Производство'!E14+F12-J12,IF(ISNUMBER(J12-F12),"NT " &amp; J12-F12,"…"))</f>
        <v>420.36</v>
      </c>
    </row>
    <row r="13" spans="1:2594" s="12" customFormat="1" ht="15" customHeight="1" x14ac:dyDescent="0.15">
      <c r="A13" s="278" t="s">
        <v>38</v>
      </c>
      <c r="B13" s="53" t="s">
        <v>39</v>
      </c>
      <c r="C13" s="73" t="s">
        <v>33</v>
      </c>
      <c r="D13" s="34" t="s">
        <v>181</v>
      </c>
      <c r="E13" s="34" t="s">
        <v>181</v>
      </c>
      <c r="F13" s="34" t="s">
        <v>181</v>
      </c>
      <c r="G13" s="36" t="s">
        <v>181</v>
      </c>
      <c r="H13" s="34">
        <v>5.8</v>
      </c>
      <c r="I13" s="34">
        <v>1.728</v>
      </c>
      <c r="J13" s="34" t="s">
        <v>181</v>
      </c>
      <c r="K13" s="431" t="s">
        <v>181</v>
      </c>
      <c r="L13" s="135"/>
      <c r="M13" s="135"/>
      <c r="N13" s="45" t="str">
        <f t="shared" ref="N13:N14" si="5">A13</f>
        <v>1.1.C</v>
      </c>
      <c r="O13" s="25" t="str">
        <f t="shared" ref="O13:O14" si="6">B13</f>
        <v>Хвойные породы</v>
      </c>
      <c r="P13" s="73" t="s">
        <v>33</v>
      </c>
      <c r="Q13" s="105"/>
      <c r="R13" s="105"/>
      <c r="S13" s="105"/>
      <c r="T13" s="105"/>
      <c r="U13" s="105"/>
      <c r="V13" s="105"/>
      <c r="W13" s="105"/>
      <c r="X13" s="106"/>
      <c r="Y13" s="135"/>
      <c r="Z13" s="191" t="str">
        <f t="shared" ref="Z13:Z14" si="7">A13</f>
        <v>1.1.C</v>
      </c>
      <c r="AA13" s="25" t="str">
        <f t="shared" ref="AA13:AA14" si="8">B13</f>
        <v>Хвойные породы</v>
      </c>
      <c r="AB13" s="73" t="s">
        <v>33</v>
      </c>
      <c r="AC13" s="189" t="str">
        <f>IF(ISNUMBER('CB1-Производство'!D15+D13-H13),'CB1-Производство'!D15+D13-H13,IF(ISNUMBER(H13-D13),"NT " &amp; H13-D13,"…"))</f>
        <v>…</v>
      </c>
      <c r="AD13" s="174" t="str">
        <f>IF(ISNUMBER('CB1-Производство'!E15+F13-J13),'CB1-Производство'!E15+F13-J13,IF(ISNUMBER(J13-F13),"NT " &amp; J13-F13,"…"))</f>
        <v>…</v>
      </c>
    </row>
    <row r="14" spans="1:2594" s="12" customFormat="1" ht="15" customHeight="1" x14ac:dyDescent="0.15">
      <c r="A14" s="278" t="s">
        <v>41</v>
      </c>
      <c r="B14" s="53" t="s">
        <v>42</v>
      </c>
      <c r="C14" s="73" t="s">
        <v>33</v>
      </c>
      <c r="D14" s="34">
        <v>43.993000000000002</v>
      </c>
      <c r="E14" s="34">
        <v>1.6260000000000001</v>
      </c>
      <c r="F14" s="34">
        <v>116.96000000000001</v>
      </c>
      <c r="G14" s="36">
        <v>3.6760000000000002</v>
      </c>
      <c r="H14" s="34">
        <v>0</v>
      </c>
      <c r="I14" s="34">
        <v>0</v>
      </c>
      <c r="J14" s="34">
        <v>5.14</v>
      </c>
      <c r="K14" s="431">
        <v>2.5779999999999998</v>
      </c>
      <c r="L14" s="135"/>
      <c r="M14" s="135"/>
      <c r="N14" s="45" t="str">
        <f t="shared" si="5"/>
        <v>1.1.NC</v>
      </c>
      <c r="O14" s="25" t="str">
        <f t="shared" si="6"/>
        <v>Лиственные породы</v>
      </c>
      <c r="P14" s="73" t="s">
        <v>33</v>
      </c>
      <c r="Q14" s="105"/>
      <c r="R14" s="105"/>
      <c r="S14" s="105"/>
      <c r="T14" s="105"/>
      <c r="U14" s="105"/>
      <c r="V14" s="105"/>
      <c r="W14" s="105"/>
      <c r="X14" s="106"/>
      <c r="Y14" s="135"/>
      <c r="Z14" s="191" t="str">
        <f t="shared" si="7"/>
        <v>1.1.NC</v>
      </c>
      <c r="AA14" s="25" t="str">
        <f t="shared" si="8"/>
        <v>Лиственные породы</v>
      </c>
      <c r="AB14" s="73" t="s">
        <v>33</v>
      </c>
      <c r="AC14" s="189">
        <f>IF(ISNUMBER('CB1-Производство'!D16+D14-H14),'CB1-Производство'!D16+D14-H14,IF(ISNUMBER(H14-D14),"NT " &amp; H14-D14,"…"))</f>
        <v>43.993000000000002</v>
      </c>
      <c r="AD14" s="174">
        <f>IF(ISNUMBER('CB1-Производство'!E16+F14-J14),'CB1-Производство'!E16+F14-J14,IF(ISNUMBER(J14-F14),"NT " &amp; J14-F14,"…"))</f>
        <v>111.82000000000001</v>
      </c>
    </row>
    <row r="15" spans="1:2594" s="12" customFormat="1" ht="15" customHeight="1" x14ac:dyDescent="0.15">
      <c r="A15" s="278">
        <v>1.2</v>
      </c>
      <c r="B15" s="47" t="s">
        <v>44</v>
      </c>
      <c r="C15" s="73" t="s">
        <v>33</v>
      </c>
      <c r="D15" s="33">
        <v>267821.86499999993</v>
      </c>
      <c r="E15" s="33">
        <v>13729.069000000001</v>
      </c>
      <c r="F15" s="33">
        <v>294626.15899999993</v>
      </c>
      <c r="G15" s="33">
        <v>17566.980999999996</v>
      </c>
      <c r="H15" s="87">
        <v>0</v>
      </c>
      <c r="I15" s="35">
        <v>0</v>
      </c>
      <c r="J15" s="35">
        <v>3.2</v>
      </c>
      <c r="K15" s="432">
        <v>0.65500000000000003</v>
      </c>
      <c r="L15" s="135"/>
      <c r="M15" s="135"/>
      <c r="N15" s="45">
        <f t="shared" si="0"/>
        <v>1.2</v>
      </c>
      <c r="O15" s="24" t="str">
        <f t="shared" si="0"/>
        <v>ДЕЛОВОЙ КРУГЛЫЙ ЛЕС</v>
      </c>
      <c r="P15" s="73" t="s">
        <v>33</v>
      </c>
      <c r="Q15" s="132">
        <f>D15-(D16+D17)</f>
        <v>-129.22000000003027</v>
      </c>
      <c r="R15" s="127">
        <f t="shared" ref="R15:X15" si="9">E15-(E16+E17)</f>
        <v>-6.113999999999578</v>
      </c>
      <c r="S15" s="127">
        <f t="shared" si="9"/>
        <v>-220.53999999997905</v>
      </c>
      <c r="T15" s="127">
        <f t="shared" si="9"/>
        <v>-2.5260000000052969</v>
      </c>
      <c r="U15" s="127">
        <f t="shared" si="9"/>
        <v>0</v>
      </c>
      <c r="V15" s="127">
        <f t="shared" si="9"/>
        <v>0</v>
      </c>
      <c r="W15" s="127">
        <f t="shared" si="9"/>
        <v>0</v>
      </c>
      <c r="X15" s="382">
        <f t="shared" si="9"/>
        <v>0</v>
      </c>
      <c r="Y15" s="153"/>
      <c r="Z15" s="191">
        <f t="shared" si="4"/>
        <v>1.2</v>
      </c>
      <c r="AA15" s="24" t="str">
        <f t="shared" si="2"/>
        <v>ДЕЛОВОЙ КРУГЛЫЙ ЛЕС</v>
      </c>
      <c r="AB15" s="73" t="s">
        <v>33</v>
      </c>
      <c r="AC15" s="189">
        <f>IF(ISNUMBER('CB1-Производство'!D17+D15-H15),'CB1-Производство'!D17+D15-H15,IF(ISNUMBER(H15-D15),"NT " &amp; H15-D15,"…"))</f>
        <v>267821.86499999993</v>
      </c>
      <c r="AD15" s="174">
        <f>IF(ISNUMBER('CB1-Производство'!E17+F15-J15),'CB1-Производство'!E17+F15-J15,IF(ISNUMBER(J15-F15),"NT " &amp; J15-F15,"…"))</f>
        <v>294622.95899999992</v>
      </c>
    </row>
    <row r="16" spans="1:2594" s="12" customFormat="1" ht="15" customHeight="1" x14ac:dyDescent="0.15">
      <c r="A16" s="278" t="s">
        <v>46</v>
      </c>
      <c r="B16" s="48" t="s">
        <v>39</v>
      </c>
      <c r="C16" s="73" t="s">
        <v>33</v>
      </c>
      <c r="D16" s="34">
        <v>254259.65299999996</v>
      </c>
      <c r="E16" s="34">
        <v>13021.374000000002</v>
      </c>
      <c r="F16" s="34">
        <v>268622.86499999993</v>
      </c>
      <c r="G16" s="36">
        <v>16166.003000000001</v>
      </c>
      <c r="H16" s="34">
        <v>0</v>
      </c>
      <c r="I16" s="34">
        <v>0</v>
      </c>
      <c r="J16" s="34">
        <v>3.2</v>
      </c>
      <c r="K16" s="431">
        <v>0.65500000000000003</v>
      </c>
      <c r="L16" s="135"/>
      <c r="M16" s="135"/>
      <c r="N16" s="45" t="str">
        <f t="shared" si="0"/>
        <v>1.2.C</v>
      </c>
      <c r="O16" s="25" t="str">
        <f t="shared" si="0"/>
        <v>Хвойные породы</v>
      </c>
      <c r="P16" s="73" t="s">
        <v>33</v>
      </c>
      <c r="Q16" s="105"/>
      <c r="R16" s="105"/>
      <c r="S16" s="105"/>
      <c r="T16" s="105"/>
      <c r="U16" s="105"/>
      <c r="V16" s="105"/>
      <c r="W16" s="105"/>
      <c r="X16" s="106"/>
      <c r="Y16" s="135"/>
      <c r="Z16" s="191" t="str">
        <f t="shared" si="4"/>
        <v>1.2.C</v>
      </c>
      <c r="AA16" s="25" t="str">
        <f t="shared" si="2"/>
        <v>Хвойные породы</v>
      </c>
      <c r="AB16" s="73" t="s">
        <v>33</v>
      </c>
      <c r="AC16" s="189">
        <f>IF(ISNUMBER('CB1-Производство'!D18+D16-H16),'CB1-Производство'!D18+D16-H16,IF(ISNUMBER(H16-D16),"NT " &amp; H16-D16,"…"))</f>
        <v>254259.65299999996</v>
      </c>
      <c r="AD16" s="174">
        <f>IF(ISNUMBER('CB1-Производство'!E18+F16-J16),'CB1-Производство'!E18+F16-J16,IF(ISNUMBER(J16-F16),"NT " &amp; J16-F16,"…"))</f>
        <v>268619.66499999992</v>
      </c>
    </row>
    <row r="17" spans="1:2594" s="12" customFormat="1" ht="15" customHeight="1" x14ac:dyDescent="0.15">
      <c r="A17" s="278" t="s">
        <v>48</v>
      </c>
      <c r="B17" s="48" t="s">
        <v>42</v>
      </c>
      <c r="C17" s="73" t="s">
        <v>33</v>
      </c>
      <c r="D17" s="34">
        <v>13691.432000000001</v>
      </c>
      <c r="E17" s="34">
        <v>713.80899999999997</v>
      </c>
      <c r="F17" s="34">
        <v>26223.833999999995</v>
      </c>
      <c r="G17" s="36">
        <v>1403.5040000000004</v>
      </c>
      <c r="H17" s="34">
        <v>0</v>
      </c>
      <c r="I17" s="34">
        <v>0</v>
      </c>
      <c r="J17" s="34">
        <v>0</v>
      </c>
      <c r="K17" s="431">
        <v>0</v>
      </c>
      <c r="L17" s="135"/>
      <c r="M17" s="135"/>
      <c r="N17" s="45" t="str">
        <f t="shared" si="0"/>
        <v>1.2.NC</v>
      </c>
      <c r="O17" s="25" t="str">
        <f t="shared" si="0"/>
        <v>Лиственные породы</v>
      </c>
      <c r="P17" s="73" t="s">
        <v>33</v>
      </c>
      <c r="Q17" s="105"/>
      <c r="R17" s="105"/>
      <c r="S17" s="105"/>
      <c r="T17" s="105"/>
      <c r="U17" s="105"/>
      <c r="V17" s="105"/>
      <c r="W17" s="105"/>
      <c r="X17" s="106"/>
      <c r="Y17" s="135"/>
      <c r="Z17" s="191" t="str">
        <f t="shared" si="4"/>
        <v>1.2.NC</v>
      </c>
      <c r="AA17" s="25" t="str">
        <f t="shared" si="2"/>
        <v>Лиственные породы</v>
      </c>
      <c r="AB17" s="73" t="s">
        <v>33</v>
      </c>
      <c r="AC17" s="189">
        <f>IF(ISNUMBER('CB1-Производство'!D19+D17-H17),'CB1-Производство'!D19+D17-H17,IF(ISNUMBER(H17-D17),"NT " &amp; H17-D17,"…"))</f>
        <v>13691.432000000001</v>
      </c>
      <c r="AD17" s="174">
        <f>IF(ISNUMBER('CB1-Производство'!E19+F17-J17),'CB1-Производство'!E19+F17-J17,IF(ISNUMBER(J17-F17),"NT " &amp; J17-F17,"…"))</f>
        <v>26223.833999999995</v>
      </c>
    </row>
    <row r="18" spans="1:2594" s="12" customFormat="1" ht="12.75" customHeight="1" x14ac:dyDescent="0.15">
      <c r="A18" s="279" t="s">
        <v>50</v>
      </c>
      <c r="B18" s="50" t="s">
        <v>51</v>
      </c>
      <c r="C18" s="73" t="s">
        <v>33</v>
      </c>
      <c r="D18" s="34"/>
      <c r="E18" s="34"/>
      <c r="F18" s="34"/>
      <c r="G18" s="36"/>
      <c r="H18" s="34"/>
      <c r="I18" s="34"/>
      <c r="J18" s="34"/>
      <c r="K18" s="431"/>
      <c r="L18" s="135"/>
      <c r="M18" s="135"/>
      <c r="N18" s="45" t="str">
        <f t="shared" si="0"/>
        <v>1.2.NC.T</v>
      </c>
      <c r="O18" s="26" t="str">
        <f t="shared" si="0"/>
        <v>в том числе тропические породы</v>
      </c>
      <c r="P18" s="73" t="s">
        <v>33</v>
      </c>
      <c r="Q18" s="107" t="str">
        <f>IF(AND(ISNUMBER(D18/D17),D18&gt;D17),"&gt; 1.2.NC !!","")</f>
        <v/>
      </c>
      <c r="R18" s="107" t="str">
        <f t="shared" ref="R18:X18" si="10">IF(AND(ISNUMBER(E18/E17),E18&gt;E17),"&gt; 1.2.NC !!","")</f>
        <v/>
      </c>
      <c r="S18" s="107" t="str">
        <f t="shared" si="10"/>
        <v/>
      </c>
      <c r="T18" s="107" t="str">
        <f t="shared" si="10"/>
        <v/>
      </c>
      <c r="U18" s="107" t="str">
        <f t="shared" si="10"/>
        <v/>
      </c>
      <c r="V18" s="107" t="str">
        <f t="shared" si="10"/>
        <v/>
      </c>
      <c r="W18" s="107" t="str">
        <f t="shared" si="10"/>
        <v/>
      </c>
      <c r="X18" s="108" t="str">
        <f t="shared" si="10"/>
        <v/>
      </c>
      <c r="Y18" s="135"/>
      <c r="Z18" s="192" t="str">
        <f t="shared" si="4"/>
        <v>1.2.NC.T</v>
      </c>
      <c r="AA18" s="26" t="str">
        <f t="shared" si="2"/>
        <v>в том числе тропические породы</v>
      </c>
      <c r="AB18" s="73" t="s">
        <v>33</v>
      </c>
      <c r="AC18" s="189">
        <f>IF(ISNUMBER('CB1-Производство'!D20+D18-H18),'CB1-Производство'!D20+D18-H18,IF(ISNUMBER(H18-D18),"NT " &amp; H18-D18,"…"))</f>
        <v>0</v>
      </c>
      <c r="AD18" s="174">
        <f>IF(ISNUMBER('CB1-Производство'!E20+F18-J18),'CB1-Производство'!E20+F18-J18,IF(ISNUMBER(J18-F18),"NT " &amp; J18-F18,"…"))</f>
        <v>0</v>
      </c>
    </row>
    <row r="19" spans="1:2594" s="79" customFormat="1" ht="15" customHeight="1" x14ac:dyDescent="0.15">
      <c r="A19" s="244">
        <v>2</v>
      </c>
      <c r="B19" s="239" t="s">
        <v>76</v>
      </c>
      <c r="C19" s="398" t="s">
        <v>77</v>
      </c>
      <c r="D19" s="81">
        <v>765.7985000000001</v>
      </c>
      <c r="E19" s="81">
        <v>566.0780000000002</v>
      </c>
      <c r="F19" s="81">
        <v>1143.4998000000001</v>
      </c>
      <c r="G19" s="82">
        <v>551.31700000000001</v>
      </c>
      <c r="H19" s="81" t="s">
        <v>181</v>
      </c>
      <c r="I19" s="81" t="s">
        <v>181</v>
      </c>
      <c r="J19" s="81">
        <v>3.512</v>
      </c>
      <c r="K19" s="429">
        <v>1.2889999999999999</v>
      </c>
      <c r="L19" s="135"/>
      <c r="M19" s="135"/>
      <c r="N19" s="502">
        <f t="shared" ref="N19:N69" si="11">A19</f>
        <v>2</v>
      </c>
      <c r="O19" s="85" t="str">
        <f t="shared" ref="O19:O69" si="12">B19</f>
        <v>ДРЕВЕСНЫЙ УГОЛЬ</v>
      </c>
      <c r="P19" s="398" t="s">
        <v>77</v>
      </c>
      <c r="Q19" s="216"/>
      <c r="R19" s="216"/>
      <c r="S19" s="216"/>
      <c r="T19" s="216"/>
      <c r="U19" s="216"/>
      <c r="V19" s="216"/>
      <c r="W19" s="216"/>
      <c r="X19" s="383"/>
      <c r="Y19" s="135"/>
      <c r="Z19" s="162">
        <f t="shared" si="4"/>
        <v>2</v>
      </c>
      <c r="AA19" s="85" t="str">
        <f t="shared" si="2"/>
        <v>ДРЕВЕСНЫЙ УГОЛЬ</v>
      </c>
      <c r="AB19" s="398" t="s">
        <v>182</v>
      </c>
      <c r="AC19" s="165" t="str">
        <f>IF(ISNUMBER('CB1-Производство'!D31+D19-H19),'CB1-Производство'!D31+D19-H19,IF(ISNUMBER(H19-D19),"NT " &amp; H19-D19,"…"))</f>
        <v>…</v>
      </c>
      <c r="AD19" s="166">
        <f>IF(ISNUMBER('CB1-Производство'!E31+F19-J19),'CB1-Производство'!E31+F19-J19,IF(ISNUMBER(J19-F19),"NT " &amp; J19-F19,"…"))</f>
        <v>1140.3412470000001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79" customFormat="1" ht="15" customHeight="1" x14ac:dyDescent="0.15">
      <c r="A20" s="243">
        <v>3</v>
      </c>
      <c r="B20" s="237" t="s">
        <v>78</v>
      </c>
      <c r="C20" s="398" t="s">
        <v>79</v>
      </c>
      <c r="D20" s="81">
        <v>1181.18749</v>
      </c>
      <c r="E20" s="81">
        <v>213.84400000000002</v>
      </c>
      <c r="F20" s="81">
        <v>1286.8520000000001</v>
      </c>
      <c r="G20" s="82">
        <v>145.52500000000001</v>
      </c>
      <c r="H20" s="81">
        <v>0</v>
      </c>
      <c r="I20" s="81">
        <v>0</v>
      </c>
      <c r="J20" s="81">
        <v>0.13500000000000001</v>
      </c>
      <c r="K20" s="429">
        <v>5.5E-2</v>
      </c>
      <c r="L20" s="135"/>
      <c r="M20" s="135"/>
      <c r="N20" s="242">
        <f t="shared" si="11"/>
        <v>3</v>
      </c>
      <c r="O20" s="80" t="str">
        <f t="shared" si="12"/>
        <v>ДРЕВЕСНАЯ ЩЕПА, СТРУЖКА И ОТХОДЫ</v>
      </c>
      <c r="P20" s="398" t="s">
        <v>79</v>
      </c>
      <c r="Q20" s="215">
        <f>D20-(D21+D22)</f>
        <v>0</v>
      </c>
      <c r="R20" s="129">
        <f t="shared" ref="R20:X20" si="13">E20-(E21+E22)</f>
        <v>0</v>
      </c>
      <c r="S20" s="129">
        <f t="shared" si="13"/>
        <v>0</v>
      </c>
      <c r="T20" s="129">
        <f t="shared" si="13"/>
        <v>0</v>
      </c>
      <c r="U20" s="129">
        <f t="shared" si="13"/>
        <v>0</v>
      </c>
      <c r="V20" s="129">
        <f t="shared" si="13"/>
        <v>0</v>
      </c>
      <c r="W20" s="129">
        <f t="shared" si="13"/>
        <v>0</v>
      </c>
      <c r="X20" s="384">
        <f t="shared" si="13"/>
        <v>0</v>
      </c>
      <c r="Y20" s="135"/>
      <c r="Z20" s="218">
        <f t="shared" si="4"/>
        <v>3</v>
      </c>
      <c r="AA20" s="80" t="str">
        <f t="shared" si="2"/>
        <v>ДРЕВЕСНАЯ ЩЕПА, СТРУЖКА И ОТХОДЫ</v>
      </c>
      <c r="AB20" s="398" t="s">
        <v>79</v>
      </c>
      <c r="AC20" s="165">
        <f>IF(ISNUMBER('CB1-Производство'!D32+D20-H20),'CB1-Производство'!D32+D20-H20,IF(ISNUMBER(H20-D20),"NT " &amp; H20-D20,"…"))</f>
        <v>1181.2356400000001</v>
      </c>
      <c r="AD20" s="166">
        <f>IF(ISNUMBER('CB1-Производство'!E32+F20-J20),'CB1-Производство'!E32+F20-J20,IF(ISNUMBER(J20-F20),"NT " &amp; J20-F20,"…"))</f>
        <v>1286.7724500000002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278" t="s">
        <v>80</v>
      </c>
      <c r="B21" s="46" t="s">
        <v>81</v>
      </c>
      <c r="C21" s="396" t="s">
        <v>79</v>
      </c>
      <c r="D21" s="34">
        <v>368.61581000000007</v>
      </c>
      <c r="E21" s="34">
        <v>202.67200000000003</v>
      </c>
      <c r="F21" s="34">
        <v>308.54000000000002</v>
      </c>
      <c r="G21" s="36">
        <v>134.34100000000001</v>
      </c>
      <c r="H21" s="34">
        <v>0</v>
      </c>
      <c r="I21" s="34">
        <v>0</v>
      </c>
      <c r="J21" s="34">
        <v>0</v>
      </c>
      <c r="K21" s="431">
        <v>0</v>
      </c>
      <c r="L21" s="135"/>
      <c r="M21" s="135"/>
      <c r="N21" s="45" t="str">
        <f>A21</f>
        <v>3.1</v>
      </c>
      <c r="O21" s="24" t="str">
        <f>B21</f>
        <v>ДРЕВЕСНАЯ ЩЕПА И СТРУЖКА</v>
      </c>
      <c r="P21" s="396" t="s">
        <v>79</v>
      </c>
      <c r="Q21" s="105"/>
      <c r="R21" s="105"/>
      <c r="S21" s="105"/>
      <c r="T21" s="105"/>
      <c r="U21" s="105"/>
      <c r="V21" s="105"/>
      <c r="W21" s="105"/>
      <c r="X21" s="106"/>
      <c r="Y21" s="135" t="s">
        <v>0</v>
      </c>
      <c r="Z21" s="191" t="str">
        <f>A21</f>
        <v>3.1</v>
      </c>
      <c r="AA21" s="24" t="str">
        <f>B21</f>
        <v>ДРЕВЕСНАЯ ЩЕПА И СТРУЖКА</v>
      </c>
      <c r="AB21" s="396" t="s">
        <v>79</v>
      </c>
      <c r="AC21" s="189">
        <f>IF(ISNUMBER('CB1-Производство'!D33+D21-H21),'CB1-Производство'!D33+D21-H21,IF(ISNUMBER(H21-D21),"NT " &amp; H21-D21,"…"))</f>
        <v>368.66396000000009</v>
      </c>
      <c r="AD21" s="174">
        <f>IF(ISNUMBER('CB1-Производство'!E33+F21-J21),'CB1-Производство'!E33+F21-J21,IF(ISNUMBER(J21-F21),"NT " &amp; J21-F21,"…"))</f>
        <v>308.59545000000003</v>
      </c>
    </row>
    <row r="22" spans="1:2594" s="12" customFormat="1" ht="15" customHeight="1" x14ac:dyDescent="0.15">
      <c r="A22" s="279" t="s">
        <v>82</v>
      </c>
      <c r="B22" s="46" t="s">
        <v>83</v>
      </c>
      <c r="C22" s="396" t="s">
        <v>79</v>
      </c>
      <c r="D22" s="34">
        <v>812.57168000000001</v>
      </c>
      <c r="E22" s="34">
        <v>11.172000000000001</v>
      </c>
      <c r="F22" s="34">
        <v>978.31200000000001</v>
      </c>
      <c r="G22" s="36">
        <v>11.184000000000001</v>
      </c>
      <c r="H22" s="34">
        <v>0</v>
      </c>
      <c r="I22" s="34">
        <v>0</v>
      </c>
      <c r="J22" s="34">
        <v>0.13500000000000001</v>
      </c>
      <c r="K22" s="431">
        <v>5.5E-2</v>
      </c>
      <c r="L22" s="135"/>
      <c r="M22" s="135"/>
      <c r="N22" s="386" t="str">
        <f>A22</f>
        <v>3.2</v>
      </c>
      <c r="O22" s="24" t="str">
        <f>B22</f>
        <v>ДРЕВЕСНЫЕ ОТХОДЫ (ВКЛЮЧАЯ ДРЕВЕСИНУ ДЛЯ АГЛОМЕРАТОВ)</v>
      </c>
      <c r="P22" s="396" t="s">
        <v>79</v>
      </c>
      <c r="Q22" s="107"/>
      <c r="R22" s="107"/>
      <c r="S22" s="107"/>
      <c r="T22" s="107"/>
      <c r="U22" s="107"/>
      <c r="V22" s="107"/>
      <c r="W22" s="107"/>
      <c r="X22" s="108"/>
      <c r="Y22" s="135"/>
      <c r="Z22" s="191" t="str">
        <f>A22</f>
        <v>3.2</v>
      </c>
      <c r="AA22" s="24" t="str">
        <f>B22</f>
        <v>ДРЕВЕСНЫЕ ОТХОДЫ (ВКЛЮЧАЯ ДРЕВЕСИНУ ДЛЯ АГЛОМЕРАТОВ)</v>
      </c>
      <c r="AB22" s="396" t="s">
        <v>79</v>
      </c>
      <c r="AC22" s="169">
        <f>IF(ISNUMBER('CB1-Производство'!D34+D22-H22),'CB1-Производство'!D34+D22-H22,IF(ISNUMBER(H22-D22),"NT " &amp; H22-D22,"…"))</f>
        <v>812.57168000000001</v>
      </c>
      <c r="AD22" s="174">
        <f>IF(ISNUMBER('CB1-Производство'!E34+F22-J22),'CB1-Производство'!E34+F22-J22,IF(ISNUMBER(J22-F22),"NT " &amp; J22-F22,"…"))</f>
        <v>978.17700000000002</v>
      </c>
    </row>
    <row r="23" spans="1:2594" s="79" customFormat="1" ht="15" customHeight="1" x14ac:dyDescent="0.15">
      <c r="A23" s="276" t="s">
        <v>183</v>
      </c>
      <c r="B23" s="239" t="s">
        <v>84</v>
      </c>
      <c r="C23" s="398" t="s">
        <v>77</v>
      </c>
      <c r="D23" s="81">
        <v>812.57168000000001</v>
      </c>
      <c r="E23" s="81">
        <v>11.172000000000001</v>
      </c>
      <c r="F23" s="81">
        <v>978.31200000000001</v>
      </c>
      <c r="G23" s="82">
        <v>11.184000000000001</v>
      </c>
      <c r="H23" s="81">
        <v>0</v>
      </c>
      <c r="I23" s="81">
        <v>0</v>
      </c>
      <c r="J23" s="81">
        <v>0.13500000000000001</v>
      </c>
      <c r="K23" s="429">
        <v>5.5E-2</v>
      </c>
      <c r="L23" s="135"/>
      <c r="M23" s="135"/>
      <c r="N23" s="503" t="str">
        <f t="shared" ref="N23" si="14">A23</f>
        <v>4</v>
      </c>
      <c r="O23" s="80" t="str">
        <f t="shared" ref="O23" si="15">B23</f>
        <v>БЫВШАЯ В УПОТРЕБЛЕНИИ РЕКУПЕРИРОВАННАЯ ДРЕВЕСИНА</v>
      </c>
      <c r="P23" s="398" t="s">
        <v>77</v>
      </c>
      <c r="Q23" s="215"/>
      <c r="R23" s="129"/>
      <c r="S23" s="129"/>
      <c r="T23" s="129"/>
      <c r="U23" s="129"/>
      <c r="V23" s="129"/>
      <c r="W23" s="129"/>
      <c r="X23" s="384"/>
      <c r="Y23" s="135"/>
      <c r="Z23" s="218" t="str">
        <f t="shared" ref="Z23" si="16">A23</f>
        <v>4</v>
      </c>
      <c r="AA23" s="80" t="str">
        <f t="shared" ref="AA23" si="17">B23</f>
        <v>БЫВШАЯ В УПОТРЕБЛЕНИИ РЕКУПЕРИРОВАННАЯ ДРЕВЕСИНА</v>
      </c>
      <c r="AB23" s="398" t="s">
        <v>182</v>
      </c>
      <c r="AC23" s="165">
        <f>IF(ISNUMBER('CB1-Производство'!D35+D23-H23),'CB1-Производство'!D35+D23-H23,IF(ISNUMBER(H23-D23),"NT " &amp; H23-D23,"…"))</f>
        <v>812.61982999999998</v>
      </c>
      <c r="AD23" s="166">
        <f>IF(ISNUMBER('CB1-Производство'!E35+F23-J23),'CB1-Производство'!E35+F23-J23,IF(ISNUMBER(J23-F23),"NT " &amp; J23-F23,"…"))</f>
        <v>978.23300000000006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79" customFormat="1" ht="15" customHeight="1" x14ac:dyDescent="0.15">
      <c r="A24" s="243" t="s">
        <v>85</v>
      </c>
      <c r="B24" s="237" t="s">
        <v>86</v>
      </c>
      <c r="C24" s="398" t="s">
        <v>77</v>
      </c>
      <c r="D24" s="81">
        <v>31.36975</v>
      </c>
      <c r="E24" s="81">
        <v>8.6110000000000007</v>
      </c>
      <c r="F24" s="81">
        <v>9.0971999999999991</v>
      </c>
      <c r="G24" s="82">
        <v>18.693000000000001</v>
      </c>
      <c r="H24" s="81">
        <v>0</v>
      </c>
      <c r="I24" s="81">
        <v>0</v>
      </c>
      <c r="J24" s="81">
        <v>0</v>
      </c>
      <c r="K24" s="429">
        <v>0</v>
      </c>
      <c r="L24" s="135"/>
      <c r="M24" s="135"/>
      <c r="N24" s="503" t="str">
        <f t="shared" si="11"/>
        <v>5</v>
      </c>
      <c r="O24" s="80" t="str">
        <f t="shared" si="12"/>
        <v>ДРЕВЕСНЫЕ ПЕЛЛЕТЫ И ПРОЧИЕ АГЛОМЕРАТЫ</v>
      </c>
      <c r="P24" s="398" t="s">
        <v>77</v>
      </c>
      <c r="Q24" s="215">
        <f>D24-(D25+D26)</f>
        <v>0</v>
      </c>
      <c r="R24" s="129">
        <f t="shared" ref="R24:X24" si="18">E24-(E25+E26)</f>
        <v>0</v>
      </c>
      <c r="S24" s="129">
        <f t="shared" si="18"/>
        <v>0</v>
      </c>
      <c r="T24" s="129">
        <f t="shared" si="18"/>
        <v>0</v>
      </c>
      <c r="U24" s="129" t="e">
        <f t="shared" si="18"/>
        <v>#VALUE!</v>
      </c>
      <c r="V24" s="129" t="e">
        <f t="shared" si="18"/>
        <v>#VALUE!</v>
      </c>
      <c r="W24" s="129" t="e">
        <f t="shared" si="18"/>
        <v>#VALUE!</v>
      </c>
      <c r="X24" s="384" t="e">
        <f t="shared" si="18"/>
        <v>#VALUE!</v>
      </c>
      <c r="Y24" s="135"/>
      <c r="Z24" s="218" t="str">
        <f t="shared" si="4"/>
        <v>5</v>
      </c>
      <c r="AA24" s="80" t="str">
        <f t="shared" ref="AA24:AA35" si="19">B24</f>
        <v>ДРЕВЕСНЫЕ ПЕЛЛЕТЫ И ПРОЧИЕ АГЛОМЕРАТЫ</v>
      </c>
      <c r="AB24" s="398" t="s">
        <v>182</v>
      </c>
      <c r="AC24" s="165">
        <f>IF(ISNUMBER('CB1-Производство'!D36+D24-H24),'CB1-Производство'!D36+D24-H24,IF(ISNUMBER(H24-D24),"NT " &amp; H24-D24,"…"))</f>
        <v>31.36975</v>
      </c>
      <c r="AD24" s="166">
        <f>IF(ISNUMBER('CB1-Производство'!E36+F24-J24),'CB1-Производство'!E36+F24-J24,IF(ISNUMBER(J24-F24),"NT " &amp; J24-F24,"…"))</f>
        <v>9.0971999999999991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278" t="s">
        <v>87</v>
      </c>
      <c r="B25" s="46" t="s">
        <v>88</v>
      </c>
      <c r="C25" s="396" t="s">
        <v>77</v>
      </c>
      <c r="D25" s="34">
        <v>10.768000000000001</v>
      </c>
      <c r="E25" s="34">
        <v>0.92999999999999994</v>
      </c>
      <c r="F25" s="34">
        <v>5.4019999999999992</v>
      </c>
      <c r="G25" s="36">
        <v>2.8369999999999997</v>
      </c>
      <c r="H25" s="34" t="s">
        <v>181</v>
      </c>
      <c r="I25" s="34" t="s">
        <v>181</v>
      </c>
      <c r="J25" s="34" t="s">
        <v>181</v>
      </c>
      <c r="K25" s="431" t="s">
        <v>181</v>
      </c>
      <c r="L25" s="135"/>
      <c r="M25" s="135"/>
      <c r="N25" s="45" t="str">
        <f t="shared" si="11"/>
        <v>5.1</v>
      </c>
      <c r="O25" s="24" t="str">
        <f t="shared" si="12"/>
        <v>ДРЕВЕСНЫЕ ПЕЛЛЕТЫ</v>
      </c>
      <c r="P25" s="396" t="s">
        <v>77</v>
      </c>
      <c r="Q25" s="105"/>
      <c r="R25" s="105"/>
      <c r="S25" s="105"/>
      <c r="T25" s="105"/>
      <c r="U25" s="105"/>
      <c r="V25" s="105"/>
      <c r="W25" s="105"/>
      <c r="X25" s="106"/>
      <c r="Y25" s="135" t="s">
        <v>0</v>
      </c>
      <c r="Z25" s="191" t="str">
        <f t="shared" si="4"/>
        <v>5.1</v>
      </c>
      <c r="AA25" s="24" t="str">
        <f t="shared" si="19"/>
        <v>ДРЕВЕСНЫЕ ПЕЛЛЕТЫ</v>
      </c>
      <c r="AB25" s="396" t="s">
        <v>182</v>
      </c>
      <c r="AC25" s="189" t="str">
        <f>IF(ISNUMBER('CB1-Производство'!D37+D25-H25),'CB1-Производство'!D37+D25-H25,IF(ISNUMBER(H25-D25),"NT " &amp; H25-D25,"…"))</f>
        <v>…</v>
      </c>
      <c r="AD25" s="174" t="str">
        <f>IF(ISNUMBER('CB1-Производство'!E37+F25-J25),'CB1-Производство'!E37+F25-J25,IF(ISNUMBER(J25-F25),"NT " &amp; J25-F25,"…"))</f>
        <v>…</v>
      </c>
    </row>
    <row r="26" spans="1:2594" s="12" customFormat="1" ht="15" customHeight="1" x14ac:dyDescent="0.15">
      <c r="A26" s="278" t="s">
        <v>89</v>
      </c>
      <c r="B26" s="46" t="s">
        <v>90</v>
      </c>
      <c r="C26" s="396" t="s">
        <v>77</v>
      </c>
      <c r="D26" s="34">
        <v>20.601749999999999</v>
      </c>
      <c r="E26" s="34">
        <v>7.681</v>
      </c>
      <c r="F26" s="34">
        <v>3.6951999999999998</v>
      </c>
      <c r="G26" s="36">
        <v>15.856000000000002</v>
      </c>
      <c r="H26" s="34" t="s">
        <v>181</v>
      </c>
      <c r="I26" s="34" t="s">
        <v>181</v>
      </c>
      <c r="J26" s="34" t="s">
        <v>181</v>
      </c>
      <c r="K26" s="431" t="s">
        <v>181</v>
      </c>
      <c r="L26" s="135"/>
      <c r="M26" s="135"/>
      <c r="N26" s="45" t="str">
        <f t="shared" si="11"/>
        <v>5.2</v>
      </c>
      <c r="O26" s="24" t="str">
        <f t="shared" si="12"/>
        <v>ПРОЧИЕ АГЛОМЕРАТЫ</v>
      </c>
      <c r="P26" s="396" t="s">
        <v>77</v>
      </c>
      <c r="Q26" s="107"/>
      <c r="R26" s="107"/>
      <c r="S26" s="107"/>
      <c r="T26" s="107"/>
      <c r="U26" s="107"/>
      <c r="V26" s="107"/>
      <c r="W26" s="107"/>
      <c r="X26" s="108"/>
      <c r="Y26" s="135"/>
      <c r="Z26" s="190" t="str">
        <f t="shared" si="4"/>
        <v>5.2</v>
      </c>
      <c r="AA26" s="24" t="str">
        <f t="shared" si="19"/>
        <v>ПРОЧИЕ АГЛОМЕРАТЫ</v>
      </c>
      <c r="AB26" s="396" t="s">
        <v>182</v>
      </c>
      <c r="AC26" s="169" t="str">
        <f>IF(ISNUMBER('CB1-Производство'!D38+D26-H26),'CB1-Производство'!D38+D26-H26,IF(ISNUMBER(H26-D26),"NT " &amp; H26-D26,"…"))</f>
        <v>…</v>
      </c>
      <c r="AD26" s="174" t="str">
        <f>IF(ISNUMBER('CB1-Производство'!E38+F26-J26),'CB1-Производство'!E38+F26-J26,IF(ISNUMBER(J26-F26),"NT " &amp; J26-F26,"…"))</f>
        <v>…</v>
      </c>
    </row>
    <row r="27" spans="1:2594" s="79" customFormat="1" ht="15" customHeight="1" x14ac:dyDescent="0.15">
      <c r="A27" s="277" t="s">
        <v>91</v>
      </c>
      <c r="B27" s="242" t="s">
        <v>92</v>
      </c>
      <c r="C27" s="238" t="s">
        <v>79</v>
      </c>
      <c r="D27" s="81">
        <v>2700540.9569200017</v>
      </c>
      <c r="E27" s="81">
        <v>323424.19683999993</v>
      </c>
      <c r="F27" s="81">
        <v>2684417.8046799996</v>
      </c>
      <c r="G27" s="82">
        <v>325267.4700000002</v>
      </c>
      <c r="H27" s="81">
        <v>1037.9369999999999</v>
      </c>
      <c r="I27" s="81">
        <v>159.386</v>
      </c>
      <c r="J27" s="81">
        <v>173.85000000000002</v>
      </c>
      <c r="K27" s="429">
        <v>4.2679999999999998</v>
      </c>
      <c r="L27" s="135"/>
      <c r="M27" s="135"/>
      <c r="N27" s="242" t="str">
        <f t="shared" si="11"/>
        <v>6</v>
      </c>
      <c r="O27" s="80" t="str">
        <f t="shared" si="12"/>
        <v>ПИЛОМАТЕРИАЛЫ (ВКЛЮЧАЯ ШПАЛЫ)</v>
      </c>
      <c r="P27" s="238" t="s">
        <v>79</v>
      </c>
      <c r="Q27" s="215">
        <f>D27-(D28+D29)</f>
        <v>0</v>
      </c>
      <c r="R27" s="129">
        <f t="shared" ref="R27:X27" si="20">E27-(E28+E29)</f>
        <v>0</v>
      </c>
      <c r="S27" s="129">
        <f t="shared" si="20"/>
        <v>0</v>
      </c>
      <c r="T27" s="129">
        <f t="shared" si="20"/>
        <v>0</v>
      </c>
      <c r="U27" s="129">
        <f t="shared" si="20"/>
        <v>0</v>
      </c>
      <c r="V27" s="129">
        <f t="shared" si="20"/>
        <v>0</v>
      </c>
      <c r="W27" s="129">
        <f t="shared" si="20"/>
        <v>0</v>
      </c>
      <c r="X27" s="384">
        <f t="shared" si="20"/>
        <v>0</v>
      </c>
      <c r="Y27" s="153"/>
      <c r="Z27" s="161" t="str">
        <f t="shared" si="4"/>
        <v>6</v>
      </c>
      <c r="AA27" s="80" t="str">
        <f t="shared" si="19"/>
        <v>ПИЛОМАТЕРИАЛЫ (ВКЛЮЧАЯ ШПАЛЫ)</v>
      </c>
      <c r="AB27" s="238" t="s">
        <v>79</v>
      </c>
      <c r="AC27" s="165">
        <f>IF(ISNUMBER('CB1-Производство'!D39+D27-H27),'CB1-Производство'!D39+D27-H27,IF(ISNUMBER(H27-D27),"NT " &amp; H27-D27,"…"))</f>
        <v>2699523.6199200018</v>
      </c>
      <c r="AD27" s="166">
        <f>IF(ISNUMBER('CB1-Производство'!E39+F27-J27),'CB1-Производство'!E39+F27-J27,IF(ISNUMBER(J27-F27),"NT " &amp; J27-F27,"…"))</f>
        <v>2684266.7346799993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278" t="s">
        <v>93</v>
      </c>
      <c r="B28" s="46" t="s">
        <v>39</v>
      </c>
      <c r="C28" s="73" t="s">
        <v>79</v>
      </c>
      <c r="D28" s="34">
        <v>2662562.6289200019</v>
      </c>
      <c r="E28" s="34">
        <v>319205.0588399999</v>
      </c>
      <c r="F28" s="34">
        <v>2663538.3170799995</v>
      </c>
      <c r="G28" s="36">
        <v>321836.75700000022</v>
      </c>
      <c r="H28" s="34">
        <v>703.21199999999999</v>
      </c>
      <c r="I28" s="34">
        <v>112.682</v>
      </c>
      <c r="J28" s="34">
        <v>4</v>
      </c>
      <c r="K28" s="431">
        <v>0.44600000000000001</v>
      </c>
      <c r="L28" s="135"/>
      <c r="M28" s="135"/>
      <c r="N28" s="45" t="str">
        <f t="shared" si="11"/>
        <v>6.C</v>
      </c>
      <c r="O28" s="24" t="str">
        <f t="shared" si="12"/>
        <v>Хвойные породы</v>
      </c>
      <c r="P28" s="73" t="s">
        <v>79</v>
      </c>
      <c r="Q28" s="105"/>
      <c r="R28" s="105"/>
      <c r="S28" s="105"/>
      <c r="T28" s="105"/>
      <c r="U28" s="105"/>
      <c r="V28" s="105"/>
      <c r="W28" s="105"/>
      <c r="X28" s="106"/>
      <c r="Y28" s="135" t="s">
        <v>0</v>
      </c>
      <c r="Z28" s="191" t="str">
        <f t="shared" si="4"/>
        <v>6.C</v>
      </c>
      <c r="AA28" s="24" t="str">
        <f t="shared" si="19"/>
        <v>Хвойные породы</v>
      </c>
      <c r="AB28" s="73" t="s">
        <v>79</v>
      </c>
      <c r="AC28" s="189">
        <f>IF(ISNUMBER('CB1-Производство'!D40+D28-H28),'CB1-Производство'!D40+D28-H28,IF(ISNUMBER(H28-D28),"NT " &amp; H28-D28,"…"))</f>
        <v>2661859.4169200021</v>
      </c>
      <c r="AD28" s="174">
        <f>IF(ISNUMBER('CB1-Производство'!E40+F28-J28),'CB1-Производство'!E40+F28-J28,IF(ISNUMBER(J28-F28),"NT " &amp; J28-F28,"…"))</f>
        <v>2663534.3170799995</v>
      </c>
    </row>
    <row r="29" spans="1:2594" s="12" customFormat="1" ht="15" customHeight="1" x14ac:dyDescent="0.15">
      <c r="A29" s="278" t="s">
        <v>94</v>
      </c>
      <c r="B29" s="46" t="s">
        <v>42</v>
      </c>
      <c r="C29" s="73" t="s">
        <v>79</v>
      </c>
      <c r="D29" s="34">
        <v>37978.328000000001</v>
      </c>
      <c r="E29" s="34">
        <v>4219.137999999999</v>
      </c>
      <c r="F29" s="34">
        <v>20879.4876</v>
      </c>
      <c r="G29" s="36">
        <v>3430.7130000000002</v>
      </c>
      <c r="H29" s="34">
        <v>334.72500000000002</v>
      </c>
      <c r="I29" s="34">
        <v>46.704000000000001</v>
      </c>
      <c r="J29" s="34">
        <v>169.85000000000002</v>
      </c>
      <c r="K29" s="431">
        <v>3.8220000000000005</v>
      </c>
      <c r="L29" s="135"/>
      <c r="M29" s="135"/>
      <c r="N29" s="45" t="str">
        <f t="shared" si="11"/>
        <v>6.NC</v>
      </c>
      <c r="O29" s="24" t="str">
        <f t="shared" si="12"/>
        <v>Лиственные породы</v>
      </c>
      <c r="P29" s="73" t="s">
        <v>79</v>
      </c>
      <c r="Q29" s="105"/>
      <c r="R29" s="105"/>
      <c r="S29" s="105"/>
      <c r="T29" s="105"/>
      <c r="U29" s="105"/>
      <c r="V29" s="105"/>
      <c r="W29" s="105"/>
      <c r="X29" s="106"/>
      <c r="Y29" s="135"/>
      <c r="Z29" s="191" t="str">
        <f t="shared" si="4"/>
        <v>6.NC</v>
      </c>
      <c r="AA29" s="24" t="str">
        <f t="shared" si="19"/>
        <v>Лиственные породы</v>
      </c>
      <c r="AB29" s="73" t="s">
        <v>79</v>
      </c>
      <c r="AC29" s="169">
        <f>IF(ISNUMBER('CB1-Производство'!D41+D29-H29),'CB1-Производство'!D41+D29-H29,IF(ISNUMBER(H29-D29),"NT " &amp; H29-D29,"…"))</f>
        <v>37664.203000000001</v>
      </c>
      <c r="AD29" s="174">
        <f>IF(ISNUMBER('CB1-Производство'!E41+F29-J29),'CB1-Производство'!E41+F29-J29,IF(ISNUMBER(J29-F29),"NT " &amp; J29-F29,"…"))</f>
        <v>20732.417600000001</v>
      </c>
    </row>
    <row r="30" spans="1:2594" s="12" customFormat="1" ht="12" customHeight="1" x14ac:dyDescent="0.15">
      <c r="A30" s="279" t="s">
        <v>95</v>
      </c>
      <c r="B30" s="48" t="s">
        <v>51</v>
      </c>
      <c r="C30" s="73" t="s">
        <v>79</v>
      </c>
      <c r="D30" s="34">
        <v>2206.4839999999999</v>
      </c>
      <c r="E30" s="34">
        <v>720.69599999999991</v>
      </c>
      <c r="F30" s="34">
        <v>2836.0596</v>
      </c>
      <c r="G30" s="36">
        <v>978.35399999999993</v>
      </c>
      <c r="H30" s="34">
        <v>0</v>
      </c>
      <c r="I30" s="34">
        <v>0</v>
      </c>
      <c r="J30" s="34">
        <v>0</v>
      </c>
      <c r="K30" s="431">
        <v>0</v>
      </c>
      <c r="L30" s="135"/>
      <c r="M30" s="135"/>
      <c r="N30" s="386" t="str">
        <f t="shared" si="11"/>
        <v>6.NC.T</v>
      </c>
      <c r="O30" s="27" t="str">
        <f t="shared" si="12"/>
        <v>в том числе тропические породы</v>
      </c>
      <c r="P30" s="73" t="s">
        <v>79</v>
      </c>
      <c r="Q30" s="107" t="str">
        <f t="shared" ref="Q30:X30" si="21">IF(AND(ISNUMBER(D30/D29),D30&gt;D29),"&gt; 5.NC !!","")</f>
        <v/>
      </c>
      <c r="R30" s="107" t="str">
        <f t="shared" si="21"/>
        <v/>
      </c>
      <c r="S30" s="107" t="str">
        <f t="shared" si="21"/>
        <v/>
      </c>
      <c r="T30" s="107" t="str">
        <f t="shared" si="21"/>
        <v/>
      </c>
      <c r="U30" s="107" t="str">
        <f t="shared" si="21"/>
        <v/>
      </c>
      <c r="V30" s="107" t="str">
        <f t="shared" si="21"/>
        <v/>
      </c>
      <c r="W30" s="107" t="str">
        <f t="shared" si="21"/>
        <v/>
      </c>
      <c r="X30" s="107" t="str">
        <f t="shared" si="21"/>
        <v/>
      </c>
      <c r="Y30" s="135"/>
      <c r="Z30" s="190" t="str">
        <f t="shared" si="4"/>
        <v>6.NC.T</v>
      </c>
      <c r="AA30" s="27" t="str">
        <f t="shared" si="19"/>
        <v>в том числе тропические породы</v>
      </c>
      <c r="AB30" s="73" t="s">
        <v>79</v>
      </c>
      <c r="AC30" s="169">
        <f>IF(ISNUMBER('CB1-Производство'!D42+D30-H30),'CB1-Производство'!D42+D30-H30,IF(ISNUMBER(H30-D30),"NT " &amp; H30-D30,"…"))</f>
        <v>2206.4839999999999</v>
      </c>
      <c r="AD30" s="174">
        <f>IF(ISNUMBER('CB1-Производство'!E42+F30-J30),'CB1-Производство'!E42+F30-J30,IF(ISNUMBER(J30-F30),"NT " &amp; J30-F30,"…"))</f>
        <v>2836.0596</v>
      </c>
      <c r="AE30" s="12" t="s">
        <v>0</v>
      </c>
    </row>
    <row r="31" spans="1:2594" s="79" customFormat="1" ht="15" customHeight="1" x14ac:dyDescent="0.15">
      <c r="A31" s="277" t="s">
        <v>96</v>
      </c>
      <c r="B31" s="242" t="s">
        <v>97</v>
      </c>
      <c r="C31" s="238" t="s">
        <v>79</v>
      </c>
      <c r="D31" s="81">
        <v>33984.341999999997</v>
      </c>
      <c r="E31" s="81">
        <v>1614.4140000000002</v>
      </c>
      <c r="F31" s="81">
        <v>1701.2818</v>
      </c>
      <c r="G31" s="82">
        <v>1297.5120000000002</v>
      </c>
      <c r="H31" s="81">
        <v>0</v>
      </c>
      <c r="I31" s="81">
        <v>0</v>
      </c>
      <c r="J31" s="81">
        <v>0</v>
      </c>
      <c r="K31" s="429">
        <v>0</v>
      </c>
      <c r="L31" s="135"/>
      <c r="M31" s="135"/>
      <c r="N31" s="242" t="str">
        <f t="shared" ref="N31:O34" si="22">A31</f>
        <v>7</v>
      </c>
      <c r="O31" s="80" t="str">
        <f t="shared" si="22"/>
        <v>ШПОН</v>
      </c>
      <c r="P31" s="238" t="s">
        <v>79</v>
      </c>
      <c r="Q31" s="215">
        <f>D31-(D32+D33)</f>
        <v>0</v>
      </c>
      <c r="R31" s="129">
        <f t="shared" ref="R31:X31" si="23">E31-(E32+E33)</f>
        <v>0</v>
      </c>
      <c r="S31" s="129">
        <f t="shared" si="23"/>
        <v>0</v>
      </c>
      <c r="T31" s="129">
        <f t="shared" si="23"/>
        <v>0</v>
      </c>
      <c r="U31" s="129">
        <f t="shared" si="23"/>
        <v>0</v>
      </c>
      <c r="V31" s="129">
        <f t="shared" si="23"/>
        <v>0</v>
      </c>
      <c r="W31" s="129">
        <f t="shared" si="23"/>
        <v>0</v>
      </c>
      <c r="X31" s="384">
        <f t="shared" si="23"/>
        <v>0</v>
      </c>
      <c r="Y31" s="153"/>
      <c r="Z31" s="161" t="str">
        <f t="shared" ref="Z31:AA34" si="24">A31</f>
        <v>7</v>
      </c>
      <c r="AA31" s="80" t="str">
        <f t="shared" si="24"/>
        <v>ШПОН</v>
      </c>
      <c r="AB31" s="238" t="s">
        <v>79</v>
      </c>
      <c r="AC31" s="165">
        <f>IF(ISNUMBER('CB1-Производство'!D43+D31-H31),'CB1-Производство'!D43+D31-H31,IF(ISNUMBER(H31-D31),"NT " &amp; H31-D31,"…"))</f>
        <v>33985.43</v>
      </c>
      <c r="AD31" s="166">
        <f>IF(ISNUMBER('CB1-Производство'!E43+F31-J31),'CB1-Производство'!E43+F31-J31,IF(ISNUMBER(J31-F31),"NT " &amp; J31-F31,"…"))</f>
        <v>1702.0636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278" t="s">
        <v>98</v>
      </c>
      <c r="B32" s="46" t="s">
        <v>39</v>
      </c>
      <c r="C32" s="73" t="s">
        <v>79</v>
      </c>
      <c r="D32" s="34">
        <v>670.79399999999998</v>
      </c>
      <c r="E32" s="34">
        <v>10.082000000000001</v>
      </c>
      <c r="F32" s="34">
        <v>62.625</v>
      </c>
      <c r="G32" s="36">
        <v>29.734000000000002</v>
      </c>
      <c r="H32" s="34">
        <v>0</v>
      </c>
      <c r="I32" s="34">
        <v>0</v>
      </c>
      <c r="J32" s="34">
        <v>0</v>
      </c>
      <c r="K32" s="431">
        <v>0</v>
      </c>
      <c r="L32" s="135"/>
      <c r="M32" s="135"/>
      <c r="N32" s="45" t="str">
        <f t="shared" si="22"/>
        <v>7.C</v>
      </c>
      <c r="O32" s="24" t="str">
        <f t="shared" si="22"/>
        <v>Хвойные породы</v>
      </c>
      <c r="P32" s="73" t="s">
        <v>79</v>
      </c>
      <c r="Q32" s="105"/>
      <c r="R32" s="105"/>
      <c r="S32" s="105"/>
      <c r="T32" s="105"/>
      <c r="U32" s="105"/>
      <c r="V32" s="105"/>
      <c r="W32" s="105"/>
      <c r="X32" s="106"/>
      <c r="Y32" s="135"/>
      <c r="Z32" s="191" t="str">
        <f t="shared" si="24"/>
        <v>7.C</v>
      </c>
      <c r="AA32" s="24" t="str">
        <f t="shared" si="24"/>
        <v>Хвойные породы</v>
      </c>
      <c r="AB32" s="73" t="s">
        <v>79</v>
      </c>
      <c r="AC32" s="189">
        <f>IF(ISNUMBER('CB1-Производство'!D44+D32-H32),'CB1-Производство'!D44+D32-H32,IF(ISNUMBER(H32-D32),"NT " &amp; H32-D32,"…"))</f>
        <v>670.79399999999998</v>
      </c>
      <c r="AD32" s="174">
        <f>IF(ISNUMBER('CB1-Производство'!E44+F32-J32),'CB1-Производство'!E44+F32-J32,IF(ISNUMBER(J32-F32),"NT " &amp; J32-F32,"…"))</f>
        <v>62.625</v>
      </c>
    </row>
    <row r="33" spans="1:2594" s="12" customFormat="1" ht="15" customHeight="1" x14ac:dyDescent="0.15">
      <c r="A33" s="278" t="s">
        <v>99</v>
      </c>
      <c r="B33" s="46" t="s">
        <v>42</v>
      </c>
      <c r="C33" s="73" t="s">
        <v>79</v>
      </c>
      <c r="D33" s="34">
        <v>33313.548000000003</v>
      </c>
      <c r="E33" s="34">
        <v>1604.3320000000001</v>
      </c>
      <c r="F33" s="34">
        <v>1638.6568</v>
      </c>
      <c r="G33" s="36">
        <v>1267.778</v>
      </c>
      <c r="H33" s="34">
        <v>0</v>
      </c>
      <c r="I33" s="34">
        <v>0</v>
      </c>
      <c r="J33" s="34">
        <v>0</v>
      </c>
      <c r="K33" s="431">
        <v>0</v>
      </c>
      <c r="L33" s="135"/>
      <c r="M33" s="135"/>
      <c r="N33" s="45" t="str">
        <f t="shared" si="22"/>
        <v>7.NC</v>
      </c>
      <c r="O33" s="24" t="str">
        <f t="shared" si="22"/>
        <v>Лиственные породы</v>
      </c>
      <c r="P33" s="73" t="s">
        <v>79</v>
      </c>
      <c r="Q33" s="105"/>
      <c r="R33" s="105"/>
      <c r="S33" s="105"/>
      <c r="T33" s="105"/>
      <c r="U33" s="105"/>
      <c r="V33" s="105"/>
      <c r="W33" s="105"/>
      <c r="X33" s="106"/>
      <c r="Y33" s="135"/>
      <c r="Z33" s="191" t="str">
        <f t="shared" si="24"/>
        <v>7.NC</v>
      </c>
      <c r="AA33" s="24" t="str">
        <f t="shared" si="24"/>
        <v>Лиственные породы</v>
      </c>
      <c r="AB33" s="73" t="s">
        <v>79</v>
      </c>
      <c r="AC33" s="169">
        <f>IF(ISNUMBER('CB1-Производство'!D45+D33-H33),'CB1-Производство'!D45+D33-H33,IF(ISNUMBER(H33-D33),"NT " &amp; H33-D33,"…"))</f>
        <v>33314.636000000006</v>
      </c>
      <c r="AD33" s="174">
        <f>IF(ISNUMBER('CB1-Производство'!E45+F33-J33),'CB1-Производство'!E45+F33-J33,IF(ISNUMBER(J33-F33),"NT " &amp; J33-F33,"…"))</f>
        <v>1639.4386</v>
      </c>
    </row>
    <row r="34" spans="1:2594" s="12" customFormat="1" ht="11.25" customHeight="1" x14ac:dyDescent="0.15">
      <c r="A34" s="279" t="s">
        <v>100</v>
      </c>
      <c r="B34" s="56" t="s">
        <v>51</v>
      </c>
      <c r="C34" s="73" t="s">
        <v>79</v>
      </c>
      <c r="D34" s="34">
        <v>32065.951000000001</v>
      </c>
      <c r="E34" s="34">
        <v>118.29599999999999</v>
      </c>
      <c r="F34" s="34">
        <v>703.88499999999999</v>
      </c>
      <c r="G34" s="36">
        <v>75.173000000000002</v>
      </c>
      <c r="H34" s="34">
        <v>0</v>
      </c>
      <c r="I34" s="34">
        <v>0</v>
      </c>
      <c r="J34" s="34">
        <v>0</v>
      </c>
      <c r="K34" s="431">
        <v>0</v>
      </c>
      <c r="L34" s="135"/>
      <c r="M34" s="135"/>
      <c r="N34" s="386" t="str">
        <f t="shared" si="22"/>
        <v>7.NC.T</v>
      </c>
      <c r="O34" s="27" t="str">
        <f t="shared" si="22"/>
        <v>в том числе тропические породы</v>
      </c>
      <c r="P34" s="73" t="s">
        <v>79</v>
      </c>
      <c r="Q34" s="107" t="str">
        <f t="shared" ref="Q34:X34" si="25">IF(AND(ISNUMBER(D34/D33),D34&gt;D33),"&gt; 6.1.NC !!","")</f>
        <v/>
      </c>
      <c r="R34" s="107" t="str">
        <f t="shared" si="25"/>
        <v/>
      </c>
      <c r="S34" s="107" t="str">
        <f t="shared" si="25"/>
        <v/>
      </c>
      <c r="T34" s="107" t="str">
        <f t="shared" si="25"/>
        <v/>
      </c>
      <c r="U34" s="107" t="str">
        <f t="shared" si="25"/>
        <v/>
      </c>
      <c r="V34" s="107" t="str">
        <f t="shared" si="25"/>
        <v/>
      </c>
      <c r="W34" s="107" t="str">
        <f t="shared" si="25"/>
        <v/>
      </c>
      <c r="X34" s="107" t="str">
        <f t="shared" si="25"/>
        <v/>
      </c>
      <c r="Y34" s="135"/>
      <c r="Z34" s="190" t="str">
        <f t="shared" si="24"/>
        <v>7.NC.T</v>
      </c>
      <c r="AA34" s="27" t="str">
        <f t="shared" si="24"/>
        <v>в том числе тропические породы</v>
      </c>
      <c r="AB34" s="73" t="s">
        <v>79</v>
      </c>
      <c r="AC34" s="169">
        <f>IF(ISNUMBER('CB1-Производство'!D46+D34-H34),'CB1-Производство'!D46+D34-H34,IF(ISNUMBER(H34-D34),"NT " &amp; H34-D34,"…"))</f>
        <v>32065.951000000001</v>
      </c>
      <c r="AD34" s="174">
        <f>IF(ISNUMBER('CB1-Производство'!E46+F34-J34),'CB1-Производство'!E46+F34-J34,IF(ISNUMBER(J34-F34),"NT " &amp; J34-F34,"…"))</f>
        <v>703.88499999999999</v>
      </c>
    </row>
    <row r="35" spans="1:2594" s="79" customFormat="1" ht="15" customHeight="1" x14ac:dyDescent="0.15">
      <c r="A35" s="243" t="s">
        <v>101</v>
      </c>
      <c r="B35" s="237" t="s">
        <v>102</v>
      </c>
      <c r="C35" s="240" t="s">
        <v>79</v>
      </c>
      <c r="D35" s="78">
        <v>69074471.138439998</v>
      </c>
      <c r="E35" s="78">
        <v>246136.73900000003</v>
      </c>
      <c r="F35" s="78">
        <v>59209533.335890017</v>
      </c>
      <c r="G35" s="83">
        <v>199185.21619999997</v>
      </c>
      <c r="H35" s="78">
        <v>234510.57620000001</v>
      </c>
      <c r="I35" s="78">
        <v>1116.307</v>
      </c>
      <c r="J35" s="78">
        <v>550689.67426</v>
      </c>
      <c r="K35" s="433">
        <v>2977.5329999999994</v>
      </c>
      <c r="L35" s="135"/>
      <c r="M35" s="135"/>
      <c r="N35" s="237" t="str">
        <f t="shared" si="11"/>
        <v>8</v>
      </c>
      <c r="O35" s="77" t="str">
        <f t="shared" si="12"/>
        <v>ЛИСТОВЫЕ ДРЕВЕСНЫЕ МАТЕРИАЛЫ</v>
      </c>
      <c r="P35" s="240" t="s">
        <v>79</v>
      </c>
      <c r="Q35" s="215">
        <f>D35-(D36+D40+D42)</f>
        <v>-16733992.518999994</v>
      </c>
      <c r="R35" s="129">
        <f t="shared" ref="R35:X35" si="26">E35-(E36+E40+E42)</f>
        <v>-14311.252999999968</v>
      </c>
      <c r="S35" s="129">
        <f t="shared" si="26"/>
        <v>-14384189.715379991</v>
      </c>
      <c r="T35" s="129">
        <f t="shared" si="26"/>
        <v>-10613.199200000032</v>
      </c>
      <c r="U35" s="129">
        <f t="shared" si="26"/>
        <v>0</v>
      </c>
      <c r="V35" s="129">
        <f t="shared" si="26"/>
        <v>0</v>
      </c>
      <c r="W35" s="129">
        <f t="shared" si="26"/>
        <v>-26.055000000051223</v>
      </c>
      <c r="X35" s="384">
        <f t="shared" si="26"/>
        <v>-3.7000000000261934E-2</v>
      </c>
      <c r="Y35" s="153"/>
      <c r="Z35" s="161" t="str">
        <f t="shared" si="4"/>
        <v>8</v>
      </c>
      <c r="AA35" s="77" t="str">
        <f t="shared" si="19"/>
        <v>ЛИСТОВЫЕ ДРЕВЕСНЫЕ МАТЕРИАЛЫ</v>
      </c>
      <c r="AB35" s="240" t="s">
        <v>79</v>
      </c>
      <c r="AC35" s="165">
        <f>IF(ISNUMBER('CB1-Производство'!D47+D35-H35),'CB1-Производство'!D47+D35-H35,IF(ISNUMBER(H35-D35),"NT " &amp; H35-D35,"…"))</f>
        <v>68840205.567139998</v>
      </c>
      <c r="AD35" s="166">
        <f>IF(ISNUMBER('CB1-Производство'!E47+F35-J35),'CB1-Производство'!E47+F35-J35,IF(ISNUMBER(J35-F35),"NT " &amp; J35-F35,"…"))</f>
        <v>58659148.604224019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278" t="s">
        <v>103</v>
      </c>
      <c r="B36" s="46" t="s">
        <v>104</v>
      </c>
      <c r="C36" s="73" t="s">
        <v>79</v>
      </c>
      <c r="D36" s="33">
        <v>47159.909500000002</v>
      </c>
      <c r="E36" s="33">
        <v>20141.318999999996</v>
      </c>
      <c r="F36" s="33">
        <v>44985.138889999987</v>
      </c>
      <c r="G36" s="38">
        <v>18031.289999999997</v>
      </c>
      <c r="H36" s="33">
        <v>0</v>
      </c>
      <c r="I36" s="33">
        <v>0</v>
      </c>
      <c r="J36" s="33">
        <v>0.64</v>
      </c>
      <c r="K36" s="430">
        <v>0.80100000000000005</v>
      </c>
      <c r="L36" s="135"/>
      <c r="M36" s="135"/>
      <c r="N36" s="45" t="str">
        <f t="shared" si="11"/>
        <v>8.1</v>
      </c>
      <c r="O36" s="24" t="str">
        <f t="shared" si="12"/>
        <v xml:space="preserve">ФАНЕРА  </v>
      </c>
      <c r="P36" s="73" t="s">
        <v>79</v>
      </c>
      <c r="Q36" s="132">
        <f>D36-(D37+D38)</f>
        <v>-1629.2182999999932</v>
      </c>
      <c r="R36" s="127">
        <f t="shared" ref="R36:X36" si="27">E36-(E37+E38)</f>
        <v>-182.2599999999984</v>
      </c>
      <c r="S36" s="127">
        <f t="shared" si="27"/>
        <v>-959.97450000001118</v>
      </c>
      <c r="T36" s="127">
        <f t="shared" si="27"/>
        <v>-536.19800000000032</v>
      </c>
      <c r="U36" s="127">
        <f t="shared" si="27"/>
        <v>0</v>
      </c>
      <c r="V36" s="127">
        <f t="shared" si="27"/>
        <v>0</v>
      </c>
      <c r="W36" s="127">
        <f t="shared" si="27"/>
        <v>-0.64</v>
      </c>
      <c r="X36" s="382">
        <f t="shared" si="27"/>
        <v>-0.80100000000000005</v>
      </c>
      <c r="Y36" s="153"/>
      <c r="Z36" s="191" t="str">
        <f t="shared" si="4"/>
        <v>8.1</v>
      </c>
      <c r="AA36" s="24" t="str">
        <f t="shared" si="4"/>
        <v xml:space="preserve">ФАНЕРА  </v>
      </c>
      <c r="AB36" s="73" t="s">
        <v>79</v>
      </c>
      <c r="AC36" s="189">
        <f>IF(ISNUMBER('CB1-Производство'!D48+D36-H36),'CB1-Производство'!D48+D36-H36,IF(ISNUMBER(H36-D36),"NT " &amp; H36-D36,"…"))</f>
        <v>47161.1734</v>
      </c>
      <c r="AD36" s="174">
        <f>IF(ISNUMBER('CB1-Производство'!E48+F36-J36),'CB1-Производство'!E48+F36-J36,IF(ISNUMBER(J36-F36),"NT " &amp; J36-F36,"…"))</f>
        <v>44988.833889999987</v>
      </c>
    </row>
    <row r="37" spans="1:2594" s="12" customFormat="1" ht="15" customHeight="1" x14ac:dyDescent="0.15">
      <c r="A37" s="278" t="s">
        <v>105</v>
      </c>
      <c r="B37" s="48" t="s">
        <v>39</v>
      </c>
      <c r="C37" s="73" t="s">
        <v>79</v>
      </c>
      <c r="D37" s="34">
        <v>5115.4157999999998</v>
      </c>
      <c r="E37" s="34">
        <v>1740.0469999999998</v>
      </c>
      <c r="F37" s="34">
        <v>4087.7681899999998</v>
      </c>
      <c r="G37" s="36">
        <v>1480.7239999999999</v>
      </c>
      <c r="H37" s="34">
        <v>0</v>
      </c>
      <c r="I37" s="34">
        <v>0</v>
      </c>
      <c r="J37" s="34">
        <v>0.64</v>
      </c>
      <c r="K37" s="431">
        <v>0.80100000000000005</v>
      </c>
      <c r="L37" s="135"/>
      <c r="M37" s="135"/>
      <c r="N37" s="45" t="str">
        <f t="shared" si="11"/>
        <v>8.1.C</v>
      </c>
      <c r="O37" s="25" t="str">
        <f t="shared" si="12"/>
        <v>Хвойные породы</v>
      </c>
      <c r="P37" s="73" t="s">
        <v>79</v>
      </c>
      <c r="Q37" s="105"/>
      <c r="R37" s="105"/>
      <c r="S37" s="105"/>
      <c r="T37" s="105"/>
      <c r="U37" s="105"/>
      <c r="V37" s="105"/>
      <c r="W37" s="105"/>
      <c r="X37" s="106"/>
      <c r="Y37" s="135"/>
      <c r="Z37" s="191" t="str">
        <f t="shared" si="4"/>
        <v>8.1.C</v>
      </c>
      <c r="AA37" s="25" t="str">
        <f t="shared" si="4"/>
        <v>Хвойные породы</v>
      </c>
      <c r="AB37" s="73" t="s">
        <v>79</v>
      </c>
      <c r="AC37" s="189">
        <f>IF(ISNUMBER('CB1-Производство'!D49+D37-H37),'CB1-Производство'!D49+D37-H37,IF(ISNUMBER(H37-D37),"NT " &amp; H37-D37,"…"))</f>
        <v>5115.4157999999998</v>
      </c>
      <c r="AD37" s="174">
        <f>IF(ISNUMBER('CB1-Производство'!E49+F37-J37),'CB1-Производство'!E49+F37-J37,IF(ISNUMBER(J37-F37),"NT " &amp; J37-F37,"…"))</f>
        <v>4087.1281899999999</v>
      </c>
    </row>
    <row r="38" spans="1:2594" s="12" customFormat="1" ht="15" customHeight="1" x14ac:dyDescent="0.15">
      <c r="A38" s="278" t="s">
        <v>106</v>
      </c>
      <c r="B38" s="48" t="s">
        <v>42</v>
      </c>
      <c r="C38" s="73" t="s">
        <v>79</v>
      </c>
      <c r="D38" s="34">
        <v>43673.711999999992</v>
      </c>
      <c r="E38" s="34">
        <v>18583.531999999996</v>
      </c>
      <c r="F38" s="34">
        <v>41857.345199999996</v>
      </c>
      <c r="G38" s="34">
        <v>17086.763999999999</v>
      </c>
      <c r="H38" s="34">
        <v>0</v>
      </c>
      <c r="I38" s="34">
        <v>0</v>
      </c>
      <c r="J38" s="34">
        <v>0.64</v>
      </c>
      <c r="K38" s="431">
        <v>0.80100000000000005</v>
      </c>
      <c r="L38" s="135"/>
      <c r="M38" s="135"/>
      <c r="N38" s="45" t="str">
        <f t="shared" si="11"/>
        <v>8.1.NC</v>
      </c>
      <c r="O38" s="25" t="str">
        <f t="shared" si="12"/>
        <v>Лиственные породы</v>
      </c>
      <c r="P38" s="73" t="s">
        <v>79</v>
      </c>
      <c r="Q38" s="105"/>
      <c r="R38" s="105"/>
      <c r="S38" s="105"/>
      <c r="T38" s="105"/>
      <c r="U38" s="105"/>
      <c r="V38" s="105"/>
      <c r="W38" s="105"/>
      <c r="X38" s="106"/>
      <c r="Y38" s="135"/>
      <c r="Z38" s="191" t="str">
        <f t="shared" si="4"/>
        <v>8.1.NC</v>
      </c>
      <c r="AA38" s="25" t="str">
        <f t="shared" si="4"/>
        <v>Лиственные породы</v>
      </c>
      <c r="AB38" s="73" t="s">
        <v>79</v>
      </c>
      <c r="AC38" s="189">
        <f>IF(ISNUMBER('CB1-Производство'!D50+D38-H38),'CB1-Производство'!D50+D38-H38,IF(ISNUMBER(H38-D38),"NT " &amp; H38-D38,"…"))</f>
        <v>43674.97589999999</v>
      </c>
      <c r="AD38" s="174">
        <f>IF(ISNUMBER('CB1-Производство'!E50+F38-J38),'CB1-Производство'!E50+F38-J38,IF(ISNUMBER(J38-F38),"NT " &amp; J38-F38,"…"))</f>
        <v>41861.040199999996</v>
      </c>
    </row>
    <row r="39" spans="1:2594" s="12" customFormat="1" ht="11.25" customHeight="1" x14ac:dyDescent="0.15">
      <c r="A39" s="278" t="s">
        <v>107</v>
      </c>
      <c r="B39" s="50" t="s">
        <v>51</v>
      </c>
      <c r="C39" s="73" t="s">
        <v>79</v>
      </c>
      <c r="D39" s="34">
        <v>2634.3607999999999</v>
      </c>
      <c r="E39" s="34">
        <v>688.78800000000001</v>
      </c>
      <c r="F39" s="34">
        <v>1070.7259999999999</v>
      </c>
      <c r="G39" s="34">
        <v>584.26699999999994</v>
      </c>
      <c r="H39" s="34">
        <v>0</v>
      </c>
      <c r="I39" s="34">
        <v>0</v>
      </c>
      <c r="J39" s="34">
        <v>0.64</v>
      </c>
      <c r="K39" s="431">
        <v>0.80100000000000005</v>
      </c>
      <c r="L39" s="135"/>
      <c r="M39" s="135"/>
      <c r="N39" s="45" t="str">
        <f t="shared" si="11"/>
        <v>8.1.NC.T</v>
      </c>
      <c r="O39" s="26" t="str">
        <f t="shared" si="12"/>
        <v>в том числе тропические породы</v>
      </c>
      <c r="P39" s="73" t="s">
        <v>79</v>
      </c>
      <c r="Q39" s="105" t="str">
        <f t="shared" ref="Q39:X39" si="28">IF(AND(ISNUMBER(D39/D38),D39&gt;D38),"&gt; 6.2.NC !!","")</f>
        <v/>
      </c>
      <c r="R39" s="105" t="str">
        <f t="shared" si="28"/>
        <v/>
      </c>
      <c r="S39" s="105" t="str">
        <f t="shared" si="28"/>
        <v/>
      </c>
      <c r="T39" s="105" t="str">
        <f t="shared" si="28"/>
        <v/>
      </c>
      <c r="U39" s="105" t="str">
        <f t="shared" si="28"/>
        <v/>
      </c>
      <c r="V39" s="105" t="str">
        <f t="shared" si="28"/>
        <v/>
      </c>
      <c r="W39" s="105" t="str">
        <f t="shared" si="28"/>
        <v/>
      </c>
      <c r="X39" s="106" t="str">
        <f t="shared" si="28"/>
        <v/>
      </c>
      <c r="Y39" s="135" t="s">
        <v>0</v>
      </c>
      <c r="Z39" s="191" t="str">
        <f t="shared" si="4"/>
        <v>8.1.NC.T</v>
      </c>
      <c r="AA39" s="26" t="str">
        <f t="shared" si="4"/>
        <v>в том числе тропические породы</v>
      </c>
      <c r="AB39" s="73" t="s">
        <v>79</v>
      </c>
      <c r="AC39" s="189">
        <f>IF(ISNUMBER('CB1-Производство'!D51+D39-H39),'CB1-Производство'!D51+D39-H39,IF(ISNUMBER(H39-D39),"NT " &amp; H39-D39,"…"))</f>
        <v>2634.3607999999999</v>
      </c>
      <c r="AD39" s="174">
        <f>IF(ISNUMBER('CB1-Производство'!E51+F39-J39),'CB1-Производство'!E51+F39-J39,IF(ISNUMBER(J39-F39),"NT " &amp; J39-F39,"…"))</f>
        <v>1070.0859999999998</v>
      </c>
    </row>
    <row r="40" spans="1:2594" s="12" customFormat="1" ht="28.5" customHeight="1" x14ac:dyDescent="0.15">
      <c r="A40" s="434" t="s">
        <v>108</v>
      </c>
      <c r="B40" s="391" t="s">
        <v>109</v>
      </c>
      <c r="C40" s="73" t="s">
        <v>79</v>
      </c>
      <c r="D40" s="33">
        <v>665442.11828000017</v>
      </c>
      <c r="E40" s="33">
        <v>93834.125</v>
      </c>
      <c r="F40" s="33">
        <v>536998.99251999997</v>
      </c>
      <c r="G40" s="33">
        <v>80986.290000000023</v>
      </c>
      <c r="H40" s="33">
        <v>3493.4212000000002</v>
      </c>
      <c r="I40" s="33">
        <v>163.47000000000003</v>
      </c>
      <c r="J40" s="33">
        <v>9390.6317600000002</v>
      </c>
      <c r="K40" s="430">
        <v>732.93499999999995</v>
      </c>
      <c r="L40" s="135"/>
      <c r="M40" s="135"/>
      <c r="N40" s="418" t="str">
        <f t="shared" si="11"/>
        <v>8.2</v>
      </c>
      <c r="O40" s="266" t="str">
        <f t="shared" si="12"/>
        <v>СТРУЖЕЧНЫЕ ПЛИТЫ, ПЛИТЫ С ОРИЕНТИРОВАННОЙ СТРУЖКОЙ (OSB) И ПРОЧИЕ ПЛИТЫ ЭТОЙ КАТЕГОРИИ</v>
      </c>
      <c r="P40" s="73" t="s">
        <v>79</v>
      </c>
      <c r="Q40" s="105"/>
      <c r="R40" s="105"/>
      <c r="S40" s="105"/>
      <c r="T40" s="105"/>
      <c r="U40" s="105"/>
      <c r="V40" s="105"/>
      <c r="W40" s="105"/>
      <c r="X40" s="106"/>
      <c r="Y40" s="135"/>
      <c r="Z40" s="191" t="str">
        <f t="shared" si="4"/>
        <v>8.2</v>
      </c>
      <c r="AA40" s="266" t="str">
        <f t="shared" si="4"/>
        <v>СТРУЖЕЧНЫЕ ПЛИТЫ, ПЛИТЫ С ОРИЕНТИРОВАННОЙ СТРУЖКОЙ (OSB) И ПРОЧИЕ ПЛИТЫ ЭТОЙ КАТЕГОРИИ</v>
      </c>
      <c r="AB40" s="73" t="s">
        <v>184</v>
      </c>
      <c r="AC40" s="189">
        <f>IF(ISNUMBER('CB1-Производство'!D52+D40-H40),'CB1-Производство'!D52+D40-H40,IF(ISNUMBER(H40-D40),"NT " &amp; H40-D40,"…"))</f>
        <v>662141.30708000017</v>
      </c>
      <c r="AD40" s="174">
        <f>IF(ISNUMBER('CB1-Производство'!E52+F40-J40),'CB1-Производство'!E52+F40-J40,IF(ISNUMBER(J40-F40),"NT " &amp; J40-F40,"…"))</f>
        <v>527864.0287599999</v>
      </c>
    </row>
    <row r="41" spans="1:2594" s="12" customFormat="1" ht="12" customHeight="1" x14ac:dyDescent="0.15">
      <c r="A41" s="278" t="s">
        <v>110</v>
      </c>
      <c r="B41" s="52" t="s">
        <v>111</v>
      </c>
      <c r="C41" s="73" t="s">
        <v>79</v>
      </c>
      <c r="D41" s="34">
        <v>4207.0690000000004</v>
      </c>
      <c r="E41" s="34">
        <v>1113.548</v>
      </c>
      <c r="F41" s="34">
        <v>5196.5840000000007</v>
      </c>
      <c r="G41" s="34">
        <v>1224.4909999999998</v>
      </c>
      <c r="H41" s="34">
        <v>0</v>
      </c>
      <c r="I41" s="34">
        <v>0</v>
      </c>
      <c r="J41" s="34">
        <v>3245.5</v>
      </c>
      <c r="K41" s="431">
        <v>11.132</v>
      </c>
      <c r="L41" s="135"/>
      <c r="M41" s="135"/>
      <c r="N41" s="45" t="str">
        <f t="shared" si="11"/>
        <v>8.2.1</v>
      </c>
      <c r="O41" s="25" t="str">
        <f t="shared" si="12"/>
        <v>в том числе ПЛИТЫ С ОРИЕНТИРОВАННОЙ СТРУЖКОЙ (OSB)</v>
      </c>
      <c r="P41" s="73" t="s">
        <v>79</v>
      </c>
      <c r="Q41" s="105" t="str">
        <f t="shared" ref="Q41:X41" si="29">IF(AND(ISNUMBER(D41/D40),D41&gt;D40),"&gt; 6.3 !!","")</f>
        <v/>
      </c>
      <c r="R41" s="105" t="str">
        <f t="shared" si="29"/>
        <v/>
      </c>
      <c r="S41" s="105" t="str">
        <f t="shared" si="29"/>
        <v/>
      </c>
      <c r="T41" s="105" t="str">
        <f t="shared" si="29"/>
        <v/>
      </c>
      <c r="U41" s="105" t="str">
        <f t="shared" si="29"/>
        <v/>
      </c>
      <c r="V41" s="105" t="str">
        <f t="shared" si="29"/>
        <v/>
      </c>
      <c r="W41" s="105" t="str">
        <f t="shared" si="29"/>
        <v/>
      </c>
      <c r="X41" s="106" t="str">
        <f t="shared" si="29"/>
        <v/>
      </c>
      <c r="Y41" s="135"/>
      <c r="Z41" s="191" t="str">
        <f t="shared" si="4"/>
        <v>8.2.1</v>
      </c>
      <c r="AA41" s="25" t="str">
        <f t="shared" si="4"/>
        <v>в том числе ПЛИТЫ С ОРИЕНТИРОВАННОЙ СТРУЖКОЙ (OSB)</v>
      </c>
      <c r="AB41" s="73" t="s">
        <v>184</v>
      </c>
      <c r="AC41" s="189">
        <f>IF(ISNUMBER('CB1-Производство'!D53+D41-H41),'CB1-Производство'!D53+D41-H41,IF(ISNUMBER(H41-D41),"NT " &amp; H41-D41,"…"))</f>
        <v>4207.0690000000004</v>
      </c>
      <c r="AD41" s="174">
        <f>IF(ISNUMBER('CB1-Производство'!E53+F41-J41),'CB1-Производство'!E53+F41-J41,IF(ISNUMBER(J41-F41),"NT " &amp; J41-F41,"…"))</f>
        <v>1951.0840000000007</v>
      </c>
    </row>
    <row r="42" spans="1:2594" s="12" customFormat="1" ht="15" customHeight="1" x14ac:dyDescent="0.15">
      <c r="A42" s="278" t="s">
        <v>112</v>
      </c>
      <c r="B42" s="46" t="s">
        <v>113</v>
      </c>
      <c r="C42" s="73" t="s">
        <v>79</v>
      </c>
      <c r="D42" s="33">
        <v>85095861.629659995</v>
      </c>
      <c r="E42" s="33">
        <v>146472.54800000001</v>
      </c>
      <c r="F42" s="33">
        <v>73011738.919860005</v>
      </c>
      <c r="G42" s="33">
        <v>110780.8354</v>
      </c>
      <c r="H42" s="33">
        <v>231017.155</v>
      </c>
      <c r="I42" s="33">
        <v>952.83699999999999</v>
      </c>
      <c r="J42" s="33">
        <v>541324.45750000002</v>
      </c>
      <c r="K42" s="430">
        <v>2243.8339999999998</v>
      </c>
      <c r="L42" s="135"/>
      <c r="M42" s="135"/>
      <c r="N42" s="45" t="str">
        <f t="shared" si="11"/>
        <v>8.3</v>
      </c>
      <c r="O42" s="24" t="str">
        <f t="shared" si="12"/>
        <v>ДРЕВЕСНОВОЛОКНИСТЫЕ ПЛИТЫ</v>
      </c>
      <c r="P42" s="73" t="s">
        <v>79</v>
      </c>
      <c r="Q42" s="132">
        <f>D42-(D43+D44+D45)</f>
        <v>3174380.7768399864</v>
      </c>
      <c r="R42" s="132">
        <f t="shared" ref="R42:X42" si="30">E42-(E43+E44+E45)</f>
        <v>-36822.89499999999</v>
      </c>
      <c r="S42" s="132">
        <f t="shared" si="30"/>
        <v>777074.71858000755</v>
      </c>
      <c r="T42" s="132">
        <f t="shared" si="30"/>
        <v>-31798.687799999971</v>
      </c>
      <c r="U42" s="132">
        <f t="shared" si="30"/>
        <v>-52882.507000000012</v>
      </c>
      <c r="V42" s="132">
        <f t="shared" si="30"/>
        <v>-460.28400000000011</v>
      </c>
      <c r="W42" s="132">
        <f t="shared" si="30"/>
        <v>-256760.60930000001</v>
      </c>
      <c r="X42" s="385">
        <f t="shared" si="30"/>
        <v>-1446.8000000000002</v>
      </c>
      <c r="Y42" s="186"/>
      <c r="Z42" s="191" t="str">
        <f t="shared" si="4"/>
        <v>8.3</v>
      </c>
      <c r="AA42" s="24" t="str">
        <f t="shared" si="4"/>
        <v>ДРЕВЕСНОВОЛОКНИСТЫЕ ПЛИТЫ</v>
      </c>
      <c r="AB42" s="73" t="s">
        <v>184</v>
      </c>
      <c r="AC42" s="189">
        <f>IF(ISNUMBER('CB1-Производство'!D54+D42-H42),'CB1-Производство'!D54+D42-H42,IF(ISNUMBER(H42-D42),"NT " &amp; H42-D42,"…"))</f>
        <v>84864895.605659992</v>
      </c>
      <c r="AD42" s="174">
        <f>IF(ISNUMBER('CB1-Производство'!E54+F42-J42),'CB1-Производство'!E54+F42-J42,IF(ISNUMBER(J42-F42),"NT " &amp; J42-F42,"…"))</f>
        <v>72470459.40195401</v>
      </c>
    </row>
    <row r="43" spans="1:2594" s="12" customFormat="1" ht="15" customHeight="1" x14ac:dyDescent="0.15">
      <c r="A43" s="278" t="s">
        <v>114</v>
      </c>
      <c r="B43" s="48" t="s">
        <v>115</v>
      </c>
      <c r="C43" s="73" t="s">
        <v>79</v>
      </c>
      <c r="D43" s="34">
        <v>16733992.519000003</v>
      </c>
      <c r="E43" s="34">
        <v>14311.253000000004</v>
      </c>
      <c r="F43" s="34">
        <v>14384189.715380004</v>
      </c>
      <c r="G43" s="34">
        <v>10613.199199999999</v>
      </c>
      <c r="H43" s="34">
        <v>0</v>
      </c>
      <c r="I43" s="34">
        <v>0</v>
      </c>
      <c r="J43" s="34">
        <v>26.055</v>
      </c>
      <c r="K43" s="431">
        <v>3.6999999999999998E-2</v>
      </c>
      <c r="L43" s="135"/>
      <c r="M43" s="135"/>
      <c r="N43" s="45" t="str">
        <f t="shared" si="11"/>
        <v>8.3.1</v>
      </c>
      <c r="O43" s="25" t="str">
        <f t="shared" si="12"/>
        <v xml:space="preserve">ТВЕРДЫЕ ПЛИТЫ </v>
      </c>
      <c r="P43" s="73" t="s">
        <v>79</v>
      </c>
      <c r="Q43" s="105"/>
      <c r="R43" s="105"/>
      <c r="S43" s="105"/>
      <c r="T43" s="105"/>
      <c r="U43" s="105"/>
      <c r="V43" s="105"/>
      <c r="W43" s="105"/>
      <c r="X43" s="106"/>
      <c r="Y43" s="135"/>
      <c r="Z43" s="191" t="str">
        <f t="shared" si="4"/>
        <v>8.3.1</v>
      </c>
      <c r="AA43" s="25" t="str">
        <f t="shared" si="4"/>
        <v xml:space="preserve">ТВЕРДЫЕ ПЛИТЫ </v>
      </c>
      <c r="AB43" s="73" t="s">
        <v>184</v>
      </c>
      <c r="AC43" s="189">
        <f>IF(ISNUMBER('CB1-Производство'!D55+D43-H43),'CB1-Производство'!D55+D43-H43,IF(ISNUMBER(H43-D43),"NT " &amp; H43-D43,"…"))</f>
        <v>16733992.519000003</v>
      </c>
      <c r="AD43" s="174">
        <f>IF(ISNUMBER('CB1-Производство'!E55+F43-J43),'CB1-Производство'!E55+F43-J43,IF(ISNUMBER(J43-F43),"NT " &amp; J43-F43,"…"))</f>
        <v>14384163.660380004</v>
      </c>
    </row>
    <row r="44" spans="1:2594" s="12" customFormat="1" ht="15" customHeight="1" x14ac:dyDescent="0.15">
      <c r="A44" s="278" t="s">
        <v>116</v>
      </c>
      <c r="B44" s="48" t="s">
        <v>117</v>
      </c>
      <c r="C44" s="73" t="s">
        <v>79</v>
      </c>
      <c r="D44" s="34">
        <v>51560567.672660001</v>
      </c>
      <c r="E44" s="34">
        <v>117494.29800000001</v>
      </c>
      <c r="F44" s="34">
        <v>44165984.329099998</v>
      </c>
      <c r="G44" s="34">
        <v>89300.359999999986</v>
      </c>
      <c r="H44" s="34">
        <v>231017.155</v>
      </c>
      <c r="I44" s="34">
        <v>952.83699999999999</v>
      </c>
      <c r="J44" s="34">
        <v>539745.86749999993</v>
      </c>
      <c r="K44" s="431">
        <v>2239.1840000000002</v>
      </c>
      <c r="L44" s="135"/>
      <c r="M44" s="135"/>
      <c r="N44" s="45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73" t="s">
        <v>79</v>
      </c>
      <c r="Q44" s="105"/>
      <c r="R44" s="105"/>
      <c r="S44" s="105"/>
      <c r="T44" s="105"/>
      <c r="U44" s="105"/>
      <c r="V44" s="105"/>
      <c r="W44" s="105"/>
      <c r="X44" s="106"/>
      <c r="Y44" s="135"/>
      <c r="Z44" s="191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73" t="s">
        <v>184</v>
      </c>
      <c r="AC44" s="169">
        <f>IF(ISNUMBER('CB1-Производство'!D56+D44-H44),'CB1-Производство'!D56+D44-H44,IF(ISNUMBER(H44-D44),"NT " &amp; H44-D44,"…"))</f>
        <v>51329600.015660003</v>
      </c>
      <c r="AD44" s="174">
        <f>IF(ISNUMBER('CB1-Производство'!E56+F44-J44),'CB1-Производство'!E56+F44-J44,IF(ISNUMBER(J44-F44),"NT " &amp; J44-F44,"…"))</f>
        <v>43626278.662193999</v>
      </c>
    </row>
    <row r="45" spans="1:2594" s="12" customFormat="1" ht="15" customHeight="1" x14ac:dyDescent="0.15">
      <c r="A45" s="279" t="s">
        <v>118</v>
      </c>
      <c r="B45" s="56" t="s">
        <v>119</v>
      </c>
      <c r="C45" s="73" t="s">
        <v>79</v>
      </c>
      <c r="D45" s="34">
        <v>13626920.66116</v>
      </c>
      <c r="E45" s="34">
        <v>51489.892</v>
      </c>
      <c r="F45" s="34">
        <v>13684490.1568</v>
      </c>
      <c r="G45" s="34">
        <v>42665.963999999978</v>
      </c>
      <c r="H45" s="34">
        <v>52882.507000000012</v>
      </c>
      <c r="I45" s="34">
        <v>460.28399999999999</v>
      </c>
      <c r="J45" s="34">
        <v>258313.14430000001</v>
      </c>
      <c r="K45" s="431">
        <v>1451.4130000000002</v>
      </c>
      <c r="L45" s="135"/>
      <c r="M45" s="135"/>
      <c r="N45" s="386" t="str">
        <f t="shared" si="11"/>
        <v>8.3.3</v>
      </c>
      <c r="O45" s="27" t="str">
        <f t="shared" si="12"/>
        <v>ПРОЧИЕ ДРЕВЕСНОВОЛОКНИСТЫЕ ПЛИТЫ</v>
      </c>
      <c r="P45" s="73" t="s">
        <v>79</v>
      </c>
      <c r="Q45" s="107"/>
      <c r="R45" s="107"/>
      <c r="S45" s="107"/>
      <c r="T45" s="107"/>
      <c r="U45" s="107"/>
      <c r="V45" s="107"/>
      <c r="W45" s="107"/>
      <c r="X45" s="108"/>
      <c r="Y45" s="135"/>
      <c r="Z45" s="190" t="str">
        <f t="shared" si="4"/>
        <v>8.3.3</v>
      </c>
      <c r="AA45" s="27" t="str">
        <f t="shared" si="4"/>
        <v>ПРОЧИЕ ДРЕВЕСНОВОЛОКНИСТЫЕ ПЛИТЫ</v>
      </c>
      <c r="AB45" s="73" t="s">
        <v>184</v>
      </c>
      <c r="AC45" s="169">
        <f>IF(ISNUMBER('CB1-Производство'!D57+D45-H45),'CB1-Производство'!D57+D45-H45,IF(ISNUMBER(H45-D45),"NT " &amp; H45-D45,"…"))</f>
        <v>13574039.78716</v>
      </c>
      <c r="AD45" s="174">
        <f>IF(ISNUMBER('CB1-Производство'!E57+F45-J45),'CB1-Производство'!E57+F45-J45,IF(ISNUMBER(J45-F45),"NT " &amp; J45-F45,"…"))</f>
        <v>13426181.751499999</v>
      </c>
    </row>
    <row r="46" spans="1:2594" s="79" customFormat="1" ht="15" customHeight="1" x14ac:dyDescent="0.15">
      <c r="A46" s="280" t="s">
        <v>120</v>
      </c>
      <c r="B46" s="239" t="s">
        <v>121</v>
      </c>
      <c r="C46" s="395" t="s">
        <v>77</v>
      </c>
      <c r="D46" s="78">
        <v>16004530.808000002</v>
      </c>
      <c r="E46" s="78">
        <v>11368.099000000002</v>
      </c>
      <c r="F46" s="78">
        <v>13571659.1854</v>
      </c>
      <c r="G46" s="78">
        <v>8729.8344000000016</v>
      </c>
      <c r="H46" s="78">
        <v>0</v>
      </c>
      <c r="I46" s="78">
        <v>0</v>
      </c>
      <c r="J46" s="78">
        <v>0</v>
      </c>
      <c r="K46" s="433">
        <v>0</v>
      </c>
      <c r="L46" s="135"/>
      <c r="M46" s="135"/>
      <c r="N46" s="504" t="str">
        <f t="shared" si="11"/>
        <v>9</v>
      </c>
      <c r="O46" s="77" t="str">
        <f t="shared" si="12"/>
        <v>ДРЕВЕСНАЯ МАССА</v>
      </c>
      <c r="P46" s="395" t="s">
        <v>77</v>
      </c>
      <c r="Q46" s="215">
        <f>D46-(D47+D48+D52)</f>
        <v>0</v>
      </c>
      <c r="R46" s="129">
        <f t="shared" ref="R46:X46" si="31">E46-(E47+E48+E52)</f>
        <v>0</v>
      </c>
      <c r="S46" s="129" t="e">
        <f t="shared" si="31"/>
        <v>#VALUE!</v>
      </c>
      <c r="T46" s="129" t="e">
        <f t="shared" si="31"/>
        <v>#VALUE!</v>
      </c>
      <c r="U46" s="129" t="e">
        <f t="shared" si="31"/>
        <v>#VALUE!</v>
      </c>
      <c r="V46" s="129" t="e">
        <f t="shared" si="31"/>
        <v>#VALUE!</v>
      </c>
      <c r="W46" s="129" t="e">
        <f t="shared" si="31"/>
        <v>#VALUE!</v>
      </c>
      <c r="X46" s="384" t="e">
        <f t="shared" si="31"/>
        <v>#VALUE!</v>
      </c>
      <c r="Y46" s="153"/>
      <c r="Z46" s="161" t="str">
        <f t="shared" si="4"/>
        <v>9</v>
      </c>
      <c r="AA46" s="77" t="str">
        <f t="shared" si="4"/>
        <v>ДРЕВЕСНАЯ МАССА</v>
      </c>
      <c r="AB46" s="395" t="s">
        <v>182</v>
      </c>
      <c r="AC46" s="167">
        <f>IF(ISNUMBER('CB1-Производство'!D58+D46-H46),'CB1-Производство'!D58+D46-H46,IF(ISNUMBER(H46-D46),"NT " &amp; H46-D46,"…"))</f>
        <v>16004530.808000002</v>
      </c>
      <c r="AD46" s="166">
        <f>IF(ISNUMBER('CB1-Производство'!E58+F46-J46),'CB1-Производство'!E58+F46-J46,IF(ISNUMBER(J46-F46),"NT " &amp; J46-F46,"…"))</f>
        <v>13571659.1854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281" t="s">
        <v>122</v>
      </c>
      <c r="B47" s="57" t="s">
        <v>123</v>
      </c>
      <c r="C47" s="396" t="s">
        <v>77</v>
      </c>
      <c r="D47" s="34">
        <v>69258.36</v>
      </c>
      <c r="E47" s="34">
        <v>48.204999999999998</v>
      </c>
      <c r="F47" s="34" t="s">
        <v>181</v>
      </c>
      <c r="G47" s="34" t="s">
        <v>181</v>
      </c>
      <c r="H47" s="34" t="s">
        <v>181</v>
      </c>
      <c r="I47" s="34" t="s">
        <v>181</v>
      </c>
      <c r="J47" s="34" t="s">
        <v>181</v>
      </c>
      <c r="K47" s="431" t="s">
        <v>181</v>
      </c>
      <c r="L47" s="135"/>
      <c r="M47" s="135"/>
      <c r="N47" s="505" t="str">
        <f t="shared" si="11"/>
        <v>9.1</v>
      </c>
      <c r="O47" s="24" t="str">
        <f t="shared" si="12"/>
        <v>МЕХАНИЧЕСКАЯ ДРЕВЕСНАЯ МАССА И ПОЛУЦЕЛЛЮЛОЗА</v>
      </c>
      <c r="P47" s="396" t="s">
        <v>77</v>
      </c>
      <c r="Q47" s="105"/>
      <c r="R47" s="105"/>
      <c r="S47" s="105"/>
      <c r="T47" s="105"/>
      <c r="U47" s="105"/>
      <c r="V47" s="105"/>
      <c r="W47" s="105"/>
      <c r="X47" s="106"/>
      <c r="Y47" s="135"/>
      <c r="Z47" s="191" t="str">
        <f t="shared" si="4"/>
        <v>9.1</v>
      </c>
      <c r="AA47" s="24" t="str">
        <f t="shared" si="4"/>
        <v>МЕХАНИЧЕСКАЯ ДРЕВЕСНАЯ МАССА И ПОЛУЦЕЛЛЮЛОЗА</v>
      </c>
      <c r="AB47" s="396" t="s">
        <v>182</v>
      </c>
      <c r="AC47" s="189" t="str">
        <f>IF(ISNUMBER('CB1-Производство'!D59+D47-H47),'CB1-Производство'!D59+D47-H47,IF(ISNUMBER(H47-D47),"NT " &amp; H47-D47,"…"))</f>
        <v>…</v>
      </c>
      <c r="AD47" s="174" t="str">
        <f>IF(ISNUMBER('CB1-Производство'!E59+F47-J47),'CB1-Производство'!E59+F47-J47,IF(ISNUMBER(J47-F47),"NT " &amp; J47-F47,"…"))</f>
        <v>…</v>
      </c>
    </row>
    <row r="48" spans="1:2594" s="12" customFormat="1" ht="15" customHeight="1" x14ac:dyDescent="0.15">
      <c r="A48" s="281" t="s">
        <v>124</v>
      </c>
      <c r="B48" s="46" t="s">
        <v>125</v>
      </c>
      <c r="C48" s="397" t="s">
        <v>77</v>
      </c>
      <c r="D48" s="33">
        <v>15605317.448000001</v>
      </c>
      <c r="E48" s="33">
        <v>11140.423000000003</v>
      </c>
      <c r="F48" s="33">
        <v>13570251.1154</v>
      </c>
      <c r="G48" s="33">
        <v>8708.9954000000016</v>
      </c>
      <c r="H48" s="33">
        <v>0</v>
      </c>
      <c r="I48" s="33">
        <v>0</v>
      </c>
      <c r="J48" s="33">
        <v>0</v>
      </c>
      <c r="K48" s="430">
        <v>0</v>
      </c>
      <c r="L48" s="135"/>
      <c r="M48" s="135"/>
      <c r="N48" s="505" t="str">
        <f t="shared" si="11"/>
        <v>9.2</v>
      </c>
      <c r="O48" s="24" t="str">
        <f t="shared" si="12"/>
        <v>ЦЕЛЛЮЛОЗА</v>
      </c>
      <c r="P48" s="397" t="s">
        <v>77</v>
      </c>
      <c r="Q48" s="132">
        <f>D48-(D49+D51)</f>
        <v>0</v>
      </c>
      <c r="R48" s="127">
        <f t="shared" ref="R48:X48" si="32">E48-(E49+E51)</f>
        <v>0</v>
      </c>
      <c r="S48" s="127">
        <f t="shared" si="32"/>
        <v>0</v>
      </c>
      <c r="T48" s="127">
        <f t="shared" si="32"/>
        <v>0</v>
      </c>
      <c r="U48" s="127" t="e">
        <f t="shared" si="32"/>
        <v>#VALUE!</v>
      </c>
      <c r="V48" s="127" t="e">
        <f t="shared" si="32"/>
        <v>#VALUE!</v>
      </c>
      <c r="W48" s="127" t="e">
        <f t="shared" si="32"/>
        <v>#VALUE!</v>
      </c>
      <c r="X48" s="382" t="e">
        <f t="shared" si="32"/>
        <v>#VALUE!</v>
      </c>
      <c r="Y48" s="153"/>
      <c r="Z48" s="191" t="str">
        <f t="shared" si="4"/>
        <v>9.2</v>
      </c>
      <c r="AA48" s="24" t="str">
        <f t="shared" si="4"/>
        <v>ЦЕЛЛЮЛОЗА</v>
      </c>
      <c r="AB48" s="397" t="s">
        <v>182</v>
      </c>
      <c r="AC48" s="189">
        <f>IF(ISNUMBER('CB1-Производство'!D60+D48-H48),'CB1-Производство'!D60+D48-H48,IF(ISNUMBER(H48-D48),"NT " &amp; H48-D48,"…"))</f>
        <v>15605317.448000001</v>
      </c>
      <c r="AD48" s="174">
        <f>IF(ISNUMBER('CB1-Производство'!E60+F48-J48),'CB1-Производство'!E60+F48-J48,IF(ISNUMBER(J48-F48),"NT " &amp; J48-F48,"…"))</f>
        <v>13570251.11572</v>
      </c>
    </row>
    <row r="49" spans="1:2594" s="12" customFormat="1" ht="15" customHeight="1" x14ac:dyDescent="0.15">
      <c r="A49" s="281" t="s">
        <v>126</v>
      </c>
      <c r="B49" s="48" t="s">
        <v>127</v>
      </c>
      <c r="C49" s="396" t="s">
        <v>77</v>
      </c>
      <c r="D49" s="34">
        <v>15603022.208000001</v>
      </c>
      <c r="E49" s="34">
        <v>11127.349000000002</v>
      </c>
      <c r="F49" s="34">
        <v>13567789.579399999</v>
      </c>
      <c r="G49" s="34">
        <v>8697.7744000000021</v>
      </c>
      <c r="H49" s="34">
        <v>0</v>
      </c>
      <c r="I49" s="34">
        <v>0</v>
      </c>
      <c r="J49" s="34">
        <v>0</v>
      </c>
      <c r="K49" s="431">
        <v>0</v>
      </c>
      <c r="L49" s="135"/>
      <c r="M49" s="135"/>
      <c r="N49" s="505" t="str">
        <f t="shared" si="11"/>
        <v>9.2.1</v>
      </c>
      <c r="O49" s="25" t="str">
        <f t="shared" si="12"/>
        <v>СУЛЬФАТНАЯ ЦЕЛЛЮЛОЗА</v>
      </c>
      <c r="P49" s="396" t="s">
        <v>77</v>
      </c>
      <c r="Q49" s="105"/>
      <c r="R49" s="105"/>
      <c r="S49" s="105"/>
      <c r="T49" s="105"/>
      <c r="U49" s="105"/>
      <c r="V49" s="105"/>
      <c r="W49" s="105"/>
      <c r="X49" s="106"/>
      <c r="Y49" s="135"/>
      <c r="Z49" s="191" t="str">
        <f t="shared" si="4"/>
        <v>9.2.1</v>
      </c>
      <c r="AA49" s="25" t="str">
        <f t="shared" si="4"/>
        <v>СУЛЬФАТНАЯ ЦЕЛЛЮЛОЗА</v>
      </c>
      <c r="AB49" s="396" t="s">
        <v>182</v>
      </c>
      <c r="AC49" s="189">
        <f>IF(ISNUMBER('CB1-Производство'!D61+D49-H49),'CB1-Производство'!D61+D49-H49,IF(ISNUMBER(H49-D49),"NT " &amp; H49-D49,"…"))</f>
        <v>15603022.208000001</v>
      </c>
      <c r="AD49" s="174">
        <f>IF(ISNUMBER('CB1-Производство'!E61+F49-J49),'CB1-Производство'!E61+F49-J49,IF(ISNUMBER(J49-F49),"NT " &amp; J49-F49,"…"))</f>
        <v>13567789.57941</v>
      </c>
    </row>
    <row r="50" spans="1:2594" s="12" customFormat="1" ht="15" customHeight="1" x14ac:dyDescent="0.15">
      <c r="A50" s="281" t="s">
        <v>128</v>
      </c>
      <c r="B50" s="49" t="s">
        <v>129</v>
      </c>
      <c r="C50" s="396" t="s">
        <v>77</v>
      </c>
      <c r="D50" s="34">
        <v>15603022.208000001</v>
      </c>
      <c r="E50" s="34">
        <v>11127.349000000002</v>
      </c>
      <c r="F50" s="34">
        <v>13567789.579399999</v>
      </c>
      <c r="G50" s="34">
        <v>8697.7744000000021</v>
      </c>
      <c r="H50" s="34">
        <v>0</v>
      </c>
      <c r="I50" s="34">
        <v>0</v>
      </c>
      <c r="J50" s="34">
        <v>0</v>
      </c>
      <c r="K50" s="431">
        <v>0</v>
      </c>
      <c r="L50" s="135"/>
      <c r="M50" s="135"/>
      <c r="N50" s="505" t="str">
        <f t="shared" si="11"/>
        <v>9.2.1.1</v>
      </c>
      <c r="O50" s="26" t="str">
        <f t="shared" si="12"/>
        <v xml:space="preserve">в том числе БЕЛЕНАЯ </v>
      </c>
      <c r="P50" s="396" t="s">
        <v>77</v>
      </c>
      <c r="Q50" s="105"/>
      <c r="R50" s="105"/>
      <c r="S50" s="105"/>
      <c r="T50" s="105"/>
      <c r="U50" s="105"/>
      <c r="V50" s="105"/>
      <c r="W50" s="105"/>
      <c r="X50" s="106"/>
      <c r="Y50" s="135"/>
      <c r="Z50" s="191" t="str">
        <f t="shared" si="4"/>
        <v>9.2.1.1</v>
      </c>
      <c r="AA50" s="26" t="str">
        <f t="shared" si="4"/>
        <v xml:space="preserve">в том числе БЕЛЕНАЯ </v>
      </c>
      <c r="AB50" s="396" t="s">
        <v>182</v>
      </c>
      <c r="AC50" s="189">
        <f>IF(ISNUMBER('CB1-Производство'!D62+D50-H50),'CB1-Производство'!D62+D50-H50,IF(ISNUMBER(H50-D50),"NT " &amp; H50-D50,"…"))</f>
        <v>15603022.208000001</v>
      </c>
      <c r="AD50" s="174">
        <f>IF(ISNUMBER('CB1-Производство'!E62+F50-J50),'CB1-Производство'!E62+F50-J50,IF(ISNUMBER(J50-F50),"NT " &amp; J50-F50,"…"))</f>
        <v>13567789.579399999</v>
      </c>
    </row>
    <row r="51" spans="1:2594" s="12" customFormat="1" ht="15" customHeight="1" x14ac:dyDescent="0.15">
      <c r="A51" s="281" t="s">
        <v>130</v>
      </c>
      <c r="B51" s="56" t="s">
        <v>131</v>
      </c>
      <c r="C51" s="396" t="s">
        <v>77</v>
      </c>
      <c r="D51" s="34">
        <v>2295.2399999999998</v>
      </c>
      <c r="E51" s="34">
        <v>13.074</v>
      </c>
      <c r="F51" s="34">
        <v>2461.5360000000001</v>
      </c>
      <c r="G51" s="34">
        <v>11.221</v>
      </c>
      <c r="H51" s="34" t="s">
        <v>181</v>
      </c>
      <c r="I51" s="34" t="s">
        <v>181</v>
      </c>
      <c r="J51" s="34" t="s">
        <v>181</v>
      </c>
      <c r="K51" s="431" t="s">
        <v>181</v>
      </c>
      <c r="L51" s="135"/>
      <c r="M51" s="135"/>
      <c r="N51" s="505" t="str">
        <f t="shared" si="11"/>
        <v>9.2.2</v>
      </c>
      <c r="O51" s="25" t="str">
        <f t="shared" si="12"/>
        <v>СУЛЬФИТНАЯ ЦЕЛЛЮЛОЗА</v>
      </c>
      <c r="P51" s="396" t="s">
        <v>77</v>
      </c>
      <c r="Q51" s="105"/>
      <c r="R51" s="105"/>
      <c r="S51" s="105"/>
      <c r="T51" s="105"/>
      <c r="U51" s="105"/>
      <c r="V51" s="105"/>
      <c r="W51" s="105"/>
      <c r="X51" s="106"/>
      <c r="Y51" s="135"/>
      <c r="Z51" s="191" t="str">
        <f t="shared" si="4"/>
        <v>9.2.2</v>
      </c>
      <c r="AA51" s="25" t="str">
        <f t="shared" si="4"/>
        <v>СУЛЬФИТНАЯ ЦЕЛЛЮЛОЗА</v>
      </c>
      <c r="AB51" s="396" t="s">
        <v>182</v>
      </c>
      <c r="AC51" s="189" t="str">
        <f>IF(ISNUMBER('CB1-Производство'!D63+D51-H51),'CB1-Производство'!D63+D51-H51,IF(ISNUMBER(H51-D51),"NT " &amp; H51-D51,"…"))</f>
        <v>…</v>
      </c>
      <c r="AD51" s="174" t="str">
        <f>IF(ISNUMBER('CB1-Производство'!E63+F51-J51),'CB1-Производство'!E63+F51-J51,IF(ISNUMBER(J51-F51),"NT " &amp; J51-F51,"…"))</f>
        <v>…</v>
      </c>
    </row>
    <row r="52" spans="1:2594" s="12" customFormat="1" ht="15" customHeight="1" x14ac:dyDescent="0.15">
      <c r="A52" s="435" t="s">
        <v>132</v>
      </c>
      <c r="B52" s="46" t="s">
        <v>133</v>
      </c>
      <c r="C52" s="397" t="s">
        <v>77</v>
      </c>
      <c r="D52" s="33">
        <v>329955</v>
      </c>
      <c r="E52" s="33">
        <v>179.471</v>
      </c>
      <c r="F52" s="33">
        <v>9</v>
      </c>
      <c r="G52" s="33">
        <v>3.9E-2</v>
      </c>
      <c r="H52" s="33" t="s">
        <v>181</v>
      </c>
      <c r="I52" s="33" t="s">
        <v>181</v>
      </c>
      <c r="J52" s="33" t="s">
        <v>181</v>
      </c>
      <c r="K52" s="430" t="s">
        <v>181</v>
      </c>
      <c r="L52" s="135"/>
      <c r="M52" s="135"/>
      <c r="N52" s="505" t="str">
        <f t="shared" si="11"/>
        <v>9.3</v>
      </c>
      <c r="O52" s="24" t="str">
        <f t="shared" si="12"/>
        <v>ЦЕЛЛЮЛОЗА ДЛЯ ХИМИЧЕСКОЙ ПЕРЕРАБОТКИ</v>
      </c>
      <c r="P52" s="397" t="s">
        <v>77</v>
      </c>
      <c r="Q52" s="107"/>
      <c r="R52" s="107"/>
      <c r="S52" s="107"/>
      <c r="T52" s="107"/>
      <c r="U52" s="107"/>
      <c r="V52" s="107"/>
      <c r="W52" s="107"/>
      <c r="X52" s="108"/>
      <c r="Y52" s="135"/>
      <c r="Z52" s="190" t="str">
        <f t="shared" si="4"/>
        <v>9.3</v>
      </c>
      <c r="AA52" s="24" t="str">
        <f t="shared" si="4"/>
        <v>ЦЕЛЛЮЛОЗА ДЛЯ ХИМИЧЕСКОЙ ПЕРЕРАБОТКИ</v>
      </c>
      <c r="AB52" s="397" t="s">
        <v>182</v>
      </c>
      <c r="AC52" s="169" t="str">
        <f>IF(ISNUMBER('CB1-Производство'!D64+D52-H52),'CB1-Производство'!D64+D52-H52,IF(ISNUMBER(H52-D52),"NT " &amp; H52-D52,"…"))</f>
        <v>…</v>
      </c>
      <c r="AD52" s="174" t="str">
        <f>IF(ISNUMBER('CB1-Производство'!E64+F52-J52),'CB1-Производство'!E64+F52-J52,IF(ISNUMBER(J52-F52),"NT " &amp; J52-F52,"…"))</f>
        <v>…</v>
      </c>
    </row>
    <row r="53" spans="1:2594" s="79" customFormat="1" ht="15" customHeight="1" x14ac:dyDescent="0.15">
      <c r="A53" s="280" t="s">
        <v>134</v>
      </c>
      <c r="B53" s="239" t="s">
        <v>135</v>
      </c>
      <c r="C53" s="395" t="s">
        <v>77</v>
      </c>
      <c r="D53" s="78">
        <v>1867270.9</v>
      </c>
      <c r="E53" s="78">
        <v>530.71999999999991</v>
      </c>
      <c r="F53" s="78">
        <v>465568.26</v>
      </c>
      <c r="G53" s="78">
        <v>368.39</v>
      </c>
      <c r="H53" s="78">
        <v>17602.989000000005</v>
      </c>
      <c r="I53" s="78">
        <v>22404.316000000003</v>
      </c>
      <c r="J53" s="78">
        <v>19386.617980000003</v>
      </c>
      <c r="K53" s="433">
        <v>24529.838000000029</v>
      </c>
      <c r="L53" s="135"/>
      <c r="M53" s="135"/>
      <c r="N53" s="503" t="str">
        <f t="shared" si="11"/>
        <v>10</v>
      </c>
      <c r="O53" s="80" t="str">
        <f t="shared" si="12"/>
        <v>ПРОЧИЕ ВИДЫ МАССЫ</v>
      </c>
      <c r="P53" s="395" t="s">
        <v>77</v>
      </c>
      <c r="Q53" s="215" t="e">
        <f>D53-(D54+D55)</f>
        <v>#VALUE!</v>
      </c>
      <c r="R53" s="129" t="e">
        <f t="shared" ref="R53:X53" si="33">E53-(E54+E55)</f>
        <v>#VALUE!</v>
      </c>
      <c r="S53" s="129" t="e">
        <f t="shared" si="33"/>
        <v>#VALUE!</v>
      </c>
      <c r="T53" s="129" t="e">
        <f t="shared" si="33"/>
        <v>#VALUE!</v>
      </c>
      <c r="U53" s="129">
        <f t="shared" si="33"/>
        <v>0</v>
      </c>
      <c r="V53" s="129">
        <f t="shared" si="33"/>
        <v>0</v>
      </c>
      <c r="W53" s="129">
        <f t="shared" si="33"/>
        <v>0</v>
      </c>
      <c r="X53" s="384">
        <f t="shared" si="33"/>
        <v>0</v>
      </c>
      <c r="Y53" s="153"/>
      <c r="Z53" s="161" t="str">
        <f t="shared" si="4"/>
        <v>10</v>
      </c>
      <c r="AA53" s="80" t="str">
        <f t="shared" si="4"/>
        <v>ПРОЧИЕ ВИДЫ МАССЫ</v>
      </c>
      <c r="AB53" s="395" t="s">
        <v>182</v>
      </c>
      <c r="AC53" s="165">
        <f>IF(ISNUMBER('CB1-Производство'!D65+D53-H53),'CB1-Производство'!D65+D53-H53,IF(ISNUMBER(H53-D53),"NT " &amp; H53-D53,"…"))</f>
        <v>1849685.8009999997</v>
      </c>
      <c r="AD53" s="166">
        <f>IF(ISNUMBER('CB1-Производство'!E65+F53-J53),'CB1-Производство'!E65+F53-J53,IF(ISNUMBER(J53-F53),"NT " &amp; J53-F53,"…"))</f>
        <v>446203.00012000004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278" t="s">
        <v>136</v>
      </c>
      <c r="B54" s="54" t="s">
        <v>137</v>
      </c>
      <c r="C54" s="396" t="s">
        <v>77</v>
      </c>
      <c r="D54" s="34" t="s">
        <v>181</v>
      </c>
      <c r="E54" s="34" t="s">
        <v>181</v>
      </c>
      <c r="F54" s="34" t="s">
        <v>181</v>
      </c>
      <c r="G54" s="34" t="s">
        <v>181</v>
      </c>
      <c r="H54" s="34">
        <v>17602.989000000005</v>
      </c>
      <c r="I54" s="34">
        <v>22404.316000000003</v>
      </c>
      <c r="J54" s="34">
        <v>19386.617980000003</v>
      </c>
      <c r="K54" s="431">
        <v>24529.838000000029</v>
      </c>
      <c r="L54" s="135"/>
      <c r="M54" s="135"/>
      <c r="N54" s="45" t="str">
        <f t="shared" si="11"/>
        <v>10.1</v>
      </c>
      <c r="O54" s="24" t="str">
        <f t="shared" si="12"/>
        <v>МАССА ИЗ НЕДРЕВЕСНОГО ВОЛОКНА</v>
      </c>
      <c r="P54" s="396" t="s">
        <v>77</v>
      </c>
      <c r="Q54" s="105"/>
      <c r="R54" s="105"/>
      <c r="S54" s="105"/>
      <c r="T54" s="105"/>
      <c r="U54" s="105"/>
      <c r="V54" s="105"/>
      <c r="W54" s="105"/>
      <c r="X54" s="106"/>
      <c r="Y54" s="135"/>
      <c r="Z54" s="191" t="str">
        <f t="shared" si="4"/>
        <v>10.1</v>
      </c>
      <c r="AA54" s="24" t="str">
        <f t="shared" si="4"/>
        <v>МАССА ИЗ НЕДРЕВЕСНОГО ВОЛОКНА</v>
      </c>
      <c r="AB54" s="396" t="s">
        <v>182</v>
      </c>
      <c r="AC54" s="170" t="str">
        <f>IF(ISNUMBER('CB1-Производство'!D66+D54-H54),'CB1-Производство'!D66+D54-H54,IF(ISNUMBER(H54-D54),"NT " &amp; H54-D54,"…"))</f>
        <v>…</v>
      </c>
      <c r="AD54" s="174" t="str">
        <f>IF(ISNUMBER('CB1-Производство'!E66+F54-J54),'CB1-Производство'!E66+F54-J54,IF(ISNUMBER(J54-F54),"NT " &amp; J54-F54,"…"))</f>
        <v>…</v>
      </c>
    </row>
    <row r="55" spans="1:2594" s="12" customFormat="1" ht="15" customHeight="1" x14ac:dyDescent="0.15">
      <c r="A55" s="279" t="s">
        <v>138</v>
      </c>
      <c r="B55" s="55" t="s">
        <v>139</v>
      </c>
      <c r="C55" s="396" t="s">
        <v>77</v>
      </c>
      <c r="D55" s="34">
        <v>1679791.2999999998</v>
      </c>
      <c r="E55" s="34">
        <v>246.66</v>
      </c>
      <c r="F55" s="34">
        <v>313384.26</v>
      </c>
      <c r="G55" s="34">
        <v>182.89299999999997</v>
      </c>
      <c r="H55" s="34">
        <v>0</v>
      </c>
      <c r="I55" s="34">
        <v>0</v>
      </c>
      <c r="J55" s="34">
        <v>0</v>
      </c>
      <c r="K55" s="431">
        <v>0</v>
      </c>
      <c r="L55" s="135"/>
      <c r="M55" s="135"/>
      <c r="N55" s="386" t="str">
        <f t="shared" si="11"/>
        <v>10.2</v>
      </c>
      <c r="O55" s="28" t="str">
        <f t="shared" si="12"/>
        <v>МАССА ИЗ РЕКУПЕРИРОВАННОГО ВОЛОКНА</v>
      </c>
      <c r="P55" s="396" t="s">
        <v>77</v>
      </c>
      <c r="Q55" s="105"/>
      <c r="R55" s="105"/>
      <c r="S55" s="105"/>
      <c r="T55" s="105"/>
      <c r="U55" s="105"/>
      <c r="V55" s="105"/>
      <c r="W55" s="105"/>
      <c r="X55" s="106"/>
      <c r="Y55" s="135"/>
      <c r="Z55" s="190" t="str">
        <f t="shared" si="4"/>
        <v>10.2</v>
      </c>
      <c r="AA55" s="28" t="str">
        <f t="shared" si="4"/>
        <v>МАССА ИЗ РЕКУПЕРИРОВАННОГО ВОЛОКНА</v>
      </c>
      <c r="AB55" s="396" t="s">
        <v>182</v>
      </c>
      <c r="AC55" s="169">
        <f>IF(ISNUMBER('CB1-Производство'!D67+D55-H55),'CB1-Производство'!D67+D55-H55,IF(ISNUMBER(H55-D55),"NT " &amp; H55-D55,"…"))</f>
        <v>1679791.2999999998</v>
      </c>
      <c r="AD55" s="174">
        <f>IF(ISNUMBER('CB1-Производство'!E67+F55-J55),'CB1-Производство'!E67+F55-J55,IF(ISNUMBER(J55-F55),"NT " &amp; J55-F55,"…"))</f>
        <v>313384.26</v>
      </c>
    </row>
    <row r="56" spans="1:2594" s="79" customFormat="1" ht="15" customHeight="1" x14ac:dyDescent="0.15">
      <c r="A56" s="244" t="s">
        <v>140</v>
      </c>
      <c r="B56" s="239" t="s">
        <v>141</v>
      </c>
      <c r="C56" s="398" t="s">
        <v>77</v>
      </c>
      <c r="D56" s="81">
        <v>23419.16445</v>
      </c>
      <c r="E56" s="81">
        <v>4957.3019999999997</v>
      </c>
      <c r="F56" s="81">
        <v>30609.294999999998</v>
      </c>
      <c r="G56" s="81">
        <v>5884.969000000001</v>
      </c>
      <c r="H56" s="81">
        <v>0</v>
      </c>
      <c r="I56" s="81">
        <v>0</v>
      </c>
      <c r="J56" s="81">
        <v>1008.728</v>
      </c>
      <c r="K56" s="429">
        <v>189.82599999999999</v>
      </c>
      <c r="L56" s="135"/>
      <c r="M56" s="135"/>
      <c r="N56" s="506" t="str">
        <f t="shared" si="11"/>
        <v>11</v>
      </c>
      <c r="O56" s="84" t="str">
        <f t="shared" si="12"/>
        <v>РЕКУПЕРИРОВАННАЯ БУМАГА (МАКУЛАТУРА)</v>
      </c>
      <c r="P56" s="398" t="s">
        <v>77</v>
      </c>
      <c r="Q56" s="128"/>
      <c r="R56" s="128"/>
      <c r="S56" s="128"/>
      <c r="T56" s="128"/>
      <c r="U56" s="128"/>
      <c r="V56" s="128"/>
      <c r="W56" s="128"/>
      <c r="X56" s="387"/>
      <c r="Y56" s="135"/>
      <c r="Z56" s="160" t="str">
        <f t="shared" si="4"/>
        <v>11</v>
      </c>
      <c r="AA56" s="84" t="str">
        <f t="shared" si="4"/>
        <v>РЕКУПЕРИРОВАННАЯ БУМАГА (МАКУЛАТУРА)</v>
      </c>
      <c r="AB56" s="398" t="s">
        <v>182</v>
      </c>
      <c r="AC56" s="168">
        <f>IF(ISNUMBER('CB1-Производство'!D68+D56-H56),'CB1-Производство'!D68+D56-H56,IF(ISNUMBER(H56-D56),"NT " &amp; H56-D56,"…"))</f>
        <v>23419.874449999999</v>
      </c>
      <c r="AD56" s="166">
        <f>IF(ISNUMBER('CB1-Производство'!E68+F56-J56),'CB1-Производство'!E68+F56-J56,IF(ISNUMBER(J56-F56),"NT " &amp; J56-F56,"…"))</f>
        <v>29601.416999999998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79" customFormat="1" ht="15" customHeight="1" x14ac:dyDescent="0.15">
      <c r="A57" s="280" t="s">
        <v>142</v>
      </c>
      <c r="B57" s="239" t="s">
        <v>143</v>
      </c>
      <c r="C57" s="398" t="s">
        <v>77</v>
      </c>
      <c r="D57" s="81">
        <v>187469.95983000001</v>
      </c>
      <c r="E57" s="81">
        <v>186095.80300000001</v>
      </c>
      <c r="F57" s="81">
        <v>184126.07146794003</v>
      </c>
      <c r="G57" s="81">
        <v>165944.80812000003</v>
      </c>
      <c r="H57" s="81">
        <v>1758.2099899999998</v>
      </c>
      <c r="I57" s="81">
        <v>1640.1039999999998</v>
      </c>
      <c r="J57" s="81">
        <v>2062.3791489999994</v>
      </c>
      <c r="K57" s="429">
        <v>1307.7330000000002</v>
      </c>
      <c r="L57" s="135"/>
      <c r="M57" s="135"/>
      <c r="N57" s="504" t="str">
        <f t="shared" si="11"/>
        <v>12</v>
      </c>
      <c r="O57" s="77" t="str">
        <f t="shared" si="12"/>
        <v>БУМАГА И КАРТОН</v>
      </c>
      <c r="P57" s="398" t="s">
        <v>77</v>
      </c>
      <c r="Q57" s="215">
        <f>D57-(D58+D63+D64+D69)</f>
        <v>-3276.8245630000019</v>
      </c>
      <c r="R57" s="129">
        <f t="shared" ref="R57:X57" si="34">E57-(E58+E63+E64+E69)</f>
        <v>7422.4700000000303</v>
      </c>
      <c r="S57" s="129">
        <f t="shared" si="34"/>
        <v>2627.1464369400346</v>
      </c>
      <c r="T57" s="129">
        <f t="shared" si="34"/>
        <v>14990.591000000044</v>
      </c>
      <c r="U57" s="129">
        <f t="shared" si="34"/>
        <v>42.029039999999895</v>
      </c>
      <c r="V57" s="129">
        <f t="shared" si="34"/>
        <v>33.755000000000109</v>
      </c>
      <c r="W57" s="129">
        <f t="shared" si="34"/>
        <v>84.637909999999238</v>
      </c>
      <c r="X57" s="384">
        <f t="shared" si="34"/>
        <v>83.312000000000126</v>
      </c>
      <c r="Y57" s="153"/>
      <c r="Z57" s="161" t="str">
        <f t="shared" si="4"/>
        <v>12</v>
      </c>
      <c r="AA57" s="77" t="str">
        <f t="shared" si="4"/>
        <v>БУМАГА И КАРТОН</v>
      </c>
      <c r="AB57" s="398" t="s">
        <v>182</v>
      </c>
      <c r="AC57" s="168">
        <f>IF(ISNUMBER('CB1-Производство'!D69+D57-H57),'CB1-Производство'!D69+D57-H57,IF(ISNUMBER(H57-D57),"NT " &amp; H57-D57,"…"))</f>
        <v>185788.33984</v>
      </c>
      <c r="AD57" s="166">
        <f>IF(ISNUMBER('CB1-Производство'!E69+F57-J57),'CB1-Производство'!E69+F57-J57,IF(ISNUMBER(J57-F57),"NT " &amp; J57-F57,"…"))</f>
        <v>182136.27231894003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281" t="s">
        <v>144</v>
      </c>
      <c r="B58" s="46" t="s">
        <v>145</v>
      </c>
      <c r="C58" s="397" t="s">
        <v>77</v>
      </c>
      <c r="D58" s="33">
        <v>84369.149399000016</v>
      </c>
      <c r="E58" s="33">
        <v>77157.551999999996</v>
      </c>
      <c r="F58" s="33">
        <v>66588.825259999998</v>
      </c>
      <c r="G58" s="33">
        <v>53309.408590000006</v>
      </c>
      <c r="H58" s="33">
        <v>6.5</v>
      </c>
      <c r="I58" s="33">
        <v>29.35</v>
      </c>
      <c r="J58" s="33">
        <v>318.99944999999997</v>
      </c>
      <c r="K58" s="430">
        <v>86.634000000000029</v>
      </c>
      <c r="L58" s="135"/>
      <c r="M58" s="135"/>
      <c r="N58" s="505" t="str">
        <f t="shared" si="11"/>
        <v>12.1</v>
      </c>
      <c r="O58" s="24" t="str">
        <f t="shared" si="12"/>
        <v>ПОЛИГРАФИЧЕСКАЯ БУМАГА</v>
      </c>
      <c r="P58" s="397" t="s">
        <v>77</v>
      </c>
      <c r="Q58" s="269">
        <f>D58-(D59+D60+D61+D62)</f>
        <v>-45909.136139999988</v>
      </c>
      <c r="R58" s="131">
        <f t="shared" ref="R58:X58" si="35">E58-(E59+E60+E61+E62)</f>
        <v>-78715.824999999953</v>
      </c>
      <c r="S58" s="131">
        <f t="shared" si="35"/>
        <v>-43865.753811999995</v>
      </c>
      <c r="T58" s="131">
        <f t="shared" si="35"/>
        <v>-75869.532290000032</v>
      </c>
      <c r="U58" s="131" t="e">
        <f t="shared" si="35"/>
        <v>#VALUE!</v>
      </c>
      <c r="V58" s="131" t="e">
        <f t="shared" si="35"/>
        <v>#VALUE!</v>
      </c>
      <c r="W58" s="131" t="e">
        <f t="shared" si="35"/>
        <v>#VALUE!</v>
      </c>
      <c r="X58" s="388" t="e">
        <f t="shared" si="35"/>
        <v>#VALUE!</v>
      </c>
      <c r="Y58" s="153"/>
      <c r="Z58" s="191" t="str">
        <f t="shared" si="4"/>
        <v>12.1</v>
      </c>
      <c r="AA58" s="24" t="str">
        <f t="shared" si="4"/>
        <v>ПОЛИГРАФИЧЕСКАЯ БУМАГА</v>
      </c>
      <c r="AB58" s="397" t="s">
        <v>182</v>
      </c>
      <c r="AC58" s="189">
        <f>IF(ISNUMBER('CB1-Производство'!D70+D58-H58),'CB1-Производство'!D70+D58-H58,IF(ISNUMBER(H58-D58),"NT " &amp; H58-D58,"…"))</f>
        <v>84367.289399000016</v>
      </c>
      <c r="AD58" s="174">
        <f>IF(ISNUMBER('CB1-Производство'!E70+F58-J58),'CB1-Производство'!E70+F58-J58,IF(ISNUMBER(J58-F58),"NT " &amp; J58-F58,"…"))</f>
        <v>66275.120809999993</v>
      </c>
    </row>
    <row r="59" spans="1:2594" s="12" customFormat="1" ht="15" customHeight="1" x14ac:dyDescent="0.15">
      <c r="A59" s="281" t="s">
        <v>146</v>
      </c>
      <c r="B59" s="48" t="s">
        <v>147</v>
      </c>
      <c r="C59" s="396" t="s">
        <v>77</v>
      </c>
      <c r="D59" s="34">
        <v>9465.648500000003</v>
      </c>
      <c r="E59" s="34">
        <v>5880.1050000000023</v>
      </c>
      <c r="F59" s="34">
        <v>7375.6100000000006</v>
      </c>
      <c r="G59" s="34">
        <v>3398.8800000000006</v>
      </c>
      <c r="H59" s="34" t="s">
        <v>181</v>
      </c>
      <c r="I59" s="34" t="s">
        <v>181</v>
      </c>
      <c r="J59" s="34" t="s">
        <v>181</v>
      </c>
      <c r="K59" s="431" t="s">
        <v>181</v>
      </c>
      <c r="L59" s="135"/>
      <c r="M59" s="135"/>
      <c r="N59" s="505" t="str">
        <f t="shared" si="11"/>
        <v>12.1.1</v>
      </c>
      <c r="O59" s="25" t="str">
        <f t="shared" si="12"/>
        <v>ГАЗЕТНАЯ БУМАГА</v>
      </c>
      <c r="P59" s="396" t="s">
        <v>77</v>
      </c>
      <c r="Q59" s="105"/>
      <c r="R59" s="105"/>
      <c r="S59" s="105"/>
      <c r="T59" s="105"/>
      <c r="U59" s="105"/>
      <c r="V59" s="105"/>
      <c r="W59" s="105"/>
      <c r="X59" s="106"/>
      <c r="Y59" s="135"/>
      <c r="Z59" s="191" t="str">
        <f t="shared" si="4"/>
        <v>12.1.1</v>
      </c>
      <c r="AA59" s="25" t="str">
        <f t="shared" si="4"/>
        <v>ГАЗЕТНАЯ БУМАГА</v>
      </c>
      <c r="AB59" s="396" t="s">
        <v>182</v>
      </c>
      <c r="AC59" s="189" t="str">
        <f>IF(ISNUMBER('CB1-Производство'!D71+D59-H59),'CB1-Производство'!D71+D59-H59,IF(ISNUMBER(H59-D59),"NT " &amp; H59-D59,"…"))</f>
        <v>…</v>
      </c>
      <c r="AD59" s="174" t="str">
        <f>IF(ISNUMBER('CB1-Производство'!E71+F59-J59),'CB1-Производство'!E71+F59-J59,IF(ISNUMBER(J59-F59),"NT " &amp; J59-F59,"…"))</f>
        <v>…</v>
      </c>
    </row>
    <row r="60" spans="1:2594" s="12" customFormat="1" ht="15" customHeight="1" x14ac:dyDescent="0.15">
      <c r="A60" s="281" t="s">
        <v>148</v>
      </c>
      <c r="B60" s="48" t="s">
        <v>149</v>
      </c>
      <c r="C60" s="396" t="s">
        <v>77</v>
      </c>
      <c r="D60" s="34">
        <v>9985.1691999999985</v>
      </c>
      <c r="E60" s="34">
        <v>8054.3040000000019</v>
      </c>
      <c r="F60" s="34">
        <v>8871.697189999999</v>
      </c>
      <c r="G60" s="34">
        <v>6750.8079999999991</v>
      </c>
      <c r="H60" s="34">
        <v>0</v>
      </c>
      <c r="I60" s="34">
        <v>0</v>
      </c>
      <c r="J60" s="34">
        <v>18.93</v>
      </c>
      <c r="K60" s="431">
        <v>7.5720000000000001</v>
      </c>
      <c r="L60" s="135"/>
      <c r="M60" s="135"/>
      <c r="N60" s="505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396" t="s">
        <v>77</v>
      </c>
      <c r="Q60" s="105"/>
      <c r="R60" s="105"/>
      <c r="S60" s="105"/>
      <c r="T60" s="105"/>
      <c r="U60" s="105"/>
      <c r="V60" s="105"/>
      <c r="W60" s="105"/>
      <c r="X60" s="106"/>
      <c r="Y60" s="135"/>
      <c r="Z60" s="191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396" t="s">
        <v>182</v>
      </c>
      <c r="AC60" s="189">
        <f>IF(ISNUMBER('CB1-Производство'!D72+D60-H60),'CB1-Производство'!D72+D60-H60,IF(ISNUMBER(H60-D60),"NT " &amp; H60-D60,"…"))</f>
        <v>9986.6188999999977</v>
      </c>
      <c r="AD60" s="174">
        <f>IF(ISNUMBER('CB1-Производство'!E72+F60-J60),'CB1-Производство'!E72+F60-J60,IF(ISNUMBER(J60-F60),"NT " &amp; J60-F60,"…"))</f>
        <v>8852.9461899999988</v>
      </c>
    </row>
    <row r="61" spans="1:2594" s="12" customFormat="1" ht="15" customHeight="1" x14ac:dyDescent="0.15">
      <c r="A61" s="281" t="s">
        <v>150</v>
      </c>
      <c r="B61" s="48" t="s">
        <v>151</v>
      </c>
      <c r="C61" s="396" t="s">
        <v>77</v>
      </c>
      <c r="D61" s="34">
        <v>49244.401330000001</v>
      </c>
      <c r="E61" s="34">
        <v>48721.963999999993</v>
      </c>
      <c r="F61" s="34">
        <v>38753.257722999995</v>
      </c>
      <c r="G61" s="34">
        <v>32797.547590000002</v>
      </c>
      <c r="H61" s="34">
        <v>6.5</v>
      </c>
      <c r="I61" s="34">
        <v>29.35</v>
      </c>
      <c r="J61" s="34">
        <v>288.55344999999994</v>
      </c>
      <c r="K61" s="431">
        <v>73.963000000000022</v>
      </c>
      <c r="L61" s="135"/>
      <c r="M61" s="135"/>
      <c r="N61" s="505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396" t="s">
        <v>77</v>
      </c>
      <c r="Q61" s="105"/>
      <c r="R61" s="105"/>
      <c r="S61" s="105"/>
      <c r="T61" s="105"/>
      <c r="U61" s="105"/>
      <c r="V61" s="105"/>
      <c r="W61" s="105"/>
      <c r="X61" s="106"/>
      <c r="Y61" s="135"/>
      <c r="Z61" s="191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396" t="s">
        <v>182</v>
      </c>
      <c r="AC61" s="189">
        <f>IF(ISNUMBER('CB1-Производство'!D73+D61-H61),'CB1-Производство'!D73+D61-H61,IF(ISNUMBER(H61-D61),"NT " &amp; H61-D61,"…"))</f>
        <v>49239.011330000001</v>
      </c>
      <c r="AD61" s="174">
        <f>IF(ISNUMBER('CB1-Производство'!E73+F61-J61),'CB1-Производство'!E73+F61-J61,IF(ISNUMBER(J61-F61),"NT " &amp; J61-F61,"…"))</f>
        <v>38467.494272999997</v>
      </c>
    </row>
    <row r="62" spans="1:2594" s="12" customFormat="1" ht="15" customHeight="1" x14ac:dyDescent="0.15">
      <c r="A62" s="281" t="s">
        <v>152</v>
      </c>
      <c r="B62" s="56" t="s">
        <v>153</v>
      </c>
      <c r="C62" s="396" t="s">
        <v>77</v>
      </c>
      <c r="D62" s="34">
        <v>61583.066509000004</v>
      </c>
      <c r="E62" s="34">
        <v>93217.003999999957</v>
      </c>
      <c r="F62" s="34">
        <v>55454.014158999998</v>
      </c>
      <c r="G62" s="34">
        <v>86231.705290000027</v>
      </c>
      <c r="H62" s="34">
        <v>1934.8580500000003</v>
      </c>
      <c r="I62" s="34">
        <v>4046.913</v>
      </c>
      <c r="J62" s="34">
        <v>2826.6227619999995</v>
      </c>
      <c r="K62" s="431">
        <v>5995.1509999999998</v>
      </c>
      <c r="L62" s="135"/>
      <c r="M62" s="135"/>
      <c r="N62" s="505" t="str">
        <f t="shared" si="11"/>
        <v>12.1.4</v>
      </c>
      <c r="O62" s="25" t="str">
        <f t="shared" si="12"/>
        <v>МЕЛОВАННАЯ БУМАГА</v>
      </c>
      <c r="P62" s="396" t="s">
        <v>77</v>
      </c>
      <c r="Q62" s="105"/>
      <c r="R62" s="105"/>
      <c r="S62" s="105"/>
      <c r="T62" s="105"/>
      <c r="U62" s="105"/>
      <c r="V62" s="105"/>
      <c r="W62" s="105"/>
      <c r="X62" s="106"/>
      <c r="Y62" s="135"/>
      <c r="Z62" s="191" t="str">
        <f t="shared" si="4"/>
        <v>12.1.4</v>
      </c>
      <c r="AA62" s="25" t="str">
        <f t="shared" si="4"/>
        <v>МЕЛОВАННАЯ БУМАГА</v>
      </c>
      <c r="AB62" s="396" t="s">
        <v>182</v>
      </c>
      <c r="AC62" s="189">
        <f>IF(ISNUMBER('CB1-Производство'!D74+D62-H62),'CB1-Производство'!D74+D62-H62,IF(ISNUMBER(H62-D62),"NT " &amp; H62-D62,"…"))</f>
        <v>59649.618259000003</v>
      </c>
      <c r="AD62" s="174">
        <f>IF(ISNUMBER('CB1-Производство'!E74+F62-J62),'CB1-Производство'!E74+F62-J62,IF(ISNUMBER(J62-F62),"NT " &amp; J62-F62,"…"))</f>
        <v>52629.525396999998</v>
      </c>
    </row>
    <row r="63" spans="1:2594" s="12" customFormat="1" ht="15" customHeight="1" x14ac:dyDescent="0.15">
      <c r="A63" s="278">
        <v>12.2</v>
      </c>
      <c r="B63" s="57" t="s">
        <v>154</v>
      </c>
      <c r="C63" s="396" t="s">
        <v>77</v>
      </c>
      <c r="D63" s="34">
        <v>527.68552699999998</v>
      </c>
      <c r="E63" s="34">
        <v>669.80399999999997</v>
      </c>
      <c r="F63" s="34">
        <v>717.82384700000011</v>
      </c>
      <c r="G63" s="34">
        <v>790.11200000000008</v>
      </c>
      <c r="H63" s="34">
        <v>961.29994999999997</v>
      </c>
      <c r="I63" s="34">
        <v>1190.884</v>
      </c>
      <c r="J63" s="34">
        <v>541.57145000000003</v>
      </c>
      <c r="K63" s="431">
        <v>589.74199999999996</v>
      </c>
      <c r="L63" s="135"/>
      <c r="M63" s="135"/>
      <c r="N63" s="45">
        <f t="shared" si="11"/>
        <v>12.2</v>
      </c>
      <c r="O63" s="24" t="str">
        <f t="shared" si="12"/>
        <v>БЫТОВАЯ И ГИГИЕНИЧЕСКАЯ БУМАГА</v>
      </c>
      <c r="P63" s="396" t="s">
        <v>77</v>
      </c>
      <c r="Q63" s="105"/>
      <c r="R63" s="105"/>
      <c r="S63" s="105"/>
      <c r="T63" s="105"/>
      <c r="U63" s="105"/>
      <c r="V63" s="105"/>
      <c r="W63" s="105"/>
      <c r="X63" s="106"/>
      <c r="Y63" s="135"/>
      <c r="Z63" s="191">
        <f t="shared" si="4"/>
        <v>12.2</v>
      </c>
      <c r="AA63" s="24" t="str">
        <f t="shared" si="4"/>
        <v>БЫТОВАЯ И ГИГИЕНИЧЕСКАЯ БУМАГА</v>
      </c>
      <c r="AB63" s="396" t="s">
        <v>182</v>
      </c>
      <c r="AC63" s="189">
        <f>IF(ISNUMBER('CB1-Производство'!D75+D63-H63),'CB1-Производство'!D75+D63-H63,IF(ISNUMBER(H63-D63),"NT " &amp; H63-D63,"…"))</f>
        <v>-431.16842299999996</v>
      </c>
      <c r="AD63" s="174">
        <f>IF(ISNUMBER('CB1-Производство'!E75+F63-J63),'CB1-Производство'!E75+F63-J63,IF(ISNUMBER(J63-F63),"NT " &amp; J63-F63,"…"))</f>
        <v>179.45689700000014</v>
      </c>
    </row>
    <row r="64" spans="1:2594" s="12" customFormat="1" ht="15" customHeight="1" x14ac:dyDescent="0.15">
      <c r="A64" s="281">
        <v>12.3</v>
      </c>
      <c r="B64" s="46" t="s">
        <v>155</v>
      </c>
      <c r="C64" s="397" t="s">
        <v>77</v>
      </c>
      <c r="D64" s="33">
        <v>104837.53726700001</v>
      </c>
      <c r="E64" s="33">
        <v>96032.954999999987</v>
      </c>
      <c r="F64" s="33">
        <v>113207.90926499999</v>
      </c>
      <c r="G64" s="33">
        <v>92380.699529999983</v>
      </c>
      <c r="H64" s="33">
        <v>748.31299999999999</v>
      </c>
      <c r="I64" s="33">
        <v>385.84299999999996</v>
      </c>
      <c r="J64" s="33">
        <v>1116.2510000000002</v>
      </c>
      <c r="K64" s="430">
        <v>541.35300000000007</v>
      </c>
      <c r="L64" s="135"/>
      <c r="M64" s="135"/>
      <c r="N64" s="505">
        <f t="shared" si="11"/>
        <v>12.3</v>
      </c>
      <c r="O64" s="24" t="str">
        <f t="shared" si="12"/>
        <v>УПАКОВОЧНЫЕ МАТЕРИАЛЫ</v>
      </c>
      <c r="P64" s="397" t="s">
        <v>77</v>
      </c>
      <c r="Q64" s="132">
        <f>D64-(D65+D66+D67+D68)</f>
        <v>15879.174744000004</v>
      </c>
      <c r="R64" s="127">
        <f t="shared" ref="R64:X64" si="36">E64-(E65+E66+E67+E68)</f>
        <v>14695.013999999981</v>
      </c>
      <c r="S64" s="127">
        <f t="shared" si="36"/>
        <v>11715.801651999995</v>
      </c>
      <c r="T64" s="127">
        <f t="shared" si="36"/>
        <v>10497.881000000008</v>
      </c>
      <c r="U64" s="127">
        <f t="shared" si="36"/>
        <v>0</v>
      </c>
      <c r="V64" s="127">
        <f t="shared" si="36"/>
        <v>0</v>
      </c>
      <c r="W64" s="127">
        <f t="shared" si="36"/>
        <v>22.751999999999953</v>
      </c>
      <c r="X64" s="382">
        <f t="shared" si="36"/>
        <v>7.5850000000000364</v>
      </c>
      <c r="Y64" s="153"/>
      <c r="Z64" s="191">
        <f t="shared" si="4"/>
        <v>12.3</v>
      </c>
      <c r="AA64" s="24" t="str">
        <f t="shared" si="4"/>
        <v>УПАКОВОЧНЫЕ МАТЕРИАЛЫ</v>
      </c>
      <c r="AB64" s="397" t="s">
        <v>182</v>
      </c>
      <c r="AC64" s="189">
        <f>IF(ISNUMBER('CB1-Производство'!D76+D64-H64),'CB1-Производство'!D76+D64-H64,IF(ISNUMBER(H64-D64),"NT " &amp; H64-D64,"…"))</f>
        <v>104142.81426700001</v>
      </c>
      <c r="AD64" s="174">
        <f>IF(ISNUMBER('CB1-Производство'!E76+F64-J64),'CB1-Производство'!E76+F64-J64,IF(ISNUMBER(J64-F64),"NT " &amp; J64-F64,"…"))</f>
        <v>112135.308473</v>
      </c>
    </row>
    <row r="65" spans="1:30" s="12" customFormat="1" ht="15" customHeight="1" x14ac:dyDescent="0.15">
      <c r="A65" s="281" t="s">
        <v>156</v>
      </c>
      <c r="B65" s="48" t="s">
        <v>157</v>
      </c>
      <c r="C65" s="397" t="s">
        <v>77</v>
      </c>
      <c r="D65" s="33">
        <v>15466.255360000001</v>
      </c>
      <c r="E65" s="33">
        <v>9025.9279999999999</v>
      </c>
      <c r="F65" s="33">
        <v>20132.508529999999</v>
      </c>
      <c r="G65" s="38">
        <v>9165.2175300000017</v>
      </c>
      <c r="H65" s="34">
        <v>549.34799999999996</v>
      </c>
      <c r="I65" s="34">
        <v>298.01499999999999</v>
      </c>
      <c r="J65" s="34">
        <v>725.59700000000009</v>
      </c>
      <c r="K65" s="431">
        <v>345.99200000000002</v>
      </c>
      <c r="L65" s="135"/>
      <c r="M65" s="135"/>
      <c r="N65" s="505" t="str">
        <f t="shared" si="11"/>
        <v>12.3.1</v>
      </c>
      <c r="O65" s="25" t="str">
        <f t="shared" si="12"/>
        <v>КАРТОНАЖНЫЕ МАТЕРИАЛЫ</v>
      </c>
      <c r="P65" s="397" t="s">
        <v>77</v>
      </c>
      <c r="Q65" s="105"/>
      <c r="R65" s="105"/>
      <c r="S65" s="105"/>
      <c r="T65" s="105"/>
      <c r="U65" s="105"/>
      <c r="V65" s="105"/>
      <c r="W65" s="105"/>
      <c r="X65" s="106"/>
      <c r="Y65" s="135"/>
      <c r="Z65" s="191" t="str">
        <f t="shared" si="4"/>
        <v>12.3.1</v>
      </c>
      <c r="AA65" s="25" t="str">
        <f t="shared" si="4"/>
        <v>КАРТОНАЖНЫЕ МАТЕРИАЛЫ</v>
      </c>
      <c r="AB65" s="397" t="s">
        <v>182</v>
      </c>
      <c r="AC65" s="189">
        <f>IF(ISNUMBER('CB1-Производство'!D77+D65-H65),'CB1-Производство'!D77+D65-H65,IF(ISNUMBER(H65-D65),"NT " &amp; H65-D65,"…"))</f>
        <v>14961.977360000001</v>
      </c>
      <c r="AD65" s="174">
        <f>IF(ISNUMBER('CB1-Производство'!E77+F65-J65),'CB1-Производство'!E77+F65-J65,IF(ISNUMBER(J65-F65),"NT " &amp; J65-F65,"…"))</f>
        <v>19438.986929999999</v>
      </c>
    </row>
    <row r="66" spans="1:30" s="12" customFormat="1" ht="15" customHeight="1" x14ac:dyDescent="0.15">
      <c r="A66" s="281" t="s">
        <v>158</v>
      </c>
      <c r="B66" s="48" t="s">
        <v>159</v>
      </c>
      <c r="C66" s="397" t="s">
        <v>77</v>
      </c>
      <c r="D66" s="33">
        <v>59107.192725000008</v>
      </c>
      <c r="E66" s="33">
        <v>59744.624000000003</v>
      </c>
      <c r="F66" s="33">
        <v>62845.870422000007</v>
      </c>
      <c r="G66" s="38">
        <v>58712.724999999977</v>
      </c>
      <c r="H66" s="34">
        <v>101.94799999999999</v>
      </c>
      <c r="I66" s="34">
        <v>17.331</v>
      </c>
      <c r="J66" s="34">
        <v>165.43199999999999</v>
      </c>
      <c r="K66" s="431">
        <v>92.703000000000003</v>
      </c>
      <c r="L66" s="135"/>
      <c r="M66" s="135"/>
      <c r="N66" s="505" t="str">
        <f t="shared" si="11"/>
        <v>12.3.2</v>
      </c>
      <c r="O66" s="25" t="str">
        <f t="shared" si="12"/>
        <v>КОРОБОЧНЫЙ КАРТОН</v>
      </c>
      <c r="P66" s="397" t="s">
        <v>77</v>
      </c>
      <c r="Q66" s="105"/>
      <c r="R66" s="105"/>
      <c r="S66" s="105"/>
      <c r="T66" s="105"/>
      <c r="U66" s="105"/>
      <c r="V66" s="105"/>
      <c r="W66" s="105"/>
      <c r="X66" s="106"/>
      <c r="Y66" s="135"/>
      <c r="Z66" s="191" t="str">
        <f t="shared" si="4"/>
        <v>12.3.2</v>
      </c>
      <c r="AA66" s="25" t="str">
        <f t="shared" si="4"/>
        <v>КОРОБОЧНЫЙ КАРТОН</v>
      </c>
      <c r="AB66" s="397" t="s">
        <v>182</v>
      </c>
      <c r="AC66" s="189">
        <f>IF(ISNUMBER('CB1-Производство'!D78+D66-H66),'CB1-Производство'!D78+D66-H66,IF(ISNUMBER(H66-D66),"NT " &amp; H66-D66,"…"))</f>
        <v>59005.498325000008</v>
      </c>
      <c r="AD66" s="174">
        <f>IF(ISNUMBER('CB1-Производство'!E78+F66-J66),'CB1-Производство'!E78+F66-J66,IF(ISNUMBER(J66-F66),"NT " &amp; J66-F66,"…"))</f>
        <v>62680.550422000008</v>
      </c>
    </row>
    <row r="67" spans="1:30" s="12" customFormat="1" ht="15" customHeight="1" x14ac:dyDescent="0.15">
      <c r="A67" s="281" t="s">
        <v>160</v>
      </c>
      <c r="B67" s="48" t="s">
        <v>161</v>
      </c>
      <c r="C67" s="396" t="s">
        <v>77</v>
      </c>
      <c r="D67" s="34">
        <v>13349.522477999999</v>
      </c>
      <c r="E67" s="34">
        <v>11938.387999999999</v>
      </c>
      <c r="F67" s="34">
        <v>17292.202831000002</v>
      </c>
      <c r="G67" s="34">
        <v>13337.083999999999</v>
      </c>
      <c r="H67" s="39">
        <v>52.031999999999996</v>
      </c>
      <c r="I67" s="39">
        <v>50.085999999999999</v>
      </c>
      <c r="J67" s="39">
        <v>3.6760000000000002</v>
      </c>
      <c r="K67" s="436">
        <v>19.667999999999996</v>
      </c>
      <c r="L67" s="135"/>
      <c r="M67" s="135"/>
      <c r="N67" s="505" t="str">
        <f t="shared" si="11"/>
        <v>12.3.3</v>
      </c>
      <c r="O67" s="25" t="str">
        <f t="shared" si="12"/>
        <v>ОБЕРТОЧНАЯ БУМАГА</v>
      </c>
      <c r="P67" s="396" t="s">
        <v>77</v>
      </c>
      <c r="Q67" s="105"/>
      <c r="R67" s="105"/>
      <c r="S67" s="105"/>
      <c r="T67" s="105"/>
      <c r="U67" s="105"/>
      <c r="V67" s="105"/>
      <c r="W67" s="105"/>
      <c r="X67" s="106"/>
      <c r="Y67" s="135"/>
      <c r="Z67" s="191" t="str">
        <f t="shared" si="4"/>
        <v>12.3.3</v>
      </c>
      <c r="AA67" s="25" t="str">
        <f t="shared" si="4"/>
        <v>ОБЕРТОЧНАЯ БУМАГА</v>
      </c>
      <c r="AB67" s="396" t="s">
        <v>182</v>
      </c>
      <c r="AC67" s="189">
        <f>IF(ISNUMBER('CB1-Производство'!D79+D67-H67),'CB1-Производство'!D79+D67-H67,IF(ISNUMBER(H67-D67),"NT " &amp; H67-D67,"…"))</f>
        <v>13305.755278000001</v>
      </c>
      <c r="AD67" s="174">
        <f>IF(ISNUMBER('CB1-Производство'!E79+F67-J67),'CB1-Производство'!E79+F67-J67,IF(ISNUMBER(J67-F67),"NT " &amp; J67-F67,"…"))</f>
        <v>17299.989639000003</v>
      </c>
    </row>
    <row r="68" spans="1:30" s="12" customFormat="1" ht="30" x14ac:dyDescent="0.15">
      <c r="A68" s="281" t="s">
        <v>162</v>
      </c>
      <c r="B68" s="394" t="s">
        <v>163</v>
      </c>
      <c r="C68" s="396" t="s">
        <v>77</v>
      </c>
      <c r="D68" s="34">
        <v>1035.3919600000002</v>
      </c>
      <c r="E68" s="34">
        <v>629.00099999999998</v>
      </c>
      <c r="F68" s="34">
        <v>1221.5258299999998</v>
      </c>
      <c r="G68" s="34">
        <v>667.79200000000003</v>
      </c>
      <c r="H68" s="34">
        <v>44.984999999999999</v>
      </c>
      <c r="I68" s="34">
        <v>20.411000000000001</v>
      </c>
      <c r="J68" s="34">
        <v>198.79399999999998</v>
      </c>
      <c r="K68" s="431">
        <v>75.405000000000001</v>
      </c>
      <c r="L68" s="135"/>
      <c r="M68" s="135"/>
      <c r="N68" s="505" t="str">
        <f t="shared" si="11"/>
        <v>12.3.4</v>
      </c>
      <c r="O68" s="402" t="str">
        <f t="shared" si="12"/>
        <v>ПРОЧИЕ СОРТА БУМАГИ, ИСПОЛЬЗУЕМЫЕ ГЛАВНЫМ ОБРАЗОМ ДЛЯ УПАКОВКИ</v>
      </c>
      <c r="P68" s="396" t="s">
        <v>77</v>
      </c>
      <c r="Q68" s="105"/>
      <c r="R68" s="105"/>
      <c r="S68" s="105"/>
      <c r="T68" s="105"/>
      <c r="U68" s="105"/>
      <c r="V68" s="105"/>
      <c r="W68" s="105"/>
      <c r="X68" s="106"/>
      <c r="Y68" s="135"/>
      <c r="Z68" s="191" t="str">
        <f t="shared" si="4"/>
        <v>12.3.4</v>
      </c>
      <c r="AA68" s="402" t="str">
        <f t="shared" si="4"/>
        <v>ПРОЧИЕ СОРТА БУМАГИ, ИСПОЛЬЗУЕМЫЕ ГЛАВНЫМ ОБРАЗОМ ДЛЯ УПАКОВКИ</v>
      </c>
      <c r="AB68" s="396" t="s">
        <v>182</v>
      </c>
      <c r="AC68" s="189">
        <f>IF(ISNUMBER('CB1-Производство'!D80+D68-H68),'CB1-Производство'!D80+D68-H68,IF(ISNUMBER(H68-D68),"NT " &amp; H68-D68,"…"))</f>
        <v>990.40696000000014</v>
      </c>
      <c r="AD68" s="174">
        <f>IF(ISNUMBER('CB1-Производство'!E80+F68-J68),'CB1-Производство'!E80+F68-J68,IF(ISNUMBER(J68-F68),"NT " &amp; J68-F68,"…"))</f>
        <v>1022.7318299999998</v>
      </c>
    </row>
    <row r="69" spans="1:30" s="12" customFormat="1" ht="15" customHeight="1" thickBot="1" x14ac:dyDescent="0.2">
      <c r="A69" s="437">
        <v>12.4</v>
      </c>
      <c r="B69" s="393" t="s">
        <v>164</v>
      </c>
      <c r="C69" s="438" t="s">
        <v>77</v>
      </c>
      <c r="D69" s="439">
        <v>1012.4122000000001</v>
      </c>
      <c r="E69" s="439">
        <v>4813.0220000000018</v>
      </c>
      <c r="F69" s="439">
        <v>984.36665900000014</v>
      </c>
      <c r="G69" s="439">
        <v>4473.9969999999994</v>
      </c>
      <c r="H69" s="439">
        <v>6.8000000000000005E-2</v>
      </c>
      <c r="I69" s="439">
        <v>0.27200000000000002</v>
      </c>
      <c r="J69" s="439">
        <v>0.91933899999999991</v>
      </c>
      <c r="K69" s="440">
        <v>6.6920000000000002</v>
      </c>
      <c r="L69" s="135"/>
      <c r="M69" s="135"/>
      <c r="N69" s="507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438" t="s">
        <v>77</v>
      </c>
      <c r="Q69" s="107"/>
      <c r="R69" s="107"/>
      <c r="S69" s="107"/>
      <c r="T69" s="107"/>
      <c r="U69" s="107"/>
      <c r="V69" s="107"/>
      <c r="W69" s="107"/>
      <c r="X69" s="108"/>
      <c r="Y69" s="135"/>
      <c r="Z69" s="193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399" t="s">
        <v>182</v>
      </c>
      <c r="AC69" s="172">
        <f>IF(ISNUMBER('CB1-Производство'!D81+D69-H69),'CB1-Производство'!D81+D69-H69,IF(ISNUMBER(H69-D69),"NT " &amp; H69-D69,"…"))</f>
        <v>1028.2552000000001</v>
      </c>
      <c r="AD69" s="214">
        <f>IF(ISNUMBER('CB1-Производство'!E81+F69-J69),'CB1-Производство'!E81+F69-J69,IF(ISNUMBER(J69-F69),"NT " &amp; J69-F69,"…"))</f>
        <v>1003.8773200000001</v>
      </c>
    </row>
    <row r="70" spans="1:30" ht="14.25" x14ac:dyDescent="0.2">
      <c r="A70" s="14"/>
      <c r="B70" s="135" t="s">
        <v>165</v>
      </c>
      <c r="C70" s="400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35" t="s">
        <v>166</v>
      </c>
      <c r="N71" s="135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35" t="s">
        <v>167</v>
      </c>
      <c r="N72" s="13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N73" s="135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5" zoomScaleNormal="85" zoomScaleSheetLayoutView="100" workbookViewId="0">
      <selection activeCell="C17" sqref="C17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1" customFormat="1" ht="12.75" customHeight="1" thickBot="1" x14ac:dyDescent="0.25">
      <c r="A1" s="64"/>
      <c r="B1" s="65"/>
      <c r="D1" s="41">
        <v>62</v>
      </c>
      <c r="E1" s="41">
        <v>91</v>
      </c>
      <c r="F1" s="41">
        <v>91</v>
      </c>
      <c r="I1" s="65"/>
      <c r="J1" s="65"/>
      <c r="K1" s="65"/>
      <c r="L1" s="65"/>
      <c r="M1" s="65"/>
      <c r="N1" s="65"/>
    </row>
    <row r="2" spans="1:14" ht="17.100000000000001" customHeight="1" x14ac:dyDescent="0.2">
      <c r="A2" s="15"/>
      <c r="B2" s="184"/>
      <c r="C2" s="13"/>
      <c r="D2" s="508" t="s">
        <v>1</v>
      </c>
      <c r="E2" s="509"/>
      <c r="F2" s="349" t="s">
        <v>185</v>
      </c>
      <c r="H2" s="7"/>
      <c r="L2" s="195" t="str">
        <f>D2</f>
        <v>Страна:</v>
      </c>
      <c r="M2" s="194"/>
    </row>
    <row r="3" spans="1:14" ht="17.100000000000001" customHeight="1" x14ac:dyDescent="0.2">
      <c r="A3" s="16"/>
      <c r="B3" s="14"/>
      <c r="C3" s="14"/>
      <c r="D3" s="355" t="s">
        <v>186</v>
      </c>
      <c r="E3" s="510"/>
      <c r="F3" s="511"/>
      <c r="H3" s="8"/>
    </row>
    <row r="4" spans="1:14" ht="17.100000000000001" customHeight="1" x14ac:dyDescent="0.2">
      <c r="A4" s="16"/>
      <c r="B4" s="14"/>
      <c r="C4" s="359"/>
      <c r="D4" s="512"/>
      <c r="E4" s="510"/>
      <c r="F4" s="511"/>
      <c r="H4" s="8"/>
    </row>
    <row r="5" spans="1:14" ht="17.100000000000001" customHeight="1" x14ac:dyDescent="0.2">
      <c r="A5" s="16"/>
      <c r="B5" s="14"/>
      <c r="C5" s="14"/>
      <c r="D5" s="355" t="s">
        <v>6</v>
      </c>
      <c r="E5" s="510"/>
      <c r="F5" s="511"/>
      <c r="H5" s="9"/>
    </row>
    <row r="6" spans="1:14" ht="17.100000000000001" customHeight="1" x14ac:dyDescent="0.2">
      <c r="A6" s="16"/>
      <c r="B6" s="601" t="s">
        <v>187</v>
      </c>
      <c r="C6" s="602"/>
      <c r="D6" s="512"/>
      <c r="E6" s="510"/>
      <c r="F6" s="511"/>
      <c r="H6" s="9"/>
    </row>
    <row r="7" spans="1:14" ht="17.100000000000001" customHeight="1" x14ac:dyDescent="0.2">
      <c r="A7" s="16"/>
      <c r="B7" s="601"/>
      <c r="C7" s="602"/>
      <c r="D7" s="512"/>
      <c r="E7" s="510"/>
      <c r="F7" s="511"/>
      <c r="H7" s="9"/>
    </row>
    <row r="8" spans="1:14" ht="17.100000000000001" customHeight="1" x14ac:dyDescent="0.2">
      <c r="A8" s="16"/>
      <c r="B8" s="611" t="s">
        <v>188</v>
      </c>
      <c r="C8" s="612"/>
      <c r="D8" s="355" t="s">
        <v>189</v>
      </c>
      <c r="E8" s="510"/>
      <c r="F8" s="351" t="s">
        <v>190</v>
      </c>
      <c r="H8" s="9"/>
    </row>
    <row r="9" spans="1:14" ht="21" customHeight="1" x14ac:dyDescent="0.2">
      <c r="A9" s="16"/>
      <c r="B9" s="603" t="s">
        <v>173</v>
      </c>
      <c r="C9" s="603"/>
      <c r="D9" s="355" t="s">
        <v>191</v>
      </c>
      <c r="E9" s="510"/>
      <c r="F9" s="511"/>
      <c r="H9" s="9"/>
    </row>
    <row r="10" spans="1:14" ht="17.100000000000001" customHeight="1" x14ac:dyDescent="0.2">
      <c r="A10" s="16"/>
      <c r="B10" s="358"/>
      <c r="C10" s="358"/>
      <c r="D10" s="137"/>
      <c r="E10" s="138"/>
      <c r="F10" s="139"/>
      <c r="H10" s="9"/>
      <c r="I10" s="610" t="s">
        <v>192</v>
      </c>
      <c r="J10" s="610"/>
    </row>
    <row r="11" spans="1:14" ht="20.25" x14ac:dyDescent="0.25">
      <c r="A11" s="16"/>
      <c r="B11" s="358"/>
      <c r="C11" s="175" t="s">
        <v>174</v>
      </c>
      <c r="D11" s="176" t="s">
        <v>193</v>
      </c>
      <c r="E11" s="88" t="s">
        <v>0</v>
      </c>
      <c r="F11" s="89"/>
      <c r="H11" s="9"/>
      <c r="I11" s="610"/>
      <c r="J11" s="610"/>
      <c r="K11" s="618" t="s">
        <v>15</v>
      </c>
      <c r="L11" s="618"/>
    </row>
    <row r="12" spans="1:14" ht="17.100000000000001" customHeight="1" thickBot="1" x14ac:dyDescent="0.25">
      <c r="A12" s="58"/>
      <c r="B12" s="185"/>
      <c r="C12" s="66"/>
      <c r="D12" s="140" t="s">
        <v>0</v>
      </c>
      <c r="E12" s="14"/>
      <c r="F12" s="69"/>
      <c r="H12" s="9"/>
    </row>
    <row r="13" spans="1:14" s="10" customFormat="1" ht="17.45" customHeight="1" x14ac:dyDescent="0.25">
      <c r="A13" s="372" t="s">
        <v>19</v>
      </c>
      <c r="B13" s="374" t="s">
        <v>20</v>
      </c>
      <c r="C13" s="590" t="s">
        <v>194</v>
      </c>
      <c r="D13" s="619"/>
      <c r="E13" s="590" t="s">
        <v>195</v>
      </c>
      <c r="F13" s="620"/>
      <c r="H13" s="7"/>
      <c r="I13" s="200" t="s">
        <v>19</v>
      </c>
      <c r="J13" s="201" t="str">
        <f>B13</f>
        <v>Товар</v>
      </c>
      <c r="K13" s="616" t="str">
        <f>C13</f>
        <v>И М П О Р Т  СТОИМОСТЬ</v>
      </c>
      <c r="L13" s="621"/>
      <c r="M13" s="616" t="str">
        <f>E13</f>
        <v>Э К С П О Р Т   СТОИМОСТЬ</v>
      </c>
      <c r="N13" s="617"/>
    </row>
    <row r="14" spans="1:14" ht="20.25" customHeight="1" x14ac:dyDescent="0.2">
      <c r="A14" s="179" t="s">
        <v>24</v>
      </c>
      <c r="B14" s="357" t="s">
        <v>0</v>
      </c>
      <c r="C14" s="177">
        <v>2019</v>
      </c>
      <c r="D14" s="177">
        <f>C14+1</f>
        <v>2020</v>
      </c>
      <c r="E14" s="177">
        <f>C14</f>
        <v>2019</v>
      </c>
      <c r="F14" s="178">
        <f>D14</f>
        <v>2020</v>
      </c>
      <c r="I14" s="3" t="s">
        <v>24</v>
      </c>
      <c r="J14" s="173"/>
      <c r="K14" s="91">
        <f>C14</f>
        <v>2019</v>
      </c>
      <c r="L14" s="91">
        <f>D14</f>
        <v>2020</v>
      </c>
      <c r="M14" s="91">
        <f>E14</f>
        <v>2019</v>
      </c>
      <c r="N14" s="202">
        <f>F14</f>
        <v>2020</v>
      </c>
    </row>
    <row r="15" spans="1:14" ht="21.75" customHeight="1" x14ac:dyDescent="0.2">
      <c r="A15" s="273">
        <v>13</v>
      </c>
      <c r="B15" s="613" t="s">
        <v>188</v>
      </c>
      <c r="C15" s="614"/>
      <c r="D15" s="614"/>
      <c r="E15" s="614"/>
      <c r="F15" s="615"/>
      <c r="I15" s="274">
        <f t="shared" ref="I15:J34" si="0">A15</f>
        <v>13</v>
      </c>
      <c r="J15" s="613" t="str">
        <f t="shared" si="0"/>
        <v>ИЗДЕЛИЯ ИЗ ДРЕВЕСИНЫ, ПРОШЕДШИЕ ВТОРИЧНУЮ ОБРАБОТКУ</v>
      </c>
      <c r="K15" s="614"/>
      <c r="L15" s="614"/>
      <c r="M15" s="614"/>
      <c r="N15" s="615"/>
    </row>
    <row r="16" spans="1:14" s="12" customFormat="1" ht="21.75" customHeight="1" x14ac:dyDescent="0.15">
      <c r="A16" s="300">
        <v>13.1</v>
      </c>
      <c r="B16" s="23" t="s">
        <v>196</v>
      </c>
      <c r="C16" s="301"/>
      <c r="D16" s="302"/>
      <c r="E16" s="303"/>
      <c r="F16" s="304"/>
      <c r="I16" s="203">
        <f t="shared" si="0"/>
        <v>13.1</v>
      </c>
      <c r="J16" s="23" t="str">
        <f t="shared" si="0"/>
        <v>ПИЛОМАТЕРИАЛЫ, ПРОШЕДШИЕ ДОПОЛНИТЕЛЬНУЮ ОБРАБОТКУ</v>
      </c>
      <c r="K16" s="271">
        <f>C16-(C17+C18)</f>
        <v>0</v>
      </c>
      <c r="L16" s="271">
        <f>D16-(D17+D18)</f>
        <v>0</v>
      </c>
      <c r="M16" s="271">
        <f>E16-(E17+E18)</f>
        <v>0</v>
      </c>
      <c r="N16" s="272">
        <f>F16-(F17+F18)</f>
        <v>0</v>
      </c>
    </row>
    <row r="17" spans="1:14" s="12" customFormat="1" ht="21.75" customHeight="1" x14ac:dyDescent="0.15">
      <c r="A17" s="300" t="s">
        <v>197</v>
      </c>
      <c r="B17" s="24" t="s">
        <v>39</v>
      </c>
      <c r="C17" s="305"/>
      <c r="D17" s="305"/>
      <c r="E17" s="306"/>
      <c r="F17" s="307"/>
      <c r="I17" s="203" t="str">
        <f t="shared" si="0"/>
        <v>13.1.C</v>
      </c>
      <c r="J17" s="347" t="str">
        <f t="shared" si="0"/>
        <v>Хвойные породы</v>
      </c>
      <c r="K17" s="141" t="s">
        <v>0</v>
      </c>
      <c r="L17" s="106"/>
      <c r="M17" s="106"/>
      <c r="N17" s="126"/>
    </row>
    <row r="18" spans="1:14" s="12" customFormat="1" ht="21.75" customHeight="1" x14ac:dyDescent="0.15">
      <c r="A18" s="300" t="s">
        <v>198</v>
      </c>
      <c r="B18" s="24" t="s">
        <v>42</v>
      </c>
      <c r="C18" s="308"/>
      <c r="D18" s="308"/>
      <c r="E18" s="303"/>
      <c r="F18" s="304"/>
      <c r="I18" s="203" t="str">
        <f t="shared" si="0"/>
        <v>13.1.NC</v>
      </c>
      <c r="J18" s="347" t="str">
        <f t="shared" si="0"/>
        <v>Лиственные породы</v>
      </c>
      <c r="K18" s="141" t="s">
        <v>0</v>
      </c>
      <c r="L18" s="106"/>
      <c r="M18" s="106"/>
      <c r="N18" s="126"/>
    </row>
    <row r="19" spans="1:14" s="12" customFormat="1" ht="21.75" customHeight="1" x14ac:dyDescent="0.15">
      <c r="A19" s="300" t="s">
        <v>199</v>
      </c>
      <c r="B19" s="27" t="s">
        <v>51</v>
      </c>
      <c r="C19" s="302"/>
      <c r="D19" s="302"/>
      <c r="E19" s="303"/>
      <c r="F19" s="304"/>
      <c r="I19" s="203" t="str">
        <f t="shared" si="0"/>
        <v>13.1.NC.T</v>
      </c>
      <c r="J19" s="27" t="str">
        <f t="shared" si="0"/>
        <v>в том числе тропические породы</v>
      </c>
      <c r="K19" s="150" t="str">
        <f>IF(AND(ISNUMBER(C19/C18),C19&gt;C18),"&gt; 11.1.NC !!","")</f>
        <v/>
      </c>
      <c r="L19" s="108" t="str">
        <f>IF(AND(ISNUMBER(D19/D18),D19&gt;D18),"&gt; 11.1.NC !!","")</f>
        <v/>
      </c>
      <c r="M19" s="108" t="str">
        <f>IF(AND(ISNUMBER(E19/E18),E19&gt;E18),"&gt; 11.1.NC !!","")</f>
        <v/>
      </c>
      <c r="N19" s="130" t="str">
        <f>IF(AND(ISNUMBER(F19/F18),F19&gt;F18),"&gt; 11.1.NC !!","")</f>
        <v/>
      </c>
    </row>
    <row r="20" spans="1:14" s="12" customFormat="1" ht="21.75" customHeight="1" x14ac:dyDescent="0.15">
      <c r="A20" s="300">
        <v>13.2</v>
      </c>
      <c r="B20" s="356" t="s">
        <v>200</v>
      </c>
      <c r="C20" s="306"/>
      <c r="D20" s="302"/>
      <c r="E20" s="306"/>
      <c r="F20" s="304"/>
      <c r="I20" s="203">
        <f t="shared" si="0"/>
        <v>13.2</v>
      </c>
      <c r="J20" s="63" t="str">
        <f t="shared" si="0"/>
        <v>ДЕРЕВЯННАЯ ТАРА</v>
      </c>
      <c r="K20" s="105"/>
      <c r="L20" s="106"/>
      <c r="M20" s="106"/>
      <c r="N20" s="126"/>
    </row>
    <row r="21" spans="1:14" s="12" customFormat="1" ht="21.75" customHeight="1" x14ac:dyDescent="0.15">
      <c r="A21" s="300">
        <v>13.3</v>
      </c>
      <c r="B21" s="75" t="s">
        <v>201</v>
      </c>
      <c r="C21" s="306"/>
      <c r="D21" s="302"/>
      <c r="E21" s="306"/>
      <c r="F21" s="304"/>
      <c r="I21" s="203">
        <f t="shared" si="0"/>
        <v>13.3</v>
      </c>
      <c r="J21" s="63" t="str">
        <f t="shared" si="0"/>
        <v>ИЗДЕЛИЯ ИЗ ДРЕВЕСИНЫ БЫТОВОГО/ДЕКОРАТИВНОГО НАЗНАЧЕНИЯ</v>
      </c>
      <c r="K21" s="105"/>
      <c r="L21" s="106"/>
      <c r="M21" s="106"/>
      <c r="N21" s="126"/>
    </row>
    <row r="22" spans="1:14" s="12" customFormat="1" ht="21.75" customHeight="1" x14ac:dyDescent="0.15">
      <c r="A22" s="300">
        <v>13.4</v>
      </c>
      <c r="B22" s="356" t="s">
        <v>202</v>
      </c>
      <c r="C22" s="306"/>
      <c r="D22" s="302"/>
      <c r="E22" s="306"/>
      <c r="F22" s="304"/>
      <c r="I22" s="203">
        <f t="shared" si="0"/>
        <v>13.4</v>
      </c>
      <c r="J22" s="63" t="str">
        <f t="shared" si="0"/>
        <v>ПЛОТНИЧНЫЕ И СТОЛЯРНЫЕ СТРОИТЕЛЬНЫЕ ДЕРЕВЯННЫЕ ИЗДЕЛИЯ</v>
      </c>
      <c r="K22" s="105"/>
      <c r="L22" s="106"/>
      <c r="M22" s="106"/>
      <c r="N22" s="126"/>
    </row>
    <row r="23" spans="1:14" s="12" customFormat="1" ht="21.75" customHeight="1" x14ac:dyDescent="0.15">
      <c r="A23" s="300">
        <v>13.5</v>
      </c>
      <c r="B23" s="75" t="s">
        <v>203</v>
      </c>
      <c r="C23" s="306"/>
      <c r="D23" s="302"/>
      <c r="E23" s="306"/>
      <c r="F23" s="304"/>
      <c r="I23" s="203">
        <f t="shared" si="0"/>
        <v>13.5</v>
      </c>
      <c r="J23" s="75" t="str">
        <f t="shared" si="0"/>
        <v>ДЕРЕВЯННАЯ МЕБЕЛЬ</v>
      </c>
      <c r="K23" s="107"/>
      <c r="L23" s="108"/>
      <c r="M23" s="108"/>
      <c r="N23" s="130"/>
    </row>
    <row r="24" spans="1:14" s="12" customFormat="1" ht="21.75" customHeight="1" x14ac:dyDescent="0.15">
      <c r="A24" s="300">
        <v>13.6</v>
      </c>
      <c r="B24" s="63" t="s">
        <v>204</v>
      </c>
      <c r="C24" s="303"/>
      <c r="D24" s="302"/>
      <c r="E24" s="303"/>
      <c r="F24" s="304"/>
      <c r="I24" s="203">
        <f t="shared" si="0"/>
        <v>13.6</v>
      </c>
      <c r="J24" s="63" t="str">
        <f t="shared" si="0"/>
        <v>СБОРНЫЕ СТРОИТЕЛЬНЫЕ КОНСТРУКЦИИ ИЗ ДРЕВЕСИНЫ</v>
      </c>
      <c r="K24" s="105"/>
      <c r="L24" s="106"/>
      <c r="M24" s="106"/>
      <c r="N24" s="126"/>
    </row>
    <row r="25" spans="1:14" s="12" customFormat="1" ht="21.75" customHeight="1" x14ac:dyDescent="0.15">
      <c r="A25" s="300">
        <v>13.7</v>
      </c>
      <c r="B25" s="356" t="s">
        <v>205</v>
      </c>
      <c r="C25" s="306"/>
      <c r="D25" s="302"/>
      <c r="E25" s="306"/>
      <c r="F25" s="304"/>
      <c r="I25" s="203">
        <f>A25</f>
        <v>13.7</v>
      </c>
      <c r="J25" s="63" t="str">
        <f>B25</f>
        <v>ПРОЧИЕ ГОТОВЫЕ ДЕРЕВЯННЫЕ ИЗДЕЛИЯ</v>
      </c>
      <c r="K25" s="105"/>
      <c r="L25" s="106"/>
      <c r="M25" s="106"/>
      <c r="N25" s="126"/>
    </row>
    <row r="26" spans="1:14" s="12" customFormat="1" ht="21.75" customHeight="1" x14ac:dyDescent="0.15">
      <c r="A26" s="309">
        <v>14</v>
      </c>
      <c r="B26" s="613" t="s">
        <v>206</v>
      </c>
      <c r="C26" s="614"/>
      <c r="D26" s="614"/>
      <c r="E26" s="614"/>
      <c r="F26" s="615"/>
      <c r="I26" s="273">
        <f t="shared" si="0"/>
        <v>14</v>
      </c>
      <c r="J26" s="613" t="str">
        <f t="shared" si="0"/>
        <v>БУМАЖНЫЕ ИЗДЕЛИЯ ВТОРИЧНОЙ ОБРАБОТКИ</v>
      </c>
      <c r="K26" s="614" t="s">
        <v>0</v>
      </c>
      <c r="L26" s="614" t="s">
        <v>0</v>
      </c>
      <c r="M26" s="614" t="s">
        <v>0</v>
      </c>
      <c r="N26" s="615" t="s">
        <v>0</v>
      </c>
    </row>
    <row r="27" spans="1:14" s="12" customFormat="1" ht="21.75" customHeight="1" x14ac:dyDescent="0.15">
      <c r="A27" s="300">
        <v>14.1</v>
      </c>
      <c r="B27" s="29" t="s">
        <v>207</v>
      </c>
      <c r="C27" s="303"/>
      <c r="D27" s="302"/>
      <c r="E27" s="303"/>
      <c r="F27" s="304"/>
      <c r="I27" s="203">
        <f t="shared" si="0"/>
        <v>14.1</v>
      </c>
      <c r="J27" s="23" t="str">
        <f t="shared" si="0"/>
        <v>МНОГОСЛОЙНЫЕ БУМАГА И КАРТОН</v>
      </c>
      <c r="K27" s="105"/>
      <c r="L27" s="106"/>
      <c r="M27" s="106"/>
      <c r="N27" s="126"/>
    </row>
    <row r="28" spans="1:14" s="12" customFormat="1" ht="30" x14ac:dyDescent="0.15">
      <c r="A28" s="300">
        <v>14.2</v>
      </c>
      <c r="B28" s="403" t="s">
        <v>208</v>
      </c>
      <c r="C28" s="303"/>
      <c r="D28" s="302"/>
      <c r="E28" s="303"/>
      <c r="F28" s="304"/>
      <c r="I28" s="203">
        <f t="shared" si="0"/>
        <v>14.2</v>
      </c>
      <c r="J28" s="267" t="str">
        <f t="shared" si="0"/>
        <v>ИЗДЕЛИЯ ИЗ БУМАГИ И ЦЕЛЛЮЛОЗНОЙ МАССЫ СО СПЕЦИАЛЬНЫМ ПОКРЫТИЕМ</v>
      </c>
      <c r="K28" s="105"/>
      <c r="L28" s="106"/>
      <c r="M28" s="106"/>
      <c r="N28" s="126"/>
    </row>
    <row r="29" spans="1:14" s="12" customFormat="1" ht="21.75" customHeight="1" x14ac:dyDescent="0.15">
      <c r="A29" s="300">
        <v>14.3</v>
      </c>
      <c r="B29" s="219" t="s">
        <v>209</v>
      </c>
      <c r="C29" s="310"/>
      <c r="D29" s="302"/>
      <c r="E29" s="310"/>
      <c r="F29" s="304"/>
      <c r="I29" s="203">
        <f t="shared" si="0"/>
        <v>14.3</v>
      </c>
      <c r="J29" s="23" t="str">
        <f t="shared" si="0"/>
        <v>БЫТОВАЯ И ГИГИЕНИЧЕСКАЯ БУМАГА, ГОТОВАЯ К ИСПОЛЬЗОВАНИЮ</v>
      </c>
      <c r="K29" s="105"/>
      <c r="L29" s="106"/>
      <c r="M29" s="106"/>
      <c r="N29" s="126"/>
    </row>
    <row r="30" spans="1:14" s="12" customFormat="1" ht="21.75" customHeight="1" x14ac:dyDescent="0.15">
      <c r="A30" s="300">
        <v>14.4</v>
      </c>
      <c r="B30" s="29" t="s">
        <v>210</v>
      </c>
      <c r="C30" s="303"/>
      <c r="D30" s="302"/>
      <c r="E30" s="303"/>
      <c r="F30" s="304"/>
      <c r="I30" s="203">
        <f t="shared" si="0"/>
        <v>14.4</v>
      </c>
      <c r="J30" s="29" t="str">
        <f t="shared" si="0"/>
        <v>УПАКОВОЧНЫЕ КОРОБКИ, ЯЩИКИ И Т.Д.</v>
      </c>
      <c r="K30" s="107"/>
      <c r="L30" s="108"/>
      <c r="M30" s="108"/>
      <c r="N30" s="130"/>
    </row>
    <row r="31" spans="1:14" s="12" customFormat="1" ht="30" x14ac:dyDescent="0.15">
      <c r="A31" s="311">
        <v>14.5</v>
      </c>
      <c r="B31" s="404" t="s">
        <v>211</v>
      </c>
      <c r="C31" s="303"/>
      <c r="D31" s="302"/>
      <c r="E31" s="303"/>
      <c r="F31" s="304"/>
      <c r="I31" s="203">
        <f t="shared" si="0"/>
        <v>14.5</v>
      </c>
      <c r="J31" s="404" t="str">
        <f t="shared" si="0"/>
        <v>ПРОЧИЕ ИЗДЕЛИЯ ИЗ БУМАГИ И КАРТОНА, ГОТОВЫЕ К ИСПОЛЬЗОВАНИЮ</v>
      </c>
      <c r="K31" s="105" t="str">
        <f>IF(AND(ISNUMBER(SUM(C32:C34)),ISNUMBER(C31)),IF(C31&lt;SUM(C32:C34),"&lt; subitems!","OK"),"")</f>
        <v/>
      </c>
      <c r="L31" s="106" t="str">
        <f>IF(AND(ISNUMBER(SUM(D32:D34)),ISNUMBER(D31)),IF(D31&lt;SUM(D32:D34),"&lt; subitems!","OK"),"")</f>
        <v/>
      </c>
      <c r="M31" s="106" t="str">
        <f>IF(AND(ISNUMBER(SUM(E32:E34)),ISNUMBER(E31)),IF(E31&lt;SUM(E32:E34),"&lt; subitems!","OK"),"")</f>
        <v/>
      </c>
      <c r="N31" s="126" t="str">
        <f>IF(AND(ISNUMBER(SUM(F32:F34)),ISNUMBER(F31)),IF(F31&lt;SUM(F32:F34),"&lt; subitems!","OK"),"")</f>
        <v/>
      </c>
    </row>
    <row r="32" spans="1:14" s="12" customFormat="1" ht="30" x14ac:dyDescent="0.15">
      <c r="A32" s="300" t="s">
        <v>212</v>
      </c>
      <c r="B32" s="266" t="s">
        <v>213</v>
      </c>
      <c r="C32" s="303"/>
      <c r="D32" s="302"/>
      <c r="E32" s="303"/>
      <c r="F32" s="304"/>
      <c r="I32" s="203" t="str">
        <f t="shared" si="0"/>
        <v>14.5.1</v>
      </c>
      <c r="J32" s="266" t="str">
        <f t="shared" si="0"/>
        <v>в том числе ПЕЧАТНАЯ И ПИСЧАЯ БУМАГА, ГОТОВАЯ К ИСПОЛЬЗОВАНИЮ</v>
      </c>
      <c r="K32" s="105"/>
      <c r="L32" s="106"/>
      <c r="M32" s="106"/>
      <c r="N32" s="126"/>
    </row>
    <row r="33" spans="1:14" s="12" customFormat="1" ht="30" x14ac:dyDescent="0.15">
      <c r="A33" s="300" t="s">
        <v>214</v>
      </c>
      <c r="B33" s="266" t="s">
        <v>215</v>
      </c>
      <c r="C33" s="303"/>
      <c r="D33" s="302"/>
      <c r="E33" s="303"/>
      <c r="F33" s="304"/>
      <c r="I33" s="203" t="str">
        <f t="shared" si="0"/>
        <v>14.5.2</v>
      </c>
      <c r="J33" s="266" t="str">
        <f t="shared" si="0"/>
        <v>в том числе ЛИТЫЕ ИЛИ ПРЕССОВАННЫЕ ИЗДЕЛИЯ ИЗ БУМАЖНОЙ МАССЫ</v>
      </c>
      <c r="K33" s="105"/>
      <c r="L33" s="106"/>
      <c r="M33" s="106"/>
      <c r="N33" s="126"/>
    </row>
    <row r="34" spans="1:14" s="12" customFormat="1" ht="30.75" thickBot="1" x14ac:dyDescent="0.2">
      <c r="A34" s="312" t="s">
        <v>216</v>
      </c>
      <c r="B34" s="405" t="s">
        <v>217</v>
      </c>
      <c r="C34" s="313"/>
      <c r="D34" s="314"/>
      <c r="E34" s="313"/>
      <c r="F34" s="315"/>
      <c r="I34" s="204" t="str">
        <f t="shared" si="0"/>
        <v>14.5.3</v>
      </c>
      <c r="J34" s="405" t="str">
        <f t="shared" si="0"/>
        <v>в том числе ФИЛЬТРОВАЛЬНЫЕ БУМАГА И КАРТОН, ГОТОВЫЕ К ИСПОЛЬЗОВАНИЮ</v>
      </c>
      <c r="K34" s="133"/>
      <c r="L34" s="205"/>
      <c r="M34" s="205"/>
      <c r="N34" s="134"/>
    </row>
    <row r="35" spans="1:14" ht="15" customHeight="1" x14ac:dyDescent="0.25">
      <c r="A35" s="14"/>
      <c r="B35" s="373"/>
      <c r="C35" s="373"/>
      <c r="I35" s="97" t="s">
        <v>0</v>
      </c>
    </row>
    <row r="36" spans="1:14" ht="12.75" customHeight="1" x14ac:dyDescent="0.2">
      <c r="A36" s="14"/>
      <c r="B36" s="180"/>
    </row>
    <row r="37" spans="1:14" ht="12.75" customHeight="1" x14ac:dyDescent="0.2">
      <c r="A37" s="14"/>
    </row>
    <row r="38" spans="1:14" ht="12.75" customHeight="1" x14ac:dyDescent="0.2">
      <c r="A38" s="14"/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42" t="s">
        <v>0</v>
      </c>
      <c r="N65" s="142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tabSelected="1" zoomScale="85" zoomScaleNormal="85" zoomScaleSheetLayoutView="100" workbookViewId="0">
      <selection activeCell="C29" sqref="C29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513" t="s">
        <v>0</v>
      </c>
      <c r="B1" s="514"/>
      <c r="C1" s="514" t="s">
        <v>0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</row>
    <row r="2" spans="1:39" ht="17.100000000000001" customHeight="1" x14ac:dyDescent="0.25">
      <c r="A2" s="516" t="s">
        <v>0</v>
      </c>
      <c r="B2" s="517"/>
      <c r="C2" s="517"/>
      <c r="D2" s="518"/>
      <c r="E2" s="518"/>
      <c r="F2" s="518"/>
      <c r="G2" s="518"/>
      <c r="H2" s="519" t="s">
        <v>1</v>
      </c>
      <c r="I2" s="631" t="s">
        <v>0</v>
      </c>
      <c r="J2" s="631"/>
      <c r="K2" s="360" t="s">
        <v>185</v>
      </c>
      <c r="L2" s="632"/>
      <c r="M2" s="633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196" t="s">
        <v>0</v>
      </c>
      <c r="AE2" s="515"/>
      <c r="AG2" s="515"/>
      <c r="AH2" s="515"/>
      <c r="AI2" s="515"/>
      <c r="AJ2" s="515"/>
      <c r="AK2" s="515"/>
      <c r="AL2" s="515"/>
      <c r="AM2" s="515"/>
    </row>
    <row r="3" spans="1:39" ht="17.100000000000001" customHeight="1" x14ac:dyDescent="0.25">
      <c r="A3" s="520"/>
      <c r="B3" s="521" t="s">
        <v>0</v>
      </c>
      <c r="C3" s="521"/>
      <c r="D3" s="522"/>
      <c r="E3" s="522"/>
      <c r="F3" s="522"/>
      <c r="G3" s="522"/>
      <c r="H3" s="389" t="s">
        <v>186</v>
      </c>
      <c r="I3" s="475"/>
      <c r="J3" s="475"/>
      <c r="K3" s="523"/>
      <c r="L3" s="524"/>
      <c r="M3" s="52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G3" s="515"/>
      <c r="AH3" s="515"/>
      <c r="AI3" s="515"/>
      <c r="AJ3" s="515"/>
      <c r="AK3" s="515"/>
      <c r="AL3" s="515"/>
      <c r="AM3" s="515"/>
    </row>
    <row r="4" spans="1:39" ht="17.100000000000001" customHeight="1" x14ac:dyDescent="0.25">
      <c r="A4" s="520"/>
      <c r="B4" s="521" t="s">
        <v>0</v>
      </c>
      <c r="C4" s="521"/>
      <c r="D4" s="522"/>
      <c r="E4" s="522"/>
      <c r="F4" s="522"/>
      <c r="G4" s="522"/>
      <c r="H4" s="634" t="s">
        <v>0</v>
      </c>
      <c r="I4" s="635"/>
      <c r="J4" s="635"/>
      <c r="K4" s="635"/>
      <c r="L4" s="635"/>
      <c r="M4" s="636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G4" s="515"/>
      <c r="AH4" s="515"/>
      <c r="AI4" s="515"/>
      <c r="AJ4" s="515"/>
      <c r="AK4" s="515"/>
      <c r="AL4" s="515"/>
      <c r="AM4" s="515"/>
    </row>
    <row r="5" spans="1:39" ht="17.100000000000001" customHeight="1" x14ac:dyDescent="0.25">
      <c r="A5" s="520"/>
      <c r="B5" s="521"/>
      <c r="C5" s="521"/>
      <c r="D5" s="638" t="s">
        <v>218</v>
      </c>
      <c r="E5" s="639"/>
      <c r="F5" s="639"/>
      <c r="G5" s="640"/>
      <c r="H5" s="645" t="s">
        <v>6</v>
      </c>
      <c r="I5" s="646"/>
      <c r="J5" s="524"/>
      <c r="K5" s="524"/>
      <c r="L5" s="524"/>
      <c r="M5" s="52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622" t="s">
        <v>219</v>
      </c>
      <c r="AE5" s="515"/>
      <c r="AF5" s="515" t="s">
        <v>220</v>
      </c>
      <c r="AG5" s="515"/>
      <c r="AH5" s="515"/>
      <c r="AI5" s="515"/>
      <c r="AJ5" s="515"/>
      <c r="AK5" s="515"/>
      <c r="AL5" s="515"/>
      <c r="AM5" s="515"/>
    </row>
    <row r="6" spans="1:39" ht="17.100000000000001" customHeight="1" x14ac:dyDescent="0.25">
      <c r="A6" s="520"/>
      <c r="B6" s="526" t="s">
        <v>0</v>
      </c>
      <c r="C6" s="526"/>
      <c r="D6" s="639"/>
      <c r="E6" s="639"/>
      <c r="F6" s="639"/>
      <c r="G6" s="640"/>
      <c r="H6" s="634" t="s">
        <v>0</v>
      </c>
      <c r="I6" s="635"/>
      <c r="J6" s="635"/>
      <c r="K6" s="635"/>
      <c r="L6" s="635"/>
      <c r="M6" s="636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622"/>
      <c r="AE6" s="515"/>
      <c r="AF6" s="375" t="s">
        <v>221</v>
      </c>
      <c r="AG6" s="515"/>
      <c r="AH6" s="515"/>
      <c r="AI6" s="515"/>
      <c r="AJ6" s="515"/>
      <c r="AK6" s="515"/>
      <c r="AL6" s="515"/>
      <c r="AM6" s="515"/>
    </row>
    <row r="7" spans="1:39" ht="17.100000000000001" customHeight="1" x14ac:dyDescent="0.3">
      <c r="A7" s="520"/>
      <c r="B7" s="521"/>
      <c r="C7" s="521"/>
      <c r="D7" s="641" t="s">
        <v>222</v>
      </c>
      <c r="E7" s="641"/>
      <c r="F7" s="641"/>
      <c r="G7" s="641"/>
      <c r="H7" s="361" t="s">
        <v>189</v>
      </c>
      <c r="I7" s="647"/>
      <c r="J7" s="647"/>
      <c r="K7" s="527" t="s">
        <v>190</v>
      </c>
      <c r="L7" s="647"/>
      <c r="M7" s="648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375" t="s">
        <v>223</v>
      </c>
      <c r="AG7" s="515"/>
      <c r="AH7" s="515"/>
      <c r="AI7" s="515"/>
      <c r="AJ7" s="515"/>
      <c r="AK7" s="515"/>
      <c r="AL7" s="515"/>
      <c r="AM7" s="515"/>
    </row>
    <row r="8" spans="1:39" ht="17.100000000000001" customHeight="1" x14ac:dyDescent="0.3">
      <c r="A8" s="520"/>
      <c r="B8" s="521"/>
      <c r="C8" s="521"/>
      <c r="D8" s="641"/>
      <c r="E8" s="641"/>
      <c r="F8" s="641"/>
      <c r="G8" s="641"/>
      <c r="H8" s="362" t="s">
        <v>191</v>
      </c>
      <c r="I8" s="524"/>
      <c r="J8" s="524"/>
      <c r="K8" s="523"/>
      <c r="L8" s="524"/>
      <c r="M8" s="52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456"/>
      <c r="AG8" s="515"/>
      <c r="AH8" s="515"/>
      <c r="AI8" s="515"/>
      <c r="AJ8" s="515"/>
      <c r="AK8" s="515"/>
      <c r="AL8" s="515"/>
      <c r="AM8" s="515"/>
    </row>
    <row r="9" spans="1:39" ht="18.75" x14ac:dyDescent="0.3">
      <c r="A9" s="520"/>
      <c r="B9" s="445"/>
      <c r="C9" s="521"/>
      <c r="D9" s="641" t="s">
        <v>0</v>
      </c>
      <c r="E9" s="641"/>
      <c r="F9" s="641"/>
      <c r="G9" s="641"/>
      <c r="H9" s="642" t="s">
        <v>0</v>
      </c>
      <c r="I9" s="643"/>
      <c r="J9" s="643"/>
      <c r="K9" s="643"/>
      <c r="L9" s="643"/>
      <c r="M9" s="644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196" t="s">
        <v>0</v>
      </c>
      <c r="AE9" s="515"/>
      <c r="AF9" s="456"/>
      <c r="AG9" s="515"/>
      <c r="AH9" s="515"/>
      <c r="AI9" s="515"/>
      <c r="AJ9" s="515"/>
      <c r="AK9" s="515"/>
      <c r="AL9" s="515"/>
      <c r="AM9" s="515"/>
    </row>
    <row r="10" spans="1:39" ht="20.25" x14ac:dyDescent="0.25">
      <c r="A10" s="520"/>
      <c r="B10" s="521"/>
      <c r="C10" s="521"/>
      <c r="D10" s="175" t="s">
        <v>174</v>
      </c>
      <c r="E10" s="637" t="s">
        <v>224</v>
      </c>
      <c r="F10" s="637"/>
      <c r="G10" s="528"/>
      <c r="H10" s="529" t="s">
        <v>0</v>
      </c>
      <c r="I10" s="530"/>
      <c r="J10" s="531"/>
      <c r="K10" s="532"/>
      <c r="L10" s="181"/>
      <c r="M10" s="533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</row>
    <row r="11" spans="1:39" ht="15.75" x14ac:dyDescent="0.25">
      <c r="A11" s="534"/>
      <c r="B11" s="535"/>
      <c r="C11" s="535"/>
      <c r="D11" s="522"/>
      <c r="E11" s="522"/>
      <c r="F11" s="536"/>
      <c r="G11" s="536"/>
      <c r="H11" s="536"/>
      <c r="I11" s="536"/>
      <c r="J11" s="182" t="s">
        <v>0</v>
      </c>
      <c r="K11" s="537"/>
      <c r="L11" s="522"/>
      <c r="M11" s="538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</row>
    <row r="12" spans="1:39" ht="15.75" x14ac:dyDescent="0.25">
      <c r="A12" s="539" t="s">
        <v>0</v>
      </c>
      <c r="B12" s="540" t="s">
        <v>0</v>
      </c>
      <c r="C12" s="540"/>
      <c r="D12" s="541"/>
      <c r="E12" s="540"/>
      <c r="F12" s="623" t="s">
        <v>176</v>
      </c>
      <c r="G12" s="624"/>
      <c r="H12" s="624"/>
      <c r="I12" s="625"/>
      <c r="J12" s="624" t="s">
        <v>177</v>
      </c>
      <c r="K12" s="624"/>
      <c r="L12" s="624"/>
      <c r="M12" s="626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39" t="s">
        <v>0</v>
      </c>
      <c r="AB12" s="540" t="s">
        <v>0</v>
      </c>
      <c r="AC12" s="540"/>
      <c r="AD12" s="541"/>
      <c r="AE12" s="540"/>
      <c r="AF12" s="623" t="s">
        <v>176</v>
      </c>
      <c r="AG12" s="624"/>
      <c r="AH12" s="624"/>
      <c r="AI12" s="625"/>
      <c r="AJ12" s="624" t="s">
        <v>177</v>
      </c>
      <c r="AK12" s="624"/>
      <c r="AL12" s="624"/>
      <c r="AM12" s="626"/>
    </row>
    <row r="13" spans="1:39" ht="15.75" x14ac:dyDescent="0.25">
      <c r="A13" s="363" t="s">
        <v>19</v>
      </c>
      <c r="B13" s="197" t="s">
        <v>225</v>
      </c>
      <c r="C13" s="542" t="s">
        <v>225</v>
      </c>
      <c r="D13" s="543"/>
      <c r="E13" s="197" t="s">
        <v>21</v>
      </c>
      <c r="F13" s="627">
        <v>2019</v>
      </c>
      <c r="G13" s="628"/>
      <c r="H13" s="627">
        <f>F13+1</f>
        <v>2020</v>
      </c>
      <c r="I13" s="628"/>
      <c r="J13" s="627">
        <f>F13</f>
        <v>2019</v>
      </c>
      <c r="K13" s="628"/>
      <c r="L13" s="629">
        <f>H13</f>
        <v>2020</v>
      </c>
      <c r="M13" s="630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363" t="s">
        <v>19</v>
      </c>
      <c r="AB13" s="197" t="s">
        <v>225</v>
      </c>
      <c r="AC13" s="542" t="s">
        <v>225</v>
      </c>
      <c r="AD13" s="543"/>
      <c r="AE13" s="197" t="s">
        <v>21</v>
      </c>
      <c r="AF13" s="627">
        <f>F13</f>
        <v>2019</v>
      </c>
      <c r="AG13" s="628"/>
      <c r="AH13" s="627">
        <f>H13</f>
        <v>2020</v>
      </c>
      <c r="AI13" s="628"/>
      <c r="AJ13" s="627">
        <f>J13</f>
        <v>2019</v>
      </c>
      <c r="AK13" s="628"/>
      <c r="AL13" s="629">
        <f>L13</f>
        <v>2020</v>
      </c>
      <c r="AM13" s="630"/>
    </row>
    <row r="14" spans="1:39" ht="15.75" x14ac:dyDescent="0.25">
      <c r="A14" s="364" t="s">
        <v>24</v>
      </c>
      <c r="B14" s="316" t="s">
        <v>226</v>
      </c>
      <c r="C14" s="316" t="s">
        <v>227</v>
      </c>
      <c r="D14" s="317" t="s">
        <v>20</v>
      </c>
      <c r="E14" s="198" t="s">
        <v>179</v>
      </c>
      <c r="F14" s="544" t="s">
        <v>25</v>
      </c>
      <c r="G14" s="544" t="s">
        <v>180</v>
      </c>
      <c r="H14" s="544" t="s">
        <v>25</v>
      </c>
      <c r="I14" s="544" t="s">
        <v>180</v>
      </c>
      <c r="J14" s="544" t="s">
        <v>25</v>
      </c>
      <c r="K14" s="544" t="s">
        <v>180</v>
      </c>
      <c r="L14" s="544" t="s">
        <v>25</v>
      </c>
      <c r="M14" s="545" t="s">
        <v>180</v>
      </c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364" t="s">
        <v>24</v>
      </c>
      <c r="AB14" s="316" t="s">
        <v>226</v>
      </c>
      <c r="AC14" s="316" t="s">
        <v>227</v>
      </c>
      <c r="AD14" s="317" t="s">
        <v>20</v>
      </c>
      <c r="AE14" s="198" t="s">
        <v>179</v>
      </c>
      <c r="AF14" s="544" t="s">
        <v>25</v>
      </c>
      <c r="AG14" s="544" t="s">
        <v>180</v>
      </c>
      <c r="AH14" s="544" t="s">
        <v>25</v>
      </c>
      <c r="AI14" s="544" t="s">
        <v>180</v>
      </c>
      <c r="AJ14" s="544" t="s">
        <v>25</v>
      </c>
      <c r="AK14" s="544" t="s">
        <v>180</v>
      </c>
      <c r="AL14" s="544" t="s">
        <v>25</v>
      </c>
      <c r="AM14" s="545" t="s">
        <v>180</v>
      </c>
    </row>
    <row r="15" spans="1:39" ht="30" x14ac:dyDescent="0.15">
      <c r="A15" s="246" t="s">
        <v>46</v>
      </c>
      <c r="B15" s="318" t="s">
        <v>228</v>
      </c>
      <c r="C15" s="247"/>
      <c r="D15" s="248" t="s">
        <v>229</v>
      </c>
      <c r="E15" s="249" t="s">
        <v>230</v>
      </c>
      <c r="F15" s="319"/>
      <c r="G15" s="320"/>
      <c r="H15" s="319"/>
      <c r="I15" s="321"/>
      <c r="J15" s="319"/>
      <c r="K15" s="321"/>
      <c r="L15" s="319"/>
      <c r="M15" s="322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246" t="s">
        <v>46</v>
      </c>
      <c r="AB15" s="318" t="s">
        <v>228</v>
      </c>
      <c r="AC15" s="247"/>
      <c r="AD15" s="371" t="str">
        <f>D15</f>
        <v>Деловой круглый лес, хвойные породы</v>
      </c>
      <c r="AE15" s="249" t="s">
        <v>230</v>
      </c>
      <c r="AF15" s="547" t="str">
        <f>IF(F15='СВ2 | Первич. | Торговля'!D16,"","Данные не равны CB2")</f>
        <v>Данные не равны CB2</v>
      </c>
      <c r="AG15" s="548" t="str">
        <f>IF(G15='СВ2 | Первич. | Торговля'!E16,"","Данные не равны CB2")</f>
        <v>Данные не равны CB2</v>
      </c>
      <c r="AH15" s="547" t="str">
        <f>IF(H15='СВ2 | Первич. | Торговля'!F16,"","Данные не равны CB2")</f>
        <v>Данные не равны CB2</v>
      </c>
      <c r="AI15" s="549" t="str">
        <f>IF(I15='СВ2 | Первич. | Торговля'!G16,"","Данные не равны CB2")</f>
        <v>Данные не равны CB2</v>
      </c>
      <c r="AJ15" s="547" t="str">
        <f>IF(J15='СВ2 | Первич. | Торговля'!H16,"","Данные не равны CB2")</f>
        <v/>
      </c>
      <c r="AK15" s="549" t="str">
        <f>IF(K15='СВ2 | Первич. | Торговля'!I16,"","Данные не равны CB2")</f>
        <v/>
      </c>
      <c r="AL15" s="547" t="str">
        <f>IF(L15='СВ2 | Первич. | Торговля'!J16,"","Данные не равны CB2")</f>
        <v>Данные не равны CB2</v>
      </c>
      <c r="AM15" s="550" t="str">
        <f>IF(M15='СВ2 | Первич. | Торговля'!K16,"","Данные не равны CB2")</f>
        <v>Данные не равны CB2</v>
      </c>
    </row>
    <row r="16" spans="1:39" ht="16.5" x14ac:dyDescent="0.15">
      <c r="A16" s="250"/>
      <c r="B16" s="446" t="s">
        <v>231</v>
      </c>
      <c r="C16" s="447"/>
      <c r="D16" s="251" t="s">
        <v>232</v>
      </c>
      <c r="E16" s="365" t="s">
        <v>230</v>
      </c>
      <c r="F16" s="323"/>
      <c r="G16" s="324"/>
      <c r="H16" s="323"/>
      <c r="I16" s="325"/>
      <c r="J16" s="323"/>
      <c r="K16" s="325"/>
      <c r="L16" s="323"/>
      <c r="M16" s="32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250"/>
      <c r="AB16" s="446" t="s">
        <v>231</v>
      </c>
      <c r="AC16" s="447"/>
      <c r="AD16" s="208" t="s">
        <v>233</v>
      </c>
      <c r="AE16" s="365" t="s">
        <v>230</v>
      </c>
      <c r="AF16" s="547" t="str">
        <f t="shared" ref="AF16:AM16" si="0">IF(AND(ISNUMBER(F16),ISNUMBER(F17),ISNUMBER(F18)),IF((F17+F18)&gt;=F16,"subitems as large as total",""),"неполные данные")</f>
        <v>неполные данные</v>
      </c>
      <c r="AG16" s="548" t="str">
        <f t="shared" si="0"/>
        <v>неполные данные</v>
      </c>
      <c r="AH16" s="547" t="str">
        <f t="shared" si="0"/>
        <v>неполные данные</v>
      </c>
      <c r="AI16" s="549" t="str">
        <f t="shared" si="0"/>
        <v>неполные данные</v>
      </c>
      <c r="AJ16" s="547" t="str">
        <f t="shared" si="0"/>
        <v>неполные данные</v>
      </c>
      <c r="AK16" s="549" t="str">
        <f t="shared" si="0"/>
        <v>неполные данные</v>
      </c>
      <c r="AL16" s="547" t="str">
        <f t="shared" si="0"/>
        <v>неполные данные</v>
      </c>
      <c r="AM16" s="550" t="str">
        <f t="shared" si="0"/>
        <v>неполные данные</v>
      </c>
    </row>
    <row r="17" spans="1:39" ht="16.5" x14ac:dyDescent="0.15">
      <c r="A17" s="250"/>
      <c r="C17" s="448" t="s">
        <v>234</v>
      </c>
      <c r="D17" s="253" t="s">
        <v>235</v>
      </c>
      <c r="E17" s="365" t="s">
        <v>230</v>
      </c>
      <c r="F17" s="327"/>
      <c r="G17" s="328"/>
      <c r="H17" s="327"/>
      <c r="I17" s="329"/>
      <c r="J17" s="327"/>
      <c r="K17" s="329"/>
      <c r="L17" s="327"/>
      <c r="M17" s="330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250"/>
      <c r="AC17" s="448" t="s">
        <v>234</v>
      </c>
      <c r="AD17" s="206" t="s">
        <v>235</v>
      </c>
      <c r="AE17" s="365" t="s">
        <v>230</v>
      </c>
      <c r="AF17" s="551"/>
      <c r="AG17" s="552"/>
      <c r="AH17" s="551"/>
      <c r="AI17" s="553"/>
      <c r="AJ17" s="551"/>
      <c r="AK17" s="553"/>
      <c r="AL17" s="551"/>
      <c r="AM17" s="554"/>
    </row>
    <row r="18" spans="1:39" ht="31.5" x14ac:dyDescent="0.15">
      <c r="A18" s="250"/>
      <c r="B18" s="449"/>
      <c r="C18" s="450" t="s">
        <v>236</v>
      </c>
      <c r="D18" s="406" t="s">
        <v>237</v>
      </c>
      <c r="E18" s="366" t="s">
        <v>230</v>
      </c>
      <c r="F18" s="327"/>
      <c r="G18" s="328"/>
      <c r="H18" s="327"/>
      <c r="I18" s="329"/>
      <c r="J18" s="327"/>
      <c r="K18" s="329"/>
      <c r="L18" s="327"/>
      <c r="M18" s="330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250"/>
      <c r="AB18" s="449"/>
      <c r="AC18" s="450" t="s">
        <v>236</v>
      </c>
      <c r="AD18" s="408" t="s">
        <v>238</v>
      </c>
      <c r="AE18" s="366" t="s">
        <v>230</v>
      </c>
      <c r="AF18" s="551"/>
      <c r="AG18" s="552"/>
      <c r="AH18" s="551"/>
      <c r="AI18" s="553"/>
      <c r="AJ18" s="551"/>
      <c r="AK18" s="553"/>
      <c r="AL18" s="551"/>
      <c r="AM18" s="554"/>
    </row>
    <row r="19" spans="1:39" ht="16.5" x14ac:dyDescent="0.15">
      <c r="A19" s="250"/>
      <c r="B19" s="443" t="s">
        <v>239</v>
      </c>
      <c r="C19" s="447"/>
      <c r="D19" s="251" t="s">
        <v>240</v>
      </c>
      <c r="E19" s="367" t="s">
        <v>230</v>
      </c>
      <c r="F19" s="331"/>
      <c r="G19" s="332"/>
      <c r="H19" s="333"/>
      <c r="I19" s="334"/>
      <c r="J19" s="333"/>
      <c r="K19" s="334"/>
      <c r="L19" s="333"/>
      <c r="M19" s="335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250"/>
      <c r="AB19" s="443" t="s">
        <v>239</v>
      </c>
      <c r="AC19" s="447"/>
      <c r="AD19" s="208" t="s">
        <v>241</v>
      </c>
      <c r="AE19" s="367" t="s">
        <v>230</v>
      </c>
      <c r="AF19" s="547" t="str">
        <f t="shared" ref="AF19:AM19" si="1">IF(AND(ISNUMBER(F19),ISNUMBER(F20),ISNUMBER(F21)),IF((F20+F21)&gt;=F19,"subitems as large as total",""),"неполные данные")</f>
        <v>неполные данные</v>
      </c>
      <c r="AG19" s="552" t="str">
        <f t="shared" si="1"/>
        <v>неполные данные</v>
      </c>
      <c r="AH19" s="551" t="str">
        <f t="shared" si="1"/>
        <v>неполные данные</v>
      </c>
      <c r="AI19" s="553" t="str">
        <f t="shared" si="1"/>
        <v>неполные данные</v>
      </c>
      <c r="AJ19" s="551" t="str">
        <f t="shared" si="1"/>
        <v>неполные данные</v>
      </c>
      <c r="AK19" s="553" t="str">
        <f t="shared" si="1"/>
        <v>неполные данные</v>
      </c>
      <c r="AL19" s="551" t="str">
        <f t="shared" si="1"/>
        <v>неполные данные</v>
      </c>
      <c r="AM19" s="554" t="str">
        <f t="shared" si="1"/>
        <v>неполные данные</v>
      </c>
    </row>
    <row r="20" spans="1:39" ht="16.5" x14ac:dyDescent="0.15">
      <c r="A20" s="250"/>
      <c r="B20" s="443"/>
      <c r="C20" s="448" t="s">
        <v>242</v>
      </c>
      <c r="D20" s="253" t="s">
        <v>235</v>
      </c>
      <c r="E20" s="368" t="s">
        <v>230</v>
      </c>
      <c r="F20" s="327"/>
      <c r="G20" s="328"/>
      <c r="H20" s="327"/>
      <c r="I20" s="329"/>
      <c r="J20" s="327"/>
      <c r="K20" s="329"/>
      <c r="L20" s="327"/>
      <c r="M20" s="330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250"/>
      <c r="AB20" s="443"/>
      <c r="AC20" s="448" t="s">
        <v>242</v>
      </c>
      <c r="AD20" s="206" t="s">
        <v>235</v>
      </c>
      <c r="AE20" s="368" t="s">
        <v>230</v>
      </c>
      <c r="AF20" s="551"/>
      <c r="AG20" s="552"/>
      <c r="AH20" s="551"/>
      <c r="AI20" s="553"/>
      <c r="AJ20" s="551"/>
      <c r="AK20" s="553"/>
      <c r="AL20" s="551"/>
      <c r="AM20" s="554"/>
    </row>
    <row r="21" spans="1:39" ht="31.5" x14ac:dyDescent="0.15">
      <c r="A21" s="250"/>
      <c r="B21" s="449"/>
      <c r="C21" s="450" t="s">
        <v>243</v>
      </c>
      <c r="D21" s="406" t="s">
        <v>237</v>
      </c>
      <c r="E21" s="366" t="s">
        <v>230</v>
      </c>
      <c r="F21" s="327"/>
      <c r="G21" s="328"/>
      <c r="H21" s="327"/>
      <c r="I21" s="329"/>
      <c r="J21" s="327"/>
      <c r="K21" s="329"/>
      <c r="L21" s="327"/>
      <c r="M21" s="330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250"/>
      <c r="AB21" s="449"/>
      <c r="AC21" s="450" t="s">
        <v>243</v>
      </c>
      <c r="AD21" s="408" t="s">
        <v>238</v>
      </c>
      <c r="AE21" s="366" t="s">
        <v>230</v>
      </c>
      <c r="AF21" s="551"/>
      <c r="AG21" s="552"/>
      <c r="AH21" s="551"/>
      <c r="AI21" s="553"/>
      <c r="AJ21" s="551"/>
      <c r="AK21" s="553"/>
      <c r="AL21" s="551"/>
      <c r="AM21" s="554"/>
    </row>
    <row r="22" spans="1:39" ht="30" x14ac:dyDescent="0.15">
      <c r="A22" s="246" t="s">
        <v>48</v>
      </c>
      <c r="B22" s="344" t="s">
        <v>244</v>
      </c>
      <c r="C22" s="247"/>
      <c r="D22" s="248" t="s">
        <v>245</v>
      </c>
      <c r="E22" s="369" t="s">
        <v>230</v>
      </c>
      <c r="F22" s="336"/>
      <c r="G22" s="320"/>
      <c r="H22" s="319"/>
      <c r="I22" s="321"/>
      <c r="J22" s="319"/>
      <c r="K22" s="321"/>
      <c r="L22" s="319"/>
      <c r="M22" s="322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246" t="s">
        <v>48</v>
      </c>
      <c r="AB22" s="344" t="s">
        <v>244</v>
      </c>
      <c r="AC22" s="247"/>
      <c r="AD22" s="371" t="str">
        <f>D22</f>
        <v>Деловой круглый лес, лиственные породы</v>
      </c>
      <c r="AE22" s="369" t="s">
        <v>230</v>
      </c>
      <c r="AF22" s="547" t="str">
        <f>IF(F22='СВ2 | Первич. | Торговля'!D17,"","Данные не равны CB2")</f>
        <v>Данные не равны CB2</v>
      </c>
      <c r="AG22" s="548" t="str">
        <f>IF(G22='СВ2 | Первич. | Торговля'!E17,"","Данные не равны CB2")</f>
        <v>Данные не равны CB2</v>
      </c>
      <c r="AH22" s="547" t="str">
        <f>IF(H22='СВ2 | Первич. | Торговля'!F17,"","Данные не равны CB2")</f>
        <v>Данные не равны CB2</v>
      </c>
      <c r="AI22" s="549" t="str">
        <f>IF(I22='СВ2 | Первич. | Торговля'!G17,"","Данные не равны CB2")</f>
        <v>Данные не равны CB2</v>
      </c>
      <c r="AJ22" s="547" t="str">
        <f>IF(J22='СВ2 | Первич. | Торговля'!H17,"","Данные не равны CB2")</f>
        <v/>
      </c>
      <c r="AK22" s="549" t="str">
        <f>IF(K22='СВ2 | Первич. | Торговля'!I17,"","Данные не равны CB2")</f>
        <v/>
      </c>
      <c r="AL22" s="547" t="str">
        <f>IF(L22='СВ2 | Первич. | Торговля'!J17,"","Данные не равны CB2")</f>
        <v/>
      </c>
      <c r="AM22" s="550" t="str">
        <f>IF(M22='СВ2 | Первич. | Торговля'!K17,"","Данные не равны CB2")</f>
        <v/>
      </c>
    </row>
    <row r="23" spans="1:39" ht="16.5" x14ac:dyDescent="0.15">
      <c r="A23" s="250"/>
      <c r="B23" s="451">
        <v>4403.91</v>
      </c>
      <c r="C23" s="447"/>
      <c r="D23" s="254" t="s">
        <v>246</v>
      </c>
      <c r="E23" s="365" t="s">
        <v>230</v>
      </c>
      <c r="F23" s="333"/>
      <c r="G23" s="332"/>
      <c r="H23" s="333"/>
      <c r="I23" s="334"/>
      <c r="J23" s="333"/>
      <c r="K23" s="334"/>
      <c r="L23" s="333"/>
      <c r="M23" s="335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250"/>
      <c r="AB23" s="451">
        <v>4403.91</v>
      </c>
      <c r="AC23" s="447"/>
      <c r="AD23" s="206" t="s">
        <v>247</v>
      </c>
      <c r="AE23" s="365" t="s">
        <v>230</v>
      </c>
      <c r="AF23" s="547"/>
      <c r="AG23" s="552"/>
      <c r="AH23" s="551"/>
      <c r="AI23" s="553"/>
      <c r="AJ23" s="551"/>
      <c r="AK23" s="553"/>
      <c r="AL23" s="551"/>
      <c r="AM23" s="554"/>
    </row>
    <row r="24" spans="1:39" ht="16.5" x14ac:dyDescent="0.15">
      <c r="A24" s="250"/>
      <c r="B24" s="451" t="s">
        <v>248</v>
      </c>
      <c r="C24" s="447"/>
      <c r="D24" s="256" t="s">
        <v>249</v>
      </c>
      <c r="E24" s="365" t="s">
        <v>230</v>
      </c>
      <c r="F24" s="323"/>
      <c r="G24" s="324"/>
      <c r="H24" s="323"/>
      <c r="I24" s="325"/>
      <c r="J24" s="323"/>
      <c r="K24" s="325"/>
      <c r="L24" s="323"/>
      <c r="M24" s="326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250"/>
      <c r="AB24" s="451" t="s">
        <v>248</v>
      </c>
      <c r="AC24" s="447"/>
      <c r="AD24" s="206" t="s">
        <v>250</v>
      </c>
      <c r="AE24" s="365" t="s">
        <v>230</v>
      </c>
      <c r="AF24" s="547"/>
      <c r="AG24" s="548"/>
      <c r="AH24" s="547"/>
      <c r="AI24" s="549"/>
      <c r="AJ24" s="547"/>
      <c r="AK24" s="549"/>
      <c r="AL24" s="547"/>
      <c r="AM24" s="550"/>
    </row>
    <row r="25" spans="1:39" ht="16.5" x14ac:dyDescent="0.15">
      <c r="A25" s="250"/>
      <c r="B25" s="446" t="s">
        <v>251</v>
      </c>
      <c r="C25" s="447"/>
      <c r="D25" s="253" t="s">
        <v>252</v>
      </c>
      <c r="E25" s="365" t="s">
        <v>230</v>
      </c>
      <c r="F25" s="333"/>
      <c r="G25" s="332"/>
      <c r="H25" s="333"/>
      <c r="I25" s="334"/>
      <c r="J25" s="333"/>
      <c r="K25" s="334"/>
      <c r="L25" s="333"/>
      <c r="M25" s="335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250"/>
      <c r="AB25" s="446" t="s">
        <v>251</v>
      </c>
      <c r="AC25" s="447"/>
      <c r="AD25" s="206" t="s">
        <v>253</v>
      </c>
      <c r="AE25" s="365" t="s">
        <v>230</v>
      </c>
      <c r="AF25" s="547" t="str">
        <f t="shared" ref="AF25:AM25" si="2">IF(AND(ISNUMBER(F25),ISNUMBER(F26),ISNUMBER(F27)),IF((F26+F27)&gt;=F25,"subitems as large as total",""),"неполные данные")</f>
        <v>неполные данные</v>
      </c>
      <c r="AG25" s="552" t="str">
        <f t="shared" si="2"/>
        <v>неполные данные</v>
      </c>
      <c r="AH25" s="551" t="str">
        <f t="shared" si="2"/>
        <v>неполные данные</v>
      </c>
      <c r="AI25" s="553" t="str">
        <f t="shared" si="2"/>
        <v>неполные данные</v>
      </c>
      <c r="AJ25" s="551" t="str">
        <f t="shared" si="2"/>
        <v>неполные данные</v>
      </c>
      <c r="AK25" s="553" t="str">
        <f t="shared" si="2"/>
        <v>неполные данные</v>
      </c>
      <c r="AL25" s="551" t="str">
        <f t="shared" si="2"/>
        <v>неполные данные</v>
      </c>
      <c r="AM25" s="554" t="str">
        <f t="shared" si="2"/>
        <v>неполные данные</v>
      </c>
    </row>
    <row r="26" spans="1:39" ht="16.5" x14ac:dyDescent="0.15">
      <c r="A26" s="250"/>
      <c r="B26" s="443"/>
      <c r="C26" s="441" t="s">
        <v>254</v>
      </c>
      <c r="D26" s="255" t="s">
        <v>235</v>
      </c>
      <c r="E26" s="365" t="s">
        <v>230</v>
      </c>
      <c r="F26" s="327"/>
      <c r="G26" s="328"/>
      <c r="H26" s="327"/>
      <c r="I26" s="329"/>
      <c r="J26" s="327"/>
      <c r="K26" s="329"/>
      <c r="L26" s="327"/>
      <c r="M26" s="330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250"/>
      <c r="AB26" s="443"/>
      <c r="AC26" s="441" t="s">
        <v>254</v>
      </c>
      <c r="AD26" s="556" t="s">
        <v>255</v>
      </c>
      <c r="AE26" s="365" t="s">
        <v>230</v>
      </c>
      <c r="AF26" s="551"/>
      <c r="AG26" s="552"/>
      <c r="AH26" s="551"/>
      <c r="AI26" s="553"/>
      <c r="AJ26" s="551"/>
      <c r="AK26" s="553"/>
      <c r="AL26" s="551"/>
      <c r="AM26" s="554"/>
    </row>
    <row r="27" spans="1:39" ht="31.5" x14ac:dyDescent="0.15">
      <c r="A27" s="250"/>
      <c r="B27" s="442"/>
      <c r="C27" s="452" t="s">
        <v>256</v>
      </c>
      <c r="D27" s="407" t="s">
        <v>237</v>
      </c>
      <c r="E27" s="366" t="s">
        <v>230</v>
      </c>
      <c r="F27" s="327"/>
      <c r="G27" s="328"/>
      <c r="H27" s="327"/>
      <c r="I27" s="329"/>
      <c r="J27" s="327"/>
      <c r="K27" s="329"/>
      <c r="L27" s="327"/>
      <c r="M27" s="330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250"/>
      <c r="AB27" s="442"/>
      <c r="AC27" s="452" t="s">
        <v>256</v>
      </c>
      <c r="AD27" s="557" t="s">
        <v>237</v>
      </c>
      <c r="AE27" s="366" t="s">
        <v>230</v>
      </c>
      <c r="AF27" s="551"/>
      <c r="AG27" s="552"/>
      <c r="AH27" s="551"/>
      <c r="AI27" s="553"/>
      <c r="AJ27" s="551"/>
      <c r="AK27" s="553"/>
      <c r="AL27" s="551"/>
      <c r="AM27" s="554"/>
    </row>
    <row r="28" spans="1:39" ht="16.5" x14ac:dyDescent="0.15">
      <c r="A28" s="250"/>
      <c r="B28" s="453">
        <v>4403.97</v>
      </c>
      <c r="C28" s="441"/>
      <c r="D28" s="256" t="s">
        <v>257</v>
      </c>
      <c r="E28" s="366" t="s">
        <v>230</v>
      </c>
      <c r="F28" s="337"/>
      <c r="G28" s="338"/>
      <c r="H28" s="337"/>
      <c r="I28" s="339"/>
      <c r="J28" s="337"/>
      <c r="K28" s="339"/>
      <c r="L28" s="337"/>
      <c r="M28" s="340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250"/>
      <c r="AB28" s="453">
        <v>4403.97</v>
      </c>
      <c r="AC28" s="441"/>
      <c r="AD28" s="211" t="s">
        <v>258</v>
      </c>
      <c r="AE28" s="366" t="s">
        <v>230</v>
      </c>
      <c r="AF28" s="551"/>
      <c r="AG28" s="552"/>
      <c r="AH28" s="551"/>
      <c r="AI28" s="553"/>
      <c r="AJ28" s="551"/>
      <c r="AK28" s="553"/>
      <c r="AL28" s="551"/>
      <c r="AM28" s="554"/>
    </row>
    <row r="29" spans="1:39" ht="16.5" x14ac:dyDescent="0.15">
      <c r="A29" s="257"/>
      <c r="B29" s="454">
        <v>4403.9799999999996</v>
      </c>
      <c r="C29" s="441"/>
      <c r="D29" s="256" t="s">
        <v>259</v>
      </c>
      <c r="E29" s="366" t="s">
        <v>230</v>
      </c>
      <c r="F29" s="337"/>
      <c r="G29" s="338"/>
      <c r="H29" s="337"/>
      <c r="I29" s="339"/>
      <c r="J29" s="337"/>
      <c r="K29" s="339"/>
      <c r="L29" s="337"/>
      <c r="M29" s="340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257"/>
      <c r="AB29" s="454">
        <v>4403.9799999999996</v>
      </c>
      <c r="AC29" s="441"/>
      <c r="AD29" s="207" t="s">
        <v>260</v>
      </c>
      <c r="AE29" s="366" t="s">
        <v>230</v>
      </c>
      <c r="AF29" s="551"/>
      <c r="AG29" s="552"/>
      <c r="AH29" s="551"/>
      <c r="AI29" s="553"/>
      <c r="AJ29" s="551"/>
      <c r="AK29" s="553"/>
      <c r="AL29" s="551"/>
      <c r="AM29" s="554"/>
    </row>
    <row r="30" spans="1:39" ht="16.5" x14ac:dyDescent="0.15">
      <c r="A30" s="345" t="s">
        <v>93</v>
      </c>
      <c r="B30" s="346" t="s">
        <v>261</v>
      </c>
      <c r="C30" s="258"/>
      <c r="D30" s="259" t="s">
        <v>262</v>
      </c>
      <c r="E30" s="249" t="s">
        <v>263</v>
      </c>
      <c r="F30" s="319"/>
      <c r="G30" s="321"/>
      <c r="H30" s="319"/>
      <c r="I30" s="321"/>
      <c r="J30" s="319"/>
      <c r="K30" s="321"/>
      <c r="L30" s="319"/>
      <c r="M30" s="322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345" t="s">
        <v>93</v>
      </c>
      <c r="AB30" s="346" t="s">
        <v>261</v>
      </c>
      <c r="AC30" s="258"/>
      <c r="AD30" s="370" t="s">
        <v>262</v>
      </c>
      <c r="AE30" s="249" t="s">
        <v>263</v>
      </c>
      <c r="AF30" s="547" t="str">
        <f>IF(F30='СВ2 | Первич. | Торговля'!D28,"","Данные не равны CB2")</f>
        <v>Данные не равны CB2</v>
      </c>
      <c r="AG30" s="549" t="str">
        <f>IF(G30='СВ2 | Первич. | Торговля'!E28,"","Данные не равны CB2")</f>
        <v>Данные не равны CB2</v>
      </c>
      <c r="AH30" s="547" t="str">
        <f>IF(H30='СВ2 | Первич. | Торговля'!F28,"","Данные не равны CB2")</f>
        <v>Данные не равны CB2</v>
      </c>
      <c r="AI30" s="549" t="str">
        <f>IF(I30='СВ2 | Первич. | Торговля'!G28,"","Данные не равны CB2")</f>
        <v>Данные не равны CB2</v>
      </c>
      <c r="AJ30" s="547" t="str">
        <f>IF(J30='СВ2 | Первич. | Торговля'!H28,"","Данные не равны CB2")</f>
        <v>Данные не равны CB2</v>
      </c>
      <c r="AK30" s="549" t="str">
        <f>IF(K30='СВ2 | Первич. | Торговля'!I28,"","Данные не равны CB2")</f>
        <v>Данные не равны CB2</v>
      </c>
      <c r="AL30" s="547" t="str">
        <f>IF(L30='СВ2 | Первич. | Торговля'!J28,"","Данные не равны CB2")</f>
        <v>Данные не равны CB2</v>
      </c>
      <c r="AM30" s="550" t="str">
        <f>IF(M30='СВ2 | Первич. | Торговля'!K28,"","Данные не равны CB2")</f>
        <v>Данные не равны CB2</v>
      </c>
    </row>
    <row r="31" spans="1:39" ht="16.5" x14ac:dyDescent="0.15">
      <c r="A31" s="250"/>
      <c r="B31" s="448">
        <v>4407.12</v>
      </c>
      <c r="C31" s="443"/>
      <c r="D31" s="253" t="s">
        <v>264</v>
      </c>
      <c r="E31" s="252" t="s">
        <v>263</v>
      </c>
      <c r="F31" s="333"/>
      <c r="G31" s="334"/>
      <c r="H31" s="333"/>
      <c r="I31" s="334"/>
      <c r="J31" s="333"/>
      <c r="K31" s="334"/>
      <c r="L31" s="333"/>
      <c r="M31" s="335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250"/>
      <c r="AB31" s="448">
        <v>4407.12</v>
      </c>
      <c r="AC31" s="443"/>
      <c r="AD31" s="206" t="s">
        <v>265</v>
      </c>
      <c r="AE31" s="252" t="s">
        <v>263</v>
      </c>
      <c r="AF31" s="551"/>
      <c r="AG31" s="553"/>
      <c r="AH31" s="551"/>
      <c r="AI31" s="553"/>
      <c r="AJ31" s="551"/>
      <c r="AK31" s="553"/>
      <c r="AL31" s="551"/>
      <c r="AM31" s="554"/>
    </row>
    <row r="32" spans="1:39" ht="16.5" x14ac:dyDescent="0.15">
      <c r="A32" s="250"/>
      <c r="B32" s="448">
        <v>4407.1099999999997</v>
      </c>
      <c r="C32" s="442"/>
      <c r="D32" s="253" t="s">
        <v>266</v>
      </c>
      <c r="E32" s="260" t="s">
        <v>263</v>
      </c>
      <c r="F32" s="323"/>
      <c r="G32" s="325"/>
      <c r="H32" s="323"/>
      <c r="I32" s="325"/>
      <c r="J32" s="323"/>
      <c r="K32" s="325"/>
      <c r="L32" s="323"/>
      <c r="M32" s="32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250"/>
      <c r="AB32" s="448">
        <v>4407.1099999999997</v>
      </c>
      <c r="AC32" s="442"/>
      <c r="AD32" s="206" t="s">
        <v>267</v>
      </c>
      <c r="AE32" s="260" t="s">
        <v>263</v>
      </c>
      <c r="AF32" s="547"/>
      <c r="AG32" s="549"/>
      <c r="AH32" s="547"/>
      <c r="AI32" s="549"/>
      <c r="AJ32" s="547"/>
      <c r="AK32" s="549"/>
      <c r="AL32" s="547"/>
      <c r="AM32" s="550"/>
    </row>
    <row r="33" spans="1:39" ht="55.5" customHeight="1" x14ac:dyDescent="0.15">
      <c r="A33" s="246" t="s">
        <v>94</v>
      </c>
      <c r="B33" s="268" t="s">
        <v>268</v>
      </c>
      <c r="C33" s="261"/>
      <c r="D33" s="248" t="s">
        <v>269</v>
      </c>
      <c r="E33" s="249" t="s">
        <v>263</v>
      </c>
      <c r="F33" s="319"/>
      <c r="G33" s="321"/>
      <c r="H33" s="319"/>
      <c r="I33" s="321"/>
      <c r="J33" s="319"/>
      <c r="K33" s="321"/>
      <c r="L33" s="319"/>
      <c r="M33" s="322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246" t="s">
        <v>94</v>
      </c>
      <c r="AB33" s="268" t="s">
        <v>268</v>
      </c>
      <c r="AC33" s="261"/>
      <c r="AD33" s="371" t="s">
        <v>269</v>
      </c>
      <c r="AE33" s="249" t="s">
        <v>263</v>
      </c>
      <c r="AF33" s="547" t="str">
        <f>IF(F33='СВ2 | Первич. | Торговля'!D29,"","Данные не равны CB2")</f>
        <v>Данные не равны CB2</v>
      </c>
      <c r="AG33" s="549" t="str">
        <f>IF(G33='СВ2 | Первич. | Торговля'!E29,"","Данные не равны CB2")</f>
        <v>Данные не равны CB2</v>
      </c>
      <c r="AH33" s="547" t="str">
        <f>IF(H33='СВ2 | Первич. | Торговля'!F29,"","Данные не равны CB2")</f>
        <v>Данные не равны CB2</v>
      </c>
      <c r="AI33" s="549" t="str">
        <f>IF(I33='СВ2 | Первич. | Торговля'!G29,"","Данные не равны CB2")</f>
        <v>Данные не равны CB2</v>
      </c>
      <c r="AJ33" s="547" t="str">
        <f>IF(J33='СВ2 | Первич. | Торговля'!H29,"","Данные не равны CB2")</f>
        <v>Данные не равны CB2</v>
      </c>
      <c r="AK33" s="549" t="str">
        <f>IF(K33='СВ2 | Первич. | Торговля'!I29,"","Данные не равны CB2")</f>
        <v>Данные не равны CB2</v>
      </c>
      <c r="AL33" s="547" t="str">
        <f>IF(L33='СВ2 | Первич. | Торговля'!J29,"","Данные не равны CB2")</f>
        <v>Данные не равны CB2</v>
      </c>
      <c r="AM33" s="550" t="str">
        <f>IF(M33='СВ2 | Первич. | Торговля'!K29,"","Данные не равны CB2")</f>
        <v>Данные не равны CB2</v>
      </c>
    </row>
    <row r="34" spans="1:39" ht="16.5" x14ac:dyDescent="0.15">
      <c r="A34" s="250"/>
      <c r="B34" s="448">
        <v>4407.91</v>
      </c>
      <c r="C34" s="443"/>
      <c r="D34" s="253" t="s">
        <v>270</v>
      </c>
      <c r="E34" s="252" t="s">
        <v>263</v>
      </c>
      <c r="F34" s="323"/>
      <c r="G34" s="325"/>
      <c r="H34" s="323"/>
      <c r="I34" s="325"/>
      <c r="J34" s="323"/>
      <c r="K34" s="325"/>
      <c r="L34" s="323"/>
      <c r="M34" s="32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250"/>
      <c r="AB34" s="448">
        <v>4407.91</v>
      </c>
      <c r="AC34" s="443"/>
      <c r="AD34" s="206" t="s">
        <v>247</v>
      </c>
      <c r="AE34" s="252" t="s">
        <v>263</v>
      </c>
      <c r="AF34" s="547"/>
      <c r="AG34" s="549"/>
      <c r="AH34" s="547"/>
      <c r="AI34" s="549"/>
      <c r="AJ34" s="547"/>
      <c r="AK34" s="549"/>
      <c r="AL34" s="547"/>
      <c r="AM34" s="550"/>
    </row>
    <row r="35" spans="1:39" ht="16.5" x14ac:dyDescent="0.15">
      <c r="A35" s="250"/>
      <c r="B35" s="448">
        <v>4407.92</v>
      </c>
      <c r="C35" s="443"/>
      <c r="D35" s="253" t="s">
        <v>271</v>
      </c>
      <c r="E35" s="252" t="s">
        <v>263</v>
      </c>
      <c r="F35" s="323"/>
      <c r="G35" s="325"/>
      <c r="H35" s="323"/>
      <c r="I35" s="325"/>
      <c r="J35" s="323"/>
      <c r="K35" s="325"/>
      <c r="L35" s="323"/>
      <c r="M35" s="32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250"/>
      <c r="AB35" s="448">
        <v>4407.92</v>
      </c>
      <c r="AC35" s="443"/>
      <c r="AD35" s="206" t="s">
        <v>250</v>
      </c>
      <c r="AE35" s="252" t="s">
        <v>263</v>
      </c>
      <c r="AF35" s="547"/>
      <c r="AG35" s="549"/>
      <c r="AH35" s="547"/>
      <c r="AI35" s="549"/>
      <c r="AJ35" s="547"/>
      <c r="AK35" s="549"/>
      <c r="AL35" s="547"/>
      <c r="AM35" s="550"/>
    </row>
    <row r="36" spans="1:39" ht="16.5" x14ac:dyDescent="0.15">
      <c r="A36" s="250"/>
      <c r="B36" s="448">
        <v>4407.93</v>
      </c>
      <c r="C36" s="443"/>
      <c r="D36" s="253" t="s">
        <v>272</v>
      </c>
      <c r="E36" s="252" t="s">
        <v>263</v>
      </c>
      <c r="F36" s="323"/>
      <c r="G36" s="325"/>
      <c r="H36" s="323"/>
      <c r="I36" s="325"/>
      <c r="J36" s="323"/>
      <c r="K36" s="325"/>
      <c r="L36" s="323"/>
      <c r="M36" s="32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  <c r="AA36" s="250"/>
      <c r="AB36" s="448">
        <v>4407.93</v>
      </c>
      <c r="AC36" s="443"/>
      <c r="AD36" s="206" t="s">
        <v>273</v>
      </c>
      <c r="AE36" s="252" t="s">
        <v>263</v>
      </c>
      <c r="AF36" s="547"/>
      <c r="AG36" s="549"/>
      <c r="AH36" s="547"/>
      <c r="AI36" s="549"/>
      <c r="AJ36" s="547"/>
      <c r="AK36" s="549"/>
      <c r="AL36" s="547"/>
      <c r="AM36" s="550"/>
    </row>
    <row r="37" spans="1:39" ht="16.5" x14ac:dyDescent="0.15">
      <c r="A37" s="250"/>
      <c r="B37" s="448">
        <v>4407.9399999999996</v>
      </c>
      <c r="C37" s="443"/>
      <c r="D37" s="253" t="s">
        <v>274</v>
      </c>
      <c r="E37" s="252" t="s">
        <v>263</v>
      </c>
      <c r="F37" s="323"/>
      <c r="G37" s="325"/>
      <c r="H37" s="323"/>
      <c r="I37" s="325"/>
      <c r="J37" s="323"/>
      <c r="K37" s="325"/>
      <c r="L37" s="323"/>
      <c r="M37" s="32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250"/>
      <c r="AB37" s="448">
        <v>4407.9399999999996</v>
      </c>
      <c r="AC37" s="443"/>
      <c r="AD37" s="206" t="s">
        <v>275</v>
      </c>
      <c r="AE37" s="252" t="s">
        <v>263</v>
      </c>
      <c r="AF37" s="547"/>
      <c r="AG37" s="549"/>
      <c r="AH37" s="547"/>
      <c r="AI37" s="549"/>
      <c r="AJ37" s="547"/>
      <c r="AK37" s="549"/>
      <c r="AL37" s="547"/>
      <c r="AM37" s="550"/>
    </row>
    <row r="38" spans="1:39" ht="16.5" x14ac:dyDescent="0.15">
      <c r="A38" s="250"/>
      <c r="B38" s="448">
        <v>4407.95</v>
      </c>
      <c r="C38" s="443"/>
      <c r="D38" s="253" t="s">
        <v>276</v>
      </c>
      <c r="E38" s="252" t="s">
        <v>263</v>
      </c>
      <c r="F38" s="323"/>
      <c r="G38" s="325"/>
      <c r="H38" s="323"/>
      <c r="I38" s="325"/>
      <c r="J38" s="323"/>
      <c r="K38" s="325"/>
      <c r="L38" s="323"/>
      <c r="M38" s="32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250"/>
      <c r="AB38" s="448">
        <v>4407.95</v>
      </c>
      <c r="AC38" s="443"/>
      <c r="AD38" s="206" t="s">
        <v>277</v>
      </c>
      <c r="AE38" s="252" t="s">
        <v>263</v>
      </c>
      <c r="AF38" s="547"/>
      <c r="AG38" s="549"/>
      <c r="AH38" s="547"/>
      <c r="AI38" s="549"/>
      <c r="AJ38" s="547"/>
      <c r="AK38" s="549"/>
      <c r="AL38" s="547"/>
      <c r="AM38" s="550"/>
    </row>
    <row r="39" spans="1:39" ht="16.5" x14ac:dyDescent="0.15">
      <c r="A39" s="250"/>
      <c r="B39" s="448">
        <v>4407.97</v>
      </c>
      <c r="C39" s="443"/>
      <c r="D39" s="262" t="s">
        <v>278</v>
      </c>
      <c r="E39" s="252" t="s">
        <v>263</v>
      </c>
      <c r="F39" s="333"/>
      <c r="G39" s="334"/>
      <c r="H39" s="333"/>
      <c r="I39" s="334"/>
      <c r="J39" s="333"/>
      <c r="K39" s="334"/>
      <c r="L39" s="333"/>
      <c r="M39" s="335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546"/>
      <c r="AA39" s="250"/>
      <c r="AB39" s="448">
        <v>4407.97</v>
      </c>
      <c r="AC39" s="443"/>
      <c r="AD39" s="211" t="s">
        <v>258</v>
      </c>
      <c r="AE39" s="252" t="s">
        <v>263</v>
      </c>
      <c r="AF39" s="551"/>
      <c r="AG39" s="553"/>
      <c r="AH39" s="551"/>
      <c r="AI39" s="553"/>
      <c r="AJ39" s="551"/>
      <c r="AK39" s="553"/>
      <c r="AL39" s="551"/>
      <c r="AM39" s="554"/>
    </row>
    <row r="40" spans="1:39" ht="17.25" thickBot="1" x14ac:dyDescent="0.2">
      <c r="A40" s="263"/>
      <c r="B40" s="455">
        <v>4407.96</v>
      </c>
      <c r="C40" s="444"/>
      <c r="D40" s="264" t="s">
        <v>279</v>
      </c>
      <c r="E40" s="265" t="s">
        <v>263</v>
      </c>
      <c r="F40" s="341"/>
      <c r="G40" s="342"/>
      <c r="H40" s="341"/>
      <c r="I40" s="342"/>
      <c r="J40" s="341"/>
      <c r="K40" s="342"/>
      <c r="L40" s="341"/>
      <c r="M40" s="343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  <c r="AA40" s="263"/>
      <c r="AB40" s="455">
        <v>4407.96</v>
      </c>
      <c r="AC40" s="444"/>
      <c r="AD40" s="209" t="s">
        <v>253</v>
      </c>
      <c r="AE40" s="265" t="s">
        <v>263</v>
      </c>
      <c r="AF40" s="558"/>
      <c r="AG40" s="559"/>
      <c r="AH40" s="558"/>
      <c r="AI40" s="559"/>
      <c r="AJ40" s="558"/>
      <c r="AK40" s="559"/>
      <c r="AL40" s="558"/>
      <c r="AM40" s="560"/>
    </row>
    <row r="41" spans="1:39" ht="18.75" customHeight="1" x14ac:dyDescent="0.25">
      <c r="A41" s="199" t="s">
        <v>280</v>
      </c>
      <c r="B41" s="199"/>
      <c r="C41" s="199"/>
      <c r="D41" s="561"/>
      <c r="E41" s="561"/>
      <c r="F41" s="562"/>
      <c r="G41" s="562"/>
      <c r="H41" s="562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</row>
    <row r="42" spans="1:39" ht="15.75" x14ac:dyDescent="0.25">
      <c r="A42" s="183" t="s">
        <v>281</v>
      </c>
      <c r="B42" s="183"/>
      <c r="C42" s="183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</row>
    <row r="43" spans="1:39" ht="20.25" customHeight="1" x14ac:dyDescent="0.25">
      <c r="A43" s="210" t="s">
        <v>282</v>
      </c>
      <c r="B43" s="183"/>
      <c r="C43" s="183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</row>
    <row r="44" spans="1:39" ht="18" x14ac:dyDescent="0.25">
      <c r="A44" s="210" t="s">
        <v>283</v>
      </c>
      <c r="B44" s="183"/>
      <c r="C44" s="183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</row>
    <row r="45" spans="1:39" ht="15.75" x14ac:dyDescent="0.25">
      <c r="A45" s="183"/>
      <c r="B45" s="183"/>
      <c r="C45" s="183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</row>
  </sheetData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34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284</v>
      </c>
    </row>
    <row r="2" spans="2:2" x14ac:dyDescent="0.15">
      <c r="B2" s="149">
        <f>'CB1-Производство'!D13+'СВ2 | Первич. | Торговля'!D11+'СВ2 | Первич. | Торговля'!H11</f>
        <v>267871.65799999994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285</v>
      </c>
      <c r="B1" t="s">
        <v>286</v>
      </c>
      <c r="C1" t="s">
        <v>287</v>
      </c>
      <c r="D1" t="s">
        <v>288</v>
      </c>
      <c r="E1" t="s">
        <v>289</v>
      </c>
      <c r="F1" t="s">
        <v>290</v>
      </c>
      <c r="G1" t="s">
        <v>291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CE8DE-F5CC-45FC-BF3A-4726E34BB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'СВ2 | Первич. | Торговля'!Print_Area</vt:lpstr>
      <vt:lpstr>'СВ3 | Вторичн.| Торговля'!Print_Area</vt:lpstr>
      <vt:lpstr>'CB1-Производство'!Print_Titles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2022-11-07T14:01:14Z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