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14" documentId="8_{5EFC742C-FE58-4CE9-A9FA-F6709F2DE274}" xr6:coauthVersionLast="47" xr6:coauthVersionMax="47" xr10:uidLastSave="{3C5E04DC-CA69-4A34-9D34-5282F2F4DD44}"/>
  <bookViews>
    <workbookView xWindow="-120" yWindow="-120" windowWidth="29040" windowHeight="15840" tabRatio="861" firstSheet="8"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Production'!$A$1:$I$81</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alcOnSave="0"/>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5" i="51" l="1" a="1"/>
  <c r="N15" i="51" s="1"/>
  <c r="G803" i="83" l="1"/>
  <c r="G804" i="83"/>
  <c r="G805" i="83"/>
  <c r="G806" i="83"/>
  <c r="G807" i="83"/>
  <c r="G808" i="83"/>
  <c r="G809" i="83"/>
  <c r="G810" i="83"/>
  <c r="G811" i="83"/>
  <c r="G812" i="83"/>
  <c r="G813" i="83"/>
  <c r="G814" i="83"/>
  <c r="G815" i="83"/>
  <c r="G816" i="83"/>
  <c r="G817" i="83"/>
  <c r="G818" i="83"/>
  <c r="G819" i="83"/>
  <c r="G820" i="83"/>
  <c r="G798" i="83"/>
  <c r="G799" i="83"/>
  <c r="G800" i="83"/>
  <c r="G801" i="83"/>
  <c r="G802" i="83"/>
  <c r="G787" i="83"/>
  <c r="G788" i="83"/>
  <c r="G789" i="83"/>
  <c r="G790" i="83"/>
  <c r="G791" i="83"/>
  <c r="G792" i="83"/>
  <c r="G793" i="83"/>
  <c r="G794" i="83"/>
  <c r="G795" i="83"/>
  <c r="G796" i="83"/>
  <c r="G797" i="83"/>
  <c r="G786" i="83"/>
  <c r="G775" i="83"/>
  <c r="G776" i="83"/>
  <c r="G777" i="83"/>
  <c r="G778" i="83"/>
  <c r="G779" i="83"/>
  <c r="G780" i="83"/>
  <c r="G781" i="83"/>
  <c r="G782" i="83"/>
  <c r="G783" i="83"/>
  <c r="G784" i="83"/>
  <c r="G785" i="83"/>
  <c r="G774" i="83"/>
  <c r="AJ59" i="20"/>
  <c r="AJ60" i="20"/>
  <c r="AJ61" i="20"/>
  <c r="AJ62" i="20"/>
  <c r="AJ63" i="20"/>
  <c r="AJ64" i="20"/>
  <c r="AJ65" i="20"/>
  <c r="AJ66" i="20"/>
  <c r="AJ67" i="20"/>
  <c r="AJ68" i="20"/>
  <c r="AJ69" i="20"/>
  <c r="AJ43" i="20"/>
  <c r="AJ44" i="20"/>
  <c r="AJ45" i="20"/>
  <c r="AJ46" i="20"/>
  <c r="AJ47" i="20"/>
  <c r="AJ48" i="20"/>
  <c r="AJ49" i="20"/>
  <c r="AJ50" i="20"/>
  <c r="AJ51" i="20"/>
  <c r="AJ52" i="20"/>
  <c r="AJ53" i="20"/>
  <c r="AJ54" i="20"/>
  <c r="AJ55" i="20"/>
  <c r="AJ56" i="20"/>
  <c r="AJ57" i="20"/>
  <c r="AJ58" i="20"/>
  <c r="AI56" i="20"/>
  <c r="AI57" i="20"/>
  <c r="AI58" i="20"/>
  <c r="AI59" i="20"/>
  <c r="AI60" i="20"/>
  <c r="AI61" i="20"/>
  <c r="AI62" i="20"/>
  <c r="AI63" i="20"/>
  <c r="AI64" i="20"/>
  <c r="AI65" i="20"/>
  <c r="AI66" i="20"/>
  <c r="AI67" i="20"/>
  <c r="AI68" i="20"/>
  <c r="AI69" i="20"/>
  <c r="AI43" i="20"/>
  <c r="AI44" i="20"/>
  <c r="AI45" i="20"/>
  <c r="AI46" i="20"/>
  <c r="AI47" i="20"/>
  <c r="AI48" i="20"/>
  <c r="AI49" i="20"/>
  <c r="AI50" i="20"/>
  <c r="AI51" i="20"/>
  <c r="AI52" i="20"/>
  <c r="AI53" i="20"/>
  <c r="AI54" i="20"/>
  <c r="AI55" i="20"/>
  <c r="AF65" i="20"/>
  <c r="AF66" i="20"/>
  <c r="AF67" i="20"/>
  <c r="AF68" i="20"/>
  <c r="AF69" i="20"/>
  <c r="AF48" i="20"/>
  <c r="AF49" i="20"/>
  <c r="AF50" i="20"/>
  <c r="AF51" i="20"/>
  <c r="AF52" i="20"/>
  <c r="AF53" i="20"/>
  <c r="AF54" i="20"/>
  <c r="AF55" i="20"/>
  <c r="AF56" i="20"/>
  <c r="AF57" i="20"/>
  <c r="AF58" i="20"/>
  <c r="AF59" i="20"/>
  <c r="AF60" i="20"/>
  <c r="AF61" i="20"/>
  <c r="AF62" i="20"/>
  <c r="AF63" i="20"/>
  <c r="AF64" i="20"/>
  <c r="AF29" i="20"/>
  <c r="AF30" i="20"/>
  <c r="AF31" i="20"/>
  <c r="AF32" i="20"/>
  <c r="AF33" i="20"/>
  <c r="AF34" i="20"/>
  <c r="AF35" i="20"/>
  <c r="AF36" i="20"/>
  <c r="AF37" i="20"/>
  <c r="AF38" i="20"/>
  <c r="AF39" i="20"/>
  <c r="AF40" i="20"/>
  <c r="AF41" i="20"/>
  <c r="AF42" i="20"/>
  <c r="AF43" i="20"/>
  <c r="AF44" i="20"/>
  <c r="AF45" i="20"/>
  <c r="AF46" i="20"/>
  <c r="AF47" i="20"/>
  <c r="AF23" i="20"/>
  <c r="AF24" i="20"/>
  <c r="AF25" i="20"/>
  <c r="AF26" i="20"/>
  <c r="AF27" i="20"/>
  <c r="AF28" i="20"/>
  <c r="AE51" i="20"/>
  <c r="AE52" i="20"/>
  <c r="AE53" i="20"/>
  <c r="AE54" i="20"/>
  <c r="AE55" i="20"/>
  <c r="AE56" i="20"/>
  <c r="AE57" i="20"/>
  <c r="AE58" i="20"/>
  <c r="AE59" i="20"/>
  <c r="AE60" i="20"/>
  <c r="AE61" i="20"/>
  <c r="AE62" i="20"/>
  <c r="AE63" i="20"/>
  <c r="AE64" i="20"/>
  <c r="AE65" i="20"/>
  <c r="AE66" i="20"/>
  <c r="AE67" i="20"/>
  <c r="AE68" i="20"/>
  <c r="AE69" i="20"/>
  <c r="AE48" i="20"/>
  <c r="AE49" i="20"/>
  <c r="AE50" i="20"/>
  <c r="AE45" i="20"/>
  <c r="AE46" i="20"/>
  <c r="AE47" i="20"/>
  <c r="AE42" i="20"/>
  <c r="AE43" i="20"/>
  <c r="AE44" i="20"/>
  <c r="AE23" i="20"/>
  <c r="AE24" i="20"/>
  <c r="AE25" i="20"/>
  <c r="AE26" i="20"/>
  <c r="AE27" i="20"/>
  <c r="AE28" i="20"/>
  <c r="AE29" i="20"/>
  <c r="AE30" i="20"/>
  <c r="AE31" i="20"/>
  <c r="AE32" i="20"/>
  <c r="AE33" i="20"/>
  <c r="AE34" i="20"/>
  <c r="AE35" i="20"/>
  <c r="AE36" i="20"/>
  <c r="AE37" i="20"/>
  <c r="AE38" i="20"/>
  <c r="AE39" i="20"/>
  <c r="AE40" i="20"/>
  <c r="AE41" i="20"/>
  <c r="AD24" i="20"/>
  <c r="AD25" i="20"/>
  <c r="AD26" i="20"/>
  <c r="AC14" i="20"/>
  <c r="AC15" i="20"/>
  <c r="AC16" i="20"/>
  <c r="AC17" i="20"/>
  <c r="AC18" i="20"/>
  <c r="AC19" i="20"/>
  <c r="AC20" i="20"/>
  <c r="AC21" i="20"/>
  <c r="AC22" i="20"/>
  <c r="AC23" i="20"/>
  <c r="AC24" i="20"/>
  <c r="AC25" i="20"/>
  <c r="AC26" i="20"/>
  <c r="AC27" i="20"/>
  <c r="AC28" i="20"/>
  <c r="AC29" i="20"/>
  <c r="AC30" i="20"/>
  <c r="AC31" i="20"/>
  <c r="G1043" i="83" l="1"/>
  <c r="G1041" i="83"/>
  <c r="G1042" i="83"/>
  <c r="G1191" i="83"/>
  <c r="G1192" i="83"/>
  <c r="G1193" i="83"/>
  <c r="G1194" i="83"/>
  <c r="G1195" i="83"/>
  <c r="G1188" i="83"/>
  <c r="G1189" i="83"/>
  <c r="G1190" i="83"/>
  <c r="G1149" i="83"/>
  <c r="G1150" i="83"/>
  <c r="G1151" i="83"/>
  <c r="G1152" i="83"/>
  <c r="G1153" i="83"/>
  <c r="G1154" i="83"/>
  <c r="G1155" i="83"/>
  <c r="G1148" i="83"/>
  <c r="G1100" i="83"/>
  <c r="G1101" i="83"/>
  <c r="G1089" i="83"/>
  <c r="G1090" i="83"/>
  <c r="G1091" i="83"/>
  <c r="G1030" i="83"/>
  <c r="G1031" i="83"/>
  <c r="G1032" i="83"/>
  <c r="G874" i="83"/>
  <c r="G875" i="83"/>
  <c r="G876" i="83"/>
  <c r="G877" i="83"/>
  <c r="G878" i="83"/>
  <c r="G879" i="83"/>
  <c r="G865" i="83"/>
  <c r="G866" i="83"/>
  <c r="G867" i="83"/>
  <c r="G868" i="83"/>
  <c r="G869" i="83"/>
  <c r="G870" i="83"/>
  <c r="G871" i="83"/>
  <c r="G872" i="83"/>
  <c r="G873" i="83"/>
  <c r="G857" i="83"/>
  <c r="G858" i="83"/>
  <c r="G859" i="83"/>
  <c r="G860" i="83"/>
  <c r="G861" i="83"/>
  <c r="G862" i="83"/>
  <c r="G863" i="83"/>
  <c r="G864" i="83"/>
  <c r="G846" i="83"/>
  <c r="G847" i="83"/>
  <c r="G848" i="83"/>
  <c r="G849" i="83"/>
  <c r="G850" i="83"/>
  <c r="G851" i="83"/>
  <c r="G852" i="83"/>
  <c r="G853" i="83"/>
  <c r="G854" i="83"/>
  <c r="G855" i="83"/>
  <c r="G856" i="83"/>
  <c r="G837" i="83"/>
  <c r="G838" i="83"/>
  <c r="G839" i="83"/>
  <c r="G840" i="83"/>
  <c r="G841" i="83"/>
  <c r="G842" i="83"/>
  <c r="G843" i="83"/>
  <c r="G844" i="83"/>
  <c r="G845" i="83"/>
  <c r="G835" i="83"/>
  <c r="G836" i="83"/>
  <c r="G834" i="83"/>
  <c r="G833" i="83"/>
  <c r="G821" i="83"/>
  <c r="G822" i="83"/>
  <c r="G116" i="83"/>
  <c r="G117" i="83"/>
  <c r="U26" i="23"/>
  <c r="S31" i="23"/>
  <c r="T31" i="23"/>
  <c r="U31" i="23"/>
  <c r="D26" i="23"/>
  <c r="S26" i="23" s="1"/>
  <c r="E26" i="23"/>
  <c r="T26" i="23" s="1"/>
  <c r="F26" i="23"/>
  <c r="G1187" i="83" s="1"/>
  <c r="C26" i="23"/>
  <c r="D15" i="23"/>
  <c r="E15" i="23"/>
  <c r="F15" i="23"/>
  <c r="C15" i="23"/>
  <c r="AI46" i="2"/>
  <c r="AJ46" i="2"/>
  <c r="AK46" i="2"/>
  <c r="AL46" i="2"/>
  <c r="G1147" i="83" l="1"/>
  <c r="E14" i="1"/>
  <c r="E19" i="1" l="1"/>
  <c r="E18" i="1"/>
  <c r="O18" i="1" s="1"/>
  <c r="E17" i="1" l="1"/>
  <c r="E13" i="1" s="1"/>
  <c r="E32" i="1"/>
  <c r="E21" i="1"/>
  <c r="E24" i="1" l="1"/>
  <c r="O24" i="1" s="1"/>
  <c r="E47" i="1"/>
  <c r="D35" i="2" l="1"/>
  <c r="D54" i="1" l="1"/>
  <c r="D47" i="1"/>
  <c r="D32" i="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1" i="1"/>
  <c r="O20" i="1"/>
  <c r="O19"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92" i="83"/>
  <c r="G1093" i="83"/>
  <c r="G1094" i="83"/>
  <c r="G1095" i="83"/>
  <c r="G1096" i="83"/>
  <c r="G1097" i="83"/>
  <c r="G1098" i="83"/>
  <c r="G1099"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3" i="83"/>
  <c r="G1034" i="83"/>
  <c r="G1035" i="83"/>
  <c r="G1036" i="83"/>
  <c r="G1037" i="83"/>
  <c r="G1038" i="83"/>
  <c r="G1039" i="83"/>
  <c r="G1040"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3" i="83"/>
  <c r="G824" i="83"/>
  <c r="G825" i="83"/>
  <c r="G826" i="83"/>
  <c r="G827" i="83"/>
  <c r="G828" i="83"/>
  <c r="G829" i="83"/>
  <c r="G830" i="83"/>
  <c r="G831" i="83"/>
  <c r="G832" i="83"/>
  <c r="G763" i="83"/>
  <c r="G764" i="83"/>
  <c r="G765" i="83"/>
  <c r="G766" i="83"/>
  <c r="G767" i="83"/>
  <c r="G768" i="83"/>
  <c r="G769" i="83"/>
  <c r="G770" i="83"/>
  <c r="G771" i="83"/>
  <c r="G772" i="83"/>
  <c r="G773"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D14" i="20"/>
  <c r="AE14" i="20"/>
  <c r="AF14" i="20"/>
  <c r="AG14" i="20"/>
  <c r="AH14" i="20"/>
  <c r="AI14" i="20"/>
  <c r="AJ14" i="20"/>
  <c r="AD15" i="20"/>
  <c r="AE15" i="20"/>
  <c r="AF15" i="20"/>
  <c r="AG15" i="20"/>
  <c r="AH15" i="20"/>
  <c r="AI15" i="20"/>
  <c r="AJ15" i="20"/>
  <c r="AD16" i="20"/>
  <c r="AE16" i="20"/>
  <c r="AF16" i="20"/>
  <c r="AG16" i="20"/>
  <c r="AH16" i="20"/>
  <c r="AI16" i="20"/>
  <c r="AJ16" i="20"/>
  <c r="AD17" i="20"/>
  <c r="AE17" i="20"/>
  <c r="AF17" i="20"/>
  <c r="AG17" i="20"/>
  <c r="AH17" i="20"/>
  <c r="AI17" i="20"/>
  <c r="AJ17" i="20"/>
  <c r="AD18" i="20"/>
  <c r="AE18" i="20"/>
  <c r="AF18" i="20"/>
  <c r="AG18" i="20"/>
  <c r="AH18" i="20"/>
  <c r="AI18" i="20"/>
  <c r="AJ18" i="20"/>
  <c r="AD19" i="20"/>
  <c r="AE19" i="20"/>
  <c r="AF19" i="20"/>
  <c r="AG19" i="20"/>
  <c r="AH19" i="20"/>
  <c r="AI19" i="20"/>
  <c r="AJ19" i="20"/>
  <c r="AD20" i="20"/>
  <c r="AE20" i="20"/>
  <c r="AF20" i="20"/>
  <c r="AG20" i="20"/>
  <c r="AH20" i="20"/>
  <c r="AI20" i="20"/>
  <c r="AJ20" i="20"/>
  <c r="AD21" i="20"/>
  <c r="AE21" i="20"/>
  <c r="AF21" i="20"/>
  <c r="AG21" i="20"/>
  <c r="AH21" i="20"/>
  <c r="AI21" i="20"/>
  <c r="AJ21" i="20"/>
  <c r="AD22" i="20"/>
  <c r="AE22" i="20"/>
  <c r="AF22" i="20"/>
  <c r="AG22" i="20"/>
  <c r="AH22" i="20"/>
  <c r="AI22" i="20"/>
  <c r="AJ22" i="20"/>
  <c r="AD23" i="20"/>
  <c r="AG23" i="20"/>
  <c r="AH23" i="20"/>
  <c r="AI23" i="20"/>
  <c r="AJ23" i="20"/>
  <c r="AG24" i="20"/>
  <c r="AH24" i="20"/>
  <c r="AI24" i="20"/>
  <c r="AJ24" i="20"/>
  <c r="AG25" i="20"/>
  <c r="AH25" i="20"/>
  <c r="AI25" i="20"/>
  <c r="AJ25" i="20"/>
  <c r="AG26" i="20"/>
  <c r="AH26" i="20"/>
  <c r="AI26" i="20"/>
  <c r="AJ26" i="20"/>
  <c r="AD27" i="20"/>
  <c r="AG27" i="20"/>
  <c r="AH27" i="20"/>
  <c r="AI27" i="20"/>
  <c r="AJ27" i="20"/>
  <c r="AD28" i="20"/>
  <c r="AG28" i="20"/>
  <c r="AH28" i="20"/>
  <c r="AI28" i="20"/>
  <c r="AJ28" i="20"/>
  <c r="AD29" i="20"/>
  <c r="AG29" i="20"/>
  <c r="AH29" i="20"/>
  <c r="AI29" i="20"/>
  <c r="AJ29" i="20"/>
  <c r="AD30" i="20"/>
  <c r="AG30" i="20"/>
  <c r="AH30" i="20"/>
  <c r="AI30" i="20"/>
  <c r="AJ30" i="20"/>
  <c r="AD31" i="20"/>
  <c r="AG31" i="20"/>
  <c r="AH31" i="20"/>
  <c r="AI31" i="20"/>
  <c r="AJ31" i="20"/>
  <c r="AC32" i="20"/>
  <c r="AD32" i="20"/>
  <c r="AG32" i="20"/>
  <c r="AH32" i="20"/>
  <c r="AI32" i="20"/>
  <c r="AJ32" i="20"/>
  <c r="AC33" i="20"/>
  <c r="AD33" i="20"/>
  <c r="AG33" i="20"/>
  <c r="AH33" i="20"/>
  <c r="AI33" i="20"/>
  <c r="AJ33" i="20"/>
  <c r="AC34" i="20"/>
  <c r="AD34" i="20"/>
  <c r="AG34" i="20"/>
  <c r="AH34" i="20"/>
  <c r="AI34" i="20"/>
  <c r="AJ34" i="20"/>
  <c r="AC35" i="20"/>
  <c r="AD35" i="20"/>
  <c r="AG35" i="20"/>
  <c r="AH35" i="20"/>
  <c r="AI35" i="20"/>
  <c r="AJ35" i="20"/>
  <c r="AC36" i="20"/>
  <c r="AD36" i="20"/>
  <c r="AG36" i="20"/>
  <c r="AH36" i="20"/>
  <c r="AI36" i="20"/>
  <c r="AJ36" i="20"/>
  <c r="AC37" i="20"/>
  <c r="AD37" i="20"/>
  <c r="AG37" i="20"/>
  <c r="AH37" i="20"/>
  <c r="AI37" i="20"/>
  <c r="AJ37" i="20"/>
  <c r="AC38" i="20"/>
  <c r="AD38" i="20"/>
  <c r="AG38" i="20"/>
  <c r="AH38" i="20"/>
  <c r="AI38" i="20"/>
  <c r="AJ38" i="20"/>
  <c r="AC39" i="20"/>
  <c r="AD39" i="20"/>
  <c r="AG39" i="20"/>
  <c r="AH39" i="20"/>
  <c r="AI39" i="20"/>
  <c r="AJ39" i="20"/>
  <c r="AC40" i="20"/>
  <c r="AD40" i="20"/>
  <c r="AG40" i="20"/>
  <c r="AH40" i="20"/>
  <c r="AI40" i="20"/>
  <c r="AJ40" i="20"/>
  <c r="AC41" i="20"/>
  <c r="AD41" i="20"/>
  <c r="AG41" i="20"/>
  <c r="AH41" i="20"/>
  <c r="AI41" i="20"/>
  <c r="AJ41" i="20"/>
  <c r="AC42" i="20"/>
  <c r="AD42" i="20"/>
  <c r="AG42" i="20"/>
  <c r="AH42" i="20"/>
  <c r="AI42" i="20"/>
  <c r="AJ42" i="20"/>
  <c r="AC43" i="20"/>
  <c r="AD43" i="20"/>
  <c r="AG43" i="20"/>
  <c r="AH43" i="20"/>
  <c r="AC44" i="20"/>
  <c r="AD44" i="20"/>
  <c r="AG44" i="20"/>
  <c r="AH44" i="20"/>
  <c r="AC45" i="20"/>
  <c r="AD45" i="20"/>
  <c r="AG45" i="20"/>
  <c r="AH45" i="20"/>
  <c r="AC46" i="20"/>
  <c r="AD46" i="20"/>
  <c r="AG46" i="20"/>
  <c r="AH46" i="20"/>
  <c r="AC47" i="20"/>
  <c r="AD47" i="20"/>
  <c r="AG47" i="20"/>
  <c r="AH47" i="20"/>
  <c r="AC48" i="20"/>
  <c r="AD48" i="20"/>
  <c r="AG48" i="20"/>
  <c r="AH48" i="20"/>
  <c r="AC49" i="20"/>
  <c r="AD49" i="20"/>
  <c r="AG49" i="20"/>
  <c r="AH49" i="20"/>
  <c r="AC50" i="20"/>
  <c r="AD50" i="20"/>
  <c r="AG50" i="20"/>
  <c r="AH50" i="20"/>
  <c r="AC51" i="20"/>
  <c r="AD51" i="20"/>
  <c r="AG51" i="20"/>
  <c r="AH51" i="20"/>
  <c r="AC52" i="20"/>
  <c r="AD52" i="20"/>
  <c r="AG52" i="20"/>
  <c r="AH52" i="20"/>
  <c r="AC53" i="20"/>
  <c r="AD53" i="20"/>
  <c r="AG53" i="20"/>
  <c r="AH53" i="20"/>
  <c r="AC54" i="20"/>
  <c r="AD54" i="20"/>
  <c r="AG54" i="20"/>
  <c r="AH54" i="20"/>
  <c r="AC55" i="20"/>
  <c r="AD55" i="20"/>
  <c r="AG55" i="20"/>
  <c r="AH55" i="20"/>
  <c r="AC56" i="20"/>
  <c r="AD56" i="20"/>
  <c r="AG56" i="20"/>
  <c r="AH56" i="20"/>
  <c r="AC57" i="20"/>
  <c r="AD57" i="20"/>
  <c r="AG57" i="20"/>
  <c r="AH57" i="20"/>
  <c r="AC58" i="20"/>
  <c r="AD58" i="20"/>
  <c r="AG58" i="20"/>
  <c r="AH58" i="20"/>
  <c r="AC59" i="20"/>
  <c r="AD59" i="20"/>
  <c r="AG59" i="20"/>
  <c r="AH59" i="20"/>
  <c r="AC60" i="20"/>
  <c r="AD60" i="20"/>
  <c r="AG60" i="20"/>
  <c r="AH60" i="20"/>
  <c r="AC61" i="20"/>
  <c r="AD61" i="20"/>
  <c r="AG61" i="20"/>
  <c r="AH61" i="20"/>
  <c r="AC62" i="20"/>
  <c r="AD62" i="20"/>
  <c r="AG62" i="20"/>
  <c r="AH62" i="20"/>
  <c r="AC63" i="20"/>
  <c r="AD63" i="20"/>
  <c r="AG63" i="20"/>
  <c r="AH63" i="20"/>
  <c r="AC64" i="20"/>
  <c r="AD64" i="20"/>
  <c r="AG64" i="20"/>
  <c r="AH64" i="20"/>
  <c r="AC65" i="20"/>
  <c r="AD65" i="20"/>
  <c r="AG65" i="20"/>
  <c r="AH65" i="20"/>
  <c r="AC66" i="20"/>
  <c r="AD66" i="20"/>
  <c r="AG66" i="20"/>
  <c r="AH66" i="20"/>
  <c r="AC67" i="20"/>
  <c r="AD67" i="20"/>
  <c r="AG67" i="20"/>
  <c r="AH67" i="20"/>
  <c r="AC68" i="20"/>
  <c r="AD68" i="20"/>
  <c r="AG68" i="20"/>
  <c r="AH68" i="20"/>
  <c r="AC69" i="20"/>
  <c r="AD69" i="20"/>
  <c r="AG69" i="20"/>
  <c r="AH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M36" i="51" l="1"/>
  <c r="BJ36" i="51"/>
  <c r="BG38" i="51"/>
  <c r="BI39" i="51"/>
  <c r="BM26" i="51"/>
  <c r="BL32"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G1443" i="57"/>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c r="A2590" i="56"/>
  <c r="F2590" i="56" s="1"/>
  <c r="A2591" i="56"/>
  <c r="F2591" i="56" s="1"/>
  <c r="A2592" i="56"/>
  <c r="F2592" i="56" s="1"/>
  <c r="A2593" i="56"/>
  <c r="F2593" i="56" s="1"/>
  <c r="A2594" i="56"/>
  <c r="F2594" i="56" s="1"/>
  <c r="A2595" i="56"/>
  <c r="F2595" i="56" s="1"/>
  <c r="A2596" i="56"/>
  <c r="F2596" i="56" s="1"/>
  <c r="A2597" i="56"/>
  <c r="F2597" i="56"/>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c r="A2630" i="56"/>
  <c r="F2630" i="56" s="1"/>
  <c r="A2631" i="56"/>
  <c r="F2631" i="56" s="1"/>
  <c r="A2632" i="56"/>
  <c r="F2632" i="56" s="1"/>
  <c r="A2633" i="56"/>
  <c r="F2633" i="56" s="1"/>
  <c r="A2634" i="56"/>
  <c r="F2634" i="56" s="1"/>
  <c r="A2635" i="56"/>
  <c r="F2635" i="56" s="1"/>
  <c r="A2636" i="56"/>
  <c r="F2636" i="56" s="1"/>
  <c r="A2637" i="56"/>
  <c r="F2637" i="56"/>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c r="A2654" i="56"/>
  <c r="F2654" i="56" s="1"/>
  <c r="A2655" i="56"/>
  <c r="F2655" i="56" s="1"/>
  <c r="A2656" i="56"/>
  <c r="F2656" i="56" s="1"/>
  <c r="A2657" i="56"/>
  <c r="F2657" i="56" s="1"/>
  <c r="A2658" i="56"/>
  <c r="F2658" i="56" s="1"/>
  <c r="A2659" i="56"/>
  <c r="F2659" i="56" s="1"/>
  <c r="A2660" i="56"/>
  <c r="F2660" i="56" s="1"/>
  <c r="A2661" i="56"/>
  <c r="F2661" i="56"/>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c r="A2694" i="56"/>
  <c r="F2694" i="56" s="1"/>
  <c r="A2695" i="56"/>
  <c r="F2695" i="56" s="1"/>
  <c r="A2696" i="56"/>
  <c r="F2696" i="56" s="1"/>
  <c r="A2697" i="56"/>
  <c r="F2697" i="56" s="1"/>
  <c r="A2698" i="56"/>
  <c r="F2698" i="56" s="1"/>
  <c r="A2699" i="56"/>
  <c r="F2699" i="56" s="1"/>
  <c r="A2700" i="56"/>
  <c r="F2700" i="56" s="1"/>
  <c r="A2701" i="56"/>
  <c r="F2701" i="56"/>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c r="A2718" i="56"/>
  <c r="F2718" i="56" s="1"/>
  <c r="A2719" i="56"/>
  <c r="F2719" i="56" s="1"/>
  <c r="A2720" i="56"/>
  <c r="F2720" i="56" s="1"/>
  <c r="A2721" i="56"/>
  <c r="F2721" i="56" s="1"/>
  <c r="A2722" i="56"/>
  <c r="F2722" i="56" s="1"/>
  <c r="A2723" i="56"/>
  <c r="F2723" i="56" s="1"/>
  <c r="A2724" i="56"/>
  <c r="F2724" i="56" s="1"/>
  <c r="A2725" i="56"/>
  <c r="F2725" i="56"/>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c r="A2758" i="56"/>
  <c r="F2758" i="56" s="1"/>
  <c r="A2759" i="56"/>
  <c r="F2759" i="56" s="1"/>
  <c r="A2760" i="56"/>
  <c r="F2760" i="56" s="1"/>
  <c r="A2761" i="56"/>
  <c r="F2761" i="56" s="1"/>
  <c r="A2762" i="56"/>
  <c r="F2762" i="56" s="1"/>
  <c r="A2763" i="56"/>
  <c r="F2763" i="56" s="1"/>
  <c r="A2764" i="56"/>
  <c r="F2764" i="56" s="1"/>
  <c r="A2765" i="56"/>
  <c r="F2765" i="56"/>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c r="A2782" i="56"/>
  <c r="F2782" i="56" s="1"/>
  <c r="A2783" i="56"/>
  <c r="F2783" i="56" s="1"/>
  <c r="A2784" i="56"/>
  <c r="F2784" i="56" s="1"/>
  <c r="A2785" i="56"/>
  <c r="F2785" i="56" s="1"/>
  <c r="A2786" i="56"/>
  <c r="F2786" i="56" s="1"/>
  <c r="A2787" i="56"/>
  <c r="F2787" i="56" s="1"/>
  <c r="A2788" i="56"/>
  <c r="F2788" i="56" s="1"/>
  <c r="A2789" i="56"/>
  <c r="F2789" i="56"/>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G79" i="57"/>
  <c r="G78" i="57"/>
  <c r="G1292" i="57"/>
  <c r="G719" i="57"/>
  <c r="G420" i="57"/>
  <c r="G409" i="57"/>
  <c r="G396" i="57"/>
  <c r="G177" i="57"/>
  <c r="G387" i="57"/>
  <c r="G80"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W2" i="65"/>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C1471" i="57"/>
  <c r="C1465" i="57"/>
  <c r="C1462" i="57"/>
  <c r="F1462" i="57" s="1"/>
  <c r="C1459" i="57"/>
  <c r="C563" i="57"/>
  <c r="F563" i="57" s="1"/>
  <c r="BC9" i="20"/>
  <c r="M13" i="82"/>
  <c r="A15" i="82"/>
  <c r="M15" i="82" s="1"/>
  <c r="F1459" i="57" l="1"/>
  <c r="F1471" i="57"/>
  <c r="X2" i="62"/>
  <c r="I2" i="62"/>
  <c r="O10" i="78"/>
  <c r="F2" i="65"/>
  <c r="F45" i="65" s="1"/>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F7"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H31" i="64"/>
  <c r="F19" i="65"/>
  <c r="F69" i="64"/>
  <c r="F13" i="65"/>
  <c r="F127" i="64"/>
  <c r="I129" i="64"/>
  <c r="J30" i="65"/>
  <c r="J53" i="64"/>
  <c r="I17" i="65"/>
  <c r="J18" i="65"/>
  <c r="I41" i="65"/>
  <c r="I39" i="65"/>
  <c r="J39" i="65"/>
  <c r="H39" i="65"/>
  <c r="J35" i="65"/>
  <c r="I5" i="64"/>
  <c r="F11" i="64"/>
  <c r="I80" i="64"/>
  <c r="J101" i="64"/>
  <c r="I101" i="64"/>
  <c r="F107" i="64"/>
  <c r="F119" i="64"/>
  <c r="I140" i="64"/>
  <c r="F149" i="64"/>
  <c r="I164" i="64"/>
  <c r="F179" i="64"/>
  <c r="F191" i="64"/>
  <c r="I197" i="64"/>
  <c r="F21" i="64"/>
  <c r="F10" i="65"/>
  <c r="G18" i="73"/>
  <c r="F31" i="64"/>
  <c r="F79" i="64"/>
  <c r="I13" i="62"/>
  <c r="J153" i="64"/>
  <c r="J197" i="64"/>
  <c r="J17" i="64"/>
  <c r="J115" i="64"/>
  <c r="J175" i="64"/>
  <c r="I18" i="65"/>
  <c r="J199" i="64"/>
  <c r="I5" i="65"/>
  <c r="I27" i="65"/>
  <c r="J27" i="65"/>
  <c r="F27" i="65"/>
  <c r="I23" i="65"/>
  <c r="J23" i="65"/>
  <c r="I15" i="65"/>
  <c r="Q15" i="65" s="1"/>
  <c r="I117" i="64"/>
  <c r="J177" i="64"/>
  <c r="I11" i="62"/>
  <c r="G11" i="62"/>
  <c r="I20" i="64"/>
  <c r="I32" i="64"/>
  <c r="F65" i="64"/>
  <c r="J65" i="64"/>
  <c r="J89" i="64"/>
  <c r="I113" i="64"/>
  <c r="J113" i="64"/>
  <c r="F167" i="64"/>
  <c r="H91" i="64"/>
  <c r="G5" i="73"/>
  <c r="F13" i="62"/>
  <c r="F117" i="64"/>
  <c r="F115" i="64"/>
  <c r="I93" i="64"/>
  <c r="I33" i="64"/>
  <c r="J26" i="65"/>
  <c r="I36" i="65"/>
  <c r="J117" i="64"/>
  <c r="J25" i="65"/>
  <c r="J43" i="65"/>
  <c r="J91" i="64"/>
  <c r="J173" i="64"/>
  <c r="J38" i="65"/>
  <c r="I21" i="65"/>
  <c r="Q2" i="65"/>
  <c r="I30" i="65"/>
  <c r="I16" i="65"/>
  <c r="I12" i="65"/>
  <c r="Q12" i="65" s="1"/>
  <c r="I34" i="65"/>
  <c r="I13" i="65"/>
  <c r="Q13" i="65" s="1"/>
  <c r="I32" i="65"/>
  <c r="I20" i="65"/>
  <c r="I8" i="65"/>
  <c r="I40" i="65"/>
  <c r="Q40" i="65" s="1"/>
  <c r="I38" i="65"/>
  <c r="Q38" i="65" s="1"/>
  <c r="I42" i="65"/>
  <c r="F1468" i="57"/>
  <c r="G6" i="62"/>
  <c r="J181" i="64"/>
  <c r="G19" i="73"/>
  <c r="I45" i="65"/>
  <c r="I37" i="65"/>
  <c r="Q37" i="65" s="1"/>
  <c r="I25" i="65"/>
  <c r="J21" i="65"/>
  <c r="I123" i="64"/>
  <c r="I195" i="64"/>
  <c r="I6" i="62"/>
  <c r="I12" i="62"/>
  <c r="I13" i="64"/>
  <c r="I49" i="64"/>
  <c r="J49" i="64"/>
  <c r="I85" i="64"/>
  <c r="I97" i="64"/>
  <c r="J121" i="64"/>
  <c r="J193" i="64"/>
  <c r="G16" i="73"/>
  <c r="F2" i="73"/>
  <c r="F6" i="73" s="1"/>
  <c r="N6" i="73" s="1"/>
  <c r="X2" i="73"/>
  <c r="J2" i="73"/>
  <c r="J12" i="73" s="1"/>
  <c r="H2" i="73"/>
  <c r="H11" i="73" s="1"/>
  <c r="K2" i="73"/>
  <c r="S2" i="73" s="1"/>
  <c r="V2" i="73"/>
  <c r="I2" i="73"/>
  <c r="I12" i="73" s="1"/>
  <c r="J29" i="65"/>
  <c r="I51" i="64"/>
  <c r="I75" i="64"/>
  <c r="J87" i="64"/>
  <c r="I171" i="64"/>
  <c r="I183" i="64"/>
  <c r="I9" i="62"/>
  <c r="F1428" i="57"/>
  <c r="I11" i="64"/>
  <c r="F29" i="64"/>
  <c r="I83" i="64"/>
  <c r="F101" i="64"/>
  <c r="F125" i="64"/>
  <c r="C1426" i="57"/>
  <c r="F1426" i="57" s="1"/>
  <c r="C1463" i="57"/>
  <c r="F1463" i="57" s="1"/>
  <c r="H7" i="62"/>
  <c r="H14" i="65"/>
  <c r="P14" i="65" s="1"/>
  <c r="J9" i="62"/>
  <c r="I71" i="64"/>
  <c r="I95" i="64"/>
  <c r="I107" i="64"/>
  <c r="F110" i="64"/>
  <c r="I143" i="64"/>
  <c r="F170" i="64"/>
  <c r="X12" i="1"/>
  <c r="X14" i="1"/>
  <c r="X16" i="1"/>
  <c r="Q36" i="65"/>
  <c r="Q197" i="64"/>
  <c r="I4" i="62"/>
  <c r="I10" i="62"/>
  <c r="I14" i="62"/>
  <c r="I5" i="62"/>
  <c r="I3" i="62"/>
  <c r="F20" i="65"/>
  <c r="F36" i="65"/>
  <c r="N2" i="65"/>
  <c r="F42" i="65"/>
  <c r="F11" i="65"/>
  <c r="G36" i="64"/>
  <c r="N36" i="64" s="1"/>
  <c r="G30" i="64"/>
  <c r="G84" i="64"/>
  <c r="G144" i="64"/>
  <c r="G97" i="64"/>
  <c r="O97" i="64" s="1"/>
  <c r="G114" i="64"/>
  <c r="G64" i="64"/>
  <c r="G196" i="64"/>
  <c r="G45" i="64"/>
  <c r="G133" i="64"/>
  <c r="G13" i="64"/>
  <c r="G177" i="64"/>
  <c r="G74" i="64"/>
  <c r="G198" i="64"/>
  <c r="G93" i="64"/>
  <c r="G43" i="64"/>
  <c r="G139" i="64"/>
  <c r="G83" i="64"/>
  <c r="G86" i="64"/>
  <c r="G110" i="64"/>
  <c r="N110" i="64" s="1"/>
  <c r="G108" i="64"/>
  <c r="G48" i="64"/>
  <c r="G153" i="64"/>
  <c r="G147" i="64"/>
  <c r="G100" i="64"/>
  <c r="G168" i="64"/>
  <c r="G31" i="64"/>
  <c r="G161" i="64"/>
  <c r="I7" i="62"/>
  <c r="J5" i="60"/>
  <c r="R2" i="60"/>
  <c r="J68" i="60"/>
  <c r="J23" i="60"/>
  <c r="G6" i="64"/>
  <c r="G151" i="64"/>
  <c r="G182" i="64"/>
  <c r="G8" i="62"/>
  <c r="G13" i="62"/>
  <c r="H184" i="64"/>
  <c r="H66" i="64"/>
  <c r="H189" i="64"/>
  <c r="H84" i="64"/>
  <c r="H97" i="64"/>
  <c r="P97" i="64" s="1"/>
  <c r="H199" i="64"/>
  <c r="H182" i="64"/>
  <c r="G79" i="64"/>
  <c r="N79" i="64" s="1"/>
  <c r="H2" i="60"/>
  <c r="I2" i="60"/>
  <c r="Q2" i="60" s="1"/>
  <c r="V2" i="60"/>
  <c r="F2" i="60"/>
  <c r="F24"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G125" i="64"/>
  <c r="G149" i="64"/>
  <c r="G2" i="60"/>
  <c r="G3" i="60" s="1"/>
  <c r="X2" i="60"/>
  <c r="C1433" i="57"/>
  <c r="F1433" i="57" s="1"/>
  <c r="H28" i="64"/>
  <c r="H37" i="65"/>
  <c r="P37" i="65" s="1"/>
  <c r="H29" i="65"/>
  <c r="P29" i="65" s="1"/>
  <c r="G13" i="65"/>
  <c r="I44" i="65"/>
  <c r="I10" i="65"/>
  <c r="I43" i="65"/>
  <c r="I46" i="65"/>
  <c r="Q46" i="65" s="1"/>
  <c r="I35" i="65"/>
  <c r="I9" i="65"/>
  <c r="Q9" i="65" s="1"/>
  <c r="I26" i="65"/>
  <c r="G11" i="64"/>
  <c r="I17" i="64"/>
  <c r="Q17" i="64" s="1"/>
  <c r="F20" i="64"/>
  <c r="I29" i="64"/>
  <c r="F32" i="64"/>
  <c r="G35" i="64"/>
  <c r="I41" i="64"/>
  <c r="F44" i="64"/>
  <c r="I53" i="64"/>
  <c r="F56" i="64"/>
  <c r="G59" i="64"/>
  <c r="J62" i="64"/>
  <c r="I65" i="64"/>
  <c r="F68" i="64"/>
  <c r="I77" i="64"/>
  <c r="F80" i="64"/>
  <c r="I89" i="64"/>
  <c r="F92" i="64"/>
  <c r="G95" i="64"/>
  <c r="G98" i="64"/>
  <c r="F104" i="64"/>
  <c r="H110" i="64"/>
  <c r="I110" i="64"/>
  <c r="G119" i="64"/>
  <c r="N119" i="64" s="1"/>
  <c r="I125" i="64"/>
  <c r="F128" i="64"/>
  <c r="G131" i="64"/>
  <c r="I137" i="64"/>
  <c r="F140" i="64"/>
  <c r="G143" i="64"/>
  <c r="I149" i="64"/>
  <c r="F152" i="64"/>
  <c r="G155" i="64"/>
  <c r="I161" i="64"/>
  <c r="F164" i="64"/>
  <c r="G167" i="64"/>
  <c r="G170" i="64"/>
  <c r="I173" i="64"/>
  <c r="Q173" i="64" s="1"/>
  <c r="G179" i="64"/>
  <c r="J182" i="64"/>
  <c r="I185" i="64"/>
  <c r="G191" i="64"/>
  <c r="F194" i="64"/>
  <c r="BH68" i="20"/>
  <c r="BI68" i="20"/>
  <c r="BH51" i="20"/>
  <c r="BH14" i="20"/>
  <c r="BH12" i="20"/>
  <c r="BH66" i="20"/>
  <c r="G1445" i="57"/>
  <c r="G1441" i="57"/>
  <c r="G1464" i="57"/>
  <c r="I10" i="78"/>
  <c r="G1442" i="57"/>
  <c r="G1446" i="57"/>
  <c r="G1438" i="57"/>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G1465" i="57"/>
  <c r="BE9" i="20"/>
  <c r="Q14"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J50" i="64"/>
  <c r="G62" i="64"/>
  <c r="G122" i="64"/>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54" i="64"/>
  <c r="F138" i="64"/>
  <c r="F64" i="64"/>
  <c r="F172" i="64"/>
  <c r="F120" i="64"/>
  <c r="J15" i="64"/>
  <c r="F37" i="64"/>
  <c r="F60" i="64"/>
  <c r="F32" i="65"/>
  <c r="F6" i="64"/>
  <c r="F126" i="64"/>
  <c r="F174" i="64"/>
  <c r="F40" i="65"/>
  <c r="F136" i="64"/>
  <c r="F108" i="64"/>
  <c r="J10" i="64"/>
  <c r="J42" i="64"/>
  <c r="J131" i="64"/>
  <c r="F169" i="64"/>
  <c r="F198" i="64"/>
  <c r="G12" i="73"/>
  <c r="G13" i="73"/>
  <c r="F147" i="64"/>
  <c r="N147" i="64" s="1"/>
  <c r="F91" i="64"/>
  <c r="F143" i="64"/>
  <c r="F187" i="64"/>
  <c r="F4" i="62"/>
  <c r="F33" i="65"/>
  <c r="F25" i="65"/>
  <c r="F13" i="73"/>
  <c r="N13" i="73" s="1"/>
  <c r="G14" i="62"/>
  <c r="G9" i="62"/>
  <c r="F16" i="60"/>
  <c r="F55" i="60"/>
  <c r="F50" i="60"/>
  <c r="F28" i="60"/>
  <c r="F69" i="60"/>
  <c r="F57" i="60"/>
  <c r="F66" i="60"/>
  <c r="F65" i="60"/>
  <c r="F70" i="60"/>
  <c r="F44" i="60"/>
  <c r="F8" i="60"/>
  <c r="F83" i="64"/>
  <c r="J5" i="64"/>
  <c r="Q5" i="64" s="1"/>
  <c r="F95" i="64"/>
  <c r="F8" i="64"/>
  <c r="J142" i="64"/>
  <c r="J179" i="64"/>
  <c r="J31" i="65"/>
  <c r="Q31" i="65" s="1"/>
  <c r="J141" i="64"/>
  <c r="J17" i="65"/>
  <c r="Q17" i="65" s="1"/>
  <c r="J195" i="64"/>
  <c r="J3" i="65"/>
  <c r="Q3" i="65" s="1"/>
  <c r="J58" i="64"/>
  <c r="J114" i="64"/>
  <c r="J66" i="64"/>
  <c r="J163" i="64"/>
  <c r="J149" i="64"/>
  <c r="J176" i="64"/>
  <c r="J189" i="64"/>
  <c r="J67" i="64"/>
  <c r="J61" i="64"/>
  <c r="J45" i="64"/>
  <c r="J167" i="64"/>
  <c r="J151" i="64"/>
  <c r="J20" i="64"/>
  <c r="Q20" i="64" s="1"/>
  <c r="J154" i="64"/>
  <c r="J102" i="64"/>
  <c r="J143" i="64"/>
  <c r="J25" i="64"/>
  <c r="J119" i="64"/>
  <c r="J184" i="64"/>
  <c r="J112" i="64"/>
  <c r="J55" i="64"/>
  <c r="J19" i="65"/>
  <c r="Q19" i="65" s="1"/>
  <c r="J24" i="65"/>
  <c r="J39" i="64"/>
  <c r="J34" i="64"/>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J239" i="63"/>
  <c r="J318" i="63"/>
  <c r="J14" i="62"/>
  <c r="G5" i="62"/>
  <c r="G4" i="62"/>
  <c r="G12" i="62"/>
  <c r="F22" i="60"/>
  <c r="F63" i="60"/>
  <c r="F14" i="60"/>
  <c r="F27" i="60"/>
  <c r="F56" i="60"/>
  <c r="F39" i="60"/>
  <c r="F15" i="60"/>
  <c r="F62" i="60"/>
  <c r="F48" i="60"/>
  <c r="F21" i="60"/>
  <c r="F129" i="64"/>
  <c r="F30" i="64"/>
  <c r="J157" i="64"/>
  <c r="J164" i="64"/>
  <c r="Q164" i="64" s="1"/>
  <c r="G9" i="73"/>
  <c r="F141" i="64"/>
  <c r="F171" i="64"/>
  <c r="F43" i="64"/>
  <c r="N43" i="64" s="1"/>
  <c r="F18" i="65"/>
  <c r="F5" i="65"/>
  <c r="F21" i="65"/>
  <c r="F15" i="73"/>
  <c r="F85" i="64"/>
  <c r="F47" i="64"/>
  <c r="J203" i="63"/>
  <c r="J23" i="63"/>
  <c r="J269" i="63"/>
  <c r="J107" i="63"/>
  <c r="G3" i="62"/>
  <c r="G7" i="62"/>
  <c r="G10" i="62"/>
  <c r="F38" i="60"/>
  <c r="F61" i="60"/>
  <c r="F46" i="60"/>
  <c r="F4" i="60"/>
  <c r="F13" i="60"/>
  <c r="F47" i="60"/>
  <c r="F58" i="60"/>
  <c r="F18" i="60"/>
  <c r="F10"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57" i="60"/>
  <c r="J62" i="60"/>
  <c r="J39" i="60"/>
  <c r="J54" i="60"/>
  <c r="J18" i="60"/>
  <c r="J3" i="60"/>
  <c r="J52" i="60"/>
  <c r="J25" i="60"/>
  <c r="J44" i="60"/>
  <c r="J47" i="60"/>
  <c r="J60" i="60"/>
  <c r="J49" i="60"/>
  <c r="J55" i="60"/>
  <c r="J30" i="60"/>
  <c r="J17" i="60"/>
  <c r="J42" i="60"/>
  <c r="J33" i="60"/>
  <c r="J46" i="60"/>
  <c r="J15" i="60"/>
  <c r="J7" i="60"/>
  <c r="J4" i="60"/>
  <c r="J19" i="60"/>
  <c r="J16" i="60"/>
  <c r="J35" i="60"/>
  <c r="J8" i="60"/>
  <c r="J51" i="60"/>
  <c r="J41" i="60"/>
  <c r="J24" i="60"/>
  <c r="J50" i="60"/>
  <c r="J29" i="60"/>
  <c r="J71" i="60"/>
  <c r="J58" i="60"/>
  <c r="J66" i="60"/>
  <c r="J72" i="60"/>
  <c r="J69" i="60"/>
  <c r="J28" i="60"/>
  <c r="J11" i="60"/>
  <c r="J64" i="60"/>
  <c r="F1467"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Q167" i="64" s="1"/>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Q175" i="64" s="1"/>
  <c r="C1415" i="57"/>
  <c r="F1415" i="57" s="1"/>
  <c r="H27" i="65"/>
  <c r="P27" i="65" s="1"/>
  <c r="H40" i="65"/>
  <c r="H41" i="65"/>
  <c r="P41" i="65" s="1"/>
  <c r="H44" i="65"/>
  <c r="H42" i="65"/>
  <c r="H15" i="65"/>
  <c r="H22" i="65"/>
  <c r="P22" i="65" s="1"/>
  <c r="H18" i="65"/>
  <c r="P18" i="65" s="1"/>
  <c r="H35" i="65"/>
  <c r="H30" i="65"/>
  <c r="H16" i="65"/>
  <c r="P16" i="65" s="1"/>
  <c r="H46" i="65"/>
  <c r="G30" i="65"/>
  <c r="G24" i="65"/>
  <c r="G40" i="65"/>
  <c r="G34" i="65"/>
  <c r="G25" i="65"/>
  <c r="N25" i="65" s="1"/>
  <c r="G27" i="65"/>
  <c r="G43" i="65"/>
  <c r="N43" i="65" s="1"/>
  <c r="G12" i="65"/>
  <c r="G22" i="65"/>
  <c r="G9" i="65"/>
  <c r="G19" i="65"/>
  <c r="N19" i="65" s="1"/>
  <c r="G41" i="65"/>
  <c r="G7" i="73"/>
  <c r="G15" i="73"/>
  <c r="G8" i="73"/>
  <c r="G11" i="73"/>
  <c r="G17" i="73"/>
  <c r="BH13" i="20"/>
  <c r="BI25" i="20"/>
  <c r="F45" i="64"/>
  <c r="BI36" i="20"/>
  <c r="BI41" i="20"/>
  <c r="BI44" i="20"/>
  <c r="BH45" i="20"/>
  <c r="F16" i="64"/>
  <c r="G28" i="64"/>
  <c r="H52" i="64"/>
  <c r="F124" i="64"/>
  <c r="G136" i="64"/>
  <c r="F160" i="64"/>
  <c r="H196" i="64"/>
  <c r="F40" i="61"/>
  <c r="G46" i="61"/>
  <c r="F82" i="61"/>
  <c r="F268" i="61"/>
  <c r="G16" i="61"/>
  <c r="G292" i="61"/>
  <c r="H322" i="61"/>
  <c r="G1457" i="57"/>
  <c r="F134" i="61"/>
  <c r="H164" i="61"/>
  <c r="BI30" i="20"/>
  <c r="G561" i="57"/>
  <c r="BH16" i="20"/>
  <c r="BH26" i="20"/>
  <c r="BH42" i="20"/>
  <c r="BI49" i="20"/>
  <c r="G1358" i="57"/>
  <c r="G1397" i="57"/>
  <c r="G1408" i="57"/>
  <c r="H172" i="64"/>
  <c r="H174" i="64"/>
  <c r="F78" i="64"/>
  <c r="F42" i="64"/>
  <c r="H18" i="64"/>
  <c r="N2" i="64"/>
  <c r="G1426" i="57"/>
  <c r="G535" i="57"/>
  <c r="G566" i="57"/>
  <c r="BH58" i="20"/>
  <c r="BH62" i="20"/>
  <c r="G503" i="57"/>
  <c r="U2" i="65"/>
  <c r="G600" i="57"/>
  <c r="BH21" i="20"/>
  <c r="BH31" i="20"/>
  <c r="BH61" i="20"/>
  <c r="H46" i="64"/>
  <c r="F94" i="64"/>
  <c r="G118" i="64"/>
  <c r="H67" i="61"/>
  <c r="H31" i="61"/>
  <c r="F289" i="61"/>
  <c r="G319" i="61"/>
  <c r="G115" i="61"/>
  <c r="H121" i="61"/>
  <c r="G127" i="61"/>
  <c r="G38" i="65"/>
  <c r="G105" i="64"/>
  <c r="F3" i="62"/>
  <c r="H5" i="61"/>
  <c r="H8" i="61"/>
  <c r="F68" i="61"/>
  <c r="H146" i="61"/>
  <c r="G308" i="61"/>
  <c r="G44" i="64"/>
  <c r="H346" i="61"/>
  <c r="G211" i="61"/>
  <c r="F223" i="61"/>
  <c r="H265" i="61"/>
  <c r="G32" i="65"/>
  <c r="F24" i="65"/>
  <c r="G20" i="65"/>
  <c r="H12" i="65"/>
  <c r="H8" i="65"/>
  <c r="P8" i="65" s="1"/>
  <c r="F4" i="64"/>
  <c r="F75" i="64"/>
  <c r="G183" i="64"/>
  <c r="H35" i="61"/>
  <c r="H296" i="61"/>
  <c r="G50" i="64"/>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G1011" i="57"/>
  <c r="G1251" i="57"/>
  <c r="G1252" i="57"/>
  <c r="G1254" i="57"/>
  <c r="G1261" i="57"/>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N18" i="73" s="1"/>
  <c r="G40" i="61"/>
  <c r="H100" i="61"/>
  <c r="F103" i="61"/>
  <c r="O7" i="62"/>
  <c r="H4" i="61"/>
  <c r="H241" i="61"/>
  <c r="G259" i="61"/>
  <c r="H259" i="61"/>
  <c r="F44" i="65"/>
  <c r="G44" i="65"/>
  <c r="F212" i="61"/>
  <c r="H35" i="64"/>
  <c r="H6" i="62"/>
  <c r="H10" i="62"/>
  <c r="H4" i="62"/>
  <c r="P4" i="62" s="1"/>
  <c r="O2" i="62"/>
  <c r="H14" i="62"/>
  <c r="P14" i="62" s="1"/>
  <c r="H3" i="62"/>
  <c r="P2" i="62"/>
  <c r="H11" i="62"/>
  <c r="H13" i="62"/>
  <c r="H9" i="62"/>
  <c r="G37" i="60"/>
  <c r="G60" i="60"/>
  <c r="G70" i="60"/>
  <c r="G33" i="60"/>
  <c r="G27" i="60"/>
  <c r="G54" i="60"/>
  <c r="G35" i="60"/>
  <c r="F170" i="63"/>
  <c r="F15" i="63"/>
  <c r="F324" i="63"/>
  <c r="F343" i="63"/>
  <c r="F156" i="63"/>
  <c r="F238" i="63"/>
  <c r="F155" i="63"/>
  <c r="F266" i="63"/>
  <c r="F62" i="63"/>
  <c r="F219" i="63"/>
  <c r="F46" i="63"/>
  <c r="F171" i="63"/>
  <c r="F259" i="63"/>
  <c r="F133" i="63"/>
  <c r="F184" i="63"/>
  <c r="F265" i="63"/>
  <c r="F202" i="63"/>
  <c r="F277" i="63"/>
  <c r="F199" i="63"/>
  <c r="J12" i="62"/>
  <c r="J3" i="62"/>
  <c r="J6" i="62"/>
  <c r="J5" i="62"/>
  <c r="J8" i="62"/>
  <c r="J7" i="62"/>
  <c r="Q2" i="62"/>
  <c r="J4" i="62"/>
  <c r="J11" i="62"/>
  <c r="J10" i="62"/>
  <c r="J13" i="62"/>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F68" i="60"/>
  <c r="F19" i="60"/>
  <c r="S2" i="65"/>
  <c r="R2" i="65"/>
  <c r="F9" i="62"/>
  <c r="N9" i="62" s="1"/>
  <c r="F12" i="62"/>
  <c r="N12" i="62" s="1"/>
  <c r="F14" i="62"/>
  <c r="F6" i="62"/>
  <c r="N6" i="62" s="1"/>
  <c r="F22" i="65"/>
  <c r="F12" i="65"/>
  <c r="N12" i="65" s="1"/>
  <c r="F16" i="65"/>
  <c r="F38" i="65"/>
  <c r="F35" i="65"/>
  <c r="F34" i="65"/>
  <c r="F17" i="65"/>
  <c r="F6" i="65"/>
  <c r="F23" i="65"/>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G159" i="64"/>
  <c r="I314" i="61"/>
  <c r="I35" i="61"/>
  <c r="I83" i="61"/>
  <c r="I89" i="61"/>
  <c r="F161" i="61"/>
  <c r="F164" i="61"/>
  <c r="F230" i="61"/>
  <c r="F77" i="64"/>
  <c r="F89" i="64"/>
  <c r="V2" i="64"/>
  <c r="F302" i="63"/>
  <c r="F41" i="61"/>
  <c r="F239" i="61"/>
  <c r="G323" i="61"/>
  <c r="G338" i="61"/>
  <c r="C629" i="57"/>
  <c r="F629" i="57" s="1"/>
  <c r="F327" i="63" l="1"/>
  <c r="F50" i="63"/>
  <c r="F344" i="63"/>
  <c r="F166" i="63"/>
  <c r="G47" i="60"/>
  <c r="N47" i="60" s="1"/>
  <c r="F5" i="63"/>
  <c r="F71" i="63"/>
  <c r="F79" i="63"/>
  <c r="F89" i="63"/>
  <c r="G52" i="60"/>
  <c r="G49" i="60"/>
  <c r="N3" i="62"/>
  <c r="N45" i="64"/>
  <c r="Q58" i="64"/>
  <c r="Q14" i="62"/>
  <c r="J6" i="73"/>
  <c r="F257" i="63"/>
  <c r="F66" i="63"/>
  <c r="F304" i="63"/>
  <c r="F67" i="63"/>
  <c r="F329" i="63"/>
  <c r="G34" i="60"/>
  <c r="G65" i="60"/>
  <c r="O2" i="60"/>
  <c r="N6" i="64"/>
  <c r="F338" i="63"/>
  <c r="F323" i="63"/>
  <c r="F250" i="63"/>
  <c r="F326" i="63"/>
  <c r="F147" i="63"/>
  <c r="F252" i="63"/>
  <c r="G64" i="60"/>
  <c r="I167" i="61"/>
  <c r="F349" i="63"/>
  <c r="F280" i="63"/>
  <c r="F52" i="63"/>
  <c r="F318" i="63"/>
  <c r="F310" i="63"/>
  <c r="F205" i="63"/>
  <c r="F105" i="63"/>
  <c r="F204" i="63"/>
  <c r="F76" i="63"/>
  <c r="F53" i="63"/>
  <c r="G30" i="60"/>
  <c r="G12" i="60"/>
  <c r="G22" i="60"/>
  <c r="P12" i="65"/>
  <c r="G13" i="61"/>
  <c r="G236" i="61"/>
  <c r="G64" i="61"/>
  <c r="F30" i="60"/>
  <c r="F71" i="60"/>
  <c r="F33" i="60"/>
  <c r="Q195" i="64"/>
  <c r="F37" i="60"/>
  <c r="N48" i="64"/>
  <c r="N167" i="64"/>
  <c r="F263" i="63"/>
  <c r="F248" i="63"/>
  <c r="F345" i="63"/>
  <c r="F37" i="63"/>
  <c r="O2" i="73"/>
  <c r="F129" i="63"/>
  <c r="N59" i="64"/>
  <c r="Q149" i="64"/>
  <c r="I23" i="61"/>
  <c r="J16" i="73"/>
  <c r="F203" i="63"/>
  <c r="F230" i="63"/>
  <c r="F279" i="63"/>
  <c r="F178" i="63"/>
  <c r="F288" i="63"/>
  <c r="F65" i="63"/>
  <c r="F320" i="63"/>
  <c r="F55" i="63"/>
  <c r="F190" i="63"/>
  <c r="G14" i="60"/>
  <c r="G63" i="60"/>
  <c r="G67" i="60"/>
  <c r="G68" i="60"/>
  <c r="N68" i="60" s="1"/>
  <c r="F137" i="61"/>
  <c r="F29" i="60"/>
  <c r="F7" i="60"/>
  <c r="F116" i="63"/>
  <c r="F40" i="60"/>
  <c r="F52" i="60"/>
  <c r="J3" i="73"/>
  <c r="F42" i="60"/>
  <c r="F174" i="63"/>
  <c r="F163" i="63"/>
  <c r="F183" i="63"/>
  <c r="F154" i="63"/>
  <c r="F81" i="63"/>
  <c r="G8" i="60"/>
  <c r="N8" i="60" s="1"/>
  <c r="G71" i="60"/>
  <c r="N71" i="60" s="1"/>
  <c r="G9" i="60"/>
  <c r="G7" i="60"/>
  <c r="I116" i="61"/>
  <c r="I281" i="61"/>
  <c r="N2" i="60"/>
  <c r="F43" i="63"/>
  <c r="F287" i="63"/>
  <c r="F296" i="63"/>
  <c r="F322" i="63"/>
  <c r="F292" i="63"/>
  <c r="F58" i="63"/>
  <c r="F86" i="63"/>
  <c r="F157" i="63"/>
  <c r="F195" i="63"/>
  <c r="G42" i="60"/>
  <c r="G31" i="60"/>
  <c r="G25" i="60"/>
  <c r="G38" i="60"/>
  <c r="J13" i="73"/>
  <c r="F153" i="64"/>
  <c r="R2" i="62"/>
  <c r="N7" i="62"/>
  <c r="Q34" i="65"/>
  <c r="F199" i="64"/>
  <c r="F17" i="64"/>
  <c r="O40" i="65"/>
  <c r="N101" i="64"/>
  <c r="G51" i="60"/>
  <c r="G62" i="60"/>
  <c r="G32" i="60"/>
  <c r="G17" i="60"/>
  <c r="G11" i="60"/>
  <c r="N11" i="60" s="1"/>
  <c r="G19" i="60"/>
  <c r="N19" i="60" s="1"/>
  <c r="G55" i="60"/>
  <c r="G59" i="60"/>
  <c r="G40" i="60"/>
  <c r="G41" i="60"/>
  <c r="G50" i="60"/>
  <c r="G5" i="60"/>
  <c r="G15" i="60"/>
  <c r="G24" i="60"/>
  <c r="N24" i="60" s="1"/>
  <c r="F44" i="61"/>
  <c r="N40" i="61"/>
  <c r="F235" i="61"/>
  <c r="F220" i="61"/>
  <c r="F143" i="61"/>
  <c r="O28" i="64"/>
  <c r="N2" i="73"/>
  <c r="J43" i="60"/>
  <c r="J10" i="60"/>
  <c r="H62" i="64"/>
  <c r="H50" i="64"/>
  <c r="O50" i="64" s="1"/>
  <c r="G7" i="65"/>
  <c r="N7" i="65" s="1"/>
  <c r="H6" i="65"/>
  <c r="P6" i="65" s="1"/>
  <c r="H9" i="65"/>
  <c r="H133" i="64"/>
  <c r="H74" i="64"/>
  <c r="O74" i="64" s="1"/>
  <c r="H88" i="64"/>
  <c r="H73" i="64"/>
  <c r="H25" i="64"/>
  <c r="H124" i="64"/>
  <c r="H40" i="64"/>
  <c r="H162" i="64"/>
  <c r="H102" i="64"/>
  <c r="J21" i="60"/>
  <c r="J56" i="60"/>
  <c r="J45" i="60"/>
  <c r="O31" i="64"/>
  <c r="S2" i="62"/>
  <c r="H25" i="65"/>
  <c r="H67" i="64"/>
  <c r="H33" i="64"/>
  <c r="P33" i="64" s="1"/>
  <c r="G23" i="65"/>
  <c r="N23" i="65" s="1"/>
  <c r="H29" i="64"/>
  <c r="P29" i="64" s="1"/>
  <c r="G35" i="65"/>
  <c r="H165" i="64"/>
  <c r="H7" i="65"/>
  <c r="P7" i="65" s="1"/>
  <c r="G6" i="65"/>
  <c r="N6" i="65" s="1"/>
  <c r="Q24" i="65"/>
  <c r="Q143" i="64"/>
  <c r="F20" i="73"/>
  <c r="Q123" i="64"/>
  <c r="N10" i="78"/>
  <c r="H170" i="64"/>
  <c r="O170" i="64" s="1"/>
  <c r="H158" i="64"/>
  <c r="H146" i="64"/>
  <c r="H134" i="64"/>
  <c r="H122" i="64"/>
  <c r="O122" i="64" s="1"/>
  <c r="H14" i="64"/>
  <c r="O14" i="64" s="1"/>
  <c r="Q44" i="65"/>
  <c r="G11" i="65"/>
  <c r="H34" i="65"/>
  <c r="P34" i="65" s="1"/>
  <c r="H13" i="65"/>
  <c r="H48" i="64"/>
  <c r="H103" i="64"/>
  <c r="H60" i="64"/>
  <c r="H177" i="64"/>
  <c r="H186" i="64"/>
  <c r="H197" i="64"/>
  <c r="P197" i="64" s="1"/>
  <c r="H12" i="64"/>
  <c r="H51" i="64"/>
  <c r="P51" i="64" s="1"/>
  <c r="J6" i="60"/>
  <c r="J40" i="60"/>
  <c r="J67" i="60"/>
  <c r="H20" i="64"/>
  <c r="O20" i="64" s="1"/>
  <c r="H32" i="65"/>
  <c r="O32" i="65" s="1"/>
  <c r="H17" i="65"/>
  <c r="P17" i="65" s="1"/>
  <c r="J22" i="60"/>
  <c r="H5" i="65"/>
  <c r="P5" i="65" s="1"/>
  <c r="Q8" i="65"/>
  <c r="H153" i="64"/>
  <c r="H113" i="64"/>
  <c r="P113" i="64" s="1"/>
  <c r="H173" i="64"/>
  <c r="H89" i="64"/>
  <c r="P89" i="64" s="1"/>
  <c r="G26" i="65"/>
  <c r="N26" i="65" s="1"/>
  <c r="N51" i="60"/>
  <c r="N35" i="65"/>
  <c r="F8" i="61"/>
  <c r="F92" i="61"/>
  <c r="G39" i="60"/>
  <c r="G44" i="60"/>
  <c r="G48" i="60"/>
  <c r="G13" i="60"/>
  <c r="G57" i="60"/>
  <c r="N57" i="60" s="1"/>
  <c r="G61" i="60"/>
  <c r="N61" i="60" s="1"/>
  <c r="G46" i="60"/>
  <c r="G18" i="60"/>
  <c r="G53" i="60"/>
  <c r="G58" i="60"/>
  <c r="G20" i="60"/>
  <c r="G72" i="60"/>
  <c r="G45" i="60"/>
  <c r="F101" i="61"/>
  <c r="F344" i="61"/>
  <c r="F247" i="61"/>
  <c r="F169" i="61"/>
  <c r="F152" i="61"/>
  <c r="F122" i="61"/>
  <c r="O9" i="65"/>
  <c r="P30" i="65"/>
  <c r="P40" i="65"/>
  <c r="J31" i="60"/>
  <c r="J20" i="60"/>
  <c r="J38" i="60"/>
  <c r="J36" i="60"/>
  <c r="J48" i="60"/>
  <c r="J32" i="60"/>
  <c r="J53" i="60"/>
  <c r="J9" i="60"/>
  <c r="J27" i="60"/>
  <c r="J34" i="60"/>
  <c r="J26" i="60"/>
  <c r="J65" i="60"/>
  <c r="J12" i="60"/>
  <c r="N30" i="64"/>
  <c r="N198" i="64"/>
  <c r="F12" i="73"/>
  <c r="N12" i="73" s="1"/>
  <c r="H10" i="78"/>
  <c r="H194" i="64"/>
  <c r="O194" i="64" s="1"/>
  <c r="H38" i="64"/>
  <c r="H26" i="64"/>
  <c r="N11" i="64"/>
  <c r="G37" i="65"/>
  <c r="O37" i="65" s="1"/>
  <c r="G4" i="65"/>
  <c r="N4" i="65" s="1"/>
  <c r="H19" i="65"/>
  <c r="P19" i="65" s="1"/>
  <c r="H20" i="65"/>
  <c r="P20" i="65" s="1"/>
  <c r="H157" i="64"/>
  <c r="O157" i="64" s="1"/>
  <c r="H70" i="64"/>
  <c r="H15" i="64"/>
  <c r="H90" i="64"/>
  <c r="H76" i="64"/>
  <c r="P76" i="64" s="1"/>
  <c r="H78" i="64"/>
  <c r="H130" i="64"/>
  <c r="H65" i="64"/>
  <c r="J37" i="60"/>
  <c r="J13" i="60"/>
  <c r="J63" i="60"/>
  <c r="H5" i="64"/>
  <c r="H21" i="65"/>
  <c r="P21" i="65" s="1"/>
  <c r="H31" i="65"/>
  <c r="P31" i="65" s="1"/>
  <c r="H125" i="64"/>
  <c r="P125" i="64" s="1"/>
  <c r="H23" i="65"/>
  <c r="P23" i="65" s="1"/>
  <c r="Q18" i="65"/>
  <c r="F137" i="64"/>
  <c r="F189" i="64"/>
  <c r="N60" i="60"/>
  <c r="F151" i="64"/>
  <c r="J57" i="64"/>
  <c r="H57" i="64"/>
  <c r="I21" i="64"/>
  <c r="F185" i="64"/>
  <c r="N170" i="64"/>
  <c r="Q30" i="65"/>
  <c r="F161" i="64"/>
  <c r="N95" i="64"/>
  <c r="Q7" i="65"/>
  <c r="N64" i="64"/>
  <c r="Q9" i="62"/>
  <c r="H24" i="65"/>
  <c r="P24" i="65" s="1"/>
  <c r="I104" i="64"/>
  <c r="I128" i="64"/>
  <c r="N9" i="65"/>
  <c r="O14" i="62"/>
  <c r="F241" i="61"/>
  <c r="F95" i="61"/>
  <c r="F100" i="61"/>
  <c r="F38" i="61"/>
  <c r="F4" i="61"/>
  <c r="N14" i="64"/>
  <c r="H43" i="65"/>
  <c r="H36" i="65"/>
  <c r="P36" i="65" s="1"/>
  <c r="H38" i="65"/>
  <c r="P38" i="65" s="1"/>
  <c r="H10" i="65"/>
  <c r="H45" i="65"/>
  <c r="P45" i="65" s="1"/>
  <c r="I165" i="64"/>
  <c r="P8" i="62"/>
  <c r="H28" i="65"/>
  <c r="P28" i="65" s="1"/>
  <c r="J185" i="64"/>
  <c r="Q185" i="64" s="1"/>
  <c r="H11" i="65"/>
  <c r="P11" i="65" s="1"/>
  <c r="H33" i="65"/>
  <c r="P33" i="65" s="1"/>
  <c r="N138" i="64"/>
  <c r="O27" i="65"/>
  <c r="I290" i="61"/>
  <c r="H3" i="65"/>
  <c r="N34" i="65"/>
  <c r="N3" i="60"/>
  <c r="N38" i="60"/>
  <c r="F70" i="63"/>
  <c r="J348" i="63"/>
  <c r="J10" i="73"/>
  <c r="N93" i="64"/>
  <c r="G76" i="64"/>
  <c r="G18" i="64"/>
  <c r="G15" i="64"/>
  <c r="G156" i="64"/>
  <c r="G150" i="64"/>
  <c r="O2" i="64"/>
  <c r="G42" i="65"/>
  <c r="N42" i="65" s="1"/>
  <c r="N31" i="64"/>
  <c r="J18" i="73"/>
  <c r="F53" i="64"/>
  <c r="F81" i="64"/>
  <c r="I43" i="64"/>
  <c r="F11" i="62"/>
  <c r="N11" i="62" s="1"/>
  <c r="N2" i="62"/>
  <c r="O2" i="65"/>
  <c r="G21" i="65"/>
  <c r="N21" i="65" s="1"/>
  <c r="N13" i="65"/>
  <c r="G17" i="65"/>
  <c r="N17" i="65" s="1"/>
  <c r="F294" i="63"/>
  <c r="O62" i="64"/>
  <c r="Q49" i="64"/>
  <c r="G10" i="65"/>
  <c r="H12" i="62"/>
  <c r="O12" i="62" s="1"/>
  <c r="J9" i="64"/>
  <c r="H187" i="64"/>
  <c r="P59" i="64"/>
  <c r="F196" i="63"/>
  <c r="P53" i="64"/>
  <c r="O153" i="64"/>
  <c r="H5" i="62"/>
  <c r="P5" i="62" s="1"/>
  <c r="G16" i="65"/>
  <c r="N16" i="65" s="1"/>
  <c r="N14" i="65"/>
  <c r="N22" i="65"/>
  <c r="N32" i="60"/>
  <c r="H82" i="61"/>
  <c r="H103" i="61"/>
  <c r="H155" i="61"/>
  <c r="H173" i="61"/>
  <c r="H172" i="61"/>
  <c r="H253" i="61"/>
  <c r="P44" i="65"/>
  <c r="F42" i="63"/>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H93" i="64"/>
  <c r="I79" i="64"/>
  <c r="Q91" i="64"/>
  <c r="P91" i="64"/>
  <c r="O84" i="64"/>
  <c r="H4" i="73"/>
  <c r="H13" i="73"/>
  <c r="P2" i="73"/>
  <c r="H20" i="73"/>
  <c r="H3" i="73"/>
  <c r="O3" i="73" s="1"/>
  <c r="H9" i="73"/>
  <c r="O9" i="73" s="1"/>
  <c r="H5" i="73"/>
  <c r="H16" i="73"/>
  <c r="H8" i="73"/>
  <c r="H15" i="73"/>
  <c r="O15" i="73" s="1"/>
  <c r="H19" i="73"/>
  <c r="H17" i="73"/>
  <c r="O17" i="73" s="1"/>
  <c r="H10" i="73"/>
  <c r="O10" i="73" s="1"/>
  <c r="H7" i="73"/>
  <c r="G124" i="64"/>
  <c r="N124" i="64" s="1"/>
  <c r="G5" i="64"/>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G135" i="64"/>
  <c r="G22" i="64"/>
  <c r="G73" i="64"/>
  <c r="O73" i="64" s="1"/>
  <c r="G54" i="64"/>
  <c r="N54" i="64" s="1"/>
  <c r="G78" i="64"/>
  <c r="N78" i="64" s="1"/>
  <c r="G190" i="64"/>
  <c r="N190" i="64" s="1"/>
  <c r="G178" i="64"/>
  <c r="G188" i="64"/>
  <c r="G109" i="64"/>
  <c r="G128" i="64"/>
  <c r="G49" i="64"/>
  <c r="G106" i="64"/>
  <c r="G152" i="64"/>
  <c r="N152" i="64" s="1"/>
  <c r="G94" i="64"/>
  <c r="N94" i="64" s="1"/>
  <c r="G145" i="64"/>
  <c r="N145" i="64" s="1"/>
  <c r="G46" i="64"/>
  <c r="G111" i="64"/>
  <c r="G16" i="64"/>
  <c r="N16" i="64" s="1"/>
  <c r="G130" i="64"/>
  <c r="N130" i="64" s="1"/>
  <c r="G200" i="64"/>
  <c r="G12" i="64"/>
  <c r="G68" i="64"/>
  <c r="N68" i="64" s="1"/>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G192" i="64"/>
  <c r="G146" i="64"/>
  <c r="G123" i="64"/>
  <c r="G26" i="64"/>
  <c r="N26" i="64" s="1"/>
  <c r="H6" i="73"/>
  <c r="O6" i="73" s="1"/>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G113" i="64"/>
  <c r="G89" i="64"/>
  <c r="O89" i="64" s="1"/>
  <c r="H18" i="73"/>
  <c r="G197" i="64"/>
  <c r="G69" i="64"/>
  <c r="N69" i="64" s="1"/>
  <c r="O31" i="65"/>
  <c r="O5" i="65"/>
  <c r="Q29" i="65"/>
  <c r="Q20" i="65"/>
  <c r="H120" i="64"/>
  <c r="H114" i="64"/>
  <c r="O114" i="64" s="1"/>
  <c r="H24" i="64"/>
  <c r="H86" i="64"/>
  <c r="H126" i="64"/>
  <c r="H150" i="64"/>
  <c r="H192" i="64"/>
  <c r="H4" i="64"/>
  <c r="H156" i="64"/>
  <c r="H34" i="64"/>
  <c r="H116" i="64"/>
  <c r="P116" i="64" s="1"/>
  <c r="H198" i="64"/>
  <c r="H6" i="64"/>
  <c r="H179" i="64"/>
  <c r="H106" i="64"/>
  <c r="H159" i="64"/>
  <c r="H128" i="64"/>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H155" i="64"/>
  <c r="O155" i="64" s="1"/>
  <c r="H108" i="64"/>
  <c r="H72" i="64"/>
  <c r="H191" i="64"/>
  <c r="O191" i="64" s="1"/>
  <c r="H109" i="64"/>
  <c r="H23" i="64"/>
  <c r="H104" i="64"/>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H145" i="64"/>
  <c r="H11" i="64"/>
  <c r="P11" i="64" s="1"/>
  <c r="H138" i="64"/>
  <c r="H152" i="64"/>
  <c r="H164" i="64"/>
  <c r="P164" i="64" s="1"/>
  <c r="H171" i="64"/>
  <c r="P171" i="64" s="1"/>
  <c r="H36" i="64"/>
  <c r="H195" i="64"/>
  <c r="P195" i="64" s="1"/>
  <c r="H71" i="64"/>
  <c r="P71" i="64" s="1"/>
  <c r="P2" i="64"/>
  <c r="H119" i="64"/>
  <c r="O119" i="64" s="1"/>
  <c r="H32" i="64"/>
  <c r="P32" i="64" s="1"/>
  <c r="H188" i="64"/>
  <c r="H127" i="64"/>
  <c r="H148" i="64"/>
  <c r="H99" i="64"/>
  <c r="H167" i="64"/>
  <c r="P167" i="64" s="1"/>
  <c r="H160" i="64"/>
  <c r="H10" i="64"/>
  <c r="H161" i="64"/>
  <c r="G53" i="64"/>
  <c r="O53" i="64" s="1"/>
  <c r="I189" i="64"/>
  <c r="P189" i="64" s="1"/>
  <c r="G129" i="64"/>
  <c r="N129" i="64" s="1"/>
  <c r="H105" i="64"/>
  <c r="O105" i="64" s="1"/>
  <c r="H81" i="64"/>
  <c r="I81" i="64"/>
  <c r="I57" i="64"/>
  <c r="Q57" i="64" s="1"/>
  <c r="G9" i="64"/>
  <c r="J14" i="73"/>
  <c r="I199" i="64"/>
  <c r="H175" i="64"/>
  <c r="H151" i="64"/>
  <c r="O151" i="64" s="1"/>
  <c r="I139" i="64"/>
  <c r="F103" i="64"/>
  <c r="G67" i="64"/>
  <c r="O67" i="64" s="1"/>
  <c r="J43" i="64"/>
  <c r="H19" i="64"/>
  <c r="J7" i="64"/>
  <c r="H77" i="64"/>
  <c r="H45" i="64"/>
  <c r="F23" i="64"/>
  <c r="N23" i="64" s="1"/>
  <c r="P11" i="73"/>
  <c r="O7" i="73"/>
  <c r="N30" i="60"/>
  <c r="N48" i="60"/>
  <c r="J160" i="63"/>
  <c r="Q41" i="64"/>
  <c r="N83" i="64"/>
  <c r="J37" i="63"/>
  <c r="O13" i="73"/>
  <c r="N34" i="64"/>
  <c r="Q50" i="64"/>
  <c r="O107" i="64"/>
  <c r="N92" i="64"/>
  <c r="O130" i="64"/>
  <c r="Q53" i="64"/>
  <c r="N149" i="64"/>
  <c r="Q12" i="73"/>
  <c r="Q21" i="65"/>
  <c r="Q113" i="64"/>
  <c r="G77" i="64"/>
  <c r="Q41" i="65"/>
  <c r="P165" i="64"/>
  <c r="O14" i="65"/>
  <c r="Q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Q96" i="64" s="1"/>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J16" i="64"/>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I56" i="64"/>
  <c r="Q56" i="64" s="1"/>
  <c r="F35" i="64"/>
  <c r="N35" i="64" s="1"/>
  <c r="H117" i="64"/>
  <c r="P117" i="64" s="1"/>
  <c r="N75" i="64"/>
  <c r="P46" i="64"/>
  <c r="N160" i="64"/>
  <c r="Q152" i="64"/>
  <c r="N19" i="64"/>
  <c r="O20" i="73"/>
  <c r="N89" i="64"/>
  <c r="P35" i="64"/>
  <c r="N15" i="73"/>
  <c r="O183" i="64"/>
  <c r="O41" i="65"/>
  <c r="P135" i="64"/>
  <c r="J124" i="63"/>
  <c r="O4" i="73"/>
  <c r="N180" i="64"/>
  <c r="Q111" i="64"/>
  <c r="Q6" i="73"/>
  <c r="Q3" i="73"/>
  <c r="Q67" i="64"/>
  <c r="O12" i="73"/>
  <c r="N120" i="64"/>
  <c r="F335" i="61"/>
  <c r="N104" i="64"/>
  <c r="O88" i="64"/>
  <c r="P40" i="64"/>
  <c r="P162" i="64"/>
  <c r="O161" i="64"/>
  <c r="O86" i="64"/>
  <c r="O45" i="64"/>
  <c r="O144" i="64"/>
  <c r="N161" i="64"/>
  <c r="Q183" i="64"/>
  <c r="F16" i="73"/>
  <c r="N16" i="73" s="1"/>
  <c r="F8" i="73"/>
  <c r="N8" i="73" s="1"/>
  <c r="F11" i="73"/>
  <c r="F19" i="73"/>
  <c r="N19" i="73" s="1"/>
  <c r="F5" i="73"/>
  <c r="N5" i="73" s="1"/>
  <c r="F4" i="73"/>
  <c r="F9" i="73"/>
  <c r="F17" i="73"/>
  <c r="F7" i="73"/>
  <c r="Q25" i="65"/>
  <c r="G187" i="64"/>
  <c r="O91" i="64"/>
  <c r="Q27" i="65"/>
  <c r="F14" i="73"/>
  <c r="N14" i="73" s="1"/>
  <c r="Q101" i="64"/>
  <c r="G29" i="64"/>
  <c r="P5" i="64"/>
  <c r="H163" i="64"/>
  <c r="Q45" i="65"/>
  <c r="F166" i="64"/>
  <c r="F116" i="64"/>
  <c r="F3" i="64"/>
  <c r="F15" i="64"/>
  <c r="F188" i="64"/>
  <c r="F176" i="64"/>
  <c r="F200" i="64"/>
  <c r="F186" i="64"/>
  <c r="N186" i="64" s="1"/>
  <c r="F168" i="64"/>
  <c r="F74" i="64"/>
  <c r="F132" i="64"/>
  <c r="F146" i="64"/>
  <c r="N146" i="64" s="1"/>
  <c r="F182" i="64"/>
  <c r="N182" i="64" s="1"/>
  <c r="F87" i="64"/>
  <c r="N87" i="64" s="1"/>
  <c r="F142" i="64"/>
  <c r="F181" i="64"/>
  <c r="N181" i="64" s="1"/>
  <c r="F112" i="64"/>
  <c r="F157" i="64"/>
  <c r="N157" i="64" s="1"/>
  <c r="F195" i="64"/>
  <c r="F178" i="64"/>
  <c r="F144" i="64"/>
  <c r="N144" i="64" s="1"/>
  <c r="F193" i="64"/>
  <c r="F49" i="64"/>
  <c r="F24" i="64"/>
  <c r="N24" i="64" s="1"/>
  <c r="F50" i="64"/>
  <c r="F111" i="64"/>
  <c r="N111" i="64" s="1"/>
  <c r="F76" i="64"/>
  <c r="F27" i="64"/>
  <c r="F196" i="64"/>
  <c r="N196" i="64" s="1"/>
  <c r="F106" i="64"/>
  <c r="F61" i="64"/>
  <c r="F12" i="64"/>
  <c r="N12" i="64" s="1"/>
  <c r="F73" i="64"/>
  <c r="N73" i="64" s="1"/>
  <c r="F109" i="64"/>
  <c r="N109" i="64" s="1"/>
  <c r="F184" i="64"/>
  <c r="F150" i="64"/>
  <c r="N150" i="64" s="1"/>
  <c r="F158" i="64"/>
  <c r="N158" i="64" s="1"/>
  <c r="F183" i="64"/>
  <c r="F96" i="64"/>
  <c r="N96" i="64" s="1"/>
  <c r="F13" i="64"/>
  <c r="N13" i="64" s="1"/>
  <c r="F58" i="64"/>
  <c r="N58" i="64" s="1"/>
  <c r="F40" i="64"/>
  <c r="N40" i="64" s="1"/>
  <c r="F135" i="64"/>
  <c r="N135" i="64" s="1"/>
  <c r="F63" i="64"/>
  <c r="N63" i="64" s="1"/>
  <c r="F159" i="64"/>
  <c r="F156" i="64"/>
  <c r="N156" i="64" s="1"/>
  <c r="F25" i="64"/>
  <c r="F62" i="64"/>
  <c r="F98" i="64"/>
  <c r="F162" i="64"/>
  <c r="F100" i="64"/>
  <c r="F134" i="64"/>
  <c r="N134" i="64" s="1"/>
  <c r="F18" i="64"/>
  <c r="N18" i="64" s="1"/>
  <c r="F72" i="64"/>
  <c r="F148" i="64"/>
  <c r="N148" i="64" s="1"/>
  <c r="F82" i="64"/>
  <c r="N82" i="64" s="1"/>
  <c r="F86" i="64"/>
  <c r="F10" i="64"/>
  <c r="N10" i="64" s="1"/>
  <c r="F51" i="64"/>
  <c r="N51" i="64" s="1"/>
  <c r="F121" i="64"/>
  <c r="N121" i="64" s="1"/>
  <c r="F22" i="64"/>
  <c r="N22" i="64" s="1"/>
  <c r="F99" i="64"/>
  <c r="N99" i="64" s="1"/>
  <c r="F154" i="64"/>
  <c r="F122" i="64"/>
  <c r="N122" i="64" s="1"/>
  <c r="F67" i="64"/>
  <c r="N67" i="64" s="1"/>
  <c r="F90" i="64"/>
  <c r="F70" i="64"/>
  <c r="F123" i="64"/>
  <c r="N123" i="64" s="1"/>
  <c r="F39" i="64"/>
  <c r="F97" i="64"/>
  <c r="N97" i="64" s="1"/>
  <c r="F88" i="64"/>
  <c r="N88" i="64" s="1"/>
  <c r="F102" i="64"/>
  <c r="N102" i="64" s="1"/>
  <c r="F7" i="64"/>
  <c r="F114" i="64"/>
  <c r="N114" i="64" s="1"/>
  <c r="F192" i="64"/>
  <c r="N192" i="64" s="1"/>
  <c r="F84" i="64"/>
  <c r="N84" i="64" s="1"/>
  <c r="F177" i="64"/>
  <c r="N177" i="64" s="1"/>
  <c r="F5" i="64"/>
  <c r="N5" i="64" s="1"/>
  <c r="F46" i="64"/>
  <c r="I200" i="64"/>
  <c r="J161" i="64"/>
  <c r="Q161" i="64" s="1"/>
  <c r="G137" i="64"/>
  <c r="F131" i="64"/>
  <c r="N131" i="64" s="1"/>
  <c r="F71" i="64"/>
  <c r="N71" i="64" s="1"/>
  <c r="F41" i="64"/>
  <c r="H8" i="64"/>
  <c r="F165" i="64"/>
  <c r="N165" i="64" s="1"/>
  <c r="I141" i="64"/>
  <c r="P141" i="64" s="1"/>
  <c r="J129" i="64"/>
  <c r="Q129" i="64" s="1"/>
  <c r="J93" i="64"/>
  <c r="Q93" i="64" s="1"/>
  <c r="G81" i="64"/>
  <c r="O81" i="64" s="1"/>
  <c r="H69" i="64"/>
  <c r="J21" i="64"/>
  <c r="Q21" i="64" s="1"/>
  <c r="H9" i="64"/>
  <c r="H14" i="73"/>
  <c r="O14" i="73" s="1"/>
  <c r="I18" i="73"/>
  <c r="Q18" i="73" s="1"/>
  <c r="I187" i="64"/>
  <c r="G163" i="64"/>
  <c r="F139" i="64"/>
  <c r="N139" i="64" s="1"/>
  <c r="I127" i="64"/>
  <c r="Q127" i="64" s="1"/>
  <c r="G103" i="64"/>
  <c r="O103" i="64" s="1"/>
  <c r="H79" i="64"/>
  <c r="H43" i="64"/>
  <c r="P43" i="64" s="1"/>
  <c r="I31" i="64"/>
  <c r="I19" i="64"/>
  <c r="I7" i="64"/>
  <c r="P3" i="65"/>
  <c r="H185" i="64"/>
  <c r="P185" i="64" s="1"/>
  <c r="G38" i="64"/>
  <c r="N38" i="64" s="1"/>
  <c r="I188" i="64"/>
  <c r="J77" i="64"/>
  <c r="Q77" i="64" s="1"/>
  <c r="F33" i="64"/>
  <c r="N33" i="64" s="1"/>
  <c r="O167" i="64"/>
  <c r="N11" i="65"/>
  <c r="O156" i="64"/>
  <c r="O25"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I18" i="60"/>
  <c r="Q18" i="60" s="1"/>
  <c r="I36" i="60"/>
  <c r="Q36" i="60" s="1"/>
  <c r="I6" i="60"/>
  <c r="Q6" i="60" s="1"/>
  <c r="I12" i="60"/>
  <c r="Q12" i="60" s="1"/>
  <c r="I48" i="60"/>
  <c r="Q48" i="60" s="1"/>
  <c r="I16" i="60"/>
  <c r="Q16" i="60" s="1"/>
  <c r="I25" i="60"/>
  <c r="Q25" i="60" s="1"/>
  <c r="I3" i="60"/>
  <c r="Q3" i="60" s="1"/>
  <c r="I52" i="60"/>
  <c r="Q52" i="60" s="1"/>
  <c r="I67" i="60"/>
  <c r="Q67" i="60" s="1"/>
  <c r="I9" i="60"/>
  <c r="Q9" i="60" s="1"/>
  <c r="I34" i="60"/>
  <c r="Q34" i="60" s="1"/>
  <c r="I41" i="60"/>
  <c r="Q41" i="60" s="1"/>
  <c r="I71" i="60"/>
  <c r="Q71" i="60" s="1"/>
  <c r="I4" i="60"/>
  <c r="Q4" i="60" s="1"/>
  <c r="I54" i="60"/>
  <c r="I22" i="60"/>
  <c r="Q22" i="60" s="1"/>
  <c r="I59" i="60"/>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Q58" i="60" s="1"/>
  <c r="I66" i="60"/>
  <c r="Q66" i="60" s="1"/>
  <c r="I69" i="60"/>
  <c r="Q69" i="60" s="1"/>
  <c r="I5" i="60"/>
  <c r="I30" i="60"/>
  <c r="Q30" i="60" s="1"/>
  <c r="I63" i="60"/>
  <c r="Q63" i="60" s="1"/>
  <c r="I39" i="60"/>
  <c r="Q39" i="60" s="1"/>
  <c r="I45" i="60"/>
  <c r="Q45" i="60" s="1"/>
  <c r="I27" i="60"/>
  <c r="Q27" i="60" s="1"/>
  <c r="I60" i="60"/>
  <c r="Q60" i="60" s="1"/>
  <c r="I32" i="60"/>
  <c r="Q32" i="60" s="1"/>
  <c r="I70" i="60"/>
  <c r="I65" i="60"/>
  <c r="Q65" i="60" s="1"/>
  <c r="I7" i="60"/>
  <c r="Q7" i="60" s="1"/>
  <c r="I17" i="60"/>
  <c r="Q17" i="60" s="1"/>
  <c r="I49" i="60"/>
  <c r="Q49" i="60" s="1"/>
  <c r="I55" i="60"/>
  <c r="I51" i="60"/>
  <c r="Q51" i="60" s="1"/>
  <c r="I64" i="60"/>
  <c r="Q64" i="60" s="1"/>
  <c r="I37" i="60"/>
  <c r="Q37" i="60" s="1"/>
  <c r="I50" i="60"/>
  <c r="Q50" i="60" s="1"/>
  <c r="I11" i="60"/>
  <c r="Q11" i="60" s="1"/>
  <c r="N151" i="64"/>
  <c r="O186" i="64"/>
  <c r="O179" i="64"/>
  <c r="O40" i="64"/>
  <c r="N191"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P161" i="64"/>
  <c r="P110" i="64"/>
  <c r="P38" i="64"/>
  <c r="O38" i="64"/>
  <c r="Q10" i="65"/>
  <c r="P10" i="65"/>
  <c r="O13" i="65"/>
  <c r="P9" i="65"/>
  <c r="H72" i="60"/>
  <c r="H40" i="60"/>
  <c r="H17" i="60"/>
  <c r="H31" i="60"/>
  <c r="H19" i="60"/>
  <c r="H62" i="60"/>
  <c r="H39" i="60"/>
  <c r="H35" i="60"/>
  <c r="H22" i="60"/>
  <c r="H48" i="60"/>
  <c r="H13" i="60"/>
  <c r="H66" i="60"/>
  <c r="H24" i="60"/>
  <c r="O24" i="60" s="1"/>
  <c r="H18" i="60"/>
  <c r="H20" i="60"/>
  <c r="H61" i="60"/>
  <c r="O61" i="60" s="1"/>
  <c r="H71" i="60"/>
  <c r="H16" i="60"/>
  <c r="H42" i="60"/>
  <c r="H14" i="60"/>
  <c r="H34" i="60"/>
  <c r="H68" i="60"/>
  <c r="H43" i="60"/>
  <c r="H29" i="60"/>
  <c r="H21" i="60"/>
  <c r="H27" i="60"/>
  <c r="H25" i="60"/>
  <c r="P25" i="60" s="1"/>
  <c r="H3" i="60"/>
  <c r="H58" i="60"/>
  <c r="H53" i="60"/>
  <c r="H64" i="60"/>
  <c r="P64" i="60" s="1"/>
  <c r="H55" i="60"/>
  <c r="H54" i="60"/>
  <c r="H15" i="60"/>
  <c r="H23" i="60"/>
  <c r="P23" i="60" s="1"/>
  <c r="H37" i="60"/>
  <c r="O37" i="60" s="1"/>
  <c r="H30" i="60"/>
  <c r="H45" i="60"/>
  <c r="H26" i="60"/>
  <c r="H59" i="60"/>
  <c r="H65" i="60"/>
  <c r="H46" i="60"/>
  <c r="H9" i="60"/>
  <c r="P9" i="60" s="1"/>
  <c r="H5" i="60"/>
  <c r="O5" i="60" s="1"/>
  <c r="H38" i="60"/>
  <c r="H11" i="60"/>
  <c r="H50" i="60"/>
  <c r="H36" i="60"/>
  <c r="H57" i="60"/>
  <c r="H44" i="60"/>
  <c r="H67" i="60"/>
  <c r="P67" i="60" s="1"/>
  <c r="H33" i="60"/>
  <c r="H56" i="60"/>
  <c r="H49" i="60"/>
  <c r="H51" i="60"/>
  <c r="P51" i="60" s="1"/>
  <c r="H8" i="60"/>
  <c r="O8" i="60" s="1"/>
  <c r="H52" i="60"/>
  <c r="H6" i="60"/>
  <c r="H70" i="60"/>
  <c r="H47" i="60"/>
  <c r="O47" i="60" s="1"/>
  <c r="H12" i="60"/>
  <c r="H32" i="60"/>
  <c r="H7" i="60"/>
  <c r="H10" i="60"/>
  <c r="H41" i="60"/>
  <c r="O41" i="60" s="1"/>
  <c r="P2" i="60"/>
  <c r="H69" i="60"/>
  <c r="H4" i="60"/>
  <c r="H63" i="60"/>
  <c r="O63" i="60" s="1"/>
  <c r="H60" i="60"/>
  <c r="H28" i="60"/>
  <c r="Q65" i="64"/>
  <c r="N80" i="64"/>
  <c r="O133" i="64"/>
  <c r="O3" i="64"/>
  <c r="N3" i="64"/>
  <c r="P130" i="64"/>
  <c r="N168" i="64"/>
  <c r="N8" i="62"/>
  <c r="N100" i="64"/>
  <c r="O51" i="64"/>
  <c r="O29" i="65"/>
  <c r="N153" i="64"/>
  <c r="O146" i="64"/>
  <c r="Q54" i="60"/>
  <c r="F159" i="63"/>
  <c r="F337" i="63"/>
  <c r="F330" i="63"/>
  <c r="F151" i="63"/>
  <c r="F135" i="63"/>
  <c r="F282" i="63"/>
  <c r="F291" i="63"/>
  <c r="F228" i="63"/>
  <c r="F207" i="63"/>
  <c r="F272" i="63"/>
  <c r="N42" i="60"/>
  <c r="F305" i="63"/>
  <c r="F186" i="63"/>
  <c r="F273" i="63"/>
  <c r="F101" i="63"/>
  <c r="N15" i="64"/>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8"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33" i="60"/>
  <c r="N28" i="64"/>
  <c r="N24" i="65"/>
  <c r="F40" i="63"/>
  <c r="F217" i="63"/>
  <c r="F210" i="63"/>
  <c r="F48" i="63"/>
  <c r="F192" i="63"/>
  <c r="F78" i="63"/>
  <c r="F176" i="63"/>
  <c r="F88" i="63"/>
  <c r="H347" i="61"/>
  <c r="G29" i="60"/>
  <c r="O29" i="60" s="1"/>
  <c r="G26" i="60"/>
  <c r="G16" i="60"/>
  <c r="G21" i="60"/>
  <c r="G28" i="60"/>
  <c r="N28" i="60" s="1"/>
  <c r="G36" i="60"/>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BH40" i="20"/>
  <c r="BH38" i="20"/>
  <c r="BH35" i="20"/>
  <c r="BH30" i="20"/>
  <c r="BH29" i="20"/>
  <c r="BI24" i="20"/>
  <c r="BH36" i="20"/>
  <c r="BH34" i="20"/>
  <c r="BH27" i="20"/>
  <c r="BH32" i="20"/>
  <c r="G1462" i="57"/>
  <c r="N38" i="61"/>
  <c r="G1025" i="57"/>
  <c r="O22" i="65"/>
  <c r="G1416" i="57"/>
  <c r="G187" i="57"/>
  <c r="G477" i="57"/>
  <c r="O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Q19" i="61" s="1"/>
  <c r="J137" i="61"/>
  <c r="J136" i="61"/>
  <c r="J147" i="61"/>
  <c r="J171" i="6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J194" i="61"/>
  <c r="J173" i="61"/>
  <c r="J246" i="61"/>
  <c r="J237" i="61"/>
  <c r="J24" i="61"/>
  <c r="Q24" i="61" s="1"/>
  <c r="J86" i="61"/>
  <c r="J16" i="61"/>
  <c r="J13" i="61"/>
  <c r="J195" i="61"/>
  <c r="J139" i="61"/>
  <c r="J56" i="61"/>
  <c r="J122" i="61"/>
  <c r="J55" i="61"/>
  <c r="Q55" i="61" s="1"/>
  <c r="J224" i="61"/>
  <c r="J93" i="61"/>
  <c r="J102" i="61"/>
  <c r="J203" i="61"/>
  <c r="J6" i="61"/>
  <c r="J169" i="61"/>
  <c r="J114" i="61"/>
  <c r="J187" i="61"/>
  <c r="J142" i="61"/>
  <c r="J153" i="61"/>
  <c r="J41" i="61"/>
  <c r="J189" i="61"/>
  <c r="J221" i="6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J37" i="61"/>
  <c r="J34" i="61"/>
  <c r="Q34" i="61" s="1"/>
  <c r="J42" i="61"/>
  <c r="J340" i="61"/>
  <c r="J200" i="61"/>
  <c r="J321" i="61"/>
  <c r="Q321" i="61" s="1"/>
  <c r="J43" i="61"/>
  <c r="J57" i="6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J344" i="61"/>
  <c r="J215" i="61"/>
  <c r="J141" i="61"/>
  <c r="Q141" i="61" s="1"/>
  <c r="J201" i="61"/>
  <c r="Q201" i="61" s="1"/>
  <c r="J216" i="61"/>
  <c r="J342" i="61"/>
  <c r="J211" i="61"/>
  <c r="Q211" i="61" s="1"/>
  <c r="J252" i="6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121" i="61"/>
  <c r="P31" i="61"/>
  <c r="G1401" i="57"/>
  <c r="G1356" i="57"/>
  <c r="G1343" i="57"/>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H43" i="61"/>
  <c r="P43" i="61" s="1"/>
  <c r="H274" i="61"/>
  <c r="H176" i="61"/>
  <c r="P176" i="61" s="1"/>
  <c r="H94" i="61"/>
  <c r="P94" i="61" s="1"/>
  <c r="H16" i="61"/>
  <c r="P16" i="61" s="1"/>
  <c r="H167" i="61"/>
  <c r="H223" i="61"/>
  <c r="H120" i="61"/>
  <c r="H248" i="61"/>
  <c r="H185" i="61"/>
  <c r="H315" i="61"/>
  <c r="H285" i="6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H42" i="61"/>
  <c r="P42" i="61" s="1"/>
  <c r="H69" i="61"/>
  <c r="P69" i="61" s="1"/>
  <c r="H326" i="61"/>
  <c r="P326" i="61" s="1"/>
  <c r="H51" i="61"/>
  <c r="P51" i="61" s="1"/>
  <c r="H27" i="61"/>
  <c r="P27" i="61" s="1"/>
  <c r="H287" i="61"/>
  <c r="P287" i="61" s="1"/>
  <c r="H83" i="61"/>
  <c r="H313" i="61"/>
  <c r="P313" i="61" s="1"/>
  <c r="H211" i="61"/>
  <c r="P211" i="61" s="1"/>
  <c r="H6" i="61"/>
  <c r="P6" i="61" s="1"/>
  <c r="H157" i="61"/>
  <c r="H39" i="61"/>
  <c r="H200" i="6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H260" i="61"/>
  <c r="H218" i="61"/>
  <c r="P218" i="61" s="1"/>
  <c r="H17" i="61"/>
  <c r="P17" i="61" s="1"/>
  <c r="H340" i="61"/>
  <c r="P340" i="61" s="1"/>
  <c r="H12" i="61"/>
  <c r="P12" i="61" s="1"/>
  <c r="H175" i="61"/>
  <c r="P175" i="61" s="1"/>
  <c r="H329" i="61"/>
  <c r="P329" i="61" s="1"/>
  <c r="H170" i="61"/>
  <c r="H118" i="61"/>
  <c r="P118" i="61" s="1"/>
  <c r="H142" i="61"/>
  <c r="P142" i="61" s="1"/>
  <c r="H283" i="61"/>
  <c r="P283" i="61" s="1"/>
  <c r="H49" i="61"/>
  <c r="H33" i="61"/>
  <c r="P33" i="61" s="1"/>
  <c r="H246" i="61"/>
  <c r="P246" i="61" s="1"/>
  <c r="H234" i="61"/>
  <c r="P234" i="61" s="1"/>
  <c r="H169" i="61"/>
  <c r="H266" i="61"/>
  <c r="P266" i="61" s="1"/>
  <c r="H74" i="61"/>
  <c r="H236" i="61"/>
  <c r="H300" i="61"/>
  <c r="H324" i="61"/>
  <c r="P324" i="61" s="1"/>
  <c r="H325" i="61"/>
  <c r="P325" i="61" s="1"/>
  <c r="H105" i="61"/>
  <c r="P105" i="61" s="1"/>
  <c r="H303" i="61"/>
  <c r="P303" i="61" s="1"/>
  <c r="H232" i="61"/>
  <c r="P232" i="61" s="1"/>
  <c r="H349" i="61"/>
  <c r="P349" i="61" s="1"/>
  <c r="H331" i="61"/>
  <c r="P331" i="61" s="1"/>
  <c r="H319" i="6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H270" i="61"/>
  <c r="P270" i="61" s="1"/>
  <c r="H47" i="61"/>
  <c r="P47" i="61" s="1"/>
  <c r="H124" i="61"/>
  <c r="P124" i="61" s="1"/>
  <c r="H78" i="6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H271" i="61"/>
  <c r="P271" i="61" s="1"/>
  <c r="H57" i="61"/>
  <c r="P57" i="61" s="1"/>
  <c r="H56" i="61"/>
  <c r="P56" i="61" s="1"/>
  <c r="H264" i="61"/>
  <c r="H257" i="61"/>
  <c r="P257" i="61" s="1"/>
  <c r="H45" i="61"/>
  <c r="H277" i="61"/>
  <c r="P277" i="61" s="1"/>
  <c r="H64" i="61"/>
  <c r="P64" i="61" s="1"/>
  <c r="H29" i="61"/>
  <c r="P29" i="61" s="1"/>
  <c r="H338" i="61"/>
  <c r="H26" i="61"/>
  <c r="P26" i="61" s="1"/>
  <c r="H221" i="61"/>
  <c r="H263" i="61"/>
  <c r="P263" i="61" s="1"/>
  <c r="H23" i="61"/>
  <c r="P23" i="61" s="1"/>
  <c r="H137" i="61"/>
  <c r="P137" i="61" s="1"/>
  <c r="H250" i="61"/>
  <c r="P250" i="61" s="1"/>
  <c r="H328" i="61"/>
  <c r="P328" i="61" s="1"/>
  <c r="H53" i="61"/>
  <c r="P53" i="61" s="1"/>
  <c r="H44" i="61"/>
  <c r="P44" i="61" s="1"/>
  <c r="H279" i="61"/>
  <c r="H89" i="61"/>
  <c r="P89" i="61" s="1"/>
  <c r="H192" i="61"/>
  <c r="P192" i="61" s="1"/>
  <c r="H9" i="61"/>
  <c r="P9" i="61" s="1"/>
  <c r="H214" i="61"/>
  <c r="H65" i="61"/>
  <c r="P65" i="61" s="1"/>
  <c r="H140" i="61"/>
  <c r="P140" i="61" s="1"/>
  <c r="H7" i="61"/>
  <c r="P7" i="61" s="1"/>
  <c r="H227" i="61"/>
  <c r="H58" i="61"/>
  <c r="P58" i="61" s="1"/>
  <c r="H148" i="61"/>
  <c r="H166" i="61"/>
  <c r="P166" i="61" s="1"/>
  <c r="H335" i="61"/>
  <c r="H242" i="61"/>
  <c r="P242" i="61" s="1"/>
  <c r="H268" i="61"/>
  <c r="P268" i="61" s="1"/>
  <c r="H284" i="61"/>
  <c r="P284" i="61" s="1"/>
  <c r="H48" i="6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H197" i="61"/>
  <c r="P197" i="61" s="1"/>
  <c r="H202" i="61"/>
  <c r="P202" i="61" s="1"/>
  <c r="H307" i="61"/>
  <c r="P307" i="61" s="1"/>
  <c r="H75" i="61"/>
  <c r="H210" i="61"/>
  <c r="P210" i="61" s="1"/>
  <c r="H139" i="61"/>
  <c r="P139" i="61" s="1"/>
  <c r="H73" i="61"/>
  <c r="P73" i="61" s="1"/>
  <c r="H81" i="61"/>
  <c r="P81" i="61" s="1"/>
  <c r="H38" i="61"/>
  <c r="P38" i="61" s="1"/>
  <c r="H217" i="61"/>
  <c r="H183" i="61"/>
  <c r="P183" i="61" s="1"/>
  <c r="H90" i="61"/>
  <c r="P90" i="61" s="1"/>
  <c r="H304" i="61"/>
  <c r="P304" i="61" s="1"/>
  <c r="H249" i="61"/>
  <c r="H76" i="61"/>
  <c r="P76" i="61" s="1"/>
  <c r="H77" i="61"/>
  <c r="H199" i="61"/>
  <c r="P199" i="61" s="1"/>
  <c r="H145" i="61"/>
  <c r="H225" i="61"/>
  <c r="P225" i="61" s="1"/>
  <c r="H99" i="61"/>
  <c r="P99" i="61" s="1"/>
  <c r="H79" i="61"/>
  <c r="P79" i="61" s="1"/>
  <c r="H160" i="61"/>
  <c r="P160" i="61" s="1"/>
  <c r="H187" i="61"/>
  <c r="H261" i="61"/>
  <c r="H61" i="61"/>
  <c r="P61" i="61" s="1"/>
  <c r="H295" i="6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N122" i="61"/>
  <c r="O100" i="61"/>
  <c r="N100" i="61"/>
  <c r="G150" i="63"/>
  <c r="N150" i="63" s="1"/>
  <c r="G15" i="63"/>
  <c r="N15" i="63" s="1"/>
  <c r="G185" i="63"/>
  <c r="N185" i="63" s="1"/>
  <c r="G188" i="63"/>
  <c r="N188" i="63" s="1"/>
  <c r="G174" i="63"/>
  <c r="N174" i="63" s="1"/>
  <c r="G16" i="63"/>
  <c r="G202" i="63"/>
  <c r="N202" i="63" s="1"/>
  <c r="G73" i="63"/>
  <c r="N73" i="63" s="1"/>
  <c r="G155" i="63"/>
  <c r="N155" i="63" s="1"/>
  <c r="G310" i="63"/>
  <c r="N310" i="63" s="1"/>
  <c r="G33" i="63"/>
  <c r="G21" i="63"/>
  <c r="N21" i="63" s="1"/>
  <c r="G68" i="63"/>
  <c r="N68" i="63" s="1"/>
  <c r="G4" i="63"/>
  <c r="G132" i="63"/>
  <c r="G345" i="63"/>
  <c r="N345" i="63" s="1"/>
  <c r="G60" i="63"/>
  <c r="G117" i="63"/>
  <c r="N117" i="63" s="1"/>
  <c r="G326" i="63"/>
  <c r="N326" i="63" s="1"/>
  <c r="G111" i="63"/>
  <c r="N111" i="63" s="1"/>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N283" i="63" s="1"/>
  <c r="G91" i="63"/>
  <c r="G169" i="63"/>
  <c r="G229" i="63"/>
  <c r="G20" i="63"/>
  <c r="N20" i="63" s="1"/>
  <c r="G287" i="63"/>
  <c r="N287" i="63" s="1"/>
  <c r="G179" i="63"/>
  <c r="G147" i="63"/>
  <c r="N147" i="63" s="1"/>
  <c r="G135" i="63"/>
  <c r="G314" i="63"/>
  <c r="G69" i="63"/>
  <c r="G278" i="63"/>
  <c r="G204" i="63"/>
  <c r="N204" i="63" s="1"/>
  <c r="G95" i="63"/>
  <c r="G87" i="63"/>
  <c r="G53" i="63"/>
  <c r="G86" i="63"/>
  <c r="N86" i="63" s="1"/>
  <c r="G158" i="63"/>
  <c r="N158" i="63" s="1"/>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205"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N45" i="61"/>
  <c r="O45" i="61"/>
  <c r="N200" i="61"/>
  <c r="H326" i="63"/>
  <c r="P326" i="63" s="1"/>
  <c r="H92" i="63"/>
  <c r="H183" i="63"/>
  <c r="H88" i="63"/>
  <c r="H24" i="63"/>
  <c r="P24" i="63" s="1"/>
  <c r="H164" i="63"/>
  <c r="H140" i="63"/>
  <c r="H300" i="63"/>
  <c r="H246" i="63"/>
  <c r="H220" i="63"/>
  <c r="H102" i="63"/>
  <c r="H284" i="63"/>
  <c r="H154" i="63"/>
  <c r="H160" i="63"/>
  <c r="H43" i="63"/>
  <c r="H85" i="63"/>
  <c r="H199" i="63"/>
  <c r="P199" i="63" s="1"/>
  <c r="H13" i="63"/>
  <c r="H91" i="63"/>
  <c r="H169" i="63"/>
  <c r="H217" i="63"/>
  <c r="P217" i="63" s="1"/>
  <c r="H241" i="63"/>
  <c r="H20" i="63"/>
  <c r="P20" i="63" s="1"/>
  <c r="H110" i="63"/>
  <c r="P110" i="63" s="1"/>
  <c r="H128" i="63"/>
  <c r="H272" i="63"/>
  <c r="H86" i="63"/>
  <c r="P86" i="63" s="1"/>
  <c r="H104" i="63"/>
  <c r="P104" i="63" s="1"/>
  <c r="H118" i="63"/>
  <c r="H69" i="63"/>
  <c r="H141" i="63"/>
  <c r="P141" i="63" s="1"/>
  <c r="H210" i="63"/>
  <c r="H224" i="63"/>
  <c r="H113" i="63"/>
  <c r="H257" i="63"/>
  <c r="H328" i="63"/>
  <c r="H298" i="63"/>
  <c r="P298" i="63" s="1"/>
  <c r="H243" i="63"/>
  <c r="H329" i="63"/>
  <c r="P329" i="63" s="1"/>
  <c r="H309" i="63"/>
  <c r="H320" i="63"/>
  <c r="H219" i="63"/>
  <c r="H42" i="63"/>
  <c r="H248" i="63"/>
  <c r="P248" i="63" s="1"/>
  <c r="H189" i="63"/>
  <c r="H262" i="63"/>
  <c r="H192" i="63"/>
  <c r="P192" i="63" s="1"/>
  <c r="H83" i="63"/>
  <c r="H240" i="63"/>
  <c r="P240" i="63" s="1"/>
  <c r="H98" i="63"/>
  <c r="H278" i="63"/>
  <c r="H32" i="63"/>
  <c r="H285" i="63"/>
  <c r="H100" i="63"/>
  <c r="H87" i="63"/>
  <c r="H314" i="63"/>
  <c r="P314" i="63" s="1"/>
  <c r="H19" i="63"/>
  <c r="H307" i="63"/>
  <c r="H331" i="63"/>
  <c r="H121" i="63"/>
  <c r="H145" i="63"/>
  <c r="H205" i="63"/>
  <c r="H259" i="63"/>
  <c r="H119" i="63"/>
  <c r="H134" i="63"/>
  <c r="P134" i="63" s="1"/>
  <c r="H146" i="63"/>
  <c r="H221" i="63"/>
  <c r="H260" i="63"/>
  <c r="H275" i="63"/>
  <c r="H239" i="63"/>
  <c r="H311" i="63"/>
  <c r="H74" i="63"/>
  <c r="H46" i="63"/>
  <c r="H9" i="63"/>
  <c r="P9" i="63" s="1"/>
  <c r="H316" i="63"/>
  <c r="H184" i="63"/>
  <c r="H323" i="63"/>
  <c r="P323" i="63" s="1"/>
  <c r="H15" i="63"/>
  <c r="H202" i="63"/>
  <c r="H22" i="63"/>
  <c r="H186" i="63"/>
  <c r="P186" i="63" s="1"/>
  <c r="H297" i="63"/>
  <c r="P297" i="63" s="1"/>
  <c r="H256" i="63"/>
  <c r="H123" i="63"/>
  <c r="H29" i="63"/>
  <c r="P29" i="63" s="1"/>
  <c r="H17" i="63"/>
  <c r="H218" i="63"/>
  <c r="P218" i="63" s="1"/>
  <c r="H62" i="63"/>
  <c r="H30" i="63"/>
  <c r="H338" i="63"/>
  <c r="H7" i="63"/>
  <c r="H31" i="63"/>
  <c r="H266" i="63"/>
  <c r="H143" i="63"/>
  <c r="H281" i="63"/>
  <c r="H70" i="63"/>
  <c r="P70" i="63" s="1"/>
  <c r="H96" i="63"/>
  <c r="P96" i="63" s="1"/>
  <c r="H156" i="63"/>
  <c r="P156" i="63" s="1"/>
  <c r="H263" i="63"/>
  <c r="P263" i="63" s="1"/>
  <c r="H155" i="63"/>
  <c r="H191" i="63"/>
  <c r="P191" i="63" s="1"/>
  <c r="H188" i="63"/>
  <c r="H232" i="63"/>
  <c r="P2" i="63"/>
  <c r="H270" i="63"/>
  <c r="H149" i="63"/>
  <c r="H242" i="63"/>
  <c r="H72" i="63"/>
  <c r="P72" i="63" s="1"/>
  <c r="H177" i="63"/>
  <c r="H165" i="63"/>
  <c r="H347" i="63"/>
  <c r="H291" i="63"/>
  <c r="H343" i="63"/>
  <c r="H181" i="63"/>
  <c r="H229" i="63"/>
  <c r="H122" i="63"/>
  <c r="H64" i="63"/>
  <c r="P64" i="63" s="1"/>
  <c r="H56" i="63"/>
  <c r="H16" i="63"/>
  <c r="H227" i="63"/>
  <c r="H73" i="63"/>
  <c r="H136" i="63"/>
  <c r="H203" i="63"/>
  <c r="H231" i="63"/>
  <c r="H116" i="63"/>
  <c r="H95" i="63"/>
  <c r="H38" i="63"/>
  <c r="H101" i="63"/>
  <c r="H261" i="63"/>
  <c r="H315" i="63"/>
  <c r="H282" i="63"/>
  <c r="P282" i="63" s="1"/>
  <c r="H197" i="63"/>
  <c r="H350" i="63"/>
  <c r="P350" i="63" s="1"/>
  <c r="H94" i="63"/>
  <c r="H173" i="63"/>
  <c r="H23" i="63"/>
  <c r="H103" i="63"/>
  <c r="P103" i="63" s="1"/>
  <c r="H317" i="63"/>
  <c r="H79" i="63"/>
  <c r="H302" i="63"/>
  <c r="H54" i="63"/>
  <c r="P54" i="63" s="1"/>
  <c r="H45" i="63"/>
  <c r="H161" i="63"/>
  <c r="H152" i="63"/>
  <c r="H324" i="63"/>
  <c r="H144" i="63"/>
  <c r="H51" i="63"/>
  <c r="H167" i="63"/>
  <c r="H109" i="63"/>
  <c r="P109" i="63" s="1"/>
  <c r="H97" i="63"/>
  <c r="H163" i="63"/>
  <c r="H175" i="63"/>
  <c r="H223" i="63"/>
  <c r="P223" i="63" s="1"/>
  <c r="H133" i="63"/>
  <c r="P133" i="63" s="1"/>
  <c r="H89" i="63"/>
  <c r="H196" i="63"/>
  <c r="P196" i="63" s="1"/>
  <c r="H63" i="63"/>
  <c r="P63" i="63" s="1"/>
  <c r="H341" i="63"/>
  <c r="H48" i="63"/>
  <c r="H135" i="63"/>
  <c r="H198" i="63"/>
  <c r="H286" i="63"/>
  <c r="H277" i="63"/>
  <c r="H187" i="63"/>
  <c r="P187" i="63" s="1"/>
  <c r="H11" i="63"/>
  <c r="P11" i="63" s="1"/>
  <c r="H182" i="63"/>
  <c r="H308" i="63"/>
  <c r="P308" i="63" s="1"/>
  <c r="H334" i="63"/>
  <c r="H153" i="63"/>
  <c r="P153" i="63" s="1"/>
  <c r="H255" i="63"/>
  <c r="H250" i="63"/>
  <c r="H5" i="63"/>
  <c r="P5" i="63" s="1"/>
  <c r="H287" i="63"/>
  <c r="H78" i="63"/>
  <c r="H234" i="63"/>
  <c r="H4" i="63"/>
  <c r="H348" i="63"/>
  <c r="P348" i="63" s="1"/>
  <c r="H296" i="63"/>
  <c r="H349" i="63"/>
  <c r="P349" i="63" s="1"/>
  <c r="H115" i="63"/>
  <c r="H151" i="63"/>
  <c r="P151" i="63" s="1"/>
  <c r="H211" i="63"/>
  <c r="H235" i="63"/>
  <c r="P235" i="63" s="1"/>
  <c r="H247" i="63"/>
  <c r="H271" i="63"/>
  <c r="P271" i="63" s="1"/>
  <c r="H301" i="63"/>
  <c r="H283" i="63"/>
  <c r="H322" i="63"/>
  <c r="H333" i="63"/>
  <c r="H148" i="63"/>
  <c r="H245" i="63"/>
  <c r="P245" i="63" s="1"/>
  <c r="H125" i="63"/>
  <c r="H342" i="63"/>
  <c r="P342" i="63" s="1"/>
  <c r="H112" i="63"/>
  <c r="H332" i="63"/>
  <c r="H336" i="63"/>
  <c r="H236" i="63"/>
  <c r="H237" i="63"/>
  <c r="H170" i="63"/>
  <c r="H254" i="63"/>
  <c r="P254" i="63" s="1"/>
  <c r="H12" i="63"/>
  <c r="P12" i="63" s="1"/>
  <c r="H178" i="63"/>
  <c r="P178" i="63" s="1"/>
  <c r="H50" i="63"/>
  <c r="H126" i="63"/>
  <c r="H215" i="63"/>
  <c r="P215" i="63" s="1"/>
  <c r="H201" i="63"/>
  <c r="H264" i="63"/>
  <c r="H209" i="63"/>
  <c r="H130" i="63"/>
  <c r="P130" i="63" s="1"/>
  <c r="H158" i="63"/>
  <c r="H80" i="63"/>
  <c r="H194" i="63"/>
  <c r="H90" i="63"/>
  <c r="P90" i="63" s="1"/>
  <c r="H180" i="63"/>
  <c r="H293" i="63"/>
  <c r="H212" i="63"/>
  <c r="P212" i="63" s="1"/>
  <c r="H190" i="63"/>
  <c r="H52" i="63"/>
  <c r="H330" i="63"/>
  <c r="H233" i="63"/>
  <c r="H6" i="63"/>
  <c r="P6" i="63" s="1"/>
  <c r="H312" i="63"/>
  <c r="P312" i="63" s="1"/>
  <c r="H288" i="63"/>
  <c r="H345" i="63"/>
  <c r="H82" i="63"/>
  <c r="P82" i="63" s="1"/>
  <c r="H77" i="63"/>
  <c r="H84" i="63"/>
  <c r="P84" i="63" s="1"/>
  <c r="H319" i="63"/>
  <c r="H61" i="63"/>
  <c r="H249" i="63"/>
  <c r="H157" i="63"/>
  <c r="P157" i="63" s="1"/>
  <c r="H258" i="63"/>
  <c r="H208" i="63"/>
  <c r="H27" i="63"/>
  <c r="H93" i="63"/>
  <c r="H325" i="63"/>
  <c r="H168" i="63"/>
  <c r="P168" i="63" s="1"/>
  <c r="H142" i="63"/>
  <c r="H265" i="63"/>
  <c r="H321" i="63"/>
  <c r="P321" i="63" s="1"/>
  <c r="H25" i="63"/>
  <c r="H138" i="63"/>
  <c r="H57" i="63"/>
  <c r="H306" i="63"/>
  <c r="H222" i="63"/>
  <c r="P222" i="63" s="1"/>
  <c r="H36" i="63"/>
  <c r="H274" i="63"/>
  <c r="H225" i="63"/>
  <c r="P225" i="63" s="1"/>
  <c r="H299" i="63"/>
  <c r="H66" i="63"/>
  <c r="H305" i="63"/>
  <c r="H21" i="63"/>
  <c r="H313" i="63"/>
  <c r="H139" i="63"/>
  <c r="H228" i="63"/>
  <c r="H108" i="63"/>
  <c r="H37" i="63"/>
  <c r="H58" i="63"/>
  <c r="H8" i="63"/>
  <c r="H28" i="63"/>
  <c r="H41" i="63"/>
  <c r="P41" i="63" s="1"/>
  <c r="H47" i="63"/>
  <c r="H44" i="63"/>
  <c r="H14" i="63"/>
  <c r="H99" i="63"/>
  <c r="P99" i="63" s="1"/>
  <c r="H171" i="63"/>
  <c r="H318" i="63"/>
  <c r="H76" i="63"/>
  <c r="H174" i="63"/>
  <c r="P174" i="63" s="1"/>
  <c r="H107" i="63"/>
  <c r="H18" i="63"/>
  <c r="H105" i="63"/>
  <c r="H10" i="63"/>
  <c r="P10" i="63" s="1"/>
  <c r="H238" i="63"/>
  <c r="H114" i="63"/>
  <c r="H226" i="63"/>
  <c r="P226" i="63" s="1"/>
  <c r="H292" i="63"/>
  <c r="P292" i="63" s="1"/>
  <c r="H185" i="63"/>
  <c r="H252" i="63"/>
  <c r="H290" i="63"/>
  <c r="H273" i="63"/>
  <c r="H268" i="63"/>
  <c r="H176" i="63"/>
  <c r="H276" i="63"/>
  <c r="P276" i="63" s="1"/>
  <c r="H131" i="63"/>
  <c r="H117" i="63"/>
  <c r="H346" i="63"/>
  <c r="H34" i="63"/>
  <c r="H267" i="63"/>
  <c r="P267" i="63" s="1"/>
  <c r="H35" i="63"/>
  <c r="H200" i="63"/>
  <c r="H75" i="63"/>
  <c r="H81" i="63"/>
  <c r="H303" i="63"/>
  <c r="H129" i="63"/>
  <c r="H244" i="63"/>
  <c r="H172" i="63"/>
  <c r="H193" i="63"/>
  <c r="H179" i="63"/>
  <c r="P179" i="63" s="1"/>
  <c r="H147" i="63"/>
  <c r="P147" i="63" s="1"/>
  <c r="H339" i="63"/>
  <c r="P339" i="63" s="1"/>
  <c r="H230" i="63"/>
  <c r="H251" i="63"/>
  <c r="H327" i="63"/>
  <c r="H40" i="63"/>
  <c r="P40" i="63" s="1"/>
  <c r="H216" i="63"/>
  <c r="P216" i="63" s="1"/>
  <c r="H60" i="63"/>
  <c r="P60" i="63" s="1"/>
  <c r="H59" i="63"/>
  <c r="H39" i="63"/>
  <c r="H294" i="63"/>
  <c r="H106" i="63"/>
  <c r="H53" i="63"/>
  <c r="H280" i="63"/>
  <c r="P280" i="63" s="1"/>
  <c r="H337" i="63"/>
  <c r="H127" i="63"/>
  <c r="H206" i="63"/>
  <c r="H111" i="63"/>
  <c r="P111" i="63" s="1"/>
  <c r="H279" i="63"/>
  <c r="H162" i="63"/>
  <c r="P162" i="63" s="1"/>
  <c r="H137" i="63"/>
  <c r="H3" i="63"/>
  <c r="H26" i="63"/>
  <c r="H150" i="63"/>
  <c r="H304" i="63"/>
  <c r="H310" i="63"/>
  <c r="P310" i="63" s="1"/>
  <c r="H344" i="63"/>
  <c r="H71" i="63"/>
  <c r="P71" i="63" s="1"/>
  <c r="H68" i="63"/>
  <c r="P68" i="63" s="1"/>
  <c r="H124" i="63"/>
  <c r="H214" i="63"/>
  <c r="H65" i="63"/>
  <c r="H204" i="63"/>
  <c r="H132" i="63"/>
  <c r="P132" i="63" s="1"/>
  <c r="H166" i="63"/>
  <c r="H120" i="63"/>
  <c r="P120" i="63" s="1"/>
  <c r="H335" i="63"/>
  <c r="H340" i="63"/>
  <c r="H159" i="63"/>
  <c r="H207" i="63"/>
  <c r="H213" i="63"/>
  <c r="H55" i="63"/>
  <c r="P55" i="63" s="1"/>
  <c r="H289" i="63"/>
  <c r="H49" i="63"/>
  <c r="P49" i="63" s="1"/>
  <c r="H33" i="63"/>
  <c r="H269" i="63"/>
  <c r="P269" i="63" s="1"/>
  <c r="H295" i="63"/>
  <c r="P295" i="63" s="1"/>
  <c r="H253" i="63"/>
  <c r="H67" i="63"/>
  <c r="H195" i="63"/>
  <c r="P195" i="63" s="1"/>
  <c r="O59" i="64"/>
  <c r="N12" i="61"/>
  <c r="Q10" i="62"/>
  <c r="Q7" i="62"/>
  <c r="Q3" i="62"/>
  <c r="N104" i="63"/>
  <c r="N242" i="63"/>
  <c r="N331" i="63"/>
  <c r="N143" i="63"/>
  <c r="N165" i="63"/>
  <c r="N278" i="63"/>
  <c r="N132" i="63"/>
  <c r="N208" i="63"/>
  <c r="N53" i="63"/>
  <c r="O34" i="60"/>
  <c r="N34" i="60"/>
  <c r="N25" i="60"/>
  <c r="O25" i="60"/>
  <c r="O65" i="60"/>
  <c r="N65" i="60"/>
  <c r="O22" i="60"/>
  <c r="N22" i="60"/>
  <c r="N7" i="60"/>
  <c r="O7" i="60"/>
  <c r="N12" i="60"/>
  <c r="N39" i="60"/>
  <c r="O13" i="62"/>
  <c r="P13" i="62"/>
  <c r="O6" i="62"/>
  <c r="P6" i="62"/>
  <c r="N15" i="60"/>
  <c r="P167" i="61"/>
  <c r="N112" i="64" l="1"/>
  <c r="O68" i="64"/>
  <c r="Q342" i="61"/>
  <c r="Q173" i="61"/>
  <c r="O45" i="65"/>
  <c r="P21" i="64"/>
  <c r="Q216" i="61"/>
  <c r="O23" i="64"/>
  <c r="P20" i="64"/>
  <c r="O26" i="65"/>
  <c r="P194" i="64"/>
  <c r="O173" i="64"/>
  <c r="Q180" i="61"/>
  <c r="Q171" i="61"/>
  <c r="Q279" i="61"/>
  <c r="Q142" i="61"/>
  <c r="P157" i="64"/>
  <c r="N184" i="64"/>
  <c r="N197" i="64"/>
  <c r="P21" i="60"/>
  <c r="P24" i="60"/>
  <c r="O28" i="65"/>
  <c r="O24" i="65"/>
  <c r="P4" i="60"/>
  <c r="P35" i="60"/>
  <c r="P31" i="60"/>
  <c r="P32" i="60"/>
  <c r="P15" i="60"/>
  <c r="Q200" i="64"/>
  <c r="N175" i="64"/>
  <c r="Q16" i="64"/>
  <c r="Q120" i="64"/>
  <c r="Q124" i="64"/>
  <c r="Q155" i="64"/>
  <c r="O70" i="64"/>
  <c r="N185" i="64"/>
  <c r="O36" i="65"/>
  <c r="L82" i="61"/>
  <c r="P251" i="63"/>
  <c r="P200" i="63"/>
  <c r="P176" i="63"/>
  <c r="P18" i="63"/>
  <c r="O122" i="61"/>
  <c r="P3" i="63"/>
  <c r="P39" i="63"/>
  <c r="P273" i="63"/>
  <c r="P37" i="63"/>
  <c r="P61" i="63"/>
  <c r="P333" i="63"/>
  <c r="P324" i="63"/>
  <c r="P73" i="63"/>
  <c r="P266" i="63"/>
  <c r="P145" i="63"/>
  <c r="P285" i="63"/>
  <c r="P189" i="63"/>
  <c r="P118" i="63"/>
  <c r="P154" i="63"/>
  <c r="P246" i="63"/>
  <c r="Q64" i="64"/>
  <c r="Q150" i="64"/>
  <c r="Q31" i="64"/>
  <c r="Q184" i="61"/>
  <c r="O67" i="60"/>
  <c r="P33" i="60"/>
  <c r="O71" i="64"/>
  <c r="P327" i="63"/>
  <c r="P244" i="63"/>
  <c r="P319" i="63"/>
  <c r="P167" i="63"/>
  <c r="P227" i="63"/>
  <c r="P169" i="63"/>
  <c r="P300" i="63"/>
  <c r="K77" i="61"/>
  <c r="Q240" i="61"/>
  <c r="Q200" i="61"/>
  <c r="Q94" i="61"/>
  <c r="Q72" i="61"/>
  <c r="Q137" i="61"/>
  <c r="O36" i="60"/>
  <c r="O26" i="60"/>
  <c r="P60" i="60"/>
  <c r="P11" i="60"/>
  <c r="P68" i="60"/>
  <c r="Q14" i="60"/>
  <c r="P32" i="65"/>
  <c r="P127" i="63"/>
  <c r="P106" i="63"/>
  <c r="P8" i="63"/>
  <c r="P228" i="63"/>
  <c r="P305" i="63"/>
  <c r="P293" i="63"/>
  <c r="P80" i="63"/>
  <c r="P264" i="63"/>
  <c r="P50" i="63"/>
  <c r="P332" i="63"/>
  <c r="P283" i="63"/>
  <c r="P234" i="63"/>
  <c r="P51" i="63"/>
  <c r="P161" i="63"/>
  <c r="P173" i="63"/>
  <c r="P38" i="63"/>
  <c r="P203" i="63"/>
  <c r="P16" i="63"/>
  <c r="P229" i="63"/>
  <c r="P281" i="63"/>
  <c r="P256" i="63"/>
  <c r="P221" i="63"/>
  <c r="P102" i="63"/>
  <c r="Q57" i="61"/>
  <c r="Q70" i="60"/>
  <c r="O60" i="64"/>
  <c r="P335" i="63"/>
  <c r="P204" i="63"/>
  <c r="P304" i="63"/>
  <c r="P137" i="63"/>
  <c r="P206" i="63"/>
  <c r="P53" i="63"/>
  <c r="P59" i="63"/>
  <c r="P75" i="63"/>
  <c r="P34" i="63"/>
  <c r="P290" i="63"/>
  <c r="P105" i="63"/>
  <c r="P76" i="63"/>
  <c r="P28" i="63"/>
  <c r="P108" i="63"/>
  <c r="P306" i="63"/>
  <c r="P325" i="63"/>
  <c r="P258" i="63"/>
  <c r="P345" i="63"/>
  <c r="P233" i="63"/>
  <c r="P194" i="63"/>
  <c r="P209" i="63"/>
  <c r="P126" i="63"/>
  <c r="P336" i="63"/>
  <c r="P125" i="63"/>
  <c r="P322" i="63"/>
  <c r="P247" i="63"/>
  <c r="P115" i="63"/>
  <c r="P57" i="63"/>
  <c r="P242" i="63"/>
  <c r="P200" i="61"/>
  <c r="O200" i="61"/>
  <c r="N125" i="61"/>
  <c r="P330" i="63"/>
  <c r="P311" i="63"/>
  <c r="P259" i="63"/>
  <c r="P87" i="63"/>
  <c r="P278" i="63"/>
  <c r="P91" i="63"/>
  <c r="P140" i="63"/>
  <c r="O266" i="61"/>
  <c r="P289" i="63"/>
  <c r="P344" i="63"/>
  <c r="P26" i="63"/>
  <c r="P294" i="63"/>
  <c r="P193" i="63"/>
  <c r="P238" i="63"/>
  <c r="P107" i="63"/>
  <c r="P171" i="63"/>
  <c r="P47" i="63"/>
  <c r="P58" i="63"/>
  <c r="P237" i="63"/>
  <c r="P112" i="63"/>
  <c r="P148" i="63"/>
  <c r="P301" i="63"/>
  <c r="P211" i="63"/>
  <c r="P296" i="63"/>
  <c r="P255" i="63"/>
  <c r="P341" i="63"/>
  <c r="P94" i="63"/>
  <c r="P136" i="63"/>
  <c r="P338" i="63"/>
  <c r="P272" i="63"/>
  <c r="O50" i="61"/>
  <c r="P261" i="61"/>
  <c r="P77" i="61"/>
  <c r="P75" i="61"/>
  <c r="P62" i="61"/>
  <c r="P48" i="61"/>
  <c r="P335" i="61"/>
  <c r="P227" i="61"/>
  <c r="P214" i="61"/>
  <c r="P279" i="61"/>
  <c r="P221" i="61"/>
  <c r="P219" i="61"/>
  <c r="P78" i="61"/>
  <c r="P84" i="61"/>
  <c r="P74" i="61"/>
  <c r="P39" i="61"/>
  <c r="P114" i="61"/>
  <c r="P274" i="61"/>
  <c r="O95" i="61"/>
  <c r="N198" i="61"/>
  <c r="Q335" i="61"/>
  <c r="Q221" i="61"/>
  <c r="Q236" i="61"/>
  <c r="Q261" i="61"/>
  <c r="O113" i="61"/>
  <c r="Q344" i="61"/>
  <c r="Q203" i="61"/>
  <c r="Q305" i="61"/>
  <c r="O10" i="60"/>
  <c r="O124" i="64"/>
  <c r="P49" i="60"/>
  <c r="P18" i="60"/>
  <c r="P48" i="60"/>
  <c r="P62" i="60"/>
  <c r="Q7" i="64"/>
  <c r="N46" i="64"/>
  <c r="N70" i="64"/>
  <c r="N154" i="64"/>
  <c r="N25" i="64"/>
  <c r="N61" i="64"/>
  <c r="N76" i="64"/>
  <c r="N49" i="64"/>
  <c r="N195" i="64"/>
  <c r="N132" i="64"/>
  <c r="N200" i="64"/>
  <c r="O140" i="64"/>
  <c r="N141" i="64"/>
  <c r="Q104" i="64"/>
  <c r="Q128" i="64"/>
  <c r="Q43" i="64"/>
  <c r="O150" i="64"/>
  <c r="O17" i="65"/>
  <c r="O113" i="64"/>
  <c r="O15" i="64"/>
  <c r="P50" i="64"/>
  <c r="O34" i="65"/>
  <c r="P334" i="63"/>
  <c r="P175" i="63"/>
  <c r="P152" i="63"/>
  <c r="P302" i="63"/>
  <c r="P101" i="63"/>
  <c r="P122" i="63"/>
  <c r="P155" i="63"/>
  <c r="P31" i="63"/>
  <c r="P62" i="63"/>
  <c r="P22" i="63"/>
  <c r="P184" i="63"/>
  <c r="P119" i="63"/>
  <c r="P32" i="63"/>
  <c r="P309" i="63"/>
  <c r="P328" i="63"/>
  <c r="P210" i="63"/>
  <c r="P284" i="63"/>
  <c r="P88" i="63"/>
  <c r="Q231" i="63"/>
  <c r="Q188" i="63"/>
  <c r="P295" i="61"/>
  <c r="P249" i="61"/>
  <c r="P217" i="61"/>
  <c r="P148" i="61"/>
  <c r="P338" i="61"/>
  <c r="P45" i="61"/>
  <c r="P196" i="61"/>
  <c r="P319" i="61"/>
  <c r="P300" i="61"/>
  <c r="P169" i="61"/>
  <c r="P49" i="61"/>
  <c r="P344" i="61"/>
  <c r="P285" i="61"/>
  <c r="P120" i="61"/>
  <c r="P286" i="61"/>
  <c r="P159" i="61"/>
  <c r="P132" i="61"/>
  <c r="Q252" i="61"/>
  <c r="Q227" i="61"/>
  <c r="Q154" i="61"/>
  <c r="Q120" i="61"/>
  <c r="N6" i="60"/>
  <c r="O66" i="60"/>
  <c r="O64" i="60"/>
  <c r="O185" i="64"/>
  <c r="P54" i="60"/>
  <c r="P9" i="64"/>
  <c r="N90" i="64"/>
  <c r="N72" i="64"/>
  <c r="N162" i="64"/>
  <c r="N106" i="64"/>
  <c r="N193" i="64"/>
  <c r="P102" i="64"/>
  <c r="P25" i="64"/>
  <c r="Q133" i="64"/>
  <c r="Q136" i="64"/>
  <c r="O63" i="64"/>
  <c r="P104" i="64"/>
  <c r="P128" i="64"/>
  <c r="P12" i="62"/>
  <c r="O26" i="64"/>
  <c r="O165" i="64"/>
  <c r="O5" i="64"/>
  <c r="O23" i="65"/>
  <c r="P25" i="65"/>
  <c r="O25" i="65"/>
  <c r="O7" i="65"/>
  <c r="P45" i="60"/>
  <c r="P53" i="60"/>
  <c r="P38" i="60"/>
  <c r="P69" i="64"/>
  <c r="O77" i="64"/>
  <c r="P3" i="60"/>
  <c r="P13" i="60"/>
  <c r="Q20" i="73"/>
  <c r="P20" i="60"/>
  <c r="P39" i="60"/>
  <c r="Q86" i="64"/>
  <c r="O21" i="65"/>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46" i="61" l="1"/>
  <c r="S140" i="64"/>
  <c r="S146" i="61"/>
  <c r="S56" i="60"/>
  <c r="S98" i="63"/>
  <c r="S67" i="63"/>
  <c r="S40" i="63"/>
  <c r="S60" i="60"/>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N14" i="78"/>
  <c r="D31" i="78"/>
  <c r="D32" i="78" s="1"/>
  <c r="G4" i="83"/>
  <c r="G1440" i="57"/>
  <c r="K5" i="73"/>
  <c r="S5" i="73" s="1"/>
  <c r="R5"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VEREBELYINE DOSA Melinda (ESTAT)</author>
  </authors>
  <commentList>
    <comment ref="F21" authorId="0" shapeId="0" xr:uid="{00000000-0006-0000-0A00-000001000000}">
      <text>
        <r>
          <rPr>
            <b/>
            <sz val="9"/>
            <color indexed="81"/>
            <rFont val="Tahoma"/>
            <family val="2"/>
          </rPr>
          <t>VEREBELYINE DOSA Melinda (ESTAT):</t>
        </r>
        <r>
          <rPr>
            <sz val="9"/>
            <color indexed="81"/>
            <rFont val="Tahoma"/>
            <family val="2"/>
          </rPr>
          <t xml:space="preserve">
this does not add up (and should!) using the non-conif figures of subcategories given below. Corrected Trond steinset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<sst xmlns="http://schemas.openxmlformats.org/spreadsheetml/2006/main" count="30603" uniqueCount="1134">
  <si>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</si>
  <si>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</si>
  <si>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</si>
  <si>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</si>
  <si>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</si>
  <si>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</si>
  <si>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</si>
  <si>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</si>
  <si>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</si>
  <si>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</si>
  <si>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</si>
  <si>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</si>
  <si>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</si>
  <si>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</si>
  <si>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</si>
  <si>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</si>
  <si>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</si>
  <si>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</si>
  <si>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</si>
  <si>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</si>
  <si>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</si>
  <si>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</si>
  <si>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</si>
  <si>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</si>
  <si>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</si>
  <si>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</si>
  <si>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</si>
  <si>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</si>
  <si>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</si>
  <si>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</si>
  <si>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</si>
  <si>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</si>
  <si>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</si>
  <si>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</si>
  <si>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</si>
  <si>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</si>
  <si>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</si>
  <si>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</si>
  <si>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</si>
  <si>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</si>
  <si>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</si>
  <si>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</si>
  <si>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</si>
  <si>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</si>
  <si>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</si>
  <si>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</si>
  <si>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</si>
  <si>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</si>
  <si>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</si>
  <si>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</si>
  <si>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</si>
  <si>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</si>
  <si>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</si>
  <si>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</si>
  <si>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</si>
  <si>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</si>
  <si>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</si>
  <si>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</si>
  <si>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</si>
  <si>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</si>
  <si>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</si>
  <si>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</si>
  <si>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</si>
  <si>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</si>
  <si>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</si>
  <si>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</si>
  <si>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</si>
  <si>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</si>
  <si>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</si>
  <si>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</si>
  <si>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</si>
  <si>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</si>
  <si>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</si>
  <si>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</si>
  <si>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</si>
  <si>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</si>
  <si>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</si>
  <si>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</si>
  <si>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</si>
  <si>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</si>
  <si>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</si>
  <si>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</si>
  <si>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</si>
  <si>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</si>
  <si>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</si>
  <si>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</si>
  <si>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</si>
  <si>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</si>
  <si>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</si>
  <si>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</si>
  <si>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</si>
  <si>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</si>
  <si>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</si>
  <si>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</si>
  <si>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</si>
  <si>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</si>
  <si>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</si>
  <si>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</si>
  <si>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</si>
  <si>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</si>
  <si>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</si>
  <si>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</si>
  <si>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</si>
  <si>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</si>
  <si>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</si>
  <si>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</si>
  <si>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</si>
  <si>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</si>
  <si>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</si>
  <si>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</si>
  <si>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</si>
  <si>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</si>
  <si>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</si>
  <si>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</si>
  <si>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</si>
  <si>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</si>
  <si>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</si>
  <si>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</si>
  <si>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</si>
  <si>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</si>
  <si>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</si>
  <si>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</si>
  <si>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</si>
  <si>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</si>
  <si>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</si>
  <si>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</si>
  <si>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</si>
  <si>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</si>
  <si>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</si>
  <si>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</si>
  <si>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</si>
  <si>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</si>
  <si>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</si>
  <si>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</si>
  <si>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</si>
  <si>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</si>
  <si>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</si>
  <si>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</si>
  <si>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</si>
  <si>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</si>
  <si>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</si>
  <si>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</si>
  <si>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</si>
  <si>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</si>
  <si>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</si>
  <si>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</si>
  <si>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</si>
  <si>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</si>
  <si>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</si>
  <si>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</si>
  <si>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</si>
  <si>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</si>
  <si>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</si>
  <si>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</si>
  <si>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</si>
  <si>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</si>
  <si>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</si>
  <si>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</si>
  <si>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</si>
  <si>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</si>
  <si>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</si>
  <si>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</si>
  <si>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</si>
  <si>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</si>
  <si>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</si>
  <si>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</si>
  <si>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</si>
  <si>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</si>
  <si>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</si>
  <si>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</si>
  <si>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</si>
  <si>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</si>
  <si>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</si>
  <si>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</si>
  <si>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</si>
  <si>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</si>
  <si>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</si>
  <si>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</si>
  <si>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</si>
  <si>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</si>
  <si>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</si>
  <si>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</si>
  <si>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</si>
  <si>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</si>
  <si>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</si>
  <si>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</si>
  <si>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</si>
  <si>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</si>
  <si>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</si>
  <si>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</si>
  <si>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</si>
  <si>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</si>
  <si>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</si>
  <si>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</si>
  <si>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</si>
  <si>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</si>
  <si>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</si>
  <si>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</si>
  <si>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</si>
  <si>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</si>
  <si>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</si>
  <si>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</si>
  <si>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</si>
  <si>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</si>
  <si>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</si>
  <si>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</si>
  <si>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</si>
  <si>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</si>
  <si>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</si>
  <si>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</si>
  <si>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</si>
  <si>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</si>
  <si>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</si>
  <si>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</si>
  <si>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</si>
  <si>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</si>
  <si>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</si>
  <si>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</si>
  <si>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</si>
  <si>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</si>
  <si>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</si>
  <si>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</si>
  <si>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</si>
  <si>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</si>
  <si>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</si>
  <si>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</si>
  <si>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</si>
  <si>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</si>
  <si>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</si>
  <si>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</si>
  <si>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</si>
  <si>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</si>
  <si>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</si>
  <si>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</si>
  <si>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</si>
  <si>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</si>
  <si>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</si>
  <si>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</si>
  <si>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</si>
  <si>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</si>
  <si>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</si>
  <si>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</si>
  <si>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</si>
  <si>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</si>
  <si>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</si>
  <si>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</si>
  <si>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</si>
  <si>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</si>
  <si>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</si>
  <si>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</si>
  <si>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</si>
  <si>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</si>
  <si>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</si>
  <si>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</si>
  <si>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</si>
  <si>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</si>
  <si>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</si>
  <si>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</si>
  <si>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</si>
  <si>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</si>
  <si>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</si>
  <si>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</si>
  <si>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</si>
  <si>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</si>
  <si>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</si>
  <si>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</si>
  <si>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</si>
  <si>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</si>
  <si>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</si>
  <si>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</si>
  <si>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</si>
  <si>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</si>
  <si>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</si>
  <si>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</si>
  <si>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</si>
  <si>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</si>
  <si>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</si>
  <si>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</si>
  <si>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</si>
  <si>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</si>
  <si>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</si>
  <si>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</si>
  <si>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</si>
  <si>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</si>
  <si>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</si>
  <si>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</si>
  <si>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</si>
  <si>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</si>
  <si>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</si>
  <si>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</si>
  <si>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</si>
  <si>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</si>
  <si>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</si>
  <si>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</si>
  <si>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</si>
  <si>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</si>
  <si>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</si>
  <si>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</si>
  <si>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</si>
  <si>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</si>
  <si>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</si>
  <si>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</si>
  <si>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</si>
  <si>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</si>
  <si>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</si>
  <si>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</si>
  <si>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</si>
  <si>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</si>
  <si>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</si>
  <si>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</si>
  <si>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</si>
  <si>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</si>
  <si>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</si>
  <si>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</si>
  <si>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</si>
  <si>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</si>
  <si>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</si>
  <si>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</si>
  <si>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</si>
  <si>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</si>
  <si>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</si>
  <si>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</si>
  <si>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</si>
  <si>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</si>
  <si>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</si>
  <si>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</si>
  <si>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</si>
  <si>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</si>
  <si>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</si>
  <si>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</si>
  <si>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</si>
  <si>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</si>
  <si>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</si>
  <si>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</si>
  <si>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</si>
  <si>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</si>
  <si>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</si>
  <si>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</si>
  <si>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</si>
  <si>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</si>
  <si>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</si>
  <si>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</si>
  <si>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</si>
  <si>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</si>
  <si>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</si>
  <si>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</si>
  <si>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</si>
  <si>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</si>
  <si>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</si>
  <si>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</si>
  <si>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</si>
  <si>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</si>
  <si>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</si>
  <si>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</si>
  <si>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</si>
  <si>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</si>
  <si>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</si>
  <si>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</si>
  <si>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</si>
  <si>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</si>
  <si>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</si>
  <si>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</si>
  <si>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</si>
  <si>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</si>
  <si>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</si>
  <si>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</si>
  <si>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</si>
  <si>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</si>
  <si>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</si>
  <si>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</si>
  <si>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</si>
  <si>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</si>
  <si>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</si>
  <si>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</si>
  <si>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</si>
  <si>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</si>
  <si>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</si>
  <si>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</si>
  <si>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</si>
  <si>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</si>
  <si>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</si>
  <si>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</si>
  <si>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</si>
  <si>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</si>
  <si>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</si>
  <si>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</si>
  <si>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</si>
  <si>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</si>
  <si>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</si>
  <si>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</si>
  <si>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</si>
  <si>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</si>
  <si>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</si>
  <si>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</si>
  <si>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</si>
  <si>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</si>
  <si>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</si>
  <si>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</si>
  <si>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</si>
  <si>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</si>
  <si>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</si>
  <si>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</si>
  <si>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</si>
  <si>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</si>
  <si>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</si>
  <si>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</si>
  <si>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</si>
  <si>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</si>
  <si>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</si>
  <si>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</si>
  <si>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</si>
  <si>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</si>
  <si>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</si>
  <si>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</si>
  <si>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</si>
  <si>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</si>
  <si>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</si>
  <si>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</si>
  <si>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</si>
  <si>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</si>
  <si>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</si>
  <si>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</si>
  <si>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</si>
  <si>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</si>
  <si>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</si>
  <si>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</si>
  <si>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</si>
  <si>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</si>
  <si>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</si>
  <si>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</si>
  <si>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</si>
  <si>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</si>
  <si>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</si>
  <si>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</si>
  <si>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</si>
  <si>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</si>
  <si>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</si>
  <si>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</si>
  <si>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</si>
  <si>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</si>
  <si>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</si>
  <si>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</si>
  <si>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</si>
  <si>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</si>
  <si>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</si>
  <si>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</si>
  <si>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</si>
  <si>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</si>
  <si>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</si>
  <si>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</si>
  <si>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</si>
  <si>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</si>
  <si>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</si>
  <si>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</si>
  <si>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</si>
  <si>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</si>
  <si>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</si>
  <si>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</si>
  <si>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</si>
  <si>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</si>
  <si>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</si>
  <si>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</si>
  <si>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</si>
  <si>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</si>
  <si>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</si>
  <si>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</si>
  <si>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</si>
  <si>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</si>
  <si>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</si>
  <si>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</si>
  <si>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</si>
  <si>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</si>
  <si>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</si>
  <si>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</si>
  <si>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</si>
  <si>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</si>
  <si>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</si>
  <si>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</si>
  <si>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</si>
  <si>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</si>
  <si>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</si>
  <si>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</si>
  <si>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</si>
  <si>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</si>
  <si>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</si>
  <si>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</si>
  <si>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</si>
  <si>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</si>
  <si>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</si>
  <si>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</si>
  <si>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</si>
  <si>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</si>
  <si>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</si>
  <si>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</si>
  <si>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</si>
  <si>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</si>
  <si>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</si>
  <si>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</si>
  <si>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</si>
  <si>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</si>
  <si>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</si>
  <si>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</si>
  <si>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</si>
  <si>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</si>
  <si>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</si>
  <si>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</si>
  <si>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</si>
  <si>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</si>
  <si>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</si>
  <si>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</si>
  <si>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</si>
  <si>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</si>
  <si>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</si>
  <si>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</si>
  <si>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</si>
  <si>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</si>
  <si>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</si>
  <si>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</si>
  <si>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</si>
  <si>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</si>
  <si>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</si>
  <si>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</si>
  <si>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</si>
  <si>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</si>
  <si>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</si>
  <si>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</si>
  <si>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</si>
  <si>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</si>
  <si>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</si>
  <si>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</si>
  <si>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</si>
  <si>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</si>
  <si>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</si>
  <si>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</si>
  <si>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</si>
  <si>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</si>
  <si>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</si>
  <si>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</si>
  <si>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</si>
  <si>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</si>
  <si>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</si>
  <si>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</si>
  <si>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</si>
  <si>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</si>
  <si>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</si>
  <si>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</si>
  <si>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</si>
  <si>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</si>
  <si>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</si>
  <si>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</si>
  <si>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</si>
  <si>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</si>
  <si>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</si>
  <si>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</si>
  <si>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</si>
  <si>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</si>
  <si>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</si>
  <si>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</si>
  <si>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</si>
  <si>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</si>
  <si>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</si>
  <si>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</si>
  <si>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</si>
  <si>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</si>
  <si>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</si>
  <si>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</si>
  <si>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</si>
  <si>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</si>
  <si>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</si>
  <si>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</si>
  <si>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</si>
  <si>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</si>
  <si>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</si>
  <si>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</si>
  <si>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</si>
  <si>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</si>
  <si>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</si>
  <si>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</si>
  <si>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</si>
  <si>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</si>
  <si>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</si>
  <si>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</si>
  <si>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</si>
  <si>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</si>
  <si>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</si>
  <si>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</si>
  <si>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</si>
  <si>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</si>
  <si>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</si>
  <si>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</si>
  <si>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</si>
  <si>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</si>
  <si>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</si>
  <si>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</si>
  <si>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</si>
  <si>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</si>
  <si>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</si>
  <si>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</si>
  <si>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</si>
  <si>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</si>
  <si>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</si>
  <si>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</si>
  <si>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</si>
  <si>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</si>
  <si>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</si>
  <si>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</si>
  <si>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</si>
  <si>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</si>
  <si>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</si>
  <si>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</si>
  <si>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</si>
  <si>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</si>
  <si>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</si>
  <si>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</si>
  <si>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</si>
  <si>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</si>
  <si>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</si>
  <si>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</si>
  <si>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</si>
  <si>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</si>
  <si>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</si>
  <si>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</si>
  <si>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</si>
  <si>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</si>
  <si>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</si>
  <si>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</si>
  <si>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</si>
  <si>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</si>
  <si>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</si>
  <si>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</si>
  <si>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</si>
  <si>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</si>
  <si>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</si>
  <si>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</si>
  <si>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</si>
  <si>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</si>
  <si>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</si>
  <si>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</si>
  <si>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</si>
  <si>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</si>
  <si>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</si>
  <si>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</si>
  <si>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</si>
  <si>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</si>
  <si>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</si>
  <si>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</si>
  <si>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</si>
  <si>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</si>
  <si>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</si>
  <si>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</si>
  <si>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</si>
  <si>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</si>
  <si>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</si>
  <si>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</si>
  <si>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</si>
  <si>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</si>
  <si>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</si>
  <si>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</si>
  <si>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</si>
  <si>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</si>
  <si>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</si>
  <si>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</si>
  <si>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</si>
  <si>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</si>
  <si>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</si>
  <si>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</si>
  <si>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</si>
  <si>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</si>
  <si>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</si>
  <si>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</si>
  <si>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</si>
  <si>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</si>
  <si>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</si>
  <si>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</si>
  <si>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</si>
  <si>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</si>
  <si>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</si>
  <si>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</si>
  <si>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</si>
  <si>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</si>
  <si>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</si>
  <si>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</si>
  <si>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</si>
  <si>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</si>
  <si>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</si>
  <si>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</si>
  <si>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</si>
  <si>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</si>
  <si>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</si>
  <si>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</si>
  <si>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</si>
  <si>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</si>
  <si>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</si>
  <si>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</si>
  <si>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</si>
  <si>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</si>
  <si>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</si>
  <si>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</si>
  <si>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</si>
  <si>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</si>
  <si>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</si>
  <si>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</si>
  <si>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</si>
  <si>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</si>
  <si>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</si>
  <si>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</si>
  <si>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</si>
  <si>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</si>
  <si>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</si>
  <si>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</si>
  <si>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</si>
  <si>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</si>
  <si>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</si>
  <si>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</si>
  <si>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</si>
  <si>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</si>
  <si>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</si>
  <si>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</si>
  <si>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</si>
  <si>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</si>
  <si>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</si>
  <si>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</si>
  <si>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</si>
  <si>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</si>
  <si>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</si>
  <si>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</si>
  <si>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</si>
  <si>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</si>
  <si>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</si>
  <si>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</si>
  <si>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</si>
  <si>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</si>
  <si>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</si>
  <si>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</si>
  <si>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</si>
  <si>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</si>
  <si>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</si>
  <si>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</si>
  <si>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</si>
  <si>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</si>
  <si>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</si>
  <si>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</si>
  <si>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</si>
  <si>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</si>
  <si>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</si>
  <si>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</si>
  <si>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</si>
  <si>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</si>
  <si>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</si>
  <si>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</si>
  <si>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</si>
  <si>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</si>
  <si>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</si>
  <si>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</si>
  <si>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</si>
  <si>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</si>
  <si>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</si>
  <si>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</si>
  <si>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</si>
  <si>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</si>
  <si>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</si>
  <si>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</si>
  <si>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</si>
  <si>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</si>
  <si>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</si>
  <si>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</si>
  <si>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</si>
  <si>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</si>
  <si>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</si>
  <si>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</si>
  <si>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</si>
  <si>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</si>
  <si>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</si>
  <si>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</si>
  <si>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</si>
  <si>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</si>
  <si>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</si>
  <si>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</si>
  <si>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</si>
  <si>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</si>
  <si>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</si>
  <si>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</si>
  <si>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</si>
  <si>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</si>
  <si>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</si>
  <si>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</si>
  <si>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</si>
  <si>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</si>
  <si>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</si>
  <si>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</si>
  <si>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</si>
  <si>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</si>
  <si>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</si>
  <si>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</si>
  <si>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</si>
  <si>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</si>
  <si>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</si>
  <si>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</si>
  <si>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</si>
  <si>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</si>
  <si>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</si>
  <si>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</si>
  <si>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</si>
  <si>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</si>
  <si>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</si>
  <si>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</si>
  <si>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</si>
  <si>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</si>
  <si>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</si>
  <si>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</si>
  <si>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</si>
  <si>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</si>
  <si>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</si>
  <si>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</si>
  <si>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</si>
  <si>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</si>
  <si>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</si>
  <si>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</si>
  <si>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</si>
  <si>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</si>
  <si>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</si>
  <si>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</si>
  <si>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</si>
  <si>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</si>
  <si>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</si>
  <si>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</si>
  <si>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</si>
  <si>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</si>
  <si>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</si>
  <si>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</si>
  <si>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</si>
  <si>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</si>
  <si>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</si>
  <si>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</si>
  <si>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</si>
  <si>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</si>
  <si>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</si>
  <si>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</si>
  <si>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</si>
  <si>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</si>
  <si>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</si>
  <si>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</si>
  <si>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</si>
  <si>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</si>
  <si>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</si>
  <si>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</si>
  <si>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</si>
  <si>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</si>
  <si>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</si>
  <si>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</si>
  <si>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</si>
  <si>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</si>
  <si>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</si>
  <si>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</si>
  <si>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</si>
  <si>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</si>
  <si>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</si>
  <si>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</si>
  <si>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</si>
  <si>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</si>
  <si>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</si>
  <si>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</si>
  <si>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</si>
  <si>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</si>
  <si>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</si>
  <si>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</si>
  <si>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</si>
  <si>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</si>
  <si>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</si>
  <si>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</si>
  <si>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</si>
  <si>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</si>
  <si>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</si>
  <si>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</si>
  <si>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</si>
  <si>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</si>
  <si>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</si>
  <si>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</si>
  <si>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</si>
  <si>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</si>
  <si>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</si>
  <si>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</si>
  <si>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</si>
  <si>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</si>
  <si>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</si>
  <si>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</si>
  <si>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</si>
  <si>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</si>
  <si>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</si>
  <si>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</si>
  <si>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</si>
  <si>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</si>
  <si>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</si>
  <si>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</si>
  <si>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</si>
  <si>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</si>
  <si>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</si>
  <si>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</si>
  <si>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</si>
  <si>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</si>
  <si>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</si>
  <si>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</si>
  <si>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</si>
  <si>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</si>
  <si>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</si>
  <si>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</si>
  <si>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</si>
  <si>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</si>
  <si>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</si>
  <si>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</si>
  <si>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</si>
  <si>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</si>
  <si>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</si>
  <si>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</si>
  <si>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</si>
  <si>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</si>
  <si>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</si>
  <si>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</si>
  <si>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</si>
  <si>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</si>
  <si>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</si>
  <si>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</si>
  <si>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</si>
  <si>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</si>
  <si>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</si>
  <si>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</si>
  <si>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</si>
  <si>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</si>
  <si>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</si>
  <si>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</si>
  <si>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</si>
  <si>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</si>
  <si>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</si>
  <si>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</si>
  <si>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</si>
  <si>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</si>
  <si>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</si>
  <si>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</si>
  <si>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</si>
  <si>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</si>
  <si>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</si>
  <si>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</si>
  <si>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</si>
  <si>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</si>
  <si>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</si>
  <si>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</si>
  <si>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</si>
  <si>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</si>
  <si>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</si>
  <si>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</si>
  <si>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</si>
  <si>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</si>
  <si>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</si>
  <si>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</si>
  <si>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</si>
  <si>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</si>
  <si>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</si>
  <si>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</si>
  <si>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</si>
  <si>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</si>
  <si>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</si>
  <si>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</si>
  <si>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</si>
  <si>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</si>
  <si>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</si>
  <si>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</si>
  <si>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</si>
  <si>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</si>
  <si>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</si>
  <si>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</si>
  <si>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</si>
  <si>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</si>
  <si>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</si>
  <si>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</si>
  <si>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</si>
  <si>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</si>
  <si>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</si>
  <si>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</si>
  <si>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</si>
  <si>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</si>
  <si>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</si>
  <si>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</si>
  <si>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</si>
  <si>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</si>
  <si>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</si>
  <si>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</si>
  <si>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</si>
  <si>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</si>
  <si>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</si>
  <si>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</si>
  <si>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</si>
  <si>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</si>
  <si>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</si>
  <si>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</si>
  <si>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</si>
  <si>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</si>
  <si>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</si>
  <si>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</si>
  <si>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</si>
  <si>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</si>
  <si>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</si>
  <si>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</si>
  <si>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</si>
  <si>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</si>
  <si>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</si>
  <si>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</si>
  <si>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</si>
  <si>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</si>
  <si>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</si>
  <si>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</si>
  <si>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</si>
  <si>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</si>
  <si>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</si>
  <si>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</si>
  <si>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</si>
  <si>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</si>
  <si>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</si>
  <si>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</si>
  <si>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</si>
  <si>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</si>
  <si>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</si>
  <si>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</si>
  <si>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</si>
  <si>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</si>
  <si>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</si>
  <si>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</si>
  <si>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</si>
  <si>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</si>
  <si>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</si>
  <si>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</si>
  <si>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</si>
  <si>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</si>
  <si>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</si>
  <si>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</si>
  <si>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</si>
  <si>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</si>
  <si>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</si>
  <si>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</si>
  <si>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</si>
  <si>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</si>
  <si>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</si>
  <si>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</si>
  <si>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</si>
  <si>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</si>
  <si>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</si>
  <si>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</si>
  <si>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</si>
  <si>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</si>
  <si>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</si>
  <si>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</si>
  <si>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</si>
  <si>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</si>
  <si>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</si>
  <si>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</si>
  <si>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</si>
  <si>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</si>
  <si>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</si>
  <si>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</si>
  <si>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</si>
  <si>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</si>
  <si>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</si>
  <si>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</si>
  <si>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</si>
  <si>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</si>
  <si>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</si>
  <si>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</si>
  <si>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</si>
  <si>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</si>
  <si>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</si>
  <si>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</si>
  <si>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</si>
  <si>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</si>
  <si>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</si>
  <si>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</si>
  <si>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</si>
  <si>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</si>
  <si>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</si>
  <si>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</si>
  <si>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</si>
  <si>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</si>
  <si>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</si>
  <si>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</si>
  <si>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</si>
  <si>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</si>
  <si>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</si>
  <si>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</si>
  <si>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</si>
  <si>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</si>
  <si>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</si>
  <si>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</si>
  <si>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</si>
  <si>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</si>
  <si>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</si>
  <si>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</si>
  <si>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</si>
  <si>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</si>
  <si>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</si>
  <si>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</si>
  <si>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</si>
  <si>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</si>
  <si>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</si>
  <si>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</si>
  <si>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</si>
  <si>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</si>
  <si>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</si>
  <si>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</si>
  <si>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</si>
  <si>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</si>
  <si>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</si>
  <si>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</si>
  <si>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NO</t>
  </si>
  <si>
    <t>Statistics Norway</t>
  </si>
  <si>
    <t>Nat. estimates</t>
  </si>
  <si>
    <t>YES</t>
  </si>
  <si>
    <t>Roundwood removals</t>
  </si>
  <si>
    <t>Norway</t>
  </si>
  <si>
    <t>Roundwood removal statistics and national trade statistics from Statistics Norway; data on forestry industry production from the National timber industry associatoion, data on sawnwood from Norwegian Institute of Wood Technology, data on rondwood for firewood production, collected as a sample survey, Statistics Norway;  Norwegian organisation of Bienergy, data on production of pellets.  Data on wood based panels from The Construction Products Association.</t>
  </si>
  <si>
    <t>Data on forestry industry production from the National timber industry associatoion and data on wood based panels from The Construction Products Association</t>
  </si>
  <si>
    <t>National trade statistics, registerbased statistics from Statistics Norway.</t>
  </si>
  <si>
    <t>Roundwood removals statistics are based on all national felling reports</t>
  </si>
  <si>
    <t>Data on recovered wood production</t>
  </si>
  <si>
    <t>Checing previous year data.</t>
  </si>
  <si>
    <t>Compare with national statistics.</t>
  </si>
  <si>
    <t>Production of wood energy and roundwood.</t>
  </si>
  <si>
    <t>No new data available</t>
  </si>
  <si>
    <t>National estimate</t>
  </si>
  <si>
    <t>Norwegian public procurement policy requests the contractors not to use tropical timber in any form, whether in the actual buildings, or in the materials used during the construction period.</t>
  </si>
  <si>
    <t>There are no plans for expending such capacity known to the Government.</t>
  </si>
  <si>
    <t xml:space="preserve">No significant changes is expected. Lesser-used tropical timber species have limited importance. </t>
  </si>
  <si>
    <t>The impact of domestic building activity and housing starts on the tropical timber consumption is unclear due to the low overall importance in domestic buildings and housing.</t>
  </si>
  <si>
    <t>No area of forest are exclusively allocated to these industries.</t>
  </si>
  <si>
    <t>Forest plantations occupy approximately 300 000 ha. Annual establishment rate: approx. 100 ha. Proportion of industrial roundwood production from plantations: less than 2,5 percent.</t>
  </si>
  <si>
    <t>na</t>
  </si>
  <si>
    <t>changed from version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</si>
</sst>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73"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u/>
      <sz val="10"/>
      <color theme="10"/>
      <name val="Courier"/>
    </font>
    <font>
      <sz val="11"/>
      <color indexed="12"/>
      <name val="Univers"/>
      <family val="2"/>
    </font>
    <font>
      <sz val="12"/>
      <name val="Univers"/>
    </font>
    <font>
      <sz val="9"/>
      <color indexed="81"/>
      <name val="Tahoma"/>
      <family val="2"/>
    </font>
    <font>
      <b/>
      <sz val="9"/>
      <color indexed="81"/>
      <name val="Tahoma"/>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5" tint="0.39997558519241921"/>
        <bgColor indexed="64"/>
      </patternFill>
    </fill>
    <fill>
      <patternFill patternType="solid">
        <fgColor theme="4" tint="0.39997558519241921"/>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99" applyNumberFormat="0" applyFill="0" applyAlignment="0" applyProtection="0"/>
    <xf numFmtId="0" fontId="125" fillId="0" borderId="100" applyNumberFormat="0" applyFill="0" applyAlignment="0" applyProtection="0"/>
    <xf numFmtId="0" fontId="126" fillId="0" borderId="101"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2" applyNumberFormat="0" applyAlignment="0" applyProtection="0"/>
    <xf numFmtId="0" fontId="131" fillId="44" borderId="103" applyNumberFormat="0" applyAlignment="0" applyProtection="0"/>
    <xf numFmtId="0" fontId="132" fillId="44" borderId="102" applyNumberFormat="0" applyAlignment="0" applyProtection="0"/>
    <xf numFmtId="0" fontId="133" fillId="0" borderId="104" applyNumberFormat="0" applyFill="0" applyAlignment="0" applyProtection="0"/>
    <xf numFmtId="0" fontId="134" fillId="45" borderId="105" applyNumberFormat="0" applyAlignment="0" applyProtection="0"/>
    <xf numFmtId="0" fontId="135" fillId="0" borderId="0" applyNumberFormat="0" applyFill="0" applyBorder="0" applyAlignment="0" applyProtection="0"/>
    <xf numFmtId="0" fontId="3" fillId="46" borderId="106" applyNumberFormat="0" applyFont="0" applyAlignment="0" applyProtection="0"/>
    <xf numFmtId="0" fontId="136" fillId="0" borderId="0" applyNumberFormat="0" applyFill="0" applyBorder="0" applyAlignment="0" applyProtection="0"/>
    <xf numFmtId="0" fontId="137" fillId="0" borderId="107"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62" fillId="0" borderId="0"/>
    <xf numFmtId="0" fontId="162" fillId="0" borderId="0"/>
    <xf numFmtId="0" fontId="168" fillId="0" borderId="0" applyNumberFormat="0" applyFill="0" applyBorder="0" applyAlignment="0" applyProtection="0"/>
  </cellStyleXfs>
  <cellXfs count="2256">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1" xfId="0" applyBorder="1"/>
    <xf numFmtId="0" fontId="0" fillId="0" borderId="92"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98"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39"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8" borderId="26"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 fillId="0" borderId="0" xfId="92" applyAlignment="1">
      <alignment vertical="center"/>
    </xf>
    <xf numFmtId="0" fontId="2" fillId="0" borderId="0" xfId="92"/>
    <xf numFmtId="0" fontId="146" fillId="0" borderId="109" xfId="93" applyFont="1" applyFill="1" applyBorder="1" applyAlignment="1">
      <alignment vertical="center" wrapText="1"/>
    </xf>
    <xf numFmtId="0" fontId="146" fillId="0" borderId="26" xfId="93" applyFont="1" applyFill="1" applyBorder="1" applyAlignment="1">
      <alignment vertical="center" wrapText="1"/>
    </xf>
    <xf numFmtId="0" fontId="148" fillId="0" borderId="110" xfId="93" applyFont="1" applyFill="1" applyBorder="1" applyAlignment="1">
      <alignment horizontal="center" vertical="center" wrapText="1"/>
    </xf>
    <xf numFmtId="0" fontId="147" fillId="0" borderId="110" xfId="93" applyFont="1" applyFill="1" applyBorder="1" applyAlignment="1">
      <alignment horizontal="center" vertical="center" wrapText="1"/>
    </xf>
    <xf numFmtId="0" fontId="146" fillId="0" borderId="110"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09"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09"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1" xfId="93" applyFont="1" applyFill="1" applyBorder="1" applyAlignment="1">
      <alignment horizontal="left" vertical="center" wrapText="1"/>
    </xf>
    <xf numFmtId="0" fontId="146" fillId="71" borderId="112" xfId="93" applyFont="1" applyFill="1" applyBorder="1" applyAlignment="1">
      <alignment horizontal="left" vertical="center" wrapText="1"/>
    </xf>
    <xf numFmtId="0" fontId="149" fillId="0" borderId="0" xfId="92" applyFont="1"/>
    <xf numFmtId="0" fontId="146" fillId="0" borderId="112" xfId="93" applyFont="1" applyFill="1" applyBorder="1" applyAlignment="1">
      <alignment horizontal="left" vertical="center" wrapText="1"/>
    </xf>
    <xf numFmtId="0" fontId="146" fillId="0" borderId="113" xfId="93" applyFont="1" applyFill="1" applyBorder="1" applyAlignment="1">
      <alignment horizontal="left" vertical="center" wrapText="1"/>
    </xf>
    <xf numFmtId="0" fontId="146" fillId="0" borderId="114"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09" xfId="92" applyFont="1" applyFill="1" applyBorder="1" applyAlignment="1">
      <alignment vertical="center" wrapText="1"/>
    </xf>
    <xf numFmtId="0" fontId="147" fillId="0" borderId="116" xfId="93" applyFont="1" applyFill="1" applyBorder="1" applyAlignment="1">
      <alignment horizontal="center" vertical="center" wrapText="1"/>
    </xf>
    <xf numFmtId="0" fontId="147" fillId="0" borderId="117"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19" xfId="92" applyBorder="1"/>
    <xf numFmtId="0" fontId="2" fillId="0" borderId="120" xfId="92" applyBorder="1"/>
    <xf numFmtId="0" fontId="146" fillId="0" borderId="115" xfId="93" applyFont="1" applyFill="1" applyBorder="1" applyAlignment="1">
      <alignment vertical="center" wrapText="1"/>
    </xf>
    <xf numFmtId="0" fontId="146" fillId="0" borderId="109" xfId="93" applyFont="1" applyFill="1" applyBorder="1" applyAlignment="1">
      <alignment horizontal="left" vertical="center" wrapText="1"/>
    </xf>
    <xf numFmtId="0" fontId="2" fillId="0" borderId="118" xfId="92" applyBorder="1"/>
    <xf numFmtId="0" fontId="147" fillId="0" borderId="115" xfId="93" applyFont="1" applyFill="1" applyBorder="1" applyAlignment="1">
      <alignment horizontal="center" vertical="center" wrapText="1"/>
    </xf>
    <xf numFmtId="0" fontId="146" fillId="0" borderId="114"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4" xfId="93" applyFont="1" applyFill="1" applyBorder="1" applyAlignment="1">
      <alignment vertical="center" wrapText="1"/>
    </xf>
    <xf numFmtId="0" fontId="147" fillId="71" borderId="115"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50"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2"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3" fillId="0" borderId="42" xfId="0" applyNumberFormat="1" applyFont="1" applyFill="1" applyBorder="1" applyAlignment="1">
      <alignment horizontal="left" vertical="top" wrapText="1"/>
    </xf>
    <xf numFmtId="49" fontId="153" fillId="0" borderId="45" xfId="0" applyNumberFormat="1" applyFont="1" applyFill="1" applyBorder="1" applyAlignment="1">
      <alignment horizontal="left" vertical="top" wrapText="1"/>
    </xf>
    <xf numFmtId="0" fontId="23" fillId="0" borderId="98"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2" fillId="0" borderId="22" xfId="0" applyFont="1" applyFill="1" applyBorder="1" applyAlignment="1" applyProtection="1">
      <alignment horizontal="centerContinuous"/>
    </xf>
    <xf numFmtId="0" fontId="152" fillId="0" borderId="56" xfId="0" applyFont="1" applyFill="1" applyBorder="1" applyAlignment="1">
      <alignment horizontal="center"/>
    </xf>
    <xf numFmtId="0" fontId="28" fillId="0" borderId="55" xfId="0" applyFont="1" applyBorder="1" applyAlignment="1" applyProtection="1">
      <alignment horizontal="center" vertical="center"/>
    </xf>
    <xf numFmtId="0" fontId="152" fillId="0" borderId="0" xfId="0" applyFont="1" applyFill="1" applyBorder="1" applyAlignment="1" applyProtection="1">
      <alignment horizontal="center"/>
    </xf>
    <xf numFmtId="0" fontId="152"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2" fillId="0" borderId="15" xfId="0" applyFont="1" applyFill="1" applyBorder="1" applyAlignment="1" applyProtection="1">
      <alignment horizontal="left"/>
    </xf>
    <xf numFmtId="0" fontId="152" fillId="0" borderId="16" xfId="0" applyFont="1" applyFill="1" applyBorder="1" applyAlignment="1">
      <alignment horizontal="center"/>
    </xf>
    <xf numFmtId="0" fontId="152" fillId="0" borderId="0" xfId="0" applyFont="1" applyFill="1" applyBorder="1"/>
    <xf numFmtId="0" fontId="111" fillId="0" borderId="0" xfId="0" applyFont="1" applyFill="1" applyAlignment="1">
      <alignment horizontal="left"/>
    </xf>
    <xf numFmtId="0" fontId="79" fillId="0" borderId="0" xfId="0" applyFont="1"/>
    <xf numFmtId="0" fontId="153" fillId="0" borderId="47" xfId="0" applyFont="1" applyFill="1" applyBorder="1" applyAlignment="1">
      <alignment vertical="center" wrapText="1"/>
    </xf>
    <xf numFmtId="0" fontId="153" fillId="0" borderId="45" xfId="0" applyFont="1" applyFill="1" applyBorder="1" applyAlignment="1">
      <alignment horizontal="left" vertical="center" wrapText="1"/>
    </xf>
    <xf numFmtId="0" fontId="153" fillId="0" borderId="28" xfId="0" applyFont="1" applyFill="1" applyBorder="1" applyAlignment="1">
      <alignment vertical="center" wrapText="1"/>
    </xf>
    <xf numFmtId="0" fontId="153" fillId="0" borderId="20" xfId="0" applyFont="1" applyFill="1" applyBorder="1" applyAlignment="1">
      <alignment vertical="center" wrapText="1"/>
    </xf>
    <xf numFmtId="0" fontId="154" fillId="0" borderId="24" xfId="0" applyFont="1" applyFill="1" applyBorder="1" applyAlignment="1">
      <alignment horizontal="left" vertical="center" wrapText="1"/>
    </xf>
    <xf numFmtId="0" fontId="154" fillId="0" borderId="45" xfId="0" applyFont="1" applyFill="1" applyBorder="1" applyAlignment="1">
      <alignment horizontal="left" vertical="center" wrapText="1"/>
    </xf>
    <xf numFmtId="49" fontId="153" fillId="0" borderId="28" xfId="0" applyNumberFormat="1" applyFont="1" applyFill="1" applyBorder="1" applyAlignment="1" applyProtection="1">
      <alignment horizontal="left" vertical="center" wrapText="1"/>
    </xf>
    <xf numFmtId="0" fontId="154" fillId="0" borderId="42" xfId="0" quotePrefix="1" applyFont="1" applyFill="1" applyBorder="1" applyAlignment="1">
      <alignment horizontal="left" vertical="center" wrapText="1"/>
    </xf>
    <xf numFmtId="0" fontId="153" fillId="0" borderId="28" xfId="0" applyFont="1" applyFill="1" applyBorder="1" applyAlignment="1" applyProtection="1">
      <alignment horizontal="left" vertical="center" wrapText="1"/>
    </xf>
    <xf numFmtId="0" fontId="153" fillId="0" borderId="26" xfId="0" applyFont="1" applyFill="1" applyBorder="1" applyAlignment="1" applyProtection="1">
      <alignment vertical="center" wrapText="1"/>
    </xf>
    <xf numFmtId="0" fontId="154" fillId="0" borderId="26" xfId="0" applyFont="1" applyFill="1" applyBorder="1" applyAlignment="1" applyProtection="1">
      <alignment vertical="center" wrapText="1"/>
    </xf>
    <xf numFmtId="49" fontId="153" fillId="0" borderId="26" xfId="0" applyNumberFormat="1" applyFont="1" applyFill="1" applyBorder="1" applyAlignment="1" applyProtection="1">
      <alignment vertical="center" wrapText="1"/>
    </xf>
    <xf numFmtId="0" fontId="153"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61"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3" fillId="74" borderId="122" xfId="94" applyFont="1" applyFill="1" applyBorder="1" applyAlignment="1" applyProtection="1">
      <alignment horizontal="center" vertical="top"/>
      <protection locked="0"/>
    </xf>
    <xf numFmtId="0" fontId="163" fillId="74" borderId="123" xfId="94" applyFont="1" applyFill="1" applyBorder="1" applyAlignment="1" applyProtection="1">
      <alignment horizontal="center" vertical="top"/>
      <protection locked="0"/>
    </xf>
    <xf numFmtId="0" fontId="99" fillId="74" borderId="124" xfId="94" applyFont="1" applyFill="1" applyBorder="1" applyAlignment="1" applyProtection="1">
      <alignment horizontal="center" vertical="top"/>
      <protection locked="0"/>
    </xf>
    <xf numFmtId="0" fontId="164" fillId="0" borderId="0" xfId="0" applyFont="1" applyAlignment="1">
      <alignment vertical="center"/>
    </xf>
    <xf numFmtId="0" fontId="165" fillId="0" borderId="57" xfId="94" applyFont="1" applyFill="1" applyBorder="1" applyAlignment="1">
      <alignment horizontal="left"/>
    </xf>
    <xf numFmtId="0" fontId="165" fillId="0" borderId="58" xfId="94" applyFont="1" applyFill="1" applyBorder="1" applyAlignment="1">
      <alignment horizontal="left"/>
    </xf>
    <xf numFmtId="0" fontId="165" fillId="0" borderId="125" xfId="0" applyFont="1" applyFill="1" applyBorder="1" applyAlignment="1">
      <alignment horizontal="right" vertical="center"/>
    </xf>
    <xf numFmtId="0" fontId="84" fillId="0" borderId="126" xfId="94" applyFont="1" applyFill="1" applyBorder="1" applyAlignment="1">
      <alignment horizontal="center"/>
    </xf>
    <xf numFmtId="0" fontId="165" fillId="0" borderId="31" xfId="94" applyFont="1" applyFill="1" applyBorder="1" applyAlignment="1">
      <alignment horizontal="left"/>
    </xf>
    <xf numFmtId="0" fontId="165" fillId="0" borderId="0" xfId="94" applyFont="1" applyFill="1" applyBorder="1" applyAlignment="1">
      <alignment horizontal="left"/>
    </xf>
    <xf numFmtId="0" fontId="165" fillId="0" borderId="96" xfId="0" applyFont="1" applyFill="1" applyBorder="1" applyAlignment="1">
      <alignment horizontal="right" vertical="center"/>
    </xf>
    <xf numFmtId="0" fontId="84" fillId="0" borderId="96" xfId="94" applyFont="1" applyFill="1" applyBorder="1" applyAlignment="1">
      <alignment horizontal="center"/>
    </xf>
    <xf numFmtId="0" fontId="165" fillId="0" borderId="127" xfId="94" applyFont="1" applyFill="1" applyBorder="1" applyAlignment="1">
      <alignment horizontal="left" wrapText="1"/>
    </xf>
    <xf numFmtId="0" fontId="165" fillId="0" borderId="128" xfId="94" applyFont="1" applyFill="1" applyBorder="1" applyAlignment="1">
      <alignment wrapText="1"/>
    </xf>
    <xf numFmtId="0" fontId="164" fillId="0" borderId="96" xfId="0" applyFont="1" applyBorder="1" applyAlignment="1">
      <alignment vertical="center"/>
    </xf>
    <xf numFmtId="0" fontId="165" fillId="0" borderId="129" xfId="94" applyFont="1" applyFill="1" applyBorder="1" applyAlignment="1">
      <alignment horizontal="left" wrapText="1"/>
    </xf>
    <xf numFmtId="0" fontId="165" fillId="0" borderId="7" xfId="94" applyFont="1" applyFill="1" applyBorder="1" applyAlignment="1">
      <alignment wrapText="1"/>
    </xf>
    <xf numFmtId="0" fontId="165" fillId="0" borderId="31" xfId="94" applyFont="1" applyFill="1" applyBorder="1" applyAlignment="1">
      <alignment horizontal="left" wrapText="1"/>
    </xf>
    <xf numFmtId="0" fontId="165" fillId="0" borderId="0" xfId="94" applyFont="1" applyFill="1" applyBorder="1" applyAlignment="1">
      <alignment wrapText="1"/>
    </xf>
    <xf numFmtId="0" fontId="166" fillId="0" borderId="96" xfId="0" applyFont="1" applyBorder="1" applyAlignment="1">
      <alignment vertical="center"/>
    </xf>
    <xf numFmtId="0" fontId="165" fillId="0" borderId="0" xfId="94" applyFont="1" applyFill="1" applyBorder="1" applyAlignment="1">
      <alignment horizontal="left" wrapText="1"/>
    </xf>
    <xf numFmtId="0" fontId="165" fillId="0" borderId="96" xfId="94" applyFont="1" applyFill="1" applyBorder="1" applyAlignment="1">
      <alignment horizontal="right" wrapText="1"/>
    </xf>
    <xf numFmtId="0" fontId="165" fillId="0" borderId="35" xfId="94" applyFont="1" applyFill="1" applyBorder="1" applyAlignment="1">
      <alignment horizontal="left" wrapText="1"/>
    </xf>
    <xf numFmtId="0" fontId="165" fillId="0" borderId="130" xfId="94" applyFont="1" applyFill="1" applyBorder="1" applyAlignment="1">
      <alignment horizontal="right" wrapText="1"/>
    </xf>
    <xf numFmtId="0" fontId="166" fillId="0" borderId="125" xfId="0" applyFont="1" applyFill="1" applyBorder="1" applyAlignment="1">
      <alignment horizontal="right" vertical="center"/>
    </xf>
    <xf numFmtId="0" fontId="166" fillId="0" borderId="96" xfId="94" applyFont="1" applyFill="1" applyBorder="1" applyAlignment="1">
      <alignment horizontal="right" wrapText="1"/>
    </xf>
    <xf numFmtId="0" fontId="165" fillId="0" borderId="131" xfId="94" applyFont="1" applyFill="1" applyBorder="1" applyAlignment="1">
      <alignment horizontal="left" wrapText="1"/>
    </xf>
    <xf numFmtId="0" fontId="165" fillId="0" borderId="66" xfId="94" applyFont="1" applyFill="1" applyBorder="1" applyAlignment="1">
      <alignment wrapText="1"/>
    </xf>
    <xf numFmtId="0" fontId="165" fillId="0" borderId="132" xfId="94" applyFont="1" applyFill="1" applyBorder="1" applyAlignment="1">
      <alignment horizontal="right" wrapText="1"/>
    </xf>
    <xf numFmtId="0" fontId="165" fillId="0" borderId="133" xfId="94" applyFont="1" applyFill="1" applyBorder="1" applyAlignment="1">
      <alignment horizontal="left" wrapText="1"/>
    </xf>
    <xf numFmtId="0" fontId="165" fillId="0" borderId="15" xfId="94" applyFont="1" applyFill="1" applyBorder="1" applyAlignment="1">
      <alignment wrapText="1"/>
    </xf>
    <xf numFmtId="0" fontId="166" fillId="0" borderId="126" xfId="94" applyFont="1" applyFill="1" applyBorder="1" applyAlignment="1">
      <alignment horizontal="right" wrapText="1"/>
    </xf>
    <xf numFmtId="0" fontId="165" fillId="0" borderId="57" xfId="94" applyFont="1" applyFill="1" applyBorder="1" applyAlignment="1">
      <alignment horizontal="left" wrapText="1"/>
    </xf>
    <xf numFmtId="0" fontId="165" fillId="0" borderId="58" xfId="94" applyFont="1" applyFill="1" applyBorder="1" applyAlignment="1">
      <alignment wrapText="1"/>
    </xf>
    <xf numFmtId="0" fontId="166" fillId="0" borderId="125" xfId="94" applyFont="1" applyFill="1" applyBorder="1" applyAlignment="1">
      <alignment horizontal="right" wrapText="1"/>
    </xf>
    <xf numFmtId="0" fontId="165" fillId="0" borderId="134" xfId="94" applyFont="1" applyFill="1" applyBorder="1" applyAlignment="1">
      <alignment wrapText="1"/>
    </xf>
    <xf numFmtId="0" fontId="165" fillId="0" borderId="135" xfId="94" applyFont="1" applyFill="1" applyBorder="1" applyAlignment="1">
      <alignment horizontal="left" wrapText="1"/>
    </xf>
    <xf numFmtId="0" fontId="166" fillId="0" borderId="136" xfId="94" applyFont="1" applyFill="1" applyBorder="1" applyAlignment="1">
      <alignment horizontal="right" wrapText="1"/>
    </xf>
    <xf numFmtId="0" fontId="166" fillId="0" borderId="96" xfId="94" applyFont="1" applyFill="1" applyBorder="1" applyAlignment="1">
      <alignment wrapText="1"/>
    </xf>
    <xf numFmtId="0" fontId="165" fillId="0" borderId="137" xfId="94" applyFont="1" applyFill="1" applyBorder="1" applyAlignment="1">
      <alignment horizontal="left" wrapText="1"/>
    </xf>
    <xf numFmtId="0" fontId="165" fillId="0" borderId="138" xfId="94" applyFont="1" applyFill="1" applyBorder="1" applyAlignment="1">
      <alignment horizontal="right" wrapText="1"/>
    </xf>
    <xf numFmtId="0" fontId="165" fillId="0" borderId="139" xfId="94" applyFont="1" applyFill="1" applyBorder="1" applyAlignment="1">
      <alignment horizontal="left" wrapText="1"/>
    </xf>
    <xf numFmtId="0" fontId="166" fillId="0" borderId="140" xfId="94" applyFont="1" applyFill="1" applyBorder="1" applyAlignment="1">
      <alignment horizontal="right" wrapText="1"/>
    </xf>
    <xf numFmtId="0" fontId="165" fillId="0" borderId="141" xfId="94" applyFont="1" applyFill="1" applyBorder="1" applyAlignment="1">
      <alignment horizontal="right" wrapText="1"/>
    </xf>
    <xf numFmtId="0" fontId="165" fillId="0" borderId="142" xfId="94" applyFont="1" applyFill="1" applyBorder="1" applyAlignment="1">
      <alignment horizontal="left" wrapText="1"/>
    </xf>
    <xf numFmtId="0" fontId="165" fillId="0" borderId="143" xfId="94" applyFont="1" applyFill="1" applyBorder="1" applyAlignment="1">
      <alignment wrapText="1"/>
    </xf>
    <xf numFmtId="0" fontId="165" fillId="0" borderId="144" xfId="94" applyFont="1" applyFill="1" applyBorder="1" applyAlignment="1">
      <alignment horizontal="right" wrapText="1"/>
    </xf>
    <xf numFmtId="0" fontId="166" fillId="0" borderId="141" xfId="94" applyFont="1" applyFill="1" applyBorder="1" applyAlignment="1">
      <alignment horizontal="right" wrapText="1"/>
    </xf>
    <xf numFmtId="0" fontId="165" fillId="0" borderId="145" xfId="94" applyFont="1" applyFill="1" applyBorder="1" applyAlignment="1">
      <alignment horizontal="left" wrapText="1"/>
    </xf>
    <xf numFmtId="0" fontId="165" fillId="0" borderId="146" xfId="94" applyFont="1" applyFill="1" applyBorder="1" applyAlignment="1">
      <alignment wrapText="1"/>
    </xf>
    <xf numFmtId="0" fontId="165" fillId="0" borderId="147" xfId="94" applyFont="1" applyFill="1" applyBorder="1" applyAlignment="1">
      <alignment horizontal="right" wrapText="1"/>
    </xf>
    <xf numFmtId="0" fontId="165" fillId="0" borderId="148" xfId="94" applyFont="1" applyFill="1" applyBorder="1" applyAlignment="1">
      <alignment horizontal="left" wrapText="1"/>
    </xf>
    <xf numFmtId="0" fontId="165" fillId="0" borderId="149" xfId="94" applyFont="1" applyFill="1" applyBorder="1" applyAlignment="1">
      <alignment wrapText="1"/>
    </xf>
    <xf numFmtId="0" fontId="165" fillId="0" borderId="150" xfId="94" applyFont="1" applyFill="1" applyBorder="1" applyAlignment="1">
      <alignment horizontal="right" wrapText="1"/>
    </xf>
    <xf numFmtId="0" fontId="165" fillId="0" borderId="136" xfId="94" applyFont="1" applyFill="1" applyBorder="1" applyAlignment="1">
      <alignment horizontal="right" wrapText="1"/>
    </xf>
    <xf numFmtId="0" fontId="84" fillId="0" borderId="96" xfId="94" applyFont="1" applyFill="1" applyBorder="1" applyAlignment="1">
      <alignment wrapText="1"/>
    </xf>
    <xf numFmtId="0" fontId="165" fillId="0" borderId="151" xfId="94" applyFont="1" applyFill="1" applyBorder="1" applyAlignment="1">
      <alignment horizontal="right" wrapText="1"/>
    </xf>
    <xf numFmtId="0" fontId="166" fillId="0" borderId="147" xfId="94" applyFont="1" applyFill="1" applyBorder="1" applyAlignment="1">
      <alignment horizontal="right" wrapText="1"/>
    </xf>
    <xf numFmtId="0" fontId="166" fillId="0" borderId="150" xfId="94" applyFont="1" applyFill="1" applyBorder="1" applyAlignment="1">
      <alignment horizontal="right" wrapText="1"/>
    </xf>
    <xf numFmtId="0" fontId="166" fillId="0" borderId="144" xfId="94" applyFont="1" applyFill="1" applyBorder="1" applyAlignment="1">
      <alignment horizontal="right" wrapText="1"/>
    </xf>
    <xf numFmtId="0" fontId="165" fillId="0" borderId="152" xfId="94" applyFont="1" applyFill="1" applyBorder="1" applyAlignment="1">
      <alignment horizontal="left" wrapText="1"/>
    </xf>
    <xf numFmtId="0" fontId="165" fillId="0" borderId="153" xfId="94" applyFont="1" applyFill="1" applyBorder="1" applyAlignment="1">
      <alignment wrapText="1"/>
    </xf>
    <xf numFmtId="0" fontId="165" fillId="0" borderId="154" xfId="94" applyFont="1" applyFill="1" applyBorder="1" applyAlignment="1">
      <alignment horizontal="left" wrapText="1"/>
    </xf>
    <xf numFmtId="0" fontId="165" fillId="0" borderId="155" xfId="94" applyFont="1" applyFill="1" applyBorder="1" applyAlignment="1">
      <alignment wrapText="1"/>
    </xf>
    <xf numFmtId="0" fontId="165" fillId="0" borderId="156" xfId="94" applyFont="1" applyFill="1" applyBorder="1" applyAlignment="1">
      <alignment horizontal="right" wrapText="1"/>
    </xf>
    <xf numFmtId="0" fontId="166" fillId="0" borderId="156" xfId="94" applyFont="1" applyFill="1" applyBorder="1" applyAlignment="1">
      <alignment horizontal="right" wrapText="1"/>
    </xf>
    <xf numFmtId="0" fontId="166" fillId="0" borderId="151" xfId="94" applyFont="1" applyFill="1" applyBorder="1" applyAlignment="1">
      <alignment horizontal="right" wrapText="1"/>
    </xf>
    <xf numFmtId="0" fontId="165" fillId="0" borderId="156" xfId="94" applyFont="1" applyFill="1" applyBorder="1" applyAlignment="1">
      <alignment wrapText="1"/>
    </xf>
    <xf numFmtId="0" fontId="165" fillId="0" borderId="147" xfId="94" applyFont="1" applyFill="1" applyBorder="1" applyAlignment="1">
      <alignment wrapText="1"/>
    </xf>
    <xf numFmtId="0" fontId="166" fillId="0" borderId="96" xfId="0" applyFont="1" applyFill="1" applyBorder="1" applyAlignment="1">
      <alignment horizontal="right" vertical="center"/>
    </xf>
    <xf numFmtId="0" fontId="165" fillId="0" borderId="157" xfId="94" applyFont="1" applyFill="1" applyBorder="1" applyAlignment="1">
      <alignment horizontal="right" wrapText="1"/>
    </xf>
    <xf numFmtId="0" fontId="166" fillId="0" borderId="130" xfId="94" applyFont="1" applyFill="1" applyBorder="1" applyAlignment="1">
      <alignment horizontal="right" wrapText="1"/>
    </xf>
    <xf numFmtId="0" fontId="165" fillId="0" borderId="125" xfId="94" applyFont="1" applyFill="1" applyBorder="1" applyAlignment="1">
      <alignment horizontal="right" wrapText="1"/>
    </xf>
    <xf numFmtId="0" fontId="165" fillId="0" borderId="147" xfId="0" applyFont="1" applyFill="1" applyBorder="1" applyAlignment="1">
      <alignment horizontal="right" vertical="center"/>
    </xf>
    <xf numFmtId="0" fontId="164" fillId="0" borderId="96" xfId="0" applyFont="1" applyFill="1" applyBorder="1" applyAlignment="1">
      <alignment vertical="center"/>
    </xf>
    <xf numFmtId="0" fontId="165" fillId="0" borderId="158" xfId="94" applyFont="1" applyFill="1" applyBorder="1" applyAlignment="1">
      <alignment horizontal="left" wrapText="1"/>
    </xf>
    <xf numFmtId="0" fontId="165" fillId="0" borderId="141" xfId="94" applyNumberFormat="1" applyFont="1" applyFill="1" applyBorder="1" applyAlignment="1">
      <alignment horizontal="right" wrapText="1"/>
    </xf>
    <xf numFmtId="0" fontId="165" fillId="0" borderId="96" xfId="0" applyNumberFormat="1" applyFont="1" applyFill="1" applyBorder="1" applyAlignment="1">
      <alignment horizontal="right" vertical="center"/>
    </xf>
    <xf numFmtId="0" fontId="165" fillId="0" borderId="130" xfId="0" applyFont="1" applyFill="1" applyBorder="1" applyAlignment="1">
      <alignment horizontal="right" vertical="center"/>
    </xf>
    <xf numFmtId="0" fontId="165" fillId="0" borderId="151" xfId="94" applyNumberFormat="1" applyFont="1" applyFill="1" applyBorder="1" applyAlignment="1">
      <alignment horizontal="right" wrapText="1"/>
    </xf>
    <xf numFmtId="0" fontId="165" fillId="0" borderId="144" xfId="94" applyNumberFormat="1" applyFont="1" applyFill="1" applyBorder="1" applyAlignment="1">
      <alignment horizontal="right" wrapText="1"/>
    </xf>
    <xf numFmtId="0" fontId="165" fillId="0" borderId="159" xfId="94" applyFont="1" applyFill="1" applyBorder="1" applyAlignment="1">
      <alignment wrapText="1"/>
    </xf>
    <xf numFmtId="0" fontId="165" fillId="0" borderId="160" xfId="94" applyFont="1" applyFill="1" applyBorder="1" applyAlignment="1">
      <alignment horizontal="right" wrapText="1"/>
    </xf>
    <xf numFmtId="0" fontId="165" fillId="0" borderId="127" xfId="95" applyFont="1" applyFill="1" applyBorder="1" applyAlignment="1">
      <alignment horizontal="left" wrapText="1"/>
    </xf>
    <xf numFmtId="0" fontId="165" fillId="0" borderId="128" xfId="95" applyFont="1" applyFill="1" applyBorder="1" applyAlignment="1">
      <alignment wrapText="1"/>
    </xf>
    <xf numFmtId="0" fontId="165" fillId="0" borderId="141" xfId="95" applyFont="1" applyFill="1" applyBorder="1" applyAlignment="1">
      <alignment horizontal="right" wrapText="1"/>
    </xf>
    <xf numFmtId="0" fontId="165" fillId="0" borderId="145" xfId="95" applyFont="1" applyFill="1" applyBorder="1" applyAlignment="1">
      <alignment horizontal="left" wrapText="1"/>
    </xf>
    <xf numFmtId="0" fontId="165" fillId="0" borderId="146" xfId="95" applyFont="1" applyFill="1" applyBorder="1" applyAlignment="1">
      <alignment wrapText="1"/>
    </xf>
    <xf numFmtId="0" fontId="165" fillId="0" borderId="147" xfId="95" applyFont="1" applyFill="1" applyBorder="1" applyAlignment="1">
      <alignment horizontal="right" wrapText="1"/>
    </xf>
    <xf numFmtId="0" fontId="165" fillId="0" borderId="148" xfId="95" applyFont="1" applyFill="1" applyBorder="1" applyAlignment="1">
      <alignment horizontal="left" wrapText="1"/>
    </xf>
    <xf numFmtId="0" fontId="165" fillId="0" borderId="149" xfId="95" applyFont="1" applyFill="1" applyBorder="1" applyAlignment="1">
      <alignment wrapText="1"/>
    </xf>
    <xf numFmtId="0" fontId="165" fillId="0" borderId="150" xfId="95" applyFont="1" applyFill="1" applyBorder="1" applyAlignment="1">
      <alignment horizontal="right" wrapText="1"/>
    </xf>
    <xf numFmtId="0" fontId="166" fillId="0" borderId="141" xfId="95" applyFont="1" applyFill="1" applyBorder="1" applyAlignment="1">
      <alignment horizontal="right" wrapText="1"/>
    </xf>
    <xf numFmtId="0" fontId="166" fillId="0" borderId="147" xfId="95" applyFont="1" applyFill="1" applyBorder="1" applyAlignment="1">
      <alignment horizontal="right" wrapText="1"/>
    </xf>
    <xf numFmtId="0" fontId="165" fillId="0" borderId="154" xfId="95" applyFont="1" applyFill="1" applyBorder="1" applyAlignment="1">
      <alignment horizontal="left" wrapText="1"/>
    </xf>
    <xf numFmtId="0" fontId="165" fillId="0" borderId="155" xfId="95" applyFont="1" applyFill="1" applyBorder="1" applyAlignment="1">
      <alignment wrapText="1"/>
    </xf>
    <xf numFmtId="0" fontId="165" fillId="0" borderId="156" xfId="95" applyFont="1" applyFill="1" applyBorder="1" applyAlignment="1">
      <alignment horizontal="right" wrapText="1"/>
    </xf>
    <xf numFmtId="0" fontId="84" fillId="71" borderId="161" xfId="95" applyFont="1" applyFill="1" applyBorder="1" applyAlignment="1">
      <alignment wrapText="1"/>
    </xf>
    <xf numFmtId="0" fontId="166" fillId="71" borderId="161" xfId="95" applyFont="1" applyFill="1" applyBorder="1" applyAlignment="1">
      <alignment wrapText="1"/>
    </xf>
    <xf numFmtId="0" fontId="165" fillId="0" borderId="151" xfId="95" applyNumberFormat="1" applyFont="1" applyFill="1" applyBorder="1" applyAlignment="1">
      <alignment horizontal="right" wrapText="1"/>
    </xf>
    <xf numFmtId="0" fontId="166" fillId="0" borderId="151" xfId="95" applyNumberFormat="1" applyFont="1" applyFill="1" applyBorder="1" applyAlignment="1">
      <alignment horizontal="right" wrapText="1"/>
    </xf>
    <xf numFmtId="0" fontId="165" fillId="0" borderId="141" xfId="95" applyNumberFormat="1" applyFont="1" applyFill="1" applyBorder="1" applyAlignment="1">
      <alignment horizontal="right" wrapText="1"/>
    </xf>
    <xf numFmtId="0" fontId="165" fillId="0" borderId="7" xfId="95" applyFont="1" applyFill="1" applyBorder="1" applyAlignment="1">
      <alignment wrapText="1"/>
    </xf>
    <xf numFmtId="0" fontId="165" fillId="0" borderId="143" xfId="95" applyFont="1" applyFill="1" applyBorder="1" applyAlignment="1">
      <alignment wrapText="1"/>
    </xf>
    <xf numFmtId="0" fontId="166" fillId="0" borderId="144" xfId="95" applyNumberFormat="1" applyFont="1" applyFill="1" applyBorder="1" applyAlignment="1">
      <alignment horizontal="right" wrapText="1"/>
    </xf>
    <xf numFmtId="0" fontId="165" fillId="0" borderId="144" xfId="95" applyFont="1" applyFill="1" applyBorder="1" applyAlignment="1">
      <alignment horizontal="right" wrapText="1"/>
    </xf>
    <xf numFmtId="0" fontId="166" fillId="0" borderId="144" xfId="95" applyFont="1" applyFill="1" applyBorder="1" applyAlignment="1">
      <alignment horizontal="right" wrapText="1"/>
    </xf>
    <xf numFmtId="0" fontId="166" fillId="0" borderId="150" xfId="95" applyFont="1" applyFill="1" applyBorder="1" applyAlignment="1">
      <alignment horizontal="right" wrapText="1"/>
    </xf>
    <xf numFmtId="0" fontId="166" fillId="0" borderId="141" xfId="94" applyNumberFormat="1" applyFont="1" applyFill="1" applyBorder="1" applyAlignment="1">
      <alignment horizontal="right" wrapText="1"/>
    </xf>
    <xf numFmtId="0" fontId="166" fillId="0" borderId="147" xfId="94" applyNumberFormat="1" applyFont="1" applyFill="1" applyBorder="1" applyAlignment="1">
      <alignment horizontal="right" wrapText="1"/>
    </xf>
    <xf numFmtId="0" fontId="165" fillId="0" borderId="31" xfId="95" applyFont="1" applyFill="1" applyBorder="1" applyAlignment="1">
      <alignment horizontal="left" wrapText="1"/>
    </xf>
    <xf numFmtId="0" fontId="165" fillId="0" borderId="0" xfId="95" applyFont="1" applyFill="1" applyBorder="1" applyAlignment="1">
      <alignment wrapText="1"/>
    </xf>
    <xf numFmtId="0" fontId="165" fillId="0" borderId="96" xfId="95" applyNumberFormat="1" applyFont="1" applyFill="1" applyBorder="1" applyAlignment="1">
      <alignment horizontal="right" wrapText="1"/>
    </xf>
    <xf numFmtId="0" fontId="165" fillId="0" borderId="96" xfId="95" applyFont="1" applyFill="1" applyBorder="1" applyAlignment="1">
      <alignment horizontal="right" wrapText="1"/>
    </xf>
    <xf numFmtId="0" fontId="165" fillId="0" borderId="134" xfId="95" applyFont="1" applyFill="1" applyBorder="1" applyAlignment="1">
      <alignment wrapText="1"/>
    </xf>
    <xf numFmtId="0" fontId="165" fillId="0" borderId="130" xfId="95" applyFont="1" applyFill="1" applyBorder="1" applyAlignment="1">
      <alignment horizontal="right" wrapText="1"/>
    </xf>
    <xf numFmtId="0" fontId="165" fillId="0" borderId="57" xfId="95" applyFont="1" applyFill="1" applyBorder="1" applyAlignment="1">
      <alignment horizontal="left" wrapText="1"/>
    </xf>
    <xf numFmtId="0" fontId="165" fillId="0" borderId="58" xfId="95" applyFont="1" applyFill="1" applyBorder="1" applyAlignment="1">
      <alignment wrapText="1"/>
    </xf>
    <xf numFmtId="0" fontId="165" fillId="0" borderId="125" xfId="95" applyFont="1" applyFill="1" applyBorder="1" applyAlignment="1">
      <alignment horizontal="right" wrapText="1"/>
    </xf>
    <xf numFmtId="0" fontId="165" fillId="0" borderId="35" xfId="95" applyFont="1" applyFill="1" applyBorder="1" applyAlignment="1">
      <alignment horizontal="left" wrapText="1"/>
    </xf>
    <xf numFmtId="0" fontId="165" fillId="0" borderId="129" xfId="95" applyFont="1" applyFill="1" applyBorder="1" applyAlignment="1">
      <alignment horizontal="left" wrapText="1"/>
    </xf>
    <xf numFmtId="0" fontId="165" fillId="0" borderId="151" xfId="95" applyFont="1" applyFill="1" applyBorder="1" applyAlignment="1">
      <alignment horizontal="right" wrapText="1"/>
    </xf>
    <xf numFmtId="0" fontId="166" fillId="0" borderId="96" xfId="95" applyFont="1" applyFill="1" applyBorder="1" applyAlignment="1">
      <alignment horizontal="right" wrapText="1"/>
    </xf>
    <xf numFmtId="0" fontId="165" fillId="0" borderId="129" xfId="95" applyFont="1" applyFill="1" applyBorder="1" applyAlignment="1">
      <alignment wrapText="1"/>
    </xf>
    <xf numFmtId="0" fontId="166" fillId="0" borderId="151" xfId="95" applyFont="1" applyFill="1" applyBorder="1" applyAlignment="1">
      <alignment horizontal="right" wrapText="1"/>
    </xf>
    <xf numFmtId="0" fontId="165" fillId="0" borderId="142" xfId="95" applyFont="1" applyFill="1" applyBorder="1" applyAlignment="1">
      <alignment wrapText="1"/>
    </xf>
    <xf numFmtId="0" fontId="165" fillId="0" borderId="148" xfId="95" applyFont="1" applyFill="1" applyBorder="1" applyAlignment="1">
      <alignment wrapText="1"/>
    </xf>
    <xf numFmtId="0" fontId="84" fillId="71" borderId="138" xfId="95" applyFont="1" applyFill="1" applyBorder="1" applyAlignment="1">
      <alignment wrapText="1"/>
    </xf>
    <xf numFmtId="0" fontId="84" fillId="71" borderId="160" xfId="95" applyFont="1" applyFill="1" applyBorder="1" applyAlignment="1">
      <alignment wrapText="1"/>
    </xf>
    <xf numFmtId="0" fontId="166" fillId="0" borderId="125" xfId="95" applyFont="1" applyFill="1" applyBorder="1" applyAlignment="1">
      <alignment horizontal="right" wrapText="1"/>
    </xf>
    <xf numFmtId="0" fontId="165" fillId="0" borderId="0" xfId="0" applyFont="1" applyAlignment="1">
      <alignment vertical="center"/>
    </xf>
    <xf numFmtId="0" fontId="165"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164" fontId="8" fillId="39" borderId="28" xfId="0" applyNumberFormat="1" applyFont="1" applyFill="1" applyBorder="1" applyAlignment="1" applyProtection="1">
      <alignment horizontal="right" vertical="center"/>
      <protection locked="0"/>
    </xf>
    <xf numFmtId="164" fontId="8" fillId="24" borderId="18" xfId="0" applyNumberFormat="1" applyFont="1" applyFill="1" applyBorder="1" applyAlignment="1" applyProtection="1">
      <alignment horizontal="right" vertical="center"/>
      <protection locked="0"/>
    </xf>
    <xf numFmtId="164" fontId="8" fillId="24" borderId="47" xfId="0" applyNumberFormat="1" applyFont="1" applyFill="1" applyBorder="1" applyAlignment="1" applyProtection="1">
      <alignment horizontal="right" vertical="center"/>
      <protection locked="0"/>
    </xf>
    <xf numFmtId="164" fontId="22" fillId="24" borderId="18" xfId="0" applyNumberFormat="1" applyFont="1" applyFill="1" applyBorder="1" applyAlignment="1" applyProtection="1">
      <alignment horizontal="right" vertical="center"/>
      <protection locked="0"/>
    </xf>
    <xf numFmtId="164" fontId="169" fillId="0" borderId="26" xfId="0" applyNumberFormat="1" applyFont="1" applyFill="1" applyBorder="1" applyAlignment="1" applyProtection="1">
      <alignment horizontal="right" vertical="center"/>
      <protection locked="0"/>
    </xf>
    <xf numFmtId="3" fontId="169" fillId="0" borderId="26" xfId="0" applyNumberFormat="1" applyFont="1" applyFill="1" applyBorder="1" applyAlignment="1" applyProtection="1">
      <alignment horizontal="right" vertical="center"/>
      <protection locked="0"/>
    </xf>
    <xf numFmtId="164" fontId="169" fillId="0" borderId="28" xfId="0" applyNumberFormat="1" applyFont="1" applyFill="1" applyBorder="1" applyAlignment="1" applyProtection="1">
      <alignment vertical="center"/>
      <protection locked="0"/>
    </xf>
    <xf numFmtId="164" fontId="169" fillId="0" borderId="20" xfId="0" applyNumberFormat="1" applyFont="1" applyFill="1" applyBorder="1" applyAlignment="1" applyProtection="1">
      <alignment vertical="center"/>
      <protection locked="0"/>
    </xf>
    <xf numFmtId="164" fontId="12" fillId="24" borderId="18" xfId="0" applyNumberFormat="1" applyFont="1" applyFill="1" applyBorder="1" applyAlignment="1" applyProtection="1">
      <alignment horizontal="right" vertical="center"/>
      <protection locked="0"/>
    </xf>
    <xf numFmtId="164" fontId="31" fillId="0" borderId="18" xfId="43" applyNumberFormat="1" applyFont="1" applyFill="1" applyBorder="1" applyAlignment="1" applyProtection="1">
      <alignment horizontal="right" vertical="center"/>
      <protection locked="0"/>
    </xf>
    <xf numFmtId="3" fontId="22" fillId="28" borderId="26" xfId="43" applyNumberFormat="1" applyFont="1" applyFill="1" applyBorder="1" applyAlignment="1" applyProtection="1">
      <alignment horizontal="left" vertical="center"/>
      <protection locked="0"/>
    </xf>
    <xf numFmtId="3" fontId="22" fillId="28" borderId="47" xfId="43" applyNumberFormat="1" applyFont="1" applyFill="1" applyBorder="1" applyAlignment="1" applyProtection="1">
      <alignment horizontal="left" vertical="center"/>
      <protection locked="0"/>
    </xf>
    <xf numFmtId="164" fontId="22" fillId="0" borderId="26" xfId="0" applyNumberFormat="1" applyFont="1" applyFill="1" applyBorder="1" applyAlignment="1" applyProtection="1">
      <alignment horizontal="right" vertical="center"/>
      <protection locked="0"/>
    </xf>
    <xf numFmtId="0" fontId="146" fillId="0" borderId="109" xfId="93" applyFont="1" applyFill="1" applyBorder="1" applyAlignment="1">
      <alignment horizontal="left" vertical="center" wrapText="1"/>
    </xf>
    <xf numFmtId="164" fontId="8" fillId="39" borderId="42" xfId="0" applyNumberFormat="1" applyFont="1" applyFill="1" applyBorder="1" applyAlignment="1" applyProtection="1">
      <alignment horizontal="right" vertical="center"/>
      <protection locked="0"/>
    </xf>
    <xf numFmtId="164" fontId="8" fillId="0" borderId="45" xfId="0" applyNumberFormat="1" applyFont="1" applyFill="1" applyBorder="1" applyAlignment="1" applyProtection="1">
      <alignment horizontal="right" vertical="center"/>
      <protection locked="0"/>
    </xf>
    <xf numFmtId="164" fontId="8" fillId="39" borderId="45" xfId="0" applyNumberFormat="1" applyFont="1" applyFill="1" applyBorder="1" applyAlignment="1" applyProtection="1">
      <alignment horizontal="right" vertical="center"/>
      <protection locked="0"/>
    </xf>
    <xf numFmtId="164" fontId="8" fillId="0" borderId="70" xfId="0" applyNumberFormat="1" applyFont="1" applyFill="1" applyBorder="1" applyAlignment="1" applyProtection="1">
      <alignment horizontal="right" vertical="center"/>
      <protection locked="0"/>
    </xf>
    <xf numFmtId="0" fontId="168" fillId="0" borderId="26" xfId="96" applyFill="1" applyBorder="1" applyAlignment="1">
      <alignment horizontal="center" vertical="center" wrapText="1"/>
    </xf>
    <xf numFmtId="164" fontId="150" fillId="24" borderId="18" xfId="0" applyNumberFormat="1" applyFont="1" applyFill="1" applyBorder="1" applyAlignment="1" applyProtection="1">
      <alignment horizontal="right" vertical="center"/>
      <protection locked="0"/>
    </xf>
    <xf numFmtId="164" fontId="150" fillId="39" borderId="28" xfId="0" applyNumberFormat="1" applyFont="1" applyFill="1" applyBorder="1" applyAlignment="1" applyProtection="1">
      <alignment horizontal="right" vertical="center"/>
      <protection locked="0"/>
    </xf>
    <xf numFmtId="164" fontId="150" fillId="39" borderId="42" xfId="0" applyNumberFormat="1" applyFont="1" applyFill="1" applyBorder="1" applyAlignment="1" applyProtection="1">
      <alignment horizontal="right" vertical="center"/>
      <protection locked="0"/>
    </xf>
    <xf numFmtId="164" fontId="150" fillId="0" borderId="45" xfId="0" applyNumberFormat="1" applyFont="1" applyFill="1" applyBorder="1" applyAlignment="1" applyProtection="1">
      <alignment horizontal="right" vertical="center"/>
      <protection locked="0"/>
    </xf>
    <xf numFmtId="164" fontId="150" fillId="39" borderId="45" xfId="0" applyNumberFormat="1" applyFont="1" applyFill="1" applyBorder="1" applyAlignment="1" applyProtection="1">
      <alignment horizontal="right" vertical="center"/>
      <protection locked="0"/>
    </xf>
    <xf numFmtId="164" fontId="150" fillId="0" borderId="70" xfId="0" applyNumberFormat="1" applyFont="1" applyFill="1" applyBorder="1" applyAlignment="1" applyProtection="1">
      <alignment horizontal="right" vertical="center"/>
      <protection locked="0"/>
    </xf>
    <xf numFmtId="164" fontId="22" fillId="39" borderId="18" xfId="0" applyNumberFormat="1" applyFont="1" applyFill="1" applyBorder="1" applyAlignment="1" applyProtection="1">
      <alignment horizontal="right" vertical="center"/>
      <protection locked="0"/>
    </xf>
    <xf numFmtId="0" fontId="60" fillId="75" borderId="0" xfId="0" applyNumberFormat="1" applyFont="1" applyFill="1" applyBorder="1"/>
    <xf numFmtId="0" fontId="60" fillId="75" borderId="0" xfId="0" applyFont="1" applyFill="1" applyBorder="1"/>
    <xf numFmtId="49" fontId="60" fillId="75" borderId="0" xfId="0" applyNumberFormat="1" applyFont="1" applyFill="1" applyBorder="1"/>
    <xf numFmtId="0" fontId="22" fillId="76" borderId="18" xfId="0" applyNumberFormat="1" applyFont="1" applyFill="1" applyBorder="1" applyAlignment="1" applyProtection="1">
      <alignment horizontal="right" vertical="center"/>
      <protection locked="0"/>
    </xf>
    <xf numFmtId="164" fontId="22" fillId="76" borderId="26" xfId="0" applyNumberFormat="1" applyFont="1" applyFill="1" applyBorder="1" applyAlignment="1" applyProtection="1">
      <alignment horizontal="right" vertical="center"/>
      <protection locked="0"/>
    </xf>
    <xf numFmtId="164" fontId="150" fillId="76" borderId="45" xfId="0" applyNumberFormat="1" applyFont="1" applyFill="1" applyBorder="1" applyAlignment="1" applyProtection="1">
      <alignment horizontal="right" vertical="center"/>
      <protection locked="0"/>
    </xf>
    <xf numFmtId="164" fontId="22" fillId="76" borderId="18" xfId="0" applyNumberFormat="1" applyFont="1" applyFill="1" applyBorder="1" applyAlignment="1" applyProtection="1">
      <alignment horizontal="right" vertical="center"/>
      <protection locked="0"/>
    </xf>
    <xf numFmtId="164" fontId="8" fillId="24" borderId="28" xfId="0" applyNumberFormat="1" applyFont="1" applyFill="1" applyBorder="1" applyAlignment="1" applyProtection="1">
      <alignment horizontal="right" vertical="center"/>
      <protection locked="0"/>
    </xf>
    <xf numFmtId="164" fontId="150" fillId="36" borderId="18" xfId="0" applyNumberFormat="1" applyFont="1" applyFill="1" applyBorder="1" applyAlignment="1" applyProtection="1">
      <alignment horizontal="right" vertical="center"/>
      <protection locked="0"/>
    </xf>
    <xf numFmtId="164" fontId="150" fillId="36" borderId="28" xfId="0" applyNumberFormat="1" applyFont="1" applyFill="1" applyBorder="1" applyAlignment="1" applyProtection="1">
      <alignment horizontal="right" vertical="center"/>
      <protection locked="0"/>
    </xf>
    <xf numFmtId="0" fontId="8" fillId="36" borderId="0" xfId="0" applyFont="1" applyFill="1" applyBorder="1" applyProtection="1">
      <protection locked="0"/>
    </xf>
    <xf numFmtId="0" fontId="142" fillId="0" borderId="108"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09" xfId="93" applyFont="1" applyFill="1" applyBorder="1" applyAlignment="1">
      <alignment vertical="center" wrapText="1"/>
    </xf>
    <xf numFmtId="0" fontId="2" fillId="0" borderId="112" xfId="92" applyBorder="1" applyAlignment="1">
      <alignment vertical="center" wrapText="1"/>
    </xf>
    <xf numFmtId="0" fontId="2" fillId="0" borderId="115"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1" xfId="92" applyBorder="1" applyAlignment="1">
      <alignment horizontal="left" vertical="center" wrapText="1"/>
    </xf>
    <xf numFmtId="0" fontId="146" fillId="0" borderId="109"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0" borderId="114" xfId="93" applyFont="1" applyFill="1" applyBorder="1" applyAlignment="1">
      <alignment horizontal="left" vertical="center" wrapText="1"/>
    </xf>
    <xf numFmtId="0" fontId="2" fillId="0" borderId="112" xfId="92" applyFont="1" applyBorder="1" applyAlignment="1">
      <alignment vertical="center" wrapText="1"/>
    </xf>
    <xf numFmtId="0" fontId="2" fillId="0" borderId="115"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68" fillId="32" borderId="26" xfId="96"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60" fillId="0" borderId="0" xfId="0" applyFont="1" applyAlignment="1">
      <alignment horizontal="center"/>
    </xf>
    <xf numFmtId="0" fontId="23" fillId="0" borderId="0" xfId="0" applyFont="1" applyFill="1" applyBorder="1" applyAlignment="1" applyProtection="1">
      <alignment horizontal="center"/>
      <protection locked="0"/>
    </xf>
    <xf numFmtId="0" fontId="160"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60"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60" fillId="0" borderId="8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6"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97"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60"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1" xfId="0" applyFont="1" applyBorder="1" applyAlignment="1">
      <alignment horizontal="center" vertical="center"/>
    </xf>
    <xf numFmtId="0" fontId="0" fillId="0" borderId="93" xfId="0" applyBorder="1" applyAlignment="1">
      <alignment horizontal="center" vertical="center"/>
    </xf>
    <xf numFmtId="0" fontId="0" fillId="0" borderId="92"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60" fillId="0" borderId="0" xfId="0" applyFont="1" applyBorder="1" applyAlignment="1">
      <alignment horizontal="center"/>
    </xf>
    <xf numFmtId="0" fontId="153" fillId="0" borderId="20" xfId="0" applyFont="1" applyFill="1" applyBorder="1" applyAlignment="1" applyProtection="1">
      <alignment horizontal="center"/>
      <protection locked="0"/>
    </xf>
    <xf numFmtId="0" fontId="0" fillId="0" borderId="0" xfId="0"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3" fillId="0" borderId="0" xfId="0" applyFont="1" applyFill="1" applyBorder="1" applyAlignment="1" applyProtection="1">
      <alignment horizontal="center"/>
      <protection locked="0"/>
    </xf>
    <xf numFmtId="0" fontId="0" fillId="0" borderId="25" xfId="0" applyBorder="1" applyAlignment="1">
      <alignment horizontal="center"/>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5"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3" fillId="0" borderId="31"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4"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7"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70" fillId="0" borderId="47" xfId="43" applyFont="1" applyFill="1" applyBorder="1" applyAlignment="1" applyProtection="1">
      <alignment wrapText="1"/>
      <protection locked="0"/>
    </xf>
    <xf numFmtId="0" fontId="170" fillId="0" borderId="50" xfId="39" applyFont="1" applyBorder="1" applyAlignment="1" applyProtection="1">
      <alignment wrapText="1"/>
      <protection locked="0"/>
    </xf>
    <xf numFmtId="0" fontId="170" fillId="0" borderId="49" xfId="39" applyFont="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2"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168" fillId="0" borderId="50" xfId="96" applyBorder="1" applyAlignment="1">
      <alignment horizontal="left" vertical="center"/>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155"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1"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5"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Sheet1" xfId="95" xr:uid="{00000000-0005-0000-0000-000053000000}"/>
    <cellStyle name="Normal_Sheet2" xfId="94" xr:uid="{00000000-0005-0000-0000-000054000000}"/>
    <cellStyle name="Normal_YBFPQNEW" xfId="43" xr:uid="{00000000-0005-0000-0000-000055000000}"/>
    <cellStyle name="Note" xfId="44" builtinId="10" customBuiltin="1"/>
    <cellStyle name="Note 2" xfId="65" xr:uid="{00000000-0005-0000-0000-000057000000}"/>
    <cellStyle name="Output" xfId="45" builtinId="21" customBuiltin="1"/>
    <cellStyle name="Output 2" xfId="60" xr:uid="{00000000-0005-0000-0000-000059000000}"/>
    <cellStyle name="Percent" xfId="46" builtinId="5"/>
    <cellStyle name="Title" xfId="47" builtinId="15" customBuiltin="1"/>
    <cellStyle name="Title 2" xfId="51" xr:uid="{00000000-0005-0000-0000-00005C000000}"/>
    <cellStyle name="Total" xfId="48" builtinId="25" customBuiltin="1"/>
    <cellStyle name="Total 2" xfId="67" xr:uid="{00000000-0005-0000-0000-00005E000000}"/>
    <cellStyle name="Warning Text" xfId="49" builtinId="11" customBuiltin="1"/>
    <cellStyle name="Warning Text 2" xfId="64" xr:uid="{00000000-0005-0000-0000-000060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1158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52" workbookViewId="0"/>
  </sheetViews>
  <sheetFormatPr defaultColWidth="9"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F21" sqref="F21"/>
    </sheetView>
  </sheetViews>
  <sheetFormatPr defaultColWidth="9.625" defaultRowHeight="12.75" customHeight="1" x14ac:dyDescent="0.2"/>
  <cols>
    <col min="1" max="1" width="8.25" style="229" customWidth="1"/>
    <col min="2" max="2" width="55.75" style="62" customWidth="1"/>
    <col min="3" max="3" width="10" style="62" customWidth="1"/>
    <col min="4" max="11" width="14.625" style="62" customWidth="1"/>
    <col min="12" max="26" width="7" style="27" customWidth="1"/>
    <col min="27" max="27" width="7" style="179" customWidth="1"/>
    <col min="28" max="28" width="7" style="1287" customWidth="1"/>
    <col min="29" max="36" width="19.125" customWidth="1"/>
    <col min="37" max="37" width="7" style="1287"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8"/>
      <c r="AD1" s="108"/>
      <c r="AE1" s="108"/>
      <c r="AF1" s="108"/>
      <c r="AG1" s="108"/>
      <c r="AH1" s="108"/>
      <c r="AI1" s="108"/>
      <c r="AJ1" s="108"/>
      <c r="BH1" s="651"/>
      <c r="BI1" s="651"/>
    </row>
    <row r="2" spans="1:61" ht="17.100000000000001" customHeight="1" thickTop="1" x14ac:dyDescent="0.3">
      <c r="A2" s="230"/>
      <c r="B2" s="231"/>
      <c r="C2" s="231"/>
      <c r="D2" s="2063" t="s">
        <v>295</v>
      </c>
      <c r="E2" s="2063" t="s">
        <v>0</v>
      </c>
      <c r="F2" s="231"/>
      <c r="G2" s="232" t="s">
        <v>330</v>
      </c>
      <c r="H2" s="2068" t="str">
        <f>Cover!G25</f>
        <v>NO</v>
      </c>
      <c r="I2" s="2068"/>
      <c r="J2" s="232" t="s">
        <v>305</v>
      </c>
      <c r="K2" s="110"/>
      <c r="L2" s="2"/>
      <c r="M2" s="3"/>
      <c r="N2" s="3"/>
      <c r="O2" s="553"/>
      <c r="P2" s="3"/>
      <c r="Q2" s="3"/>
      <c r="R2" s="3"/>
      <c r="S2" s="2"/>
      <c r="T2" s="22"/>
      <c r="U2" s="22"/>
      <c r="V2" s="22"/>
      <c r="W2" s="2"/>
      <c r="X2" s="2"/>
      <c r="Y2" s="2"/>
      <c r="Z2" s="2"/>
      <c r="AA2" s="554"/>
      <c r="AB2" s="570"/>
      <c r="AC2" s="1286" t="s">
        <v>788</v>
      </c>
      <c r="AD2" s="1284"/>
      <c r="AE2" s="1284"/>
      <c r="AF2" s="1275"/>
      <c r="AG2" s="1285"/>
      <c r="AH2" s="1285"/>
      <c r="AI2" s="1275"/>
      <c r="AJ2" s="1276"/>
      <c r="AK2" s="570"/>
      <c r="AZ2" s="1869"/>
      <c r="BA2" s="1869"/>
      <c r="BB2" s="1869"/>
      <c r="BC2" s="193" t="s">
        <v>64</v>
      </c>
      <c r="BD2" s="192" t="s">
        <v>65</v>
      </c>
      <c r="BE2" s="109"/>
      <c r="BF2" s="109"/>
      <c r="BG2" s="109"/>
    </row>
    <row r="3" spans="1:61" ht="17.100000000000001" customHeight="1" x14ac:dyDescent="0.3">
      <c r="A3" s="233"/>
      <c r="B3" s="123"/>
      <c r="C3" s="123"/>
      <c r="D3" s="2064"/>
      <c r="E3" s="2064"/>
      <c r="F3" s="123"/>
      <c r="G3" s="96" t="s">
        <v>310</v>
      </c>
      <c r="H3" s="91"/>
      <c r="I3" s="91">
        <f>Cover!F35</f>
        <v>0</v>
      </c>
      <c r="J3" s="92"/>
      <c r="K3" s="93"/>
      <c r="L3" s="2"/>
      <c r="M3" s="3"/>
      <c r="N3" s="3"/>
      <c r="O3" s="556"/>
      <c r="P3" s="3"/>
      <c r="Q3" s="3"/>
      <c r="R3" s="3"/>
      <c r="S3" s="2"/>
      <c r="T3" s="22"/>
      <c r="U3" s="22"/>
      <c r="V3" s="22"/>
      <c r="W3" s="2"/>
      <c r="X3" s="2"/>
      <c r="Y3" s="2"/>
      <c r="Z3" s="2"/>
      <c r="AA3" s="554"/>
      <c r="AB3" s="570"/>
      <c r="AC3" s="1284"/>
      <c r="AD3" s="1284"/>
      <c r="AE3" s="1284"/>
      <c r="AF3" s="1277"/>
      <c r="AG3" s="1277"/>
      <c r="AH3" s="1278"/>
      <c r="AI3" s="1278"/>
      <c r="AJ3" s="1276"/>
      <c r="AK3" s="570"/>
      <c r="AZ3" s="1869"/>
      <c r="BA3" s="1869"/>
      <c r="BB3" s="1869"/>
      <c r="BC3" s="194" t="s">
        <v>66</v>
      </c>
      <c r="BD3" s="192" t="s">
        <v>70</v>
      </c>
    </row>
    <row r="4" spans="1:61" ht="17.100000000000001" customHeight="1" x14ac:dyDescent="0.3">
      <c r="A4" s="233"/>
      <c r="B4" s="123"/>
      <c r="C4" s="123"/>
      <c r="D4" s="123"/>
      <c r="E4" s="234" t="s">
        <v>301</v>
      </c>
      <c r="F4" s="123"/>
      <c r="G4" s="96" t="s">
        <v>306</v>
      </c>
      <c r="H4" s="91"/>
      <c r="I4" s="1857" t="str">
        <f>Cover!F37</f>
        <v>Statistics Norway</v>
      </c>
      <c r="J4" s="1857"/>
      <c r="K4" s="2067"/>
      <c r="L4" s="2"/>
      <c r="M4" s="3"/>
      <c r="N4" s="3"/>
      <c r="O4" s="557"/>
      <c r="P4" s="3"/>
      <c r="Q4" s="3"/>
      <c r="R4" s="3"/>
      <c r="S4" s="2"/>
      <c r="T4" s="2"/>
      <c r="U4" s="2"/>
      <c r="V4" s="2"/>
      <c r="W4" s="2"/>
      <c r="X4" s="2"/>
      <c r="Y4" s="2"/>
      <c r="Z4" s="2"/>
      <c r="AA4" s="554"/>
      <c r="AB4" s="570"/>
      <c r="AC4" s="1288" t="s">
        <v>789</v>
      </c>
      <c r="AD4" s="1279"/>
      <c r="AE4" s="63"/>
      <c r="AF4" s="1277"/>
      <c r="AG4" s="1278"/>
      <c r="AH4" s="1278"/>
      <c r="AI4" s="1278"/>
      <c r="AJ4" s="1276"/>
      <c r="AK4" s="570"/>
      <c r="AZ4" s="1869"/>
      <c r="BA4" s="1869"/>
      <c r="BB4" s="1869"/>
      <c r="BC4" s="194" t="s">
        <v>67</v>
      </c>
      <c r="BD4" s="192" t="s">
        <v>68</v>
      </c>
    </row>
    <row r="5" spans="1:61" ht="17.100000000000001" customHeight="1" x14ac:dyDescent="0.45">
      <c r="A5" s="233"/>
      <c r="B5" s="235" t="s">
        <v>295</v>
      </c>
      <c r="C5" s="236"/>
      <c r="D5" s="123"/>
      <c r="E5" s="237" t="s">
        <v>1</v>
      </c>
      <c r="F5" s="123"/>
      <c r="G5" s="96" t="s">
        <v>307</v>
      </c>
      <c r="H5" s="91">
        <f>Cover!F39</f>
        <v>0</v>
      </c>
      <c r="I5" s="90"/>
      <c r="J5" s="174" t="s">
        <v>308</v>
      </c>
      <c r="K5" s="93">
        <f>Cover!F40</f>
        <v>0</v>
      </c>
      <c r="L5" s="2"/>
      <c r="M5" s="3"/>
      <c r="N5" s="3"/>
      <c r="O5" s="557"/>
      <c r="P5" s="3"/>
      <c r="Q5" s="3"/>
      <c r="R5" s="3"/>
      <c r="S5" s="3"/>
      <c r="T5" s="3"/>
      <c r="U5" s="2"/>
      <c r="V5" s="2"/>
      <c r="W5" s="2"/>
      <c r="X5" s="2"/>
      <c r="Y5" s="2"/>
      <c r="Z5" s="2"/>
      <c r="AA5" s="554"/>
      <c r="AB5" s="570"/>
      <c r="AC5" s="63"/>
      <c r="AD5" s="112"/>
      <c r="AE5" s="63"/>
      <c r="AF5" s="1277"/>
      <c r="AG5" s="1278"/>
      <c r="AH5" s="90"/>
      <c r="AI5" s="1275"/>
      <c r="AJ5" s="1276"/>
      <c r="AK5" s="570"/>
      <c r="AM5" s="1329" t="s">
        <v>804</v>
      </c>
      <c r="BA5" s="195" t="s">
        <v>273</v>
      </c>
      <c r="BC5" s="194" t="s">
        <v>786</v>
      </c>
      <c r="BD5" s="192" t="s">
        <v>71</v>
      </c>
    </row>
    <row r="6" spans="1:61" ht="17.100000000000001" customHeight="1" thickBot="1" x14ac:dyDescent="0.4">
      <c r="A6" s="783"/>
      <c r="B6" s="2030" t="s">
        <v>374</v>
      </c>
      <c r="C6" s="2065"/>
      <c r="D6" s="2066"/>
      <c r="E6" s="53"/>
      <c r="F6" s="6"/>
      <c r="G6" s="217" t="s">
        <v>309</v>
      </c>
      <c r="H6" s="88">
        <f>Cover!F41</f>
        <v>0</v>
      </c>
      <c r="I6" s="88"/>
      <c r="J6" s="89"/>
      <c r="K6" s="555"/>
      <c r="L6" s="559" t="s">
        <v>181</v>
      </c>
      <c r="M6" s="559" t="s">
        <v>181</v>
      </c>
      <c r="N6" s="559" t="s">
        <v>181</v>
      </c>
      <c r="O6" s="559" t="s">
        <v>181</v>
      </c>
      <c r="P6" s="559" t="s">
        <v>181</v>
      </c>
      <c r="Q6" s="559" t="s">
        <v>181</v>
      </c>
      <c r="R6" s="559" t="s">
        <v>181</v>
      </c>
      <c r="S6" s="1554" t="s">
        <v>181</v>
      </c>
      <c r="T6" s="559" t="s">
        <v>182</v>
      </c>
      <c r="U6" s="559" t="s">
        <v>182</v>
      </c>
      <c r="V6" s="559" t="s">
        <v>182</v>
      </c>
      <c r="W6" s="559" t="s">
        <v>182</v>
      </c>
      <c r="X6" s="559" t="s">
        <v>182</v>
      </c>
      <c r="Y6" s="559" t="s">
        <v>182</v>
      </c>
      <c r="Z6" s="559" t="s">
        <v>182</v>
      </c>
      <c r="AA6" s="1554" t="s">
        <v>182</v>
      </c>
      <c r="AB6" s="559"/>
      <c r="AC6" s="561"/>
      <c r="AD6" s="1274"/>
      <c r="AE6" s="63"/>
      <c r="AF6" s="1277"/>
      <c r="AG6" s="1278"/>
      <c r="AH6" s="1278"/>
      <c r="AI6" s="1278"/>
      <c r="AJ6" s="1276"/>
      <c r="AK6" s="559"/>
      <c r="AL6" s="27"/>
      <c r="AM6" s="6"/>
      <c r="AN6" s="6"/>
      <c r="AO6" s="27"/>
      <c r="AP6" s="27"/>
      <c r="AQ6" s="27"/>
      <c r="AR6" s="54"/>
      <c r="AS6" s="1939"/>
      <c r="AT6" s="1939"/>
      <c r="AU6" s="1939"/>
      <c r="AV6" s="1939"/>
      <c r="BC6" s="194" t="s">
        <v>787</v>
      </c>
      <c r="BD6" s="192" t="s">
        <v>72</v>
      </c>
      <c r="BH6" s="27" t="s">
        <v>366</v>
      </c>
      <c r="BI6" s="652">
        <v>2</v>
      </c>
    </row>
    <row r="7" spans="1:61" ht="19.5" thickBot="1" x14ac:dyDescent="0.35">
      <c r="A7" s="787"/>
      <c r="B7" s="710" t="s">
        <v>373</v>
      </c>
      <c r="C7" s="3"/>
      <c r="D7" s="560"/>
      <c r="E7" s="788" t="s">
        <v>55</v>
      </c>
      <c r="F7" s="789" t="s">
        <v>295</v>
      </c>
      <c r="G7" s="790" t="s">
        <v>295</v>
      </c>
      <c r="H7" s="791"/>
      <c r="I7" s="791"/>
      <c r="J7" s="792"/>
      <c r="K7" s="793"/>
      <c r="L7" s="2"/>
      <c r="M7" s="3"/>
      <c r="N7" s="2"/>
      <c r="O7" s="2"/>
      <c r="P7" s="2"/>
      <c r="Q7" s="3"/>
      <c r="R7" s="3"/>
      <c r="S7" s="2"/>
      <c r="T7" s="558"/>
      <c r="U7" s="3"/>
      <c r="V7" s="2"/>
      <c r="W7" s="2"/>
      <c r="X7" s="2"/>
      <c r="Y7" s="3"/>
      <c r="Z7" s="3"/>
      <c r="AA7" s="560"/>
      <c r="AB7" s="2"/>
      <c r="AC7" s="3"/>
      <c r="AD7" s="1280"/>
      <c r="AE7" s="1281"/>
      <c r="AF7" s="1282"/>
      <c r="AG7" s="1277"/>
      <c r="AH7" s="1277"/>
      <c r="AI7" s="1277"/>
      <c r="AJ7" s="1283"/>
      <c r="AK7" s="2"/>
      <c r="AL7" s="55"/>
      <c r="AM7" s="56" t="s">
        <v>344</v>
      </c>
      <c r="AN7" s="57"/>
      <c r="AO7" s="1940" t="s">
        <v>14</v>
      </c>
      <c r="AP7" s="1940"/>
      <c r="AQ7" s="1940"/>
      <c r="AR7" s="1940"/>
      <c r="AS7" s="1940"/>
      <c r="AT7" s="1940"/>
      <c r="AU7" s="1940"/>
      <c r="AV7" s="1941"/>
      <c r="BC7" s="194" t="s">
        <v>69</v>
      </c>
      <c r="BD7" s="192" t="s">
        <v>272</v>
      </c>
    </row>
    <row r="8" spans="1:61" s="226" customFormat="1" ht="13.5" customHeight="1" x14ac:dyDescent="0.25">
      <c r="A8" s="797" t="s">
        <v>311</v>
      </c>
      <c r="B8" s="798" t="s">
        <v>295</v>
      </c>
      <c r="C8" s="28" t="s">
        <v>340</v>
      </c>
      <c r="D8" s="1952" t="s">
        <v>297</v>
      </c>
      <c r="E8" s="1920"/>
      <c r="F8" s="1921"/>
      <c r="G8" s="1922"/>
      <c r="H8" s="1921" t="s">
        <v>300</v>
      </c>
      <c r="I8" s="1921"/>
      <c r="J8" s="1921"/>
      <c r="K8" s="1923"/>
      <c r="L8" s="2060" t="s">
        <v>56</v>
      </c>
      <c r="M8" s="2029"/>
      <c r="N8" s="2029"/>
      <c r="O8" s="2029"/>
      <c r="P8" s="2051" t="s">
        <v>57</v>
      </c>
      <c r="Q8" s="2029"/>
      <c r="R8" s="2029"/>
      <c r="S8" s="2052"/>
      <c r="T8" s="2028" t="s">
        <v>56</v>
      </c>
      <c r="U8" s="2029"/>
      <c r="V8" s="2029"/>
      <c r="W8" s="2029"/>
      <c r="X8" s="2051" t="s">
        <v>57</v>
      </c>
      <c r="Y8" s="2029"/>
      <c r="Z8" s="2029"/>
      <c r="AA8" s="2052"/>
      <c r="AB8" s="562"/>
      <c r="AC8" s="2057" t="s">
        <v>297</v>
      </c>
      <c r="AD8" s="2058"/>
      <c r="AE8" s="2058"/>
      <c r="AF8" s="2059"/>
      <c r="AG8" s="2058" t="s">
        <v>300</v>
      </c>
      <c r="AH8" s="2058"/>
      <c r="AI8" s="2058"/>
      <c r="AJ8" s="2059"/>
      <c r="AK8" s="562"/>
      <c r="AL8" s="58" t="str">
        <f>A8</f>
        <v>Product</v>
      </c>
      <c r="AM8" s="23"/>
      <c r="AN8" s="30"/>
      <c r="AO8" s="1920" t="str">
        <f>D8</f>
        <v>I M P O R T</v>
      </c>
      <c r="AP8" s="1920"/>
      <c r="AQ8" s="1920"/>
      <c r="AR8" s="1922"/>
      <c r="AS8" s="1921" t="str">
        <f>H8</f>
        <v>E X P O R T</v>
      </c>
      <c r="AT8" s="1921" t="s">
        <v>295</v>
      </c>
      <c r="AU8" s="1921" t="s">
        <v>295</v>
      </c>
      <c r="AV8" s="1942" t="s">
        <v>295</v>
      </c>
      <c r="AW8" s="225" t="s">
        <v>295</v>
      </c>
      <c r="AZ8" s="165" t="s">
        <v>311</v>
      </c>
      <c r="BA8" s="161" t="s">
        <v>295</v>
      </c>
      <c r="BB8" s="166" t="s">
        <v>60</v>
      </c>
      <c r="BC8" s="2055" t="s">
        <v>297</v>
      </c>
      <c r="BD8" s="2053"/>
      <c r="BE8" s="2053" t="s">
        <v>300</v>
      </c>
      <c r="BF8" s="2054"/>
      <c r="BG8" s="62"/>
      <c r="BH8" s="61" t="s">
        <v>367</v>
      </c>
      <c r="BI8" s="61" t="s">
        <v>368</v>
      </c>
    </row>
    <row r="9" spans="1:61" ht="12.75" customHeight="1" x14ac:dyDescent="0.25">
      <c r="A9" s="797" t="s">
        <v>323</v>
      </c>
      <c r="B9" s="17" t="s">
        <v>311</v>
      </c>
      <c r="C9" s="800" t="s">
        <v>341</v>
      </c>
      <c r="D9" s="1913">
        <f>F9-1</f>
        <v>2019</v>
      </c>
      <c r="E9" s="1912"/>
      <c r="F9" s="1913">
        <f>Cover!G27</f>
        <v>2020</v>
      </c>
      <c r="G9" s="1912"/>
      <c r="H9" s="1911">
        <f>D9</f>
        <v>2019</v>
      </c>
      <c r="I9" s="1912"/>
      <c r="J9" s="1913">
        <f>F9</f>
        <v>2020</v>
      </c>
      <c r="K9" s="2056"/>
      <c r="L9" s="912">
        <f>D9</f>
        <v>2019</v>
      </c>
      <c r="M9" s="563"/>
      <c r="N9" s="563">
        <f>F9</f>
        <v>2020</v>
      </c>
      <c r="O9" s="1585"/>
      <c r="P9" s="563">
        <f>D9</f>
        <v>2019</v>
      </c>
      <c r="Q9" s="563"/>
      <c r="R9" s="563">
        <f>F9</f>
        <v>2020</v>
      </c>
      <c r="S9" s="2"/>
      <c r="T9" s="1586">
        <f>D9</f>
        <v>2019</v>
      </c>
      <c r="U9" s="563"/>
      <c r="V9" s="563">
        <f>F9</f>
        <v>2020</v>
      </c>
      <c r="W9" s="1585"/>
      <c r="X9" s="563">
        <f>D9</f>
        <v>2019</v>
      </c>
      <c r="Y9" s="563"/>
      <c r="Z9" s="563">
        <f>F9</f>
        <v>2020</v>
      </c>
      <c r="AA9" s="560"/>
      <c r="AB9" s="2"/>
      <c r="AC9" s="1913">
        <f>D9</f>
        <v>2019</v>
      </c>
      <c r="AD9" s="2056"/>
      <c r="AE9" s="1913">
        <f>F9</f>
        <v>2020</v>
      </c>
      <c r="AF9" s="2056"/>
      <c r="AG9" s="1913">
        <f>H9</f>
        <v>2019</v>
      </c>
      <c r="AH9" s="2056"/>
      <c r="AI9" s="1913">
        <f>J9</f>
        <v>2020</v>
      </c>
      <c r="AJ9" s="2056"/>
      <c r="AK9" s="2"/>
      <c r="AL9" s="801" t="str">
        <f>A9</f>
        <v>code</v>
      </c>
      <c r="AM9" s="23"/>
      <c r="AN9" s="32"/>
      <c r="AO9" s="1911">
        <f>D9</f>
        <v>2019</v>
      </c>
      <c r="AP9" s="1912" t="s">
        <v>295</v>
      </c>
      <c r="AQ9" s="1913">
        <f>F9</f>
        <v>2020</v>
      </c>
      <c r="AR9" s="1912" t="s">
        <v>295</v>
      </c>
      <c r="AS9" s="1911">
        <f>H9</f>
        <v>2019</v>
      </c>
      <c r="AT9" s="1912" t="s">
        <v>295</v>
      </c>
      <c r="AU9" s="1913">
        <f>J9</f>
        <v>2020</v>
      </c>
      <c r="AV9" s="1914" t="s">
        <v>295</v>
      </c>
      <c r="AW9" s="225" t="s">
        <v>295</v>
      </c>
      <c r="AZ9" s="167" t="s">
        <v>323</v>
      </c>
      <c r="BA9" s="106" t="s">
        <v>311</v>
      </c>
      <c r="BB9" s="113" t="s">
        <v>61</v>
      </c>
      <c r="BC9" s="282">
        <f>D9</f>
        <v>2019</v>
      </c>
      <c r="BD9" s="282">
        <f>F9</f>
        <v>2020</v>
      </c>
      <c r="BE9" s="282">
        <f>D9</f>
        <v>2019</v>
      </c>
      <c r="BF9" s="286">
        <f>F9</f>
        <v>2020</v>
      </c>
      <c r="BG9" s="226"/>
      <c r="BH9" s="61" t="s">
        <v>369</v>
      </c>
      <c r="BI9" s="61" t="s">
        <v>370</v>
      </c>
    </row>
    <row r="10" spans="1:61" ht="14.25" customHeight="1" x14ac:dyDescent="0.2">
      <c r="A10" s="802" t="s">
        <v>295</v>
      </c>
      <c r="B10" s="803"/>
      <c r="C10" s="19" t="s">
        <v>295</v>
      </c>
      <c r="D10" s="37" t="s">
        <v>296</v>
      </c>
      <c r="E10" s="37" t="s">
        <v>10</v>
      </c>
      <c r="F10" s="37" t="s">
        <v>296</v>
      </c>
      <c r="G10" s="37" t="s">
        <v>10</v>
      </c>
      <c r="H10" s="37" t="s">
        <v>296</v>
      </c>
      <c r="I10" s="37" t="s">
        <v>10</v>
      </c>
      <c r="J10" s="37" t="s">
        <v>296</v>
      </c>
      <c r="K10" s="804" t="s">
        <v>10</v>
      </c>
      <c r="L10" s="1587" t="s">
        <v>296</v>
      </c>
      <c r="M10" s="1587" t="s">
        <v>10</v>
      </c>
      <c r="N10" s="1587" t="s">
        <v>296</v>
      </c>
      <c r="O10" s="1588" t="s">
        <v>10</v>
      </c>
      <c r="P10" s="1587" t="s">
        <v>296</v>
      </c>
      <c r="Q10" s="1587" t="s">
        <v>10</v>
      </c>
      <c r="R10" s="1587" t="s">
        <v>296</v>
      </c>
      <c r="S10" s="1587" t="s">
        <v>10</v>
      </c>
      <c r="T10" s="1589" t="s">
        <v>296</v>
      </c>
      <c r="U10" s="1587" t="s">
        <v>10</v>
      </c>
      <c r="V10" s="1587" t="s">
        <v>296</v>
      </c>
      <c r="W10" s="1587" t="s">
        <v>10</v>
      </c>
      <c r="X10" s="1589" t="s">
        <v>296</v>
      </c>
      <c r="Y10" s="1587" t="s">
        <v>10</v>
      </c>
      <c r="Z10" s="1587" t="s">
        <v>296</v>
      </c>
      <c r="AA10" s="1588" t="s">
        <v>10</v>
      </c>
      <c r="AB10" s="861"/>
      <c r="AC10" s="115" t="s">
        <v>296</v>
      </c>
      <c r="AD10" s="115" t="s">
        <v>10</v>
      </c>
      <c r="AE10" s="115" t="s">
        <v>296</v>
      </c>
      <c r="AF10" s="115" t="s">
        <v>10</v>
      </c>
      <c r="AG10" s="115" t="s">
        <v>296</v>
      </c>
      <c r="AH10" s="115" t="s">
        <v>10</v>
      </c>
      <c r="AI10" s="115" t="s">
        <v>296</v>
      </c>
      <c r="AJ10" s="116" t="s">
        <v>10</v>
      </c>
      <c r="AK10" s="861"/>
      <c r="AL10" s="805" t="str">
        <f>A10</f>
        <v xml:space="preserve"> </v>
      </c>
      <c r="AM10" s="806"/>
      <c r="AN10" s="807"/>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295</v>
      </c>
      <c r="AZ10" s="1055" t="s">
        <v>295</v>
      </c>
      <c r="BA10" s="36"/>
      <c r="BB10" s="114" t="s">
        <v>295</v>
      </c>
      <c r="BC10" s="115"/>
      <c r="BD10" s="115"/>
      <c r="BE10" s="115"/>
      <c r="BF10" s="168"/>
    </row>
    <row r="11" spans="1:61" s="64" customFormat="1" ht="15" customHeight="1" x14ac:dyDescent="0.2">
      <c r="A11" s="811">
        <v>1</v>
      </c>
      <c r="B11" s="812" t="s">
        <v>399</v>
      </c>
      <c r="C11" s="813" t="s">
        <v>494</v>
      </c>
      <c r="D11" s="1790">
        <v>44.295000000000002</v>
      </c>
      <c r="E11" s="1790">
        <v>55066</v>
      </c>
      <c r="F11" s="1790">
        <v>36.472999999999999</v>
      </c>
      <c r="G11" s="1790">
        <v>38649</v>
      </c>
      <c r="H11" s="1790">
        <v>14.587</v>
      </c>
      <c r="I11" s="1790">
        <v>17894</v>
      </c>
      <c r="J11" s="1790">
        <v>1.2310000000000001</v>
      </c>
      <c r="K11" s="1790">
        <v>949</v>
      </c>
      <c r="L11" s="862"/>
      <c r="M11" s="862"/>
      <c r="N11" s="862"/>
      <c r="O11" s="864"/>
      <c r="P11" s="862"/>
      <c r="Q11" s="862"/>
      <c r="R11" s="862"/>
      <c r="S11" s="864"/>
      <c r="T11" s="862"/>
      <c r="U11" s="862"/>
      <c r="V11" s="862"/>
      <c r="W11" s="864"/>
      <c r="X11" s="862"/>
      <c r="Y11" s="862"/>
      <c r="Z11" s="862"/>
      <c r="AA11" s="864"/>
      <c r="AB11" s="824"/>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3"/>
      <c r="AL11" s="751">
        <v>1</v>
      </c>
      <c r="AM11" s="812" t="s">
        <v>399</v>
      </c>
      <c r="AN11" s="813" t="s">
        <v>494</v>
      </c>
      <c r="AO11" s="1302" t="str">
        <f>IF(D11&lt;(D12+D15),"Error","OK")</f>
        <v>OK</v>
      </c>
      <c r="AP11" s="1302" t="str">
        <f t="shared" ref="AP11:AR11" si="0">IF(E11&lt;(E12+E15),"Error","OK")</f>
        <v>Error</v>
      </c>
      <c r="AQ11" s="1302" t="str">
        <f t="shared" si="0"/>
        <v>OK</v>
      </c>
      <c r="AR11" s="1302" t="str">
        <f t="shared" si="0"/>
        <v>OK</v>
      </c>
      <c r="AS11" s="1302" t="str">
        <f>IF(H11&lt;(H12+H15),"Error","OK")</f>
        <v>OK</v>
      </c>
      <c r="AT11" s="1302" t="str">
        <f>IF(I11&lt;(I12+I15),"Error","OK")</f>
        <v>OK</v>
      </c>
      <c r="AU11" s="1302" t="str">
        <f>IF(J11&lt;(J12+J15),"Error","OK")</f>
        <v>OK</v>
      </c>
      <c r="AV11" s="1302" t="str">
        <f>IF(K11&lt;(K12+K15),"Error","OK")</f>
        <v>OK</v>
      </c>
      <c r="AZ11" s="730">
        <v>1</v>
      </c>
      <c r="BA11" s="812" t="s">
        <v>399</v>
      </c>
      <c r="BB11" s="118" t="s">
        <v>62</v>
      </c>
      <c r="BC11" s="201">
        <f t="shared" ref="BC11:BC42" si="1">IF(ISNUMBER(E11),IF(ISNUMBER(D11),IF(D11=0,IF(E11=0,0,"ZERO Q"),IF(E11=0,"ZERO V",E11/D11)),"NO Q"),IF(ISNUMBER(D11),"NO V","REPORT"))</f>
        <v>1243.1651427926402</v>
      </c>
      <c r="BD11" s="227">
        <f t="shared" ref="BD11:BD22" si="2">IF(ISNUMBER(G11),IF(ISNUMBER(F11),IF(F11=0,IF(G11=0,0,"ZERO Q"),IF(G11=0,"ZERO V",G11/F11)),"NO Q"),IF(ISNUMBER(F11),"NO V","REPORT"))</f>
        <v>1059.660570833219</v>
      </c>
      <c r="BE11" s="581">
        <f t="shared" ref="BE11:BE42" si="3">IF(ISNUMBER(I11),IF(ISNUMBER(H11),IF(H11=0,IF(I11=0,0,"ZERO Q"),IF(I11=0,"ZERO V",I11/H11)),"NO Q"),IF(ISNUMBER(H11),"NO V","REPORT"))</f>
        <v>1226.7087132378144</v>
      </c>
      <c r="BF11" s="228">
        <f t="shared" ref="BF11:BF42" si="4">IF(ISNUMBER(K11),IF(ISNUMBER(J11),IF(J11=0,IF(K11=0,0,"ZERO Q"),IF(K11=0,"ZERO V",K11/J11)),"NO Q"),IF(ISNUMBER(J11),"NO V","REPORT"))</f>
        <v>770.91795288383423</v>
      </c>
      <c r="BG11" s="62"/>
      <c r="BH11" s="653" t="str">
        <f>IF(ISNUMBER(BD11*BE11), IF(BD11*BE11&gt;0, IF(BD11&gt;BE11, IF(BD11/BE11&gt;BI$6, "CHECK", "ACCEPT"), IF(BE11/BD11&gt;BI$6, "CHECK", "ACCEPT")), IF(BE11=0,IF(BD11&lt;BI$6,"ACCEPT","CHECK"),IF(BE11&lt;BI$6,"ACCEPT","CHECK"))),"CHECK")</f>
        <v>ACCEPT</v>
      </c>
      <c r="BI11" s="653" t="str">
        <f>IF(ISNUMBER(BF11*BG11), IF(BF11*BG11&gt;0, IF(BF11&gt;BG11, IF(BF11/BG11&gt;BI$6, "CHECK", "ACCEPT"), IF(BG11/BF11&gt;BI$6, "CHECK", "ACCEPT")), IF(BG11=0,IF(BF11&lt;BI$6,"ACCEPT","CHECK"),IF(BG11&lt;BI$6,"ACCEPT","CHECK"))),"CHECK")</f>
        <v>CHECK</v>
      </c>
    </row>
    <row r="12" spans="1:61" s="64" customFormat="1" ht="15" customHeight="1" x14ac:dyDescent="0.15">
      <c r="A12" s="1202">
        <v>1.1000000000000001</v>
      </c>
      <c r="B12" s="1203" t="s">
        <v>433</v>
      </c>
      <c r="C12" s="1204" t="s">
        <v>494</v>
      </c>
      <c r="D12" s="1790">
        <v>43.216999999999999</v>
      </c>
      <c r="E12" s="1790">
        <v>48809</v>
      </c>
      <c r="F12" s="1790">
        <v>36.225999999999999</v>
      </c>
      <c r="G12" s="1790">
        <v>36572</v>
      </c>
      <c r="H12" s="1790">
        <v>0</v>
      </c>
      <c r="I12" s="1790">
        <v>0</v>
      </c>
      <c r="J12" s="1790">
        <v>0</v>
      </c>
      <c r="K12" s="1790">
        <v>0</v>
      </c>
      <c r="L12" s="863"/>
      <c r="M12" s="863"/>
      <c r="N12" s="863"/>
      <c r="O12" s="824"/>
      <c r="P12" s="863"/>
      <c r="Q12" s="863"/>
      <c r="R12" s="863"/>
      <c r="S12" s="824"/>
      <c r="T12" s="863"/>
      <c r="U12" s="863"/>
      <c r="V12" s="863"/>
      <c r="W12" s="824"/>
      <c r="X12" s="863"/>
      <c r="Y12" s="863"/>
      <c r="Z12" s="863"/>
      <c r="AA12" s="824"/>
      <c r="AB12" s="824"/>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3"/>
      <c r="AL12" s="391">
        <v>1.1000000000000001</v>
      </c>
      <c r="AM12" s="819" t="s">
        <v>433</v>
      </c>
      <c r="AN12" s="818" t="s">
        <v>494</v>
      </c>
      <c r="AO12" s="1303" t="str">
        <f>IF(D12&lt;(D13+D14),"Error","OK")</f>
        <v>OK</v>
      </c>
      <c r="AP12" s="1303" t="str">
        <f t="shared" ref="AP12:AR12" si="5">IF(E12&lt;(E13+E14),"Error","OK")</f>
        <v>OK</v>
      </c>
      <c r="AQ12" s="1303" t="str">
        <f t="shared" si="5"/>
        <v>OK</v>
      </c>
      <c r="AR12" s="1303" t="str">
        <f t="shared" si="5"/>
        <v>OK</v>
      </c>
      <c r="AS12" s="1303" t="str">
        <f>IF(H12&lt;(H13+H14),"Error","OK")</f>
        <v>OK</v>
      </c>
      <c r="AT12" s="1303" t="str">
        <f>IF(I12&lt;(I13+I14),"Error","OK")</f>
        <v>OK</v>
      </c>
      <c r="AU12" s="1303" t="str">
        <f>IF(J12&lt;(J13+J14),"Error","OK")</f>
        <v>OK</v>
      </c>
      <c r="AV12" s="1303" t="str">
        <f>IF(K12&lt;(K13+K14),"Error","OK")</f>
        <v>OK</v>
      </c>
      <c r="AZ12" s="391">
        <v>1.1000000000000001</v>
      </c>
      <c r="BA12" s="819" t="s">
        <v>433</v>
      </c>
      <c r="BB12" s="118" t="s">
        <v>62</v>
      </c>
      <c r="BC12" s="201">
        <f t="shared" si="1"/>
        <v>1129.3935256959066</v>
      </c>
      <c r="BD12" s="227">
        <f t="shared" si="2"/>
        <v>1009.5511511069398</v>
      </c>
      <c r="BE12" s="581">
        <f t="shared" si="3"/>
        <v>0</v>
      </c>
      <c r="BF12" s="228">
        <f t="shared" si="4"/>
        <v>0</v>
      </c>
      <c r="BH12" s="653" t="str">
        <f t="shared" ref="BH12:BH68" si="6">IF(ISNUMBER(BD12*BE12), IF(BD12*BE12&gt;0, IF(BD12&gt;BE12, IF(BD12/BE12&gt;BI$6, "CHECK", "ACCEPT"), IF(BE12/BD12&gt;BI$6, "CHECK", "ACCEPT")), IF(BE12=0,IF(BD12&lt;BI$6,"ACCEPT","CHECK"),IF(BE12&lt;BI$6,"ACCEPT","CHECK"))),"CHECK")</f>
        <v>CHECK</v>
      </c>
      <c r="BI12" s="653" t="str">
        <f t="shared" ref="BI12:BI68" si="7">IF(ISNUMBER(BF12*BG12), IF(BF12*BG12&gt;0, IF(BF12&gt;BG12, IF(BF12/BG12&gt;BI$6, "CHECK", "ACCEPT"), IF(BG12/BF12&gt;BI$6, "CHECK", "ACCEPT")), IF(BG12=0,IF(BF12&lt;BI$6,"ACCEPT","CHECK"),IF(BG12&lt;BI$6,"ACCEPT","CHECK"))),"CHECK")</f>
        <v>ACCEPT</v>
      </c>
    </row>
    <row r="13" spans="1:61" s="64" customFormat="1" ht="15" customHeight="1" x14ac:dyDescent="0.15">
      <c r="A13" s="1202" t="s">
        <v>317</v>
      </c>
      <c r="B13" s="1205" t="s">
        <v>298</v>
      </c>
      <c r="C13" s="1206" t="s">
        <v>494</v>
      </c>
      <c r="D13" s="1790">
        <v>4.7E-2</v>
      </c>
      <c r="E13" s="1790">
        <v>71</v>
      </c>
      <c r="F13" s="1790">
        <v>0.57499999999999996</v>
      </c>
      <c r="G13" s="1790">
        <v>785</v>
      </c>
      <c r="H13" s="1790">
        <v>0</v>
      </c>
      <c r="I13" s="1790">
        <v>0</v>
      </c>
      <c r="J13" s="1790">
        <v>0</v>
      </c>
      <c r="K13" s="1790">
        <v>0</v>
      </c>
      <c r="L13" s="863"/>
      <c r="M13" s="863"/>
      <c r="N13" s="863"/>
      <c r="O13" s="824"/>
      <c r="P13" s="863"/>
      <c r="Q13" s="863"/>
      <c r="R13" s="863"/>
      <c r="S13" s="824"/>
      <c r="T13" s="863"/>
      <c r="U13" s="863"/>
      <c r="V13" s="863"/>
      <c r="W13" s="824"/>
      <c r="X13" s="863"/>
      <c r="Y13" s="863"/>
      <c r="Z13" s="863"/>
      <c r="AA13" s="824"/>
      <c r="AB13" s="824"/>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3"/>
      <c r="AL13" s="391" t="s">
        <v>317</v>
      </c>
      <c r="AM13" s="10" t="s">
        <v>298</v>
      </c>
      <c r="AN13" s="822" t="s">
        <v>494</v>
      </c>
      <c r="AO13" s="1304"/>
      <c r="AP13" s="1304"/>
      <c r="AQ13" s="1304"/>
      <c r="AR13" s="1304"/>
      <c r="AS13" s="1304"/>
      <c r="AT13" s="1304"/>
      <c r="AU13" s="1304"/>
      <c r="AV13" s="1304"/>
      <c r="AZ13" s="391" t="s">
        <v>317</v>
      </c>
      <c r="BA13" s="10" t="s">
        <v>298</v>
      </c>
      <c r="BB13" s="118" t="s">
        <v>62</v>
      </c>
      <c r="BC13" s="201">
        <f t="shared" si="1"/>
        <v>1510.6382978723404</v>
      </c>
      <c r="BD13" s="227">
        <f t="shared" si="2"/>
        <v>1365.217391304348</v>
      </c>
      <c r="BE13" s="581">
        <f t="shared" si="3"/>
        <v>0</v>
      </c>
      <c r="BF13" s="228">
        <f t="shared" si="4"/>
        <v>0</v>
      </c>
      <c r="BH13" s="653" t="str">
        <f t="shared" si="6"/>
        <v>CHECK</v>
      </c>
      <c r="BI13" s="653" t="str">
        <f t="shared" si="7"/>
        <v>ACCEPT</v>
      </c>
    </row>
    <row r="14" spans="1:61" s="64" customFormat="1" ht="15" customHeight="1" x14ac:dyDescent="0.15">
      <c r="A14" s="1202" t="s">
        <v>355</v>
      </c>
      <c r="B14" s="1207" t="s">
        <v>299</v>
      </c>
      <c r="C14" s="1204" t="s">
        <v>494</v>
      </c>
      <c r="D14" s="1790">
        <v>43.17</v>
      </c>
      <c r="E14" s="1790">
        <v>48737</v>
      </c>
      <c r="F14" s="1790">
        <v>35.651000000000003</v>
      </c>
      <c r="G14" s="1790">
        <v>35786</v>
      </c>
      <c r="H14" s="1790">
        <v>0</v>
      </c>
      <c r="I14" s="1790">
        <v>0</v>
      </c>
      <c r="J14" s="1790">
        <v>0</v>
      </c>
      <c r="K14" s="1790">
        <v>0</v>
      </c>
      <c r="L14" s="863"/>
      <c r="M14" s="863"/>
      <c r="N14" s="863"/>
      <c r="O14" s="824"/>
      <c r="P14" s="863"/>
      <c r="Q14" s="863"/>
      <c r="R14" s="863"/>
      <c r="S14" s="824"/>
      <c r="T14" s="863"/>
      <c r="U14" s="863"/>
      <c r="V14" s="863"/>
      <c r="W14" s="824"/>
      <c r="X14" s="863"/>
      <c r="Y14" s="863"/>
      <c r="Z14" s="863"/>
      <c r="AA14" s="824"/>
      <c r="AB14" s="824"/>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3"/>
      <c r="AL14" s="391" t="s">
        <v>355</v>
      </c>
      <c r="AM14" s="10" t="s">
        <v>299</v>
      </c>
      <c r="AN14" s="822" t="s">
        <v>494</v>
      </c>
      <c r="AO14" s="1304"/>
      <c r="AP14" s="1304"/>
      <c r="AQ14" s="1304"/>
      <c r="AR14" s="1304"/>
      <c r="AS14" s="1304"/>
      <c r="AT14" s="1304"/>
      <c r="AU14" s="1304"/>
      <c r="AV14" s="1304"/>
      <c r="AZ14" s="391" t="s">
        <v>355</v>
      </c>
      <c r="BA14" s="10" t="s">
        <v>299</v>
      </c>
      <c r="BB14" s="118" t="s">
        <v>62</v>
      </c>
      <c r="BC14" s="201">
        <f t="shared" si="1"/>
        <v>1128.9552930275654</v>
      </c>
      <c r="BD14" s="227">
        <f t="shared" si="2"/>
        <v>1003.7867100502089</v>
      </c>
      <c r="BE14" s="581">
        <f t="shared" si="3"/>
        <v>0</v>
      </c>
      <c r="BF14" s="228">
        <f t="shared" si="4"/>
        <v>0</v>
      </c>
      <c r="BH14" s="653" t="str">
        <f t="shared" si="6"/>
        <v>CHECK</v>
      </c>
      <c r="BI14" s="653" t="str">
        <f t="shared" si="7"/>
        <v>ACCEPT</v>
      </c>
    </row>
    <row r="15" spans="1:61" s="64" customFormat="1" ht="15" customHeight="1" x14ac:dyDescent="0.15">
      <c r="A15" s="1202">
        <v>1.2</v>
      </c>
      <c r="B15" s="1208" t="s">
        <v>434</v>
      </c>
      <c r="C15" s="1209" t="s">
        <v>494</v>
      </c>
      <c r="D15" s="1790">
        <v>1.0780000000000001</v>
      </c>
      <c r="E15" s="1790">
        <v>6258</v>
      </c>
      <c r="F15" s="1790">
        <v>0.247</v>
      </c>
      <c r="G15" s="1790">
        <v>2077</v>
      </c>
      <c r="H15" s="1790">
        <v>14.587</v>
      </c>
      <c r="I15" s="1790">
        <v>17894</v>
      </c>
      <c r="J15" s="1790">
        <v>1.2310000000000001</v>
      </c>
      <c r="K15" s="1790">
        <v>949</v>
      </c>
      <c r="L15" s="863"/>
      <c r="M15" s="863"/>
      <c r="N15" s="863"/>
      <c r="O15" s="824"/>
      <c r="P15" s="863"/>
      <c r="Q15" s="863"/>
      <c r="R15" s="863"/>
      <c r="S15" s="824"/>
      <c r="T15" s="863"/>
      <c r="U15" s="863"/>
      <c r="V15" s="863"/>
      <c r="W15" s="824"/>
      <c r="X15" s="863"/>
      <c r="Y15" s="863"/>
      <c r="Z15" s="863"/>
      <c r="AA15" s="824"/>
      <c r="AB15" s="824"/>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3"/>
      <c r="AL15" s="391">
        <v>1.2</v>
      </c>
      <c r="AM15" s="819" t="s">
        <v>434</v>
      </c>
      <c r="AN15" s="823" t="s">
        <v>494</v>
      </c>
      <c r="AO15" s="1305" t="str">
        <f>IF(D15&lt;(D16+D17),"Error","OK")</f>
        <v>OK</v>
      </c>
      <c r="AP15" s="1305" t="str">
        <f t="shared" ref="AP15:AR15" si="8">IF(E15&lt;(E16+E17),"Error","OK")</f>
        <v>OK</v>
      </c>
      <c r="AQ15" s="1305" t="str">
        <f t="shared" si="8"/>
        <v>OK</v>
      </c>
      <c r="AR15" s="1305" t="str">
        <f t="shared" si="8"/>
        <v>OK</v>
      </c>
      <c r="AS15" s="1305" t="str">
        <f>IF(H15&lt;(H16+H17),"Error","OK")</f>
        <v>OK</v>
      </c>
      <c r="AT15" s="1305" t="str">
        <f>IF(I15&lt;(I16+I17),"Error","OK")</f>
        <v>OK</v>
      </c>
      <c r="AU15" s="1305" t="str">
        <f>IF(J15&lt;(J16+J17),"Error","OK")</f>
        <v>OK</v>
      </c>
      <c r="AV15" s="1305" t="str">
        <f>IF(K15&lt;(K16+K17),"Error","OK")</f>
        <v>OK</v>
      </c>
      <c r="AZ15" s="391">
        <v>1.2</v>
      </c>
      <c r="BA15" s="819" t="s">
        <v>434</v>
      </c>
      <c r="BB15" s="118" t="s">
        <v>62</v>
      </c>
      <c r="BC15" s="201">
        <f t="shared" si="1"/>
        <v>5805.1948051948048</v>
      </c>
      <c r="BD15" s="227">
        <f t="shared" si="2"/>
        <v>8408.9068825910927</v>
      </c>
      <c r="BE15" s="581">
        <f t="shared" si="3"/>
        <v>1226.7087132378144</v>
      </c>
      <c r="BF15" s="228">
        <f t="shared" si="4"/>
        <v>770.91795288383423</v>
      </c>
      <c r="BH15" s="653" t="str">
        <f t="shared" si="6"/>
        <v>CHECK</v>
      </c>
      <c r="BI15" s="653" t="str">
        <f t="shared" si="7"/>
        <v>CHECK</v>
      </c>
    </row>
    <row r="16" spans="1:61" s="64" customFormat="1" ht="15" customHeight="1" x14ac:dyDescent="0.15">
      <c r="A16" s="1202" t="s">
        <v>318</v>
      </c>
      <c r="B16" s="1205" t="s">
        <v>298</v>
      </c>
      <c r="C16" s="1206" t="s">
        <v>494</v>
      </c>
      <c r="D16" s="1790">
        <v>0.98899999999999999</v>
      </c>
      <c r="E16" s="1790">
        <v>5692</v>
      </c>
      <c r="F16" s="1790">
        <v>8.3000000000000004E-2</v>
      </c>
      <c r="G16" s="1790">
        <v>557</v>
      </c>
      <c r="H16" s="1790">
        <v>14.516999999999999</v>
      </c>
      <c r="I16" s="1790">
        <v>17852</v>
      </c>
      <c r="J16" s="1790">
        <v>1.226</v>
      </c>
      <c r="K16" s="1790">
        <v>940</v>
      </c>
      <c r="L16" s="863"/>
      <c r="M16" s="863"/>
      <c r="N16" s="863"/>
      <c r="O16" s="824"/>
      <c r="P16" s="863"/>
      <c r="Q16" s="863"/>
      <c r="R16" s="863"/>
      <c r="S16" s="824"/>
      <c r="T16" s="863"/>
      <c r="U16" s="863"/>
      <c r="V16" s="863"/>
      <c r="W16" s="824"/>
      <c r="X16" s="863"/>
      <c r="Y16" s="863"/>
      <c r="Z16" s="863"/>
      <c r="AA16" s="824"/>
      <c r="AB16" s="824"/>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3"/>
      <c r="AL16" s="391" t="s">
        <v>318</v>
      </c>
      <c r="AM16" s="10" t="s">
        <v>298</v>
      </c>
      <c r="AN16" s="822" t="s">
        <v>494</v>
      </c>
      <c r="AO16" s="1304"/>
      <c r="AP16" s="1304"/>
      <c r="AQ16" s="1304"/>
      <c r="AR16" s="1304"/>
      <c r="AS16" s="1304"/>
      <c r="AT16" s="1304"/>
      <c r="AU16" s="1304"/>
      <c r="AV16" s="1304"/>
      <c r="AZ16" s="391" t="s">
        <v>318</v>
      </c>
      <c r="BA16" s="10" t="s">
        <v>298</v>
      </c>
      <c r="BB16" s="119" t="s">
        <v>62</v>
      </c>
      <c r="BC16" s="201">
        <f t="shared" si="1"/>
        <v>5755.30839231547</v>
      </c>
      <c r="BD16" s="227">
        <f t="shared" si="2"/>
        <v>6710.8433734939754</v>
      </c>
      <c r="BE16" s="581">
        <f t="shared" si="3"/>
        <v>1229.7306606048082</v>
      </c>
      <c r="BF16" s="228">
        <f t="shared" si="4"/>
        <v>766.72104404567699</v>
      </c>
      <c r="BH16" s="653" t="str">
        <f t="shared" si="6"/>
        <v>CHECK</v>
      </c>
      <c r="BI16" s="653" t="str">
        <f t="shared" si="7"/>
        <v>CHECK</v>
      </c>
    </row>
    <row r="17" spans="1:61" s="64" customFormat="1" ht="15" customHeight="1" x14ac:dyDescent="0.15">
      <c r="A17" s="1202" t="s">
        <v>356</v>
      </c>
      <c r="B17" s="1205" t="s">
        <v>299</v>
      </c>
      <c r="C17" s="1206" t="s">
        <v>494</v>
      </c>
      <c r="D17" s="1790">
        <v>8.8999999999999996E-2</v>
      </c>
      <c r="E17" s="1790">
        <v>566</v>
      </c>
      <c r="F17" s="1790">
        <v>0.16400000000000001</v>
      </c>
      <c r="G17" s="1790">
        <v>1520</v>
      </c>
      <c r="H17" s="1790">
        <v>7.0000000000000007E-2</v>
      </c>
      <c r="I17" s="1790">
        <v>42</v>
      </c>
      <c r="J17" s="1790">
        <v>5.0000000000000001E-3</v>
      </c>
      <c r="K17" s="1790">
        <v>9</v>
      </c>
      <c r="L17" s="863"/>
      <c r="M17" s="863"/>
      <c r="N17" s="863"/>
      <c r="O17" s="824"/>
      <c r="P17" s="863"/>
      <c r="Q17" s="863"/>
      <c r="R17" s="863"/>
      <c r="S17" s="824"/>
      <c r="T17" s="863"/>
      <c r="U17" s="863"/>
      <c r="V17" s="863"/>
      <c r="W17" s="824"/>
      <c r="X17" s="863"/>
      <c r="Y17" s="863"/>
      <c r="Z17" s="863"/>
      <c r="AA17" s="824"/>
      <c r="AB17" s="824"/>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3"/>
      <c r="AL17" s="391" t="s">
        <v>356</v>
      </c>
      <c r="AM17" s="10" t="s">
        <v>299</v>
      </c>
      <c r="AN17" s="822" t="s">
        <v>494</v>
      </c>
      <c r="AO17" s="1304"/>
      <c r="AP17" s="1304"/>
      <c r="AQ17" s="1304"/>
      <c r="AR17" s="1304"/>
      <c r="AS17" s="1304"/>
      <c r="AT17" s="1304"/>
      <c r="AU17" s="1304"/>
      <c r="AV17" s="1304"/>
      <c r="AZ17" s="391" t="s">
        <v>356</v>
      </c>
      <c r="BA17" s="10" t="s">
        <v>299</v>
      </c>
      <c r="BB17" s="119" t="s">
        <v>62</v>
      </c>
      <c r="BC17" s="201">
        <f t="shared" si="1"/>
        <v>6359.5505617977533</v>
      </c>
      <c r="BD17" s="227">
        <f t="shared" si="2"/>
        <v>9268.292682926829</v>
      </c>
      <c r="BE17" s="581">
        <f t="shared" si="3"/>
        <v>599.99999999999989</v>
      </c>
      <c r="BF17" s="228">
        <f t="shared" si="4"/>
        <v>1800</v>
      </c>
      <c r="BH17" s="653" t="str">
        <f t="shared" si="6"/>
        <v>CHECK</v>
      </c>
      <c r="BI17" s="653" t="str">
        <f t="shared" si="7"/>
        <v>CHECK</v>
      </c>
    </row>
    <row r="18" spans="1:61" s="64" customFormat="1" ht="15" customHeight="1" x14ac:dyDescent="0.15">
      <c r="A18" s="825" t="s">
        <v>9</v>
      </c>
      <c r="B18" s="21" t="s">
        <v>362</v>
      </c>
      <c r="C18" s="818" t="s">
        <v>494</v>
      </c>
      <c r="D18" s="1790">
        <v>1.0999999999999999E-2</v>
      </c>
      <c r="E18" s="1790">
        <v>101</v>
      </c>
      <c r="F18" s="1790">
        <v>1.4999999999999999E-2</v>
      </c>
      <c r="G18" s="1790">
        <v>138</v>
      </c>
      <c r="H18" s="1790">
        <v>0</v>
      </c>
      <c r="I18" s="1790">
        <v>0</v>
      </c>
      <c r="J18" s="1790">
        <v>0</v>
      </c>
      <c r="K18" s="1790">
        <v>0</v>
      </c>
      <c r="L18" s="863"/>
      <c r="M18" s="863"/>
      <c r="N18" s="863"/>
      <c r="O18" s="824"/>
      <c r="P18" s="863"/>
      <c r="Q18" s="863"/>
      <c r="R18" s="863"/>
      <c r="S18" s="824"/>
      <c r="T18" s="863"/>
      <c r="U18" s="863"/>
      <c r="V18" s="863"/>
      <c r="W18" s="824"/>
      <c r="X18" s="863"/>
      <c r="Y18" s="863"/>
      <c r="Z18" s="863"/>
      <c r="AA18" s="824"/>
      <c r="AB18" s="824"/>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3"/>
      <c r="AL18" s="391" t="s">
        <v>9</v>
      </c>
      <c r="AM18" s="11" t="s">
        <v>362</v>
      </c>
      <c r="AN18" s="818" t="s">
        <v>494</v>
      </c>
      <c r="AO18" s="1306" t="str">
        <f t="shared" ref="AO18" si="9">IF(D18&gt;D17,"Error","OK")</f>
        <v>OK</v>
      </c>
      <c r="AP18" s="1306" t="str">
        <f t="shared" ref="AP18" si="10">IF(E18&gt;E17,"Error","OK")</f>
        <v>OK</v>
      </c>
      <c r="AQ18" s="1306" t="str">
        <f t="shared" ref="AQ18" si="11">IF(F18&gt;F17,"Error","OK")</f>
        <v>OK</v>
      </c>
      <c r="AR18" s="1306" t="str">
        <f t="shared" ref="AR18" si="12">IF(G18&gt;G17,"Error","OK")</f>
        <v>OK</v>
      </c>
      <c r="AS18" s="1306" t="str">
        <f>IF(H18&gt;H17,"Error","OK")</f>
        <v>OK</v>
      </c>
      <c r="AT18" s="1306" t="str">
        <f>IF(I18&gt;I17,"Error","OK")</f>
        <v>OK</v>
      </c>
      <c r="AU18" s="1306" t="str">
        <f>IF(J18&gt;J17,"Error","OK")</f>
        <v>OK</v>
      </c>
      <c r="AV18" s="1306" t="str">
        <f>IF(K18&gt;K17,"Error","OK")</f>
        <v>OK</v>
      </c>
      <c r="AZ18" s="391" t="s">
        <v>9</v>
      </c>
      <c r="BA18" s="11" t="s">
        <v>362</v>
      </c>
      <c r="BB18" s="118" t="s">
        <v>62</v>
      </c>
      <c r="BC18" s="201">
        <f t="shared" si="1"/>
        <v>9181.818181818182</v>
      </c>
      <c r="BD18" s="227">
        <f t="shared" si="2"/>
        <v>9200</v>
      </c>
      <c r="BE18" s="581">
        <f t="shared" si="3"/>
        <v>0</v>
      </c>
      <c r="BF18" s="228">
        <f t="shared" si="4"/>
        <v>0</v>
      </c>
      <c r="BH18" s="653" t="str">
        <f t="shared" si="6"/>
        <v>CHECK</v>
      </c>
      <c r="BI18" s="653" t="str">
        <f t="shared" si="7"/>
        <v>ACCEPT</v>
      </c>
    </row>
    <row r="19" spans="1:61" s="64" customFormat="1" ht="15" customHeight="1" x14ac:dyDescent="0.15">
      <c r="A19" s="826">
        <v>2</v>
      </c>
      <c r="B19" s="827" t="s">
        <v>327</v>
      </c>
      <c r="C19" s="828" t="s">
        <v>884</v>
      </c>
      <c r="D19" s="1791">
        <v>25.225000000000001</v>
      </c>
      <c r="E19" s="1791">
        <v>141437</v>
      </c>
      <c r="F19" s="1791">
        <v>23.338000000000001</v>
      </c>
      <c r="G19" s="1791">
        <v>124049</v>
      </c>
      <c r="H19" s="1791">
        <v>0</v>
      </c>
      <c r="I19" s="1791">
        <v>0</v>
      </c>
      <c r="J19" s="1791">
        <v>1.446</v>
      </c>
      <c r="K19" s="1791">
        <v>8939</v>
      </c>
      <c r="L19" s="862"/>
      <c r="M19" s="862"/>
      <c r="N19" s="862"/>
      <c r="O19" s="864"/>
      <c r="P19" s="862"/>
      <c r="Q19" s="862"/>
      <c r="R19" s="862"/>
      <c r="S19" s="864"/>
      <c r="T19" s="862"/>
      <c r="U19" s="862"/>
      <c r="V19" s="862"/>
      <c r="W19" s="864"/>
      <c r="X19" s="862"/>
      <c r="Y19" s="862"/>
      <c r="Z19" s="862"/>
      <c r="AA19" s="864"/>
      <c r="AB19" s="863"/>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3"/>
      <c r="AL19" s="746">
        <v>2</v>
      </c>
      <c r="AM19" s="827" t="s">
        <v>327</v>
      </c>
      <c r="AN19" s="828" t="s">
        <v>884</v>
      </c>
      <c r="AO19" s="747"/>
      <c r="AP19" s="747"/>
      <c r="AQ19" s="747"/>
      <c r="AR19" s="747"/>
      <c r="AS19" s="747"/>
      <c r="AT19" s="747"/>
      <c r="AU19" s="747"/>
      <c r="AV19" s="747"/>
      <c r="AZ19" s="746">
        <v>2</v>
      </c>
      <c r="BA19" s="827" t="s">
        <v>327</v>
      </c>
      <c r="BB19" s="822" t="s">
        <v>994</v>
      </c>
      <c r="BC19" s="201">
        <f t="shared" si="1"/>
        <v>5607.0168483647176</v>
      </c>
      <c r="BD19" s="227">
        <f t="shared" si="2"/>
        <v>5315.3226497557625</v>
      </c>
      <c r="BE19" s="581">
        <f t="shared" si="3"/>
        <v>0</v>
      </c>
      <c r="BF19" s="228">
        <f t="shared" si="4"/>
        <v>6181.8810511756574</v>
      </c>
      <c r="BH19" s="653" t="str">
        <f t="shared" si="6"/>
        <v>CHECK</v>
      </c>
      <c r="BI19" s="653" t="str">
        <f t="shared" si="7"/>
        <v>CHECK</v>
      </c>
    </row>
    <row r="20" spans="1:61" s="64" customFormat="1" ht="15" customHeight="1" x14ac:dyDescent="0.15">
      <c r="A20" s="811">
        <v>3</v>
      </c>
      <c r="B20" s="812" t="s">
        <v>436</v>
      </c>
      <c r="C20" s="813" t="s">
        <v>16</v>
      </c>
      <c r="D20" s="1790">
        <v>0.88200000000000001</v>
      </c>
      <c r="E20" s="1790">
        <v>283</v>
      </c>
      <c r="F20" s="1790">
        <v>1.016</v>
      </c>
      <c r="G20" s="1790">
        <v>603</v>
      </c>
      <c r="H20" s="1790">
        <v>2E-3</v>
      </c>
      <c r="I20" s="1790">
        <v>5</v>
      </c>
      <c r="J20" s="1790">
        <v>1E-3</v>
      </c>
      <c r="K20" s="1790">
        <v>4</v>
      </c>
      <c r="L20" s="862"/>
      <c r="M20" s="862"/>
      <c r="N20" s="862"/>
      <c r="O20" s="864"/>
      <c r="P20" s="862"/>
      <c r="Q20" s="862"/>
      <c r="R20" s="862"/>
      <c r="S20" s="864"/>
      <c r="T20" s="862"/>
      <c r="U20" s="862"/>
      <c r="V20" s="862"/>
      <c r="W20" s="864"/>
      <c r="X20" s="862"/>
      <c r="Y20" s="862"/>
      <c r="Z20" s="862"/>
      <c r="AA20" s="864"/>
      <c r="AB20" s="824"/>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3"/>
      <c r="AL20" s="751">
        <v>3</v>
      </c>
      <c r="AM20" s="831" t="s">
        <v>436</v>
      </c>
      <c r="AN20" s="813" t="s">
        <v>16</v>
      </c>
      <c r="AO20" s="1307" t="str">
        <f>IF(D20&lt;(D21+D22),"Error","OK")</f>
        <v>OK</v>
      </c>
      <c r="AP20" s="1307" t="str">
        <f t="shared" ref="AP20:AR20" si="13">IF(E20&lt;(E21+E22),"Error","OK")</f>
        <v>Error</v>
      </c>
      <c r="AQ20" s="1307" t="str">
        <f t="shared" si="13"/>
        <v>OK</v>
      </c>
      <c r="AR20" s="1307" t="str">
        <f t="shared" si="13"/>
        <v>OK</v>
      </c>
      <c r="AS20" s="1307" t="str">
        <f>IF(H20&lt;(H21+H22),"Error","OK")</f>
        <v>OK</v>
      </c>
      <c r="AT20" s="1307" t="str">
        <f>IF(I20&lt;(I21+I22),"Error","OK")</f>
        <v>OK</v>
      </c>
      <c r="AU20" s="1307" t="str">
        <f>IF(J20&lt;(J21+J22),"Error","OK")</f>
        <v>OK</v>
      </c>
      <c r="AV20" s="1307" t="str">
        <f>IF(K20&lt;(K21+K22),"Error","OK")</f>
        <v>OK</v>
      </c>
      <c r="AZ20" s="751">
        <v>3</v>
      </c>
      <c r="BA20" s="831" t="s">
        <v>436</v>
      </c>
      <c r="BB20" s="118" t="s">
        <v>62</v>
      </c>
      <c r="BC20" s="201">
        <f t="shared" si="1"/>
        <v>320.86167800453512</v>
      </c>
      <c r="BD20" s="227">
        <f t="shared" si="2"/>
        <v>593.50393700787401</v>
      </c>
      <c r="BE20" s="581">
        <f t="shared" si="3"/>
        <v>2500</v>
      </c>
      <c r="BF20" s="228">
        <f t="shared" si="4"/>
        <v>4000</v>
      </c>
      <c r="BH20" s="653" t="str">
        <f t="shared" si="6"/>
        <v>CHECK</v>
      </c>
      <c r="BI20" s="653" t="str">
        <f t="shared" si="7"/>
        <v>CHECK</v>
      </c>
    </row>
    <row r="21" spans="1:61" s="64" customFormat="1" ht="15" customHeight="1" x14ac:dyDescent="0.15">
      <c r="A21" s="1202" t="s">
        <v>363</v>
      </c>
      <c r="B21" s="1208" t="s">
        <v>437</v>
      </c>
      <c r="C21" s="1206" t="s">
        <v>16</v>
      </c>
      <c r="D21" s="1790">
        <v>0.80800000000000005</v>
      </c>
      <c r="E21" s="1790">
        <v>227</v>
      </c>
      <c r="F21" s="1790">
        <v>0.216</v>
      </c>
      <c r="G21" s="1790">
        <v>252</v>
      </c>
      <c r="H21" s="1790">
        <v>2E-3</v>
      </c>
      <c r="I21" s="1790">
        <v>5</v>
      </c>
      <c r="J21" s="1790">
        <v>0</v>
      </c>
      <c r="K21" s="1790">
        <v>0</v>
      </c>
      <c r="L21" s="863"/>
      <c r="M21" s="863"/>
      <c r="N21" s="863"/>
      <c r="O21" s="824"/>
      <c r="P21" s="863"/>
      <c r="Q21" s="863"/>
      <c r="R21" s="863"/>
      <c r="S21" s="824"/>
      <c r="T21" s="863"/>
      <c r="U21" s="863"/>
      <c r="V21" s="863"/>
      <c r="W21" s="824"/>
      <c r="X21" s="863"/>
      <c r="Y21" s="863"/>
      <c r="Z21" s="863"/>
      <c r="AA21" s="824"/>
      <c r="AB21" s="824"/>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3"/>
      <c r="AL21" s="391" t="s">
        <v>363</v>
      </c>
      <c r="AM21" s="12" t="s">
        <v>437</v>
      </c>
      <c r="AN21" s="822" t="s">
        <v>16</v>
      </c>
      <c r="AO21" s="1304"/>
      <c r="AP21" s="1304"/>
      <c r="AQ21" s="1304"/>
      <c r="AR21" s="1304"/>
      <c r="AS21" s="1304"/>
      <c r="AT21" s="1304"/>
      <c r="AU21" s="1304"/>
      <c r="AV21" s="1304"/>
      <c r="AZ21" s="391" t="s">
        <v>363</v>
      </c>
      <c r="BA21" s="12" t="s">
        <v>437</v>
      </c>
      <c r="BB21" s="119" t="s">
        <v>62</v>
      </c>
      <c r="BC21" s="201">
        <f t="shared" si="1"/>
        <v>280.9405940594059</v>
      </c>
      <c r="BD21" s="227">
        <f t="shared" si="2"/>
        <v>1166.6666666666667</v>
      </c>
      <c r="BE21" s="581">
        <f t="shared" si="3"/>
        <v>2500</v>
      </c>
      <c r="BF21" s="228">
        <f t="shared" si="4"/>
        <v>0</v>
      </c>
      <c r="BH21" s="653" t="str">
        <f t="shared" si="6"/>
        <v>CHECK</v>
      </c>
      <c r="BI21" s="653" t="str">
        <f t="shared" si="7"/>
        <v>ACCEPT</v>
      </c>
    </row>
    <row r="22" spans="1:61" s="64" customFormat="1" ht="15" customHeight="1" x14ac:dyDescent="0.15">
      <c r="A22" s="825" t="s">
        <v>364</v>
      </c>
      <c r="B22" s="14" t="s">
        <v>438</v>
      </c>
      <c r="C22" s="822" t="s">
        <v>16</v>
      </c>
      <c r="D22" s="1791">
        <v>7.3999999999999996E-2</v>
      </c>
      <c r="E22" s="1791">
        <v>57</v>
      </c>
      <c r="F22" s="1791">
        <v>0.8</v>
      </c>
      <c r="G22" s="1791">
        <v>351</v>
      </c>
      <c r="H22" s="1791">
        <v>0</v>
      </c>
      <c r="I22" s="1791">
        <v>0</v>
      </c>
      <c r="J22" s="1791">
        <v>1E-3</v>
      </c>
      <c r="K22" s="1791">
        <v>4</v>
      </c>
      <c r="L22" s="863"/>
      <c r="M22" s="863"/>
      <c r="N22" s="863"/>
      <c r="O22" s="824"/>
      <c r="P22" s="863"/>
      <c r="Q22" s="863"/>
      <c r="R22" s="863"/>
      <c r="S22" s="824"/>
      <c r="T22" s="863"/>
      <c r="U22" s="863"/>
      <c r="V22" s="863"/>
      <c r="W22" s="824"/>
      <c r="X22" s="863"/>
      <c r="Y22" s="863"/>
      <c r="Z22" s="863"/>
      <c r="AA22" s="824"/>
      <c r="AB22" s="824"/>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3"/>
      <c r="AL22" s="1056" t="s">
        <v>364</v>
      </c>
      <c r="AM22" s="12" t="s">
        <v>438</v>
      </c>
      <c r="AN22" s="822" t="s">
        <v>16</v>
      </c>
      <c r="AO22" s="1306"/>
      <c r="AP22" s="1306"/>
      <c r="AQ22" s="1306"/>
      <c r="AR22" s="1306"/>
      <c r="AS22" s="1306"/>
      <c r="AT22" s="1306"/>
      <c r="AU22" s="1306"/>
      <c r="AV22" s="1306"/>
      <c r="AZ22" s="1056" t="s">
        <v>364</v>
      </c>
      <c r="BA22" s="12" t="s">
        <v>438</v>
      </c>
      <c r="BB22" s="119" t="s">
        <v>62</v>
      </c>
      <c r="BC22" s="201">
        <f t="shared" si="1"/>
        <v>770.27027027027032</v>
      </c>
      <c r="BD22" s="227">
        <f t="shared" si="2"/>
        <v>438.75</v>
      </c>
      <c r="BE22" s="581">
        <f t="shared" si="3"/>
        <v>0</v>
      </c>
      <c r="BF22" s="228">
        <f t="shared" si="4"/>
        <v>4000</v>
      </c>
      <c r="BH22" s="653" t="str">
        <f t="shared" si="6"/>
        <v>CHECK</v>
      </c>
      <c r="BI22" s="653" t="str">
        <f t="shared" si="7"/>
        <v>CHECK</v>
      </c>
    </row>
    <row r="23" spans="1:61" s="64" customFormat="1" ht="15" customHeight="1" x14ac:dyDescent="0.15">
      <c r="A23" s="1227" t="s">
        <v>495</v>
      </c>
      <c r="B23" s="1228" t="s">
        <v>439</v>
      </c>
      <c r="C23" s="822" t="s">
        <v>884</v>
      </c>
      <c r="D23" s="1790"/>
      <c r="E23" s="1790"/>
      <c r="F23" s="1790"/>
      <c r="G23" s="1790"/>
      <c r="H23" s="1790">
        <v>0</v>
      </c>
      <c r="I23" s="1790">
        <v>0</v>
      </c>
      <c r="J23" s="1790">
        <v>0</v>
      </c>
      <c r="K23" s="1790">
        <v>0</v>
      </c>
      <c r="L23" s="862"/>
      <c r="M23" s="862"/>
      <c r="N23" s="862"/>
      <c r="O23" s="864"/>
      <c r="P23" s="862"/>
      <c r="Q23" s="862"/>
      <c r="R23" s="862"/>
      <c r="S23" s="864"/>
      <c r="T23" s="862"/>
      <c r="U23" s="862"/>
      <c r="V23" s="862"/>
      <c r="W23" s="864"/>
      <c r="X23" s="862"/>
      <c r="Y23" s="862"/>
      <c r="Z23" s="862"/>
      <c r="AA23" s="864"/>
      <c r="AB23" s="863"/>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3"/>
      <c r="AL23" s="751" t="s">
        <v>495</v>
      </c>
      <c r="AM23" s="831" t="s">
        <v>439</v>
      </c>
      <c r="AN23" s="813" t="s">
        <v>884</v>
      </c>
      <c r="AO23" s="1307"/>
      <c r="AP23" s="1307"/>
      <c r="AQ23" s="1307"/>
      <c r="AR23" s="1307"/>
      <c r="AS23" s="1307"/>
      <c r="AT23" s="1307"/>
      <c r="AU23" s="1307"/>
      <c r="AV23" s="1307"/>
      <c r="AZ23" s="751" t="s">
        <v>495</v>
      </c>
      <c r="BA23" s="831" t="s">
        <v>439</v>
      </c>
      <c r="BB23" s="818" t="s">
        <v>994</v>
      </c>
      <c r="BC23" s="201" t="str">
        <f t="shared" si="1"/>
        <v>REPORT</v>
      </c>
      <c r="BD23" s="227">
        <f t="shared" ref="BD23:BD68" si="14">IF(ISNUMBER(G24),IF(ISNUMBER(F24),IF(F24=0,IF(G24=0,0,"ZERO Q"),IF(G24=0,"ZERO V",G24/F24)),"NO Q"),IF(ISNUMBER(F24),"NO V","REPORT"))</f>
        <v>888.35186080231995</v>
      </c>
      <c r="BE23" s="581">
        <f t="shared" si="3"/>
        <v>0</v>
      </c>
      <c r="BF23" s="228">
        <f t="shared" si="4"/>
        <v>0</v>
      </c>
      <c r="BH23" s="653" t="str">
        <f t="shared" si="6"/>
        <v>CHECK</v>
      </c>
      <c r="BI23" s="653" t="str">
        <f t="shared" si="7"/>
        <v>ACCEPT</v>
      </c>
    </row>
    <row r="24" spans="1:61" s="64" customFormat="1" ht="15" customHeight="1" x14ac:dyDescent="0.15">
      <c r="A24" s="811" t="s">
        <v>440</v>
      </c>
      <c r="B24" s="812" t="s">
        <v>365</v>
      </c>
      <c r="C24" s="813" t="s">
        <v>884</v>
      </c>
      <c r="D24" s="1791">
        <v>12.420999999999999</v>
      </c>
      <c r="E24" s="1791">
        <v>10694</v>
      </c>
      <c r="F24" s="1791">
        <v>12.414</v>
      </c>
      <c r="G24" s="1791">
        <v>11028</v>
      </c>
      <c r="H24" s="1791">
        <v>0</v>
      </c>
      <c r="I24" s="1791">
        <v>0</v>
      </c>
      <c r="J24" s="1791">
        <v>0</v>
      </c>
      <c r="K24" s="1791">
        <v>0</v>
      </c>
      <c r="L24" s="862"/>
      <c r="M24" s="862"/>
      <c r="N24" s="862"/>
      <c r="O24" s="864"/>
      <c r="P24" s="862"/>
      <c r="Q24" s="862"/>
      <c r="R24" s="862"/>
      <c r="S24" s="864"/>
      <c r="T24" s="862"/>
      <c r="U24" s="862"/>
      <c r="V24" s="862"/>
      <c r="W24" s="864"/>
      <c r="X24" s="862"/>
      <c r="Y24" s="862"/>
      <c r="Z24" s="862"/>
      <c r="AA24" s="864"/>
      <c r="AB24" s="863"/>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3"/>
      <c r="AL24" s="751" t="s">
        <v>440</v>
      </c>
      <c r="AM24" s="831" t="s">
        <v>365</v>
      </c>
      <c r="AN24" s="813" t="s">
        <v>884</v>
      </c>
      <c r="AO24" s="1307" t="str">
        <f>IF(D24&lt;(D25+D26),"Error","OK")</f>
        <v>OK</v>
      </c>
      <c r="AP24" s="1307" t="str">
        <f t="shared" ref="AP24" si="15">IF(E24&lt;(E25+E26),"Error","OK")</f>
        <v>OK</v>
      </c>
      <c r="AQ24" s="1307" t="str">
        <f>IF(F25&lt;(F26+F27),"Error","OK")</f>
        <v>Error</v>
      </c>
      <c r="AR24" s="1307" t="str">
        <f>IF(G25&lt;(G26+G27),"Error","OK")</f>
        <v>Error</v>
      </c>
      <c r="AS24" s="1307" t="str">
        <f>IF(H24&lt;(H25+H26),"Error","OK")</f>
        <v>OK</v>
      </c>
      <c r="AT24" s="1307" t="str">
        <f>IF(I24&lt;(I25+I26),"Error","OK")</f>
        <v>OK</v>
      </c>
      <c r="AU24" s="1307" t="str">
        <f>IF(J24&lt;(J25+J26),"Error","OK")</f>
        <v>OK</v>
      </c>
      <c r="AV24" s="1307" t="str">
        <f>IF(K24&lt;(K25+K26),"Error","OK")</f>
        <v>OK</v>
      </c>
      <c r="AZ24" s="751" t="s">
        <v>440</v>
      </c>
      <c r="BA24" s="831" t="s">
        <v>365</v>
      </c>
      <c r="BB24" s="818" t="s">
        <v>994</v>
      </c>
      <c r="BC24" s="201">
        <f t="shared" si="1"/>
        <v>860.96127525964096</v>
      </c>
      <c r="BD24" s="227">
        <f t="shared" si="14"/>
        <v>2053.4262485482</v>
      </c>
      <c r="BE24" s="581">
        <f t="shared" si="3"/>
        <v>0</v>
      </c>
      <c r="BF24" s="228">
        <f t="shared" si="4"/>
        <v>0</v>
      </c>
      <c r="BH24" s="653" t="str">
        <f t="shared" si="6"/>
        <v>CHECK</v>
      </c>
      <c r="BI24" s="653" t="str">
        <f t="shared" si="7"/>
        <v>ACCEPT</v>
      </c>
    </row>
    <row r="25" spans="1:61" s="64" customFormat="1" ht="15" customHeight="1" x14ac:dyDescent="0.15">
      <c r="A25" s="817" t="s">
        <v>441</v>
      </c>
      <c r="B25" s="12" t="s">
        <v>442</v>
      </c>
      <c r="C25" s="822" t="s">
        <v>884</v>
      </c>
      <c r="D25" s="1799">
        <v>0.21199999999999999</v>
      </c>
      <c r="E25" s="1799">
        <v>532</v>
      </c>
      <c r="F25" s="1799">
        <v>0.86099999999999999</v>
      </c>
      <c r="G25" s="1799">
        <v>1768</v>
      </c>
      <c r="H25" s="1799">
        <v>0</v>
      </c>
      <c r="I25" s="1799">
        <v>0</v>
      </c>
      <c r="J25" s="1799">
        <v>0</v>
      </c>
      <c r="K25" s="1799">
        <v>0</v>
      </c>
      <c r="L25" s="863"/>
      <c r="M25" s="863"/>
      <c r="N25" s="863"/>
      <c r="O25" s="824"/>
      <c r="P25" s="863"/>
      <c r="Q25" s="863"/>
      <c r="R25" s="863"/>
      <c r="S25" s="824"/>
      <c r="T25" s="863"/>
      <c r="U25" s="863"/>
      <c r="V25" s="863"/>
      <c r="W25" s="824"/>
      <c r="X25" s="863"/>
      <c r="Y25" s="863"/>
      <c r="Z25" s="863"/>
      <c r="AA25" s="824"/>
      <c r="AB25" s="824"/>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3"/>
      <c r="AL25" s="391" t="s">
        <v>441</v>
      </c>
      <c r="AM25" s="12" t="s">
        <v>442</v>
      </c>
      <c r="AN25" s="813" t="s">
        <v>884</v>
      </c>
      <c r="AO25" s="1304"/>
      <c r="AP25" s="1304"/>
      <c r="AQ25" s="1304"/>
      <c r="AR25" s="1304"/>
      <c r="AS25" s="1304"/>
      <c r="AT25" s="1304"/>
      <c r="AU25" s="1304"/>
      <c r="AV25" s="1304"/>
      <c r="AZ25" s="391" t="s">
        <v>441</v>
      </c>
      <c r="BA25" s="12" t="s">
        <v>442</v>
      </c>
      <c r="BB25" s="818" t="s">
        <v>994</v>
      </c>
      <c r="BC25" s="201">
        <f t="shared" si="1"/>
        <v>2509.433962264151</v>
      </c>
      <c r="BD25" s="227">
        <f t="shared" si="14"/>
        <v>801.52341383190503</v>
      </c>
      <c r="BE25" s="581">
        <f t="shared" si="3"/>
        <v>0</v>
      </c>
      <c r="BF25" s="228">
        <f t="shared" si="4"/>
        <v>0</v>
      </c>
      <c r="BH25" s="653" t="str">
        <f t="shared" si="6"/>
        <v>CHECK</v>
      </c>
      <c r="BI25" s="653" t="str">
        <f t="shared" si="7"/>
        <v>ACCEPT</v>
      </c>
    </row>
    <row r="26" spans="1:61" s="64" customFormat="1" ht="15" customHeight="1" x14ac:dyDescent="0.15">
      <c r="A26" s="817" t="s">
        <v>443</v>
      </c>
      <c r="B26" s="12" t="s">
        <v>444</v>
      </c>
      <c r="C26" s="822" t="s">
        <v>884</v>
      </c>
      <c r="D26" s="1799">
        <v>12.209</v>
      </c>
      <c r="E26" s="1799">
        <v>10162</v>
      </c>
      <c r="F26" s="1799">
        <v>11.553000000000001</v>
      </c>
      <c r="G26" s="1799">
        <v>9260</v>
      </c>
      <c r="H26" s="1799">
        <v>0</v>
      </c>
      <c r="I26" s="1799">
        <v>0</v>
      </c>
      <c r="J26" s="1799">
        <v>0</v>
      </c>
      <c r="K26" s="1799">
        <v>0</v>
      </c>
      <c r="L26" s="863"/>
      <c r="M26" s="863"/>
      <c r="N26" s="863"/>
      <c r="O26" s="824"/>
      <c r="P26" s="863"/>
      <c r="Q26" s="863"/>
      <c r="R26" s="863"/>
      <c r="S26" s="824"/>
      <c r="T26" s="863"/>
      <c r="U26" s="863"/>
      <c r="V26" s="863"/>
      <c r="W26" s="824"/>
      <c r="X26" s="863"/>
      <c r="Y26" s="863"/>
      <c r="Z26" s="863"/>
      <c r="AA26" s="824"/>
      <c r="AB26" s="824"/>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3"/>
      <c r="AL26" s="391" t="s">
        <v>443</v>
      </c>
      <c r="AM26" s="12" t="s">
        <v>444</v>
      </c>
      <c r="AN26" s="813" t="s">
        <v>884</v>
      </c>
      <c r="AO26" s="1306"/>
      <c r="AP26" s="1306"/>
      <c r="AQ26" s="1306"/>
      <c r="AR26" s="1306"/>
      <c r="AS26" s="1306"/>
      <c r="AT26" s="1306"/>
      <c r="AU26" s="1306"/>
      <c r="AV26" s="1306"/>
      <c r="AZ26" s="391" t="s">
        <v>443</v>
      </c>
      <c r="BA26" s="12" t="s">
        <v>444</v>
      </c>
      <c r="BB26" s="818" t="s">
        <v>994</v>
      </c>
      <c r="BC26" s="201">
        <f t="shared" si="1"/>
        <v>832.33680072077982</v>
      </c>
      <c r="BD26" s="227">
        <f t="shared" si="14"/>
        <v>13215.184186882299</v>
      </c>
      <c r="BE26" s="581">
        <f t="shared" si="3"/>
        <v>0</v>
      </c>
      <c r="BF26" s="228">
        <f t="shared" si="4"/>
        <v>0</v>
      </c>
      <c r="BH26" s="653" t="str">
        <f t="shared" si="6"/>
        <v>CHECK</v>
      </c>
      <c r="BI26" s="653" t="str">
        <f t="shared" si="7"/>
        <v>ACCEPT</v>
      </c>
    </row>
    <row r="27" spans="1:61" s="64" customFormat="1" ht="15" customHeight="1" x14ac:dyDescent="0.15">
      <c r="A27" s="1212" t="s">
        <v>445</v>
      </c>
      <c r="B27" s="1213" t="s">
        <v>446</v>
      </c>
      <c r="C27" s="1206" t="s">
        <v>16</v>
      </c>
      <c r="D27" s="1790">
        <v>11.577</v>
      </c>
      <c r="E27" s="1790">
        <v>114408</v>
      </c>
      <c r="F27" s="1790">
        <v>8.9039999999999999</v>
      </c>
      <c r="G27" s="1790">
        <v>117668</v>
      </c>
      <c r="H27" s="1790">
        <v>25.262</v>
      </c>
      <c r="I27" s="1790">
        <v>50423</v>
      </c>
      <c r="J27" s="1790">
        <v>39.168999999999997</v>
      </c>
      <c r="K27" s="1790">
        <v>70975</v>
      </c>
      <c r="L27" s="862"/>
      <c r="M27" s="862"/>
      <c r="N27" s="862"/>
      <c r="O27" s="864"/>
      <c r="P27" s="862"/>
      <c r="Q27" s="862"/>
      <c r="R27" s="862"/>
      <c r="S27" s="864"/>
      <c r="T27" s="862"/>
      <c r="U27" s="862"/>
      <c r="V27" s="862"/>
      <c r="W27" s="864"/>
      <c r="X27" s="862"/>
      <c r="Y27" s="862"/>
      <c r="Z27" s="862"/>
      <c r="AA27" s="864"/>
      <c r="AB27" s="824"/>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3"/>
      <c r="AL27" s="751" t="s">
        <v>445</v>
      </c>
      <c r="AM27" s="831" t="s">
        <v>446</v>
      </c>
      <c r="AN27" s="813" t="s">
        <v>16</v>
      </c>
      <c r="AO27" s="1307" t="str">
        <f>IF(D27&lt;(D28+D29),"Error","OK")</f>
        <v>OK</v>
      </c>
      <c r="AP27" s="1307" t="str">
        <f t="shared" ref="AP27" si="16">IF(E27&lt;(E28+E29),"Error","OK")</f>
        <v>OK</v>
      </c>
      <c r="AQ27" s="1307" t="str">
        <f>IF(F28&lt;(F29+F30),"Error","OK")</f>
        <v>Error</v>
      </c>
      <c r="AR27" s="1307" t="str">
        <f>IF(G28&lt;(G29+G30),"Error","OK")</f>
        <v>Error</v>
      </c>
      <c r="AS27" s="1307" t="str">
        <f>IF(H27&lt;(H28+H29),"Error","OK")</f>
        <v>OK</v>
      </c>
      <c r="AT27" s="1307" t="str">
        <f>IF(I27&lt;(I28+I29),"Error","OK")</f>
        <v>OK</v>
      </c>
      <c r="AU27" s="1307" t="str">
        <f>IF(J27&lt;(J28+J29),"Error","OK")</f>
        <v>OK</v>
      </c>
      <c r="AV27" s="1307" t="str">
        <f>IF(K27&lt;(K28+K29),"Error","OK")</f>
        <v>OK</v>
      </c>
      <c r="AZ27" s="751" t="s">
        <v>445</v>
      </c>
      <c r="BA27" s="831" t="s">
        <v>446</v>
      </c>
      <c r="BB27" s="118" t="s">
        <v>62</v>
      </c>
      <c r="BC27" s="201">
        <f t="shared" si="1"/>
        <v>9882.3529411764703</v>
      </c>
      <c r="BD27" s="227">
        <f t="shared" si="14"/>
        <v>13641.58163265306</v>
      </c>
      <c r="BE27" s="581">
        <f t="shared" si="3"/>
        <v>1996.0019000870873</v>
      </c>
      <c r="BF27" s="228">
        <f t="shared" si="4"/>
        <v>1812.0197094641171</v>
      </c>
      <c r="BH27" s="653" t="str">
        <f t="shared" si="6"/>
        <v>CHECK</v>
      </c>
      <c r="BI27" s="653" t="str">
        <f t="shared" si="7"/>
        <v>CHECK</v>
      </c>
    </row>
    <row r="28" spans="1:61" s="64" customFormat="1" ht="15" customHeight="1" x14ac:dyDescent="0.15">
      <c r="A28" s="1202" t="s">
        <v>447</v>
      </c>
      <c r="B28" s="1208" t="s">
        <v>298</v>
      </c>
      <c r="C28" s="1206" t="s">
        <v>16</v>
      </c>
      <c r="D28" s="1790">
        <v>2.69</v>
      </c>
      <c r="E28" s="1790">
        <v>16908</v>
      </c>
      <c r="F28" s="1790">
        <v>0.78400000000000003</v>
      </c>
      <c r="G28" s="1790">
        <v>10695</v>
      </c>
      <c r="H28" s="1790">
        <v>25.146000000000001</v>
      </c>
      <c r="I28" s="1790">
        <v>47428</v>
      </c>
      <c r="J28" s="1790">
        <v>39.127000000000002</v>
      </c>
      <c r="K28" s="1790">
        <v>69552</v>
      </c>
      <c r="L28" s="863"/>
      <c r="M28" s="863"/>
      <c r="N28" s="863"/>
      <c r="O28" s="824"/>
      <c r="P28" s="863"/>
      <c r="Q28" s="863"/>
      <c r="R28" s="863"/>
      <c r="S28" s="824"/>
      <c r="T28" s="863"/>
      <c r="U28" s="863"/>
      <c r="V28" s="863"/>
      <c r="W28" s="824"/>
      <c r="X28" s="863"/>
      <c r="Y28" s="863"/>
      <c r="Z28" s="863"/>
      <c r="AA28" s="824"/>
      <c r="AB28" s="824"/>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3"/>
      <c r="AL28" s="391" t="s">
        <v>447</v>
      </c>
      <c r="AM28" s="12" t="s">
        <v>298</v>
      </c>
      <c r="AN28" s="822" t="s">
        <v>16</v>
      </c>
      <c r="AO28" s="1304"/>
      <c r="AP28" s="1304"/>
      <c r="AQ28" s="1304"/>
      <c r="AR28" s="1304"/>
      <c r="AS28" s="1304"/>
      <c r="AT28" s="1304"/>
      <c r="AU28" s="1304"/>
      <c r="AV28" s="1304"/>
      <c r="AZ28" s="391" t="s">
        <v>447</v>
      </c>
      <c r="BA28" s="12" t="s">
        <v>298</v>
      </c>
      <c r="BB28" s="118" t="s">
        <v>62</v>
      </c>
      <c r="BC28" s="201">
        <f t="shared" si="1"/>
        <v>6285.5018587360601</v>
      </c>
      <c r="BD28" s="227">
        <f t="shared" si="14"/>
        <v>13174.014778325125</v>
      </c>
      <c r="BE28" s="581">
        <f t="shared" si="3"/>
        <v>1886.1051459476655</v>
      </c>
      <c r="BF28" s="228">
        <f t="shared" si="4"/>
        <v>1777.596033429601</v>
      </c>
      <c r="BH28" s="653" t="str">
        <f t="shared" si="6"/>
        <v>CHECK</v>
      </c>
      <c r="BI28" s="653" t="str">
        <f t="shared" si="7"/>
        <v>CHECK</v>
      </c>
    </row>
    <row r="29" spans="1:61" s="64" customFormat="1" ht="15" customHeight="1" x14ac:dyDescent="0.15">
      <c r="A29" s="1202" t="s">
        <v>448</v>
      </c>
      <c r="B29" s="1208" t="s">
        <v>299</v>
      </c>
      <c r="C29" s="1206" t="s">
        <v>16</v>
      </c>
      <c r="D29" s="1790">
        <v>8.8870000000000005</v>
      </c>
      <c r="E29" s="1790">
        <v>97500</v>
      </c>
      <c r="F29" s="1790">
        <v>8.1199999999999992</v>
      </c>
      <c r="G29" s="1790">
        <v>106973</v>
      </c>
      <c r="H29" s="1790">
        <v>0.11600000000000001</v>
      </c>
      <c r="I29" s="1790">
        <v>2994</v>
      </c>
      <c r="J29" s="1790">
        <v>4.2000000000000003E-2</v>
      </c>
      <c r="K29" s="1790">
        <v>1423</v>
      </c>
      <c r="L29" s="863"/>
      <c r="M29" s="863"/>
      <c r="N29" s="863"/>
      <c r="O29" s="824"/>
      <c r="P29" s="863"/>
      <c r="Q29" s="863"/>
      <c r="R29" s="863"/>
      <c r="S29" s="824"/>
      <c r="T29" s="863"/>
      <c r="U29" s="863"/>
      <c r="V29" s="863"/>
      <c r="W29" s="824"/>
      <c r="X29" s="863"/>
      <c r="Y29" s="863"/>
      <c r="Z29" s="863"/>
      <c r="AA29" s="824"/>
      <c r="AB29" s="824"/>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3"/>
      <c r="AL29" s="391" t="s">
        <v>448</v>
      </c>
      <c r="AM29" s="12" t="s">
        <v>299</v>
      </c>
      <c r="AN29" s="822" t="s">
        <v>16</v>
      </c>
      <c r="AO29" s="1304"/>
      <c r="AP29" s="1304"/>
      <c r="AQ29" s="1304"/>
      <c r="AR29" s="1304"/>
      <c r="AS29" s="1304"/>
      <c r="AT29" s="1304"/>
      <c r="AU29" s="1304"/>
      <c r="AV29" s="1304"/>
      <c r="AZ29" s="391" t="s">
        <v>448</v>
      </c>
      <c r="BA29" s="12" t="s">
        <v>299</v>
      </c>
      <c r="BB29" s="118" t="s">
        <v>62</v>
      </c>
      <c r="BC29" s="201">
        <f t="shared" si="1"/>
        <v>10971.081354787892</v>
      </c>
      <c r="BD29" s="227">
        <f t="shared" si="14"/>
        <v>24926.14188532556</v>
      </c>
      <c r="BE29" s="581">
        <f t="shared" si="3"/>
        <v>25810.344827586207</v>
      </c>
      <c r="BF29" s="228">
        <f t="shared" si="4"/>
        <v>33880.952380952382</v>
      </c>
      <c r="BH29" s="653" t="str">
        <f t="shared" si="6"/>
        <v>ACCEPT</v>
      </c>
      <c r="BI29" s="653" t="str">
        <f t="shared" si="7"/>
        <v>CHECK</v>
      </c>
    </row>
    <row r="30" spans="1:61" s="64" customFormat="1" ht="15" customHeight="1" x14ac:dyDescent="0.15">
      <c r="A30" s="1210" t="s">
        <v>449</v>
      </c>
      <c r="B30" s="1207" t="s">
        <v>362</v>
      </c>
      <c r="C30" s="1204" t="s">
        <v>16</v>
      </c>
      <c r="D30" s="1790">
        <v>0.66200000000000003</v>
      </c>
      <c r="E30" s="1790">
        <v>15338</v>
      </c>
      <c r="F30" s="1790">
        <v>1.0289999999999999</v>
      </c>
      <c r="G30" s="1790">
        <v>25649</v>
      </c>
      <c r="H30" s="1790">
        <v>4.1000000000000002E-2</v>
      </c>
      <c r="I30" s="1790">
        <v>21</v>
      </c>
      <c r="J30" s="1790">
        <v>0</v>
      </c>
      <c r="K30" s="1790">
        <v>0</v>
      </c>
      <c r="L30" s="863"/>
      <c r="M30" s="863"/>
      <c r="N30" s="863"/>
      <c r="O30" s="824"/>
      <c r="P30" s="863"/>
      <c r="Q30" s="863"/>
      <c r="R30" s="863"/>
      <c r="S30" s="824"/>
      <c r="T30" s="863"/>
      <c r="U30" s="863"/>
      <c r="V30" s="863"/>
      <c r="W30" s="824"/>
      <c r="X30" s="863"/>
      <c r="Y30" s="863"/>
      <c r="Z30" s="863"/>
      <c r="AA30" s="824"/>
      <c r="AB30" s="824"/>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3"/>
      <c r="AL30" s="1056" t="s">
        <v>449</v>
      </c>
      <c r="AM30" s="13" t="s">
        <v>362</v>
      </c>
      <c r="AN30" s="818" t="s">
        <v>16</v>
      </c>
      <c r="AO30" s="1306" t="str">
        <f t="shared" ref="AO30" si="17">IF(D30&gt;D29,"Error","OK")</f>
        <v>OK</v>
      </c>
      <c r="AP30" s="1306" t="str">
        <f t="shared" ref="AP30" si="18">IF(E30&gt;E29,"Error","OK")</f>
        <v>OK</v>
      </c>
      <c r="AQ30" s="1306" t="str">
        <f>IF(F31&gt;F30,"Error","OK")</f>
        <v>OK</v>
      </c>
      <c r="AR30" s="1306" t="str">
        <f>IF(G31&gt;G30,"Error","OK")</f>
        <v>OK</v>
      </c>
      <c r="AS30" s="1306" t="str">
        <f>IF(H30&gt;H29,"Error","OK")</f>
        <v>OK</v>
      </c>
      <c r="AT30" s="1306" t="str">
        <f>IF(I30&gt;I29,"Error","OK")</f>
        <v>OK</v>
      </c>
      <c r="AU30" s="1306" t="str">
        <f>IF(J30&gt;J29,"Error","OK")</f>
        <v>OK</v>
      </c>
      <c r="AV30" s="1306" t="str">
        <f>IF(K30&gt;K29,"Error","OK")</f>
        <v>OK</v>
      </c>
      <c r="AZ30" s="1056" t="s">
        <v>449</v>
      </c>
      <c r="BA30" s="13" t="s">
        <v>362</v>
      </c>
      <c r="BB30" s="118" t="s">
        <v>62</v>
      </c>
      <c r="BC30" s="201">
        <f t="shared" si="1"/>
        <v>23169.184290030211</v>
      </c>
      <c r="BD30" s="227">
        <f t="shared" si="14"/>
        <v>3286.666666666667</v>
      </c>
      <c r="BE30" s="581">
        <f t="shared" si="3"/>
        <v>512.19512195121945</v>
      </c>
      <c r="BF30" s="228">
        <f t="shared" si="4"/>
        <v>0</v>
      </c>
      <c r="BH30" s="653" t="str">
        <f t="shared" si="6"/>
        <v>CHECK</v>
      </c>
      <c r="BI30" s="653" t="str">
        <f t="shared" si="7"/>
        <v>ACCEPT</v>
      </c>
    </row>
    <row r="31" spans="1:61" s="64" customFormat="1" ht="15" customHeight="1" x14ac:dyDescent="0.15">
      <c r="A31" s="833" t="s">
        <v>450</v>
      </c>
      <c r="B31" s="831" t="s">
        <v>328</v>
      </c>
      <c r="C31" s="813" t="s">
        <v>16</v>
      </c>
      <c r="D31" s="1790">
        <v>0.16200000000000001</v>
      </c>
      <c r="E31" s="1790">
        <v>1054</v>
      </c>
      <c r="F31" s="1790">
        <v>0.15</v>
      </c>
      <c r="G31" s="1790">
        <v>493</v>
      </c>
      <c r="H31" s="1790">
        <v>2E-3</v>
      </c>
      <c r="I31" s="1790">
        <v>3</v>
      </c>
      <c r="J31" s="1790">
        <v>1.4E-2</v>
      </c>
      <c r="K31" s="1790">
        <v>73</v>
      </c>
      <c r="L31" s="862"/>
      <c r="M31" s="862"/>
      <c r="N31" s="862"/>
      <c r="O31" s="864"/>
      <c r="P31" s="862"/>
      <c r="Q31" s="862"/>
      <c r="R31" s="862"/>
      <c r="S31" s="864"/>
      <c r="T31" s="862"/>
      <c r="U31" s="862"/>
      <c r="V31" s="862"/>
      <c r="W31" s="864"/>
      <c r="X31" s="862"/>
      <c r="Y31" s="862"/>
      <c r="Z31" s="862"/>
      <c r="AA31" s="864"/>
      <c r="AB31" s="824"/>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3"/>
      <c r="AL31" s="751" t="s">
        <v>450</v>
      </c>
      <c r="AM31" s="831" t="s">
        <v>328</v>
      </c>
      <c r="AN31" s="813" t="s">
        <v>16</v>
      </c>
      <c r="AO31" s="1307" t="str">
        <f>IF(D31&lt;(D32+D33),"Error","OK")</f>
        <v>OK</v>
      </c>
      <c r="AP31" s="1307" t="str">
        <f t="shared" ref="AP31" si="19">IF(E31&lt;(E32+E33),"Error","OK")</f>
        <v>OK</v>
      </c>
      <c r="AQ31" s="1307" t="str">
        <f>IF(F32&lt;(F33+F34),"Error","OK")</f>
        <v>Error</v>
      </c>
      <c r="AR31" s="1307" t="str">
        <f>IF(G32&lt;(G33+G34),"Error","OK")</f>
        <v>Error</v>
      </c>
      <c r="AS31" s="1307" t="str">
        <f>IF(H31&lt;(H32+H33),"Error","OK")</f>
        <v>OK</v>
      </c>
      <c r="AT31" s="1307" t="str">
        <f>IF(I31&lt;(I32+I33),"Error","OK")</f>
        <v>OK</v>
      </c>
      <c r="AU31" s="1307" t="str">
        <f>IF(J31&lt;(J32+J33),"Error","OK")</f>
        <v>OK</v>
      </c>
      <c r="AV31" s="1307" t="str">
        <f>IF(K31&lt;(K32+K33),"Error","OK")</f>
        <v>OK</v>
      </c>
      <c r="AZ31" s="751" t="s">
        <v>450</v>
      </c>
      <c r="BA31" s="831" t="s">
        <v>328</v>
      </c>
      <c r="BB31" s="118" t="s">
        <v>62</v>
      </c>
      <c r="BC31" s="201">
        <f t="shared" si="1"/>
        <v>6506.1728395061727</v>
      </c>
      <c r="BD31" s="227">
        <f t="shared" si="14"/>
        <v>2300</v>
      </c>
      <c r="BE31" s="581">
        <f t="shared" si="3"/>
        <v>1500</v>
      </c>
      <c r="BF31" s="228">
        <f t="shared" si="4"/>
        <v>5214.2857142857138</v>
      </c>
      <c r="BH31" s="653" t="str">
        <f t="shared" si="6"/>
        <v>ACCEPT</v>
      </c>
      <c r="BI31" s="653" t="str">
        <f t="shared" si="7"/>
        <v>CHECK</v>
      </c>
    </row>
    <row r="32" spans="1:61" s="64" customFormat="1" ht="15" customHeight="1" x14ac:dyDescent="0.15">
      <c r="A32" s="817" t="s">
        <v>451</v>
      </c>
      <c r="B32" s="12" t="s">
        <v>298</v>
      </c>
      <c r="C32" s="822" t="s">
        <v>16</v>
      </c>
      <c r="D32" s="1791">
        <v>0.1</v>
      </c>
      <c r="E32" s="1791">
        <v>388</v>
      </c>
      <c r="F32" s="1791">
        <v>0.01</v>
      </c>
      <c r="G32" s="1791">
        <v>23</v>
      </c>
      <c r="H32" s="1791">
        <v>2E-3</v>
      </c>
      <c r="I32" s="1791">
        <v>3</v>
      </c>
      <c r="J32" s="1791">
        <v>1.2E-2</v>
      </c>
      <c r="K32" s="1791">
        <v>71</v>
      </c>
      <c r="L32" s="863"/>
      <c r="M32" s="863"/>
      <c r="N32" s="863"/>
      <c r="O32" s="824"/>
      <c r="P32" s="863"/>
      <c r="Q32" s="863"/>
      <c r="R32" s="863"/>
      <c r="S32" s="824"/>
      <c r="T32" s="863"/>
      <c r="U32" s="863"/>
      <c r="V32" s="863"/>
      <c r="W32" s="824"/>
      <c r="X32" s="863"/>
      <c r="Y32" s="863"/>
      <c r="Z32" s="863"/>
      <c r="AA32" s="824"/>
      <c r="AB32" s="824"/>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3"/>
      <c r="AL32" s="391" t="s">
        <v>451</v>
      </c>
      <c r="AM32" s="12" t="s">
        <v>298</v>
      </c>
      <c r="AN32" s="822" t="s">
        <v>16</v>
      </c>
      <c r="AO32" s="1304"/>
      <c r="AP32" s="1304"/>
      <c r="AQ32" s="1304"/>
      <c r="AR32" s="1304"/>
      <c r="AS32" s="1304"/>
      <c r="AT32" s="1304"/>
      <c r="AU32" s="1304"/>
      <c r="AV32" s="1304"/>
      <c r="AZ32" s="391" t="s">
        <v>451</v>
      </c>
      <c r="BA32" s="12" t="s">
        <v>298</v>
      </c>
      <c r="BB32" s="118" t="s">
        <v>62</v>
      </c>
      <c r="BC32" s="201">
        <f t="shared" si="1"/>
        <v>3880</v>
      </c>
      <c r="BD32" s="227">
        <f t="shared" si="14"/>
        <v>3357.1428571428569</v>
      </c>
      <c r="BE32" s="581">
        <f t="shared" si="3"/>
        <v>1500</v>
      </c>
      <c r="BF32" s="228">
        <f t="shared" si="4"/>
        <v>5916.666666666667</v>
      </c>
      <c r="BH32" s="653" t="str">
        <f t="shared" si="6"/>
        <v>CHECK</v>
      </c>
      <c r="BI32" s="653" t="str">
        <f t="shared" si="7"/>
        <v>CHECK</v>
      </c>
    </row>
    <row r="33" spans="1:61" s="64" customFormat="1" ht="15" customHeight="1" x14ac:dyDescent="0.15">
      <c r="A33" s="817" t="s">
        <v>452</v>
      </c>
      <c r="B33" s="12" t="s">
        <v>299</v>
      </c>
      <c r="C33" s="822" t="s">
        <v>16</v>
      </c>
      <c r="D33" s="1791">
        <v>6.2E-2</v>
      </c>
      <c r="E33" s="1791">
        <v>665</v>
      </c>
      <c r="F33" s="1791">
        <v>0.14000000000000001</v>
      </c>
      <c r="G33" s="1791">
        <v>470</v>
      </c>
      <c r="H33" s="1791">
        <v>0</v>
      </c>
      <c r="I33" s="1791">
        <v>0</v>
      </c>
      <c r="J33" s="1791">
        <v>2E-3</v>
      </c>
      <c r="K33" s="1791">
        <v>2</v>
      </c>
      <c r="L33" s="863"/>
      <c r="M33" s="863"/>
      <c r="N33" s="863"/>
      <c r="O33" s="824"/>
      <c r="P33" s="863"/>
      <c r="Q33" s="863"/>
      <c r="R33" s="863"/>
      <c r="S33" s="824"/>
      <c r="T33" s="863"/>
      <c r="U33" s="863"/>
      <c r="V33" s="863"/>
      <c r="W33" s="824"/>
      <c r="X33" s="863"/>
      <c r="Y33" s="863"/>
      <c r="Z33" s="863"/>
      <c r="AA33" s="824"/>
      <c r="AB33" s="824"/>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3"/>
      <c r="AL33" s="391" t="s">
        <v>452</v>
      </c>
      <c r="AM33" s="12" t="s">
        <v>299</v>
      </c>
      <c r="AN33" s="822" t="s">
        <v>16</v>
      </c>
      <c r="AO33" s="1304"/>
      <c r="AP33" s="1304"/>
      <c r="AQ33" s="1304"/>
      <c r="AR33" s="1304"/>
      <c r="AS33" s="1304"/>
      <c r="AT33" s="1304"/>
      <c r="AU33" s="1304"/>
      <c r="AV33" s="1304"/>
      <c r="AZ33" s="391" t="s">
        <v>452</v>
      </c>
      <c r="BA33" s="12" t="s">
        <v>299</v>
      </c>
      <c r="BB33" s="118" t="s">
        <v>62</v>
      </c>
      <c r="BC33" s="201">
        <f t="shared" si="1"/>
        <v>10725.806451612903</v>
      </c>
      <c r="BD33" s="227">
        <f t="shared" si="14"/>
        <v>1472.9729729729731</v>
      </c>
      <c r="BE33" s="581">
        <f t="shared" si="3"/>
        <v>0</v>
      </c>
      <c r="BF33" s="228">
        <f t="shared" si="4"/>
        <v>1000</v>
      </c>
      <c r="BH33" s="653" t="str">
        <f t="shared" si="6"/>
        <v>CHECK</v>
      </c>
      <c r="BI33" s="653" t="str">
        <f t="shared" si="7"/>
        <v>CHECK</v>
      </c>
    </row>
    <row r="34" spans="1:61" s="64" customFormat="1" ht="15" customHeight="1" x14ac:dyDescent="0.15">
      <c r="A34" s="825" t="s">
        <v>453</v>
      </c>
      <c r="B34" s="13" t="s">
        <v>362</v>
      </c>
      <c r="C34" s="818" t="s">
        <v>16</v>
      </c>
      <c r="D34" s="1791">
        <v>0</v>
      </c>
      <c r="E34" s="1791">
        <v>0</v>
      </c>
      <c r="F34" s="1791">
        <v>7.3999999999999996E-2</v>
      </c>
      <c r="G34" s="1791">
        <v>109</v>
      </c>
      <c r="H34" s="1791">
        <v>0</v>
      </c>
      <c r="I34" s="1791">
        <v>0</v>
      </c>
      <c r="J34" s="1791">
        <v>0</v>
      </c>
      <c r="K34" s="1791">
        <v>0</v>
      </c>
      <c r="L34" s="863"/>
      <c r="M34" s="863"/>
      <c r="N34" s="863"/>
      <c r="O34" s="824"/>
      <c r="P34" s="863"/>
      <c r="Q34" s="863"/>
      <c r="R34" s="863"/>
      <c r="S34" s="824"/>
      <c r="T34" s="863"/>
      <c r="U34" s="863"/>
      <c r="V34" s="863"/>
      <c r="W34" s="824"/>
      <c r="X34" s="863"/>
      <c r="Y34" s="863"/>
      <c r="Z34" s="863"/>
      <c r="AA34" s="824"/>
      <c r="AB34" s="824"/>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3"/>
      <c r="AL34" s="1056" t="s">
        <v>453</v>
      </c>
      <c r="AM34" s="13" t="s">
        <v>362</v>
      </c>
      <c r="AN34" s="818" t="s">
        <v>16</v>
      </c>
      <c r="AO34" s="1306" t="str">
        <f t="shared" ref="AO34" si="20">IF(D34&gt;D33,"Error","OK")</f>
        <v>OK</v>
      </c>
      <c r="AP34" s="1306" t="str">
        <f t="shared" ref="AP34" si="21">IF(E34&gt;E33,"Error","OK")</f>
        <v>OK</v>
      </c>
      <c r="AQ34" s="1306" t="str">
        <f>IF(F35&gt;F34,"Error","OK")</f>
        <v>Error</v>
      </c>
      <c r="AR34" s="1306" t="str">
        <f>IF(G35&gt;G34,"Error","OK")</f>
        <v>Error</v>
      </c>
      <c r="AS34" s="1306" t="str">
        <f>IF(H34&gt;H33,"Error","OK")</f>
        <v>OK</v>
      </c>
      <c r="AT34" s="1306" t="str">
        <f>IF(I34&gt;I33,"Error","OK")</f>
        <v>OK</v>
      </c>
      <c r="AU34" s="1306" t="str">
        <f>IF(J34&gt;J33,"Error","OK")</f>
        <v>OK</v>
      </c>
      <c r="AV34" s="1306" t="str">
        <f>IF(K34&gt;K33,"Error","OK")</f>
        <v>OK</v>
      </c>
      <c r="AZ34" s="1056" t="s">
        <v>453</v>
      </c>
      <c r="BA34" s="13" t="s">
        <v>362</v>
      </c>
      <c r="BB34" s="118" t="s">
        <v>62</v>
      </c>
      <c r="BC34" s="201">
        <f t="shared" si="1"/>
        <v>0</v>
      </c>
      <c r="BD34" s="227">
        <f t="shared" si="14"/>
        <v>5827.3290399564812</v>
      </c>
      <c r="BE34" s="581">
        <f t="shared" si="3"/>
        <v>0</v>
      </c>
      <c r="BF34" s="228">
        <f t="shared" si="4"/>
        <v>0</v>
      </c>
      <c r="BH34" s="653" t="str">
        <f t="shared" si="6"/>
        <v>CHECK</v>
      </c>
      <c r="BI34" s="653" t="str">
        <f t="shared" si="7"/>
        <v>ACCEPT</v>
      </c>
    </row>
    <row r="35" spans="1:61" s="64" customFormat="1" ht="15" customHeight="1" x14ac:dyDescent="0.15">
      <c r="A35" s="1202" t="s">
        <v>454</v>
      </c>
      <c r="B35" s="1226" t="s">
        <v>329</v>
      </c>
      <c r="C35" s="1204" t="s">
        <v>16</v>
      </c>
      <c r="D35" s="1344">
        <v>64.39800000000001</v>
      </c>
      <c r="E35" s="1347">
        <v>335402</v>
      </c>
      <c r="F35" s="1816">
        <v>56.987000000000002</v>
      </c>
      <c r="G35" s="1819">
        <v>332082</v>
      </c>
      <c r="H35" s="1344">
        <v>10.801</v>
      </c>
      <c r="I35" s="1344">
        <v>68277</v>
      </c>
      <c r="J35" s="1819">
        <v>15.007</v>
      </c>
      <c r="K35" s="1790">
        <v>71715</v>
      </c>
      <c r="L35" s="862"/>
      <c r="M35" s="862"/>
      <c r="N35" s="862"/>
      <c r="O35" s="864"/>
      <c r="P35" s="862"/>
      <c r="Q35" s="862"/>
      <c r="R35" s="862"/>
      <c r="S35" s="864"/>
      <c r="T35" s="862"/>
      <c r="U35" s="862"/>
      <c r="V35" s="862"/>
      <c r="W35" s="864"/>
      <c r="X35" s="862"/>
      <c r="Y35" s="862"/>
      <c r="Z35" s="862"/>
      <c r="AA35" s="864"/>
      <c r="AB35" s="824"/>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3"/>
      <c r="AL35" s="730" t="s">
        <v>454</v>
      </c>
      <c r="AM35" s="812" t="s">
        <v>329</v>
      </c>
      <c r="AN35" s="834" t="s">
        <v>16</v>
      </c>
      <c r="AO35" s="1307" t="str">
        <f>IF(D35&lt;(D36+D40+D42),"Error","OK")</f>
        <v>OK</v>
      </c>
      <c r="AP35" s="1307" t="str">
        <f t="shared" ref="AP35" si="22">IF(E35&lt;(E36+E40+E42),"Error","OK")</f>
        <v>OK</v>
      </c>
      <c r="AQ35" s="1307" t="str">
        <f>IF(F36&lt;(F37+F41+F43),"Error","OK")</f>
        <v>OK</v>
      </c>
      <c r="AR35" s="1307" t="str">
        <f>IF(G36&lt;(G37+G41+G43),"Error","OK")</f>
        <v>OK</v>
      </c>
      <c r="AS35" s="1307" t="str">
        <f>IF(H35&lt;(H36+H40+H42),"Error","OK")</f>
        <v>OK</v>
      </c>
      <c r="AT35" s="1307" t="str">
        <f>IF(I35&lt;(I36+I40+I42),"Error","OK")</f>
        <v>OK</v>
      </c>
      <c r="AU35" s="1307" t="str">
        <f>IF(J35&lt;(J36+J40+J42),"Error","OK")</f>
        <v>OK</v>
      </c>
      <c r="AV35" s="1307" t="str">
        <f>IF(K35&lt;(K36+K40+K42),"Error","OK")</f>
        <v>OK</v>
      </c>
      <c r="AZ35" s="730" t="s">
        <v>454</v>
      </c>
      <c r="BA35" s="812" t="s">
        <v>329</v>
      </c>
      <c r="BB35" s="118" t="s">
        <v>62</v>
      </c>
      <c r="BC35" s="201">
        <f t="shared" si="1"/>
        <v>5208.2673374949527</v>
      </c>
      <c r="BD35" s="227">
        <f t="shared" si="14"/>
        <v>5064.9070417108178</v>
      </c>
      <c r="BE35" s="581">
        <f t="shared" si="3"/>
        <v>6321.3591334135726</v>
      </c>
      <c r="BF35" s="228">
        <f t="shared" si="4"/>
        <v>4778.769907376558</v>
      </c>
      <c r="BH35" s="653" t="str">
        <f t="shared" si="6"/>
        <v>ACCEPT</v>
      </c>
      <c r="BI35" s="653" t="str">
        <f t="shared" si="7"/>
        <v>CHECK</v>
      </c>
    </row>
    <row r="36" spans="1:61" s="64" customFormat="1" ht="15" customHeight="1" x14ac:dyDescent="0.15">
      <c r="A36" s="1202" t="s">
        <v>78</v>
      </c>
      <c r="B36" s="1208" t="s">
        <v>331</v>
      </c>
      <c r="C36" s="1209" t="s">
        <v>16</v>
      </c>
      <c r="D36" s="1344">
        <v>59.376000000000005</v>
      </c>
      <c r="E36" s="1347">
        <v>276146</v>
      </c>
      <c r="F36" s="1816">
        <v>51.905000000000001</v>
      </c>
      <c r="G36" s="1819">
        <v>262894</v>
      </c>
      <c r="H36" s="1790">
        <v>4.9710000000000001</v>
      </c>
      <c r="I36" s="1790">
        <v>21315</v>
      </c>
      <c r="J36" s="1790">
        <v>8.3469999999999995</v>
      </c>
      <c r="K36" s="1790">
        <v>17720</v>
      </c>
      <c r="L36" s="863"/>
      <c r="M36" s="863"/>
      <c r="N36" s="863"/>
      <c r="O36" s="824"/>
      <c r="P36" s="863"/>
      <c r="Q36" s="863"/>
      <c r="R36" s="863"/>
      <c r="S36" s="824"/>
      <c r="T36" s="863"/>
      <c r="U36" s="863"/>
      <c r="V36" s="863"/>
      <c r="W36" s="824"/>
      <c r="X36" s="863"/>
      <c r="Y36" s="863"/>
      <c r="Z36" s="863"/>
      <c r="AA36" s="824"/>
      <c r="AB36" s="824"/>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3"/>
      <c r="AL36" s="391" t="s">
        <v>78</v>
      </c>
      <c r="AM36" s="12" t="s">
        <v>331</v>
      </c>
      <c r="AN36" s="823" t="s">
        <v>16</v>
      </c>
      <c r="AO36" s="1305" t="str">
        <f>IF(D36&lt;(D37+D38),"Error","OK")</f>
        <v>OK</v>
      </c>
      <c r="AP36" s="1305" t="str">
        <f t="shared" ref="AP36" si="23">IF(E36&lt;(E37+E38),"Error","OK")</f>
        <v>OK</v>
      </c>
      <c r="AQ36" s="1305" t="str">
        <f>IF(F37&lt;(F38+F39),"Error","OK")</f>
        <v>Error</v>
      </c>
      <c r="AR36" s="1305" t="str">
        <f>IF(G37&lt;(G38+G39),"Error","OK")</f>
        <v>Error</v>
      </c>
      <c r="AS36" s="1305" t="str">
        <f>IF(H36&lt;(H37+H38),"Error","OK")</f>
        <v>OK</v>
      </c>
      <c r="AT36" s="1305" t="str">
        <f>IF(I36&lt;(I37+I38),"Error","OK")</f>
        <v>OK</v>
      </c>
      <c r="AU36" s="1305" t="str">
        <f>IF(J36&lt;(J37+J38),"Error","OK")</f>
        <v>OK</v>
      </c>
      <c r="AV36" s="1305" t="str">
        <f>IF(K36&lt;(K37+K38),"Error","OK")</f>
        <v>OK</v>
      </c>
      <c r="AZ36" s="391" t="s">
        <v>78</v>
      </c>
      <c r="BA36" s="12" t="s">
        <v>331</v>
      </c>
      <c r="BB36" s="118" t="s">
        <v>62</v>
      </c>
      <c r="BC36" s="201">
        <f t="shared" si="1"/>
        <v>4650.8016707087036</v>
      </c>
      <c r="BD36" s="227">
        <f t="shared" si="14"/>
        <v>4341.9679689395771</v>
      </c>
      <c r="BE36" s="581">
        <f t="shared" si="3"/>
        <v>4287.8696439348223</v>
      </c>
      <c r="BF36" s="228">
        <f t="shared" si="4"/>
        <v>2122.9184138013657</v>
      </c>
      <c r="BH36" s="653" t="str">
        <f t="shared" si="6"/>
        <v>ACCEPT</v>
      </c>
      <c r="BI36" s="653" t="str">
        <f t="shared" si="7"/>
        <v>CHECK</v>
      </c>
    </row>
    <row r="37" spans="1:61" s="64" customFormat="1" ht="14.25" customHeight="1" x14ac:dyDescent="0.15">
      <c r="A37" s="817" t="s">
        <v>455</v>
      </c>
      <c r="B37" s="10" t="s">
        <v>298</v>
      </c>
      <c r="C37" s="822" t="s">
        <v>16</v>
      </c>
      <c r="D37" s="1791">
        <v>21.158000000000001</v>
      </c>
      <c r="E37" s="1791">
        <v>85804</v>
      </c>
      <c r="F37" s="1791">
        <v>16.484000000000002</v>
      </c>
      <c r="G37" s="1791">
        <v>71573</v>
      </c>
      <c r="H37" s="1791">
        <v>1.7070000000000001</v>
      </c>
      <c r="I37" s="1791">
        <v>13626</v>
      </c>
      <c r="J37" s="1791">
        <v>1.6779999999999999</v>
      </c>
      <c r="K37" s="1791">
        <v>13697</v>
      </c>
      <c r="L37" s="863"/>
      <c r="M37" s="863"/>
      <c r="N37" s="863"/>
      <c r="O37" s="824"/>
      <c r="P37" s="863"/>
      <c r="Q37" s="863"/>
      <c r="R37" s="863"/>
      <c r="S37" s="824"/>
      <c r="T37" s="863"/>
      <c r="U37" s="863"/>
      <c r="V37" s="863"/>
      <c r="W37" s="824"/>
      <c r="X37" s="863"/>
      <c r="Y37" s="863"/>
      <c r="Z37" s="863"/>
      <c r="AA37" s="824"/>
      <c r="AB37" s="824"/>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3"/>
      <c r="AL37" s="391" t="s">
        <v>455</v>
      </c>
      <c r="AM37" s="10" t="s">
        <v>298</v>
      </c>
      <c r="AN37" s="822" t="s">
        <v>16</v>
      </c>
      <c r="AO37" s="1304"/>
      <c r="AP37" s="1304"/>
      <c r="AQ37" s="1304"/>
      <c r="AR37" s="1304"/>
      <c r="AS37" s="1304"/>
      <c r="AT37" s="1304"/>
      <c r="AU37" s="1304"/>
      <c r="AV37" s="1304"/>
      <c r="AZ37" s="391" t="s">
        <v>455</v>
      </c>
      <c r="BA37" s="10" t="s">
        <v>298</v>
      </c>
      <c r="BB37" s="118" t="s">
        <v>62</v>
      </c>
      <c r="BC37" s="201">
        <f t="shared" si="1"/>
        <v>4055.3927592400037</v>
      </c>
      <c r="BD37" s="227">
        <f t="shared" si="14"/>
        <v>5401.3438355777644</v>
      </c>
      <c r="BE37" s="581">
        <f t="shared" si="3"/>
        <v>7982.4253075571178</v>
      </c>
      <c r="BF37" s="228">
        <f t="shared" si="4"/>
        <v>8162.6936829558999</v>
      </c>
      <c r="BH37" s="653" t="str">
        <f t="shared" si="6"/>
        <v>ACCEPT</v>
      </c>
      <c r="BI37" s="653" t="str">
        <f t="shared" si="7"/>
        <v>CHECK</v>
      </c>
    </row>
    <row r="38" spans="1:61" s="64" customFormat="1" ht="15" customHeight="1" x14ac:dyDescent="0.15">
      <c r="A38" s="817" t="s">
        <v>456</v>
      </c>
      <c r="B38" s="10" t="s">
        <v>299</v>
      </c>
      <c r="C38" s="822" t="s">
        <v>16</v>
      </c>
      <c r="D38" s="1791">
        <v>38.218000000000004</v>
      </c>
      <c r="E38" s="1791">
        <v>190342</v>
      </c>
      <c r="F38" s="1791">
        <v>35.420999999999999</v>
      </c>
      <c r="G38" s="1791">
        <v>191321</v>
      </c>
      <c r="H38" s="1791">
        <v>3.2639999999999998</v>
      </c>
      <c r="I38" s="1791">
        <v>7689</v>
      </c>
      <c r="J38" s="1791">
        <v>6.6689999999999996</v>
      </c>
      <c r="K38" s="1791">
        <v>4023</v>
      </c>
      <c r="L38" s="863"/>
      <c r="M38" s="863"/>
      <c r="N38" s="863"/>
      <c r="O38" s="824"/>
      <c r="P38" s="863"/>
      <c r="Q38" s="863"/>
      <c r="R38" s="863"/>
      <c r="S38" s="824"/>
      <c r="T38" s="863"/>
      <c r="U38" s="863"/>
      <c r="V38" s="863"/>
      <c r="W38" s="824"/>
      <c r="X38" s="863"/>
      <c r="Y38" s="863"/>
      <c r="Z38" s="863"/>
      <c r="AA38" s="824"/>
      <c r="AB38" s="824"/>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3"/>
      <c r="AL38" s="391" t="s">
        <v>456</v>
      </c>
      <c r="AM38" s="10" t="s">
        <v>299</v>
      </c>
      <c r="AN38" s="822" t="s">
        <v>16</v>
      </c>
      <c r="AO38" s="1304"/>
      <c r="AP38" s="1304"/>
      <c r="AQ38" s="1304"/>
      <c r="AR38" s="1304"/>
      <c r="AS38" s="1304"/>
      <c r="AT38" s="1304"/>
      <c r="AU38" s="1304"/>
      <c r="AV38" s="1304"/>
      <c r="AZ38" s="391" t="s">
        <v>456</v>
      </c>
      <c r="BA38" s="10" t="s">
        <v>299</v>
      </c>
      <c r="BB38" s="118" t="s">
        <v>62</v>
      </c>
      <c r="BC38" s="201">
        <f t="shared" si="1"/>
        <v>4980.4280705426754</v>
      </c>
      <c r="BD38" s="227">
        <f t="shared" si="14"/>
        <v>4351.3128756722554</v>
      </c>
      <c r="BE38" s="581">
        <f t="shared" si="3"/>
        <v>2355.6985294117649</v>
      </c>
      <c r="BF38" s="228">
        <f t="shared" si="4"/>
        <v>603.23886639676118</v>
      </c>
      <c r="BH38" s="653" t="str">
        <f t="shared" si="6"/>
        <v>ACCEPT</v>
      </c>
      <c r="BI38" s="653" t="str">
        <f t="shared" si="7"/>
        <v>CHECK</v>
      </c>
    </row>
    <row r="39" spans="1:61" s="64" customFormat="1" ht="15" customHeight="1" x14ac:dyDescent="0.15">
      <c r="A39" s="817" t="s">
        <v>457</v>
      </c>
      <c r="B39" s="21" t="s">
        <v>362</v>
      </c>
      <c r="C39" s="818" t="s">
        <v>16</v>
      </c>
      <c r="D39" s="1791">
        <v>12.175000000000001</v>
      </c>
      <c r="E39" s="1791">
        <v>48274</v>
      </c>
      <c r="F39" s="1791">
        <v>6.3220000000000001</v>
      </c>
      <c r="G39" s="1791">
        <v>27509</v>
      </c>
      <c r="H39" s="1791">
        <v>3.0009999999999999</v>
      </c>
      <c r="I39" s="1791">
        <v>2730</v>
      </c>
      <c r="J39" s="1791">
        <v>5.4219999999999997</v>
      </c>
      <c r="K39" s="1791">
        <v>1948</v>
      </c>
      <c r="L39" s="863"/>
      <c r="M39" s="863"/>
      <c r="N39" s="863"/>
      <c r="O39" s="824"/>
      <c r="P39" s="863"/>
      <c r="Q39" s="863"/>
      <c r="R39" s="863"/>
      <c r="S39" s="824"/>
      <c r="T39" s="863"/>
      <c r="U39" s="863"/>
      <c r="V39" s="863"/>
      <c r="W39" s="824"/>
      <c r="X39" s="863"/>
      <c r="Y39" s="863"/>
      <c r="Z39" s="863"/>
      <c r="AA39" s="824"/>
      <c r="AB39" s="824"/>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3"/>
      <c r="AL39" s="391" t="s">
        <v>457</v>
      </c>
      <c r="AM39" s="11" t="s">
        <v>362</v>
      </c>
      <c r="AN39" s="818" t="s">
        <v>16</v>
      </c>
      <c r="AO39" s="1306" t="str">
        <f t="shared" ref="AO39" si="24">IF(D39&gt;D38,"Error","OK")</f>
        <v>OK</v>
      </c>
      <c r="AP39" s="1306" t="str">
        <f t="shared" ref="AP39" si="25">IF(E39&gt;E38,"Error","OK")</f>
        <v>OK</v>
      </c>
      <c r="AQ39" s="1306" t="str">
        <f>IF(F40&gt;F39,"Error","OK")</f>
        <v>OK</v>
      </c>
      <c r="AR39" s="1306" t="str">
        <f>IF(G40&gt;G39,"Error","OK")</f>
        <v>OK</v>
      </c>
      <c r="AS39" s="1306" t="str">
        <f>IF(H39&gt;H38,"Error","OK")</f>
        <v>OK</v>
      </c>
      <c r="AT39" s="1306" t="str">
        <f>IF(I39&gt;I38,"Error","OK")</f>
        <v>OK</v>
      </c>
      <c r="AU39" s="1306" t="str">
        <f>IF(J39&gt;J38,"Error","OK")</f>
        <v>OK</v>
      </c>
      <c r="AV39" s="1306" t="str">
        <f>IF(K39&gt;K38,"Error","OK")</f>
        <v>OK</v>
      </c>
      <c r="AZ39" s="391" t="s">
        <v>457</v>
      </c>
      <c r="BA39" s="11" t="s">
        <v>362</v>
      </c>
      <c r="BB39" s="118" t="s">
        <v>62</v>
      </c>
      <c r="BC39" s="201">
        <f t="shared" si="1"/>
        <v>3965.0102669404514</v>
      </c>
      <c r="BD39" s="227">
        <f t="shared" si="14"/>
        <v>8665.7681940700804</v>
      </c>
      <c r="BE39" s="581">
        <f t="shared" si="3"/>
        <v>909.69676774408538</v>
      </c>
      <c r="BF39" s="228">
        <f t="shared" si="4"/>
        <v>359.27701954998156</v>
      </c>
      <c r="BH39" s="653" t="str">
        <f t="shared" si="6"/>
        <v>CHECK</v>
      </c>
      <c r="BI39" s="653" t="str">
        <f t="shared" si="7"/>
        <v>CHECK</v>
      </c>
    </row>
    <row r="40" spans="1:61" s="64" customFormat="1" ht="15" customHeight="1" x14ac:dyDescent="0.15">
      <c r="A40" s="1202" t="s">
        <v>79</v>
      </c>
      <c r="B40" s="1214" t="s">
        <v>458</v>
      </c>
      <c r="C40" s="1209" t="s">
        <v>16</v>
      </c>
      <c r="D40" s="1790">
        <v>1.133</v>
      </c>
      <c r="E40" s="1790">
        <v>6355</v>
      </c>
      <c r="F40" s="1790">
        <v>0.371</v>
      </c>
      <c r="G40" s="1790">
        <v>3215</v>
      </c>
      <c r="H40" s="1790">
        <v>1.7410000000000001</v>
      </c>
      <c r="I40" s="1790">
        <v>6722</v>
      </c>
      <c r="J40" s="1790">
        <v>2.0030000000000001</v>
      </c>
      <c r="K40" s="1790">
        <v>7572</v>
      </c>
      <c r="L40" s="863"/>
      <c r="M40" s="863"/>
      <c r="N40" s="863"/>
      <c r="O40" s="824"/>
      <c r="P40" s="863"/>
      <c r="Q40" s="863"/>
      <c r="R40" s="863"/>
      <c r="S40" s="824"/>
      <c r="T40" s="863"/>
      <c r="U40" s="863"/>
      <c r="V40" s="863"/>
      <c r="W40" s="824"/>
      <c r="X40" s="863"/>
      <c r="Y40" s="863"/>
      <c r="Z40" s="863"/>
      <c r="AA40" s="824"/>
      <c r="AB40" s="824"/>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3"/>
      <c r="AL40" s="391" t="s">
        <v>79</v>
      </c>
      <c r="AM40" s="12" t="s">
        <v>458</v>
      </c>
      <c r="AN40" s="823" t="s">
        <v>16</v>
      </c>
      <c r="AO40" s="1304"/>
      <c r="AP40" s="1304"/>
      <c r="AQ40" s="1304"/>
      <c r="AR40" s="1304"/>
      <c r="AS40" s="1304"/>
      <c r="AT40" s="1304"/>
      <c r="AU40" s="1304"/>
      <c r="AV40" s="1304"/>
      <c r="AZ40" s="391" t="s">
        <v>79</v>
      </c>
      <c r="BA40" s="12" t="s">
        <v>458</v>
      </c>
      <c r="BB40" s="118" t="s">
        <v>62</v>
      </c>
      <c r="BC40" s="201">
        <f t="shared" si="1"/>
        <v>5609.0026478375994</v>
      </c>
      <c r="BD40" s="227">
        <f t="shared" si="14"/>
        <v>4333.333333333333</v>
      </c>
      <c r="BE40" s="581">
        <f t="shared" si="3"/>
        <v>3860.9994256174609</v>
      </c>
      <c r="BF40" s="228">
        <f t="shared" si="4"/>
        <v>3780.3295057413875</v>
      </c>
      <c r="BH40" s="653" t="str">
        <f t="shared" si="6"/>
        <v>ACCEPT</v>
      </c>
      <c r="BI40" s="653" t="str">
        <f t="shared" si="7"/>
        <v>CHECK</v>
      </c>
    </row>
    <row r="41" spans="1:61" s="64" customFormat="1" ht="15" customHeight="1" x14ac:dyDescent="0.15">
      <c r="A41" s="817" t="s">
        <v>459</v>
      </c>
      <c r="B41" s="835" t="s">
        <v>400</v>
      </c>
      <c r="C41" s="818" t="s">
        <v>16</v>
      </c>
      <c r="D41" s="1799">
        <v>0.71199999999999997</v>
      </c>
      <c r="E41" s="1799">
        <v>2787</v>
      </c>
      <c r="F41" s="1799">
        <v>2.4E-2</v>
      </c>
      <c r="G41" s="1799">
        <v>104</v>
      </c>
      <c r="H41" s="1799">
        <v>7.0000000000000001E-3</v>
      </c>
      <c r="I41" s="1799">
        <v>139</v>
      </c>
      <c r="J41" s="1799">
        <v>0</v>
      </c>
      <c r="K41" s="1799">
        <v>0</v>
      </c>
      <c r="L41" s="863"/>
      <c r="M41" s="863"/>
      <c r="N41" s="863"/>
      <c r="O41" s="824"/>
      <c r="P41" s="863"/>
      <c r="Q41" s="863"/>
      <c r="R41" s="863"/>
      <c r="S41" s="824"/>
      <c r="T41" s="863"/>
      <c r="U41" s="863"/>
      <c r="V41" s="863"/>
      <c r="W41" s="824"/>
      <c r="X41" s="863"/>
      <c r="Y41" s="863"/>
      <c r="Z41" s="863"/>
      <c r="AA41" s="824"/>
      <c r="AB41" s="824"/>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3"/>
      <c r="AL41" s="391" t="s">
        <v>459</v>
      </c>
      <c r="AM41" s="836" t="s">
        <v>400</v>
      </c>
      <c r="AN41" s="818" t="s">
        <v>16</v>
      </c>
      <c r="AO41" s="1306" t="str">
        <f t="shared" ref="AO41" si="26">IF(D41&gt;D40,"Error","OK")</f>
        <v>OK</v>
      </c>
      <c r="AP41" s="1306" t="str">
        <f t="shared" ref="AP41" si="27">IF(E41&gt;E40,"Error","OK")</f>
        <v>OK</v>
      </c>
      <c r="AQ41" s="1306" t="str">
        <f>IF(F42&gt;F41,"Error","OK")</f>
        <v>Error</v>
      </c>
      <c r="AR41" s="1306" t="str">
        <f>IF(G42&gt;G41,"Error","OK")</f>
        <v>Error</v>
      </c>
      <c r="AS41" s="1306" t="str">
        <f>IF(H41&gt;H40,"Error","OK")</f>
        <v>OK</v>
      </c>
      <c r="AT41" s="1306" t="str">
        <f>IF(I41&gt;I40,"Error","OK")</f>
        <v>OK</v>
      </c>
      <c r="AU41" s="1306" t="str">
        <f>IF(J41&gt;J40,"Error","OK")</f>
        <v>OK</v>
      </c>
      <c r="AV41" s="1306" t="str">
        <f>IF(K41&gt;K40,"Error","OK")</f>
        <v>OK</v>
      </c>
      <c r="AZ41" s="391" t="s">
        <v>459</v>
      </c>
      <c r="BA41" s="836" t="s">
        <v>400</v>
      </c>
      <c r="BB41" s="118" t="s">
        <v>62</v>
      </c>
      <c r="BC41" s="201">
        <f t="shared" si="1"/>
        <v>3914.3258426966295</v>
      </c>
      <c r="BD41" s="227">
        <f t="shared" si="14"/>
        <v>14004.033113988537</v>
      </c>
      <c r="BE41" s="581">
        <f t="shared" si="3"/>
        <v>19857.142857142855</v>
      </c>
      <c r="BF41" s="228">
        <f t="shared" si="4"/>
        <v>0</v>
      </c>
      <c r="BH41" s="653" t="str">
        <f t="shared" si="6"/>
        <v>ACCEPT</v>
      </c>
      <c r="BI41" s="653" t="str">
        <f t="shared" si="7"/>
        <v>ACCEPT</v>
      </c>
    </row>
    <row r="42" spans="1:61" s="64" customFormat="1" ht="15" customHeight="1" x14ac:dyDescent="0.15">
      <c r="A42" s="1202" t="s">
        <v>460</v>
      </c>
      <c r="B42" s="1208" t="s">
        <v>332</v>
      </c>
      <c r="C42" s="1209" t="s">
        <v>16</v>
      </c>
      <c r="D42" s="1790">
        <v>3.8889999999999998</v>
      </c>
      <c r="E42" s="1790">
        <v>52901</v>
      </c>
      <c r="F42" s="1790">
        <v>4.7110000000000003</v>
      </c>
      <c r="G42" s="1790">
        <v>65973</v>
      </c>
      <c r="H42" s="1790">
        <v>4.0890000000000004</v>
      </c>
      <c r="I42" s="1790">
        <v>40240</v>
      </c>
      <c r="J42" s="1790">
        <v>4.657</v>
      </c>
      <c r="K42" s="1790">
        <v>46423</v>
      </c>
      <c r="L42" s="863"/>
      <c r="M42" s="863"/>
      <c r="N42" s="863"/>
      <c r="O42" s="824"/>
      <c r="P42" s="863"/>
      <c r="Q42" s="863"/>
      <c r="R42" s="863"/>
      <c r="S42" s="824"/>
      <c r="T42" s="863"/>
      <c r="U42" s="863"/>
      <c r="V42" s="863"/>
      <c r="W42" s="824"/>
      <c r="X42" s="863"/>
      <c r="Y42" s="863"/>
      <c r="Z42" s="863"/>
      <c r="AA42" s="824"/>
      <c r="AB42" s="824"/>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3"/>
      <c r="AL42" s="391" t="s">
        <v>460</v>
      </c>
      <c r="AM42" s="12" t="s">
        <v>332</v>
      </c>
      <c r="AN42" s="823" t="s">
        <v>16</v>
      </c>
      <c r="AO42" s="1309" t="str">
        <f>IF(D42&lt;(D43+D44+D45),"Error","OK")</f>
        <v>OK</v>
      </c>
      <c r="AP42" s="1309" t="str">
        <f t="shared" ref="AP42" si="28">IF(E42&lt;(E43+E44+E45),"Error","OK")</f>
        <v>OK</v>
      </c>
      <c r="AQ42" s="1309" t="str">
        <f>IF(F43&lt;(F44+F45+F46),"Error","OK")</f>
        <v>Error</v>
      </c>
      <c r="AR42" s="1309" t="str">
        <f>IF(G43&lt;(G44+G45+G46),"Error","OK")</f>
        <v>Error</v>
      </c>
      <c r="AS42" s="1309" t="str">
        <f>IF(H42&lt;(H43+H44+H45),"Error","OK")</f>
        <v>OK</v>
      </c>
      <c r="AT42" s="1309" t="str">
        <f>IF(I42&lt;(I43+I44+I45),"Error","OK")</f>
        <v>OK</v>
      </c>
      <c r="AU42" s="1309" t="e">
        <f>IF(J42&lt;(J44+J45+#REF!),"Error","OK")</f>
        <v>#REF!</v>
      </c>
      <c r="AV42" s="1309" t="e">
        <f>IF(K42&lt;(K44+K45+#REF!),"Error","OK")</f>
        <v>#REF!</v>
      </c>
      <c r="AZ42" s="391" t="s">
        <v>460</v>
      </c>
      <c r="BA42" s="12" t="s">
        <v>332</v>
      </c>
      <c r="BB42" s="118" t="s">
        <v>62</v>
      </c>
      <c r="BC42" s="201">
        <f t="shared" si="1"/>
        <v>13602.725636410389</v>
      </c>
      <c r="BD42" s="227">
        <f t="shared" si="14"/>
        <v>10649.958228905596</v>
      </c>
      <c r="BE42" s="581">
        <f t="shared" si="3"/>
        <v>9841.0369283443379</v>
      </c>
      <c r="BF42" s="228">
        <f t="shared" si="4"/>
        <v>9968.4346145587278</v>
      </c>
      <c r="BH42" s="653" t="str">
        <f t="shared" si="6"/>
        <v>ACCEPT</v>
      </c>
      <c r="BI42" s="653" t="str">
        <f t="shared" si="7"/>
        <v>CHECK</v>
      </c>
    </row>
    <row r="43" spans="1:61" s="64" customFormat="1" ht="15" customHeight="1" x14ac:dyDescent="0.15">
      <c r="A43" s="817" t="s">
        <v>461</v>
      </c>
      <c r="B43" s="10" t="s">
        <v>333</v>
      </c>
      <c r="C43" s="822" t="s">
        <v>16</v>
      </c>
      <c r="D43" s="1799">
        <v>1.0980000000000001</v>
      </c>
      <c r="E43" s="1799">
        <v>11799</v>
      </c>
      <c r="F43" s="1799">
        <v>1.1970000000000001</v>
      </c>
      <c r="G43" s="1799">
        <v>12748</v>
      </c>
      <c r="H43" s="1799">
        <v>0</v>
      </c>
      <c r="I43" s="1799">
        <v>0</v>
      </c>
      <c r="J43" s="1799">
        <v>0</v>
      </c>
      <c r="K43" s="1799">
        <v>0</v>
      </c>
      <c r="L43" s="863"/>
      <c r="M43" s="863"/>
      <c r="N43" s="863"/>
      <c r="O43" s="824"/>
      <c r="P43" s="863"/>
      <c r="Q43" s="863"/>
      <c r="R43" s="863"/>
      <c r="S43" s="824"/>
      <c r="T43" s="863"/>
      <c r="U43" s="863"/>
      <c r="V43" s="863"/>
      <c r="W43" s="824"/>
      <c r="X43" s="863"/>
      <c r="Y43" s="863"/>
      <c r="Z43" s="863"/>
      <c r="AA43" s="824"/>
      <c r="AB43" s="824"/>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3"/>
      <c r="AL43" s="391" t="s">
        <v>461</v>
      </c>
      <c r="AM43" s="10" t="s">
        <v>333</v>
      </c>
      <c r="AN43" s="822" t="s">
        <v>16</v>
      </c>
      <c r="AO43" s="1304"/>
      <c r="AP43" s="1304"/>
      <c r="AQ43" s="1304"/>
      <c r="AR43" s="1304"/>
      <c r="AS43" s="1304"/>
      <c r="AT43" s="1304"/>
      <c r="AU43" s="1304"/>
      <c r="AV43" s="1304"/>
      <c r="AZ43" s="391" t="s">
        <v>461</v>
      </c>
      <c r="BA43" s="10" t="s">
        <v>333</v>
      </c>
      <c r="BB43" s="118" t="s">
        <v>62</v>
      </c>
      <c r="BC43" s="201">
        <f t="shared" ref="BC43:BC69" si="29">IF(ISNUMBER(E43),IF(ISNUMBER(D43),IF(D43=0,IF(E43=0,0,"ZERO Q"),IF(E43=0,"ZERO V",E43/D43)),"NO Q"),IF(ISNUMBER(D43),"NO V","REPORT"))</f>
        <v>10745.901639344262</v>
      </c>
      <c r="BD43" s="227">
        <f t="shared" si="14"/>
        <v>15372.692645766188</v>
      </c>
      <c r="BE43" s="581">
        <f t="shared" ref="BE43:BE69" si="30">IF(ISNUMBER(I43),IF(ISNUMBER(H43),IF(H43=0,IF(I43=0,0,"ZERO Q"),IF(I43=0,"ZERO V",I43/H43)),"NO Q"),IF(ISNUMBER(H43),"NO V","REPORT"))</f>
        <v>0</v>
      </c>
      <c r="BF43" s="228">
        <f>IF(ISNUMBER(K44),IF(ISNUMBER(J44),IF(J44=0,IF(K44=0,0,"ZERO Q"),IF(K44=0,"ZERO V",K44/J44)),"NO Q"),IF(ISNUMBER(J44),"NO V","REPORT"))</f>
        <v>15062.364031907178</v>
      </c>
      <c r="BH43" s="653" t="str">
        <f t="shared" si="6"/>
        <v>CHECK</v>
      </c>
      <c r="BI43" s="653" t="str">
        <f t="shared" si="7"/>
        <v>CHECK</v>
      </c>
    </row>
    <row r="44" spans="1:61" s="64" customFormat="1" ht="15" customHeight="1" x14ac:dyDescent="0.15">
      <c r="A44" s="817" t="s">
        <v>462</v>
      </c>
      <c r="B44" s="10" t="s">
        <v>463</v>
      </c>
      <c r="C44" s="822" t="s">
        <v>16</v>
      </c>
      <c r="D44" s="1799">
        <v>2.79</v>
      </c>
      <c r="E44" s="1799">
        <v>41033</v>
      </c>
      <c r="F44" s="1799">
        <v>3.4129999999999998</v>
      </c>
      <c r="G44" s="1799">
        <v>52467</v>
      </c>
      <c r="H44" s="1799">
        <v>1.2609999999999999</v>
      </c>
      <c r="I44" s="1799">
        <v>17786</v>
      </c>
      <c r="J44" s="1799">
        <v>1.379</v>
      </c>
      <c r="K44" s="1799">
        <v>20771</v>
      </c>
      <c r="L44" s="863"/>
      <c r="M44" s="863"/>
      <c r="N44" s="863"/>
      <c r="O44" s="824"/>
      <c r="P44" s="863"/>
      <c r="Q44" s="863"/>
      <c r="R44" s="863"/>
      <c r="S44" s="824"/>
      <c r="T44" s="863"/>
      <c r="U44" s="863"/>
      <c r="V44" s="863"/>
      <c r="W44" s="824"/>
      <c r="X44" s="863"/>
      <c r="Y44" s="863"/>
      <c r="Z44" s="863"/>
      <c r="AA44" s="824"/>
      <c r="AB44" s="824"/>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3"/>
      <c r="AL44" s="391" t="s">
        <v>462</v>
      </c>
      <c r="AM44" s="10" t="s">
        <v>463</v>
      </c>
      <c r="AN44" s="822" t="s">
        <v>16</v>
      </c>
      <c r="AO44" s="1304"/>
      <c r="AP44" s="1304"/>
      <c r="AQ44" s="1304"/>
      <c r="AR44" s="1304"/>
      <c r="AS44" s="1304"/>
      <c r="AT44" s="1304"/>
      <c r="AU44" s="1304"/>
      <c r="AV44" s="1304"/>
      <c r="AZ44" s="391" t="s">
        <v>462</v>
      </c>
      <c r="BA44" s="10" t="s">
        <v>463</v>
      </c>
      <c r="BB44" s="118" t="s">
        <v>62</v>
      </c>
      <c r="BC44" s="201">
        <f t="shared" si="29"/>
        <v>14707.168458781362</v>
      </c>
      <c r="BD44" s="227">
        <f t="shared" si="14"/>
        <v>7504.9504950495048</v>
      </c>
      <c r="BE44" s="581">
        <f t="shared" si="30"/>
        <v>14104.678826328312</v>
      </c>
      <c r="BF44" s="228">
        <f>IF(ISNUMBER(K45),IF(ISNUMBER(J45),IF(J45=0,IF(K45=0,0,"ZERO Q"),IF(K45=0,"ZERO V",K45/J45)),"NO Q"),IF(ISNUMBER(J45),"NO V","REPORT"))</f>
        <v>7825.5033557046982</v>
      </c>
      <c r="BH44" s="653" t="str">
        <f t="shared" si="6"/>
        <v>ACCEPT</v>
      </c>
      <c r="BI44" s="653" t="str">
        <f t="shared" si="7"/>
        <v>CHECK</v>
      </c>
    </row>
    <row r="45" spans="1:61" s="64" customFormat="1" ht="15" customHeight="1" x14ac:dyDescent="0.15">
      <c r="A45" s="825" t="s">
        <v>464</v>
      </c>
      <c r="B45" s="13" t="s">
        <v>44</v>
      </c>
      <c r="C45" s="818" t="s">
        <v>16</v>
      </c>
      <c r="D45" s="1799">
        <v>1E-3</v>
      </c>
      <c r="E45" s="1799">
        <v>68</v>
      </c>
      <c r="F45" s="1799">
        <v>0.10100000000000001</v>
      </c>
      <c r="G45" s="1799">
        <v>758</v>
      </c>
      <c r="H45" s="1799">
        <v>2.8279999999999998</v>
      </c>
      <c r="I45" s="1799">
        <v>22453</v>
      </c>
      <c r="J45" s="1799">
        <v>3.278</v>
      </c>
      <c r="K45" s="1799">
        <v>25652</v>
      </c>
      <c r="L45" s="863"/>
      <c r="M45" s="863"/>
      <c r="N45" s="863"/>
      <c r="O45" s="824"/>
      <c r="P45" s="863"/>
      <c r="Q45" s="863"/>
      <c r="R45" s="863"/>
      <c r="S45" s="824"/>
      <c r="T45" s="863"/>
      <c r="U45" s="863"/>
      <c r="V45" s="863"/>
      <c r="W45" s="824"/>
      <c r="X45" s="863"/>
      <c r="Y45" s="863"/>
      <c r="Z45" s="863"/>
      <c r="AA45" s="824"/>
      <c r="AB45" s="824"/>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OK</v>
      </c>
      <c r="AJ45" s="156" t="str">
        <f>IF('JQ2 Trade'!K45&lt;K45,"WRONG","OK")</f>
        <v>OK</v>
      </c>
      <c r="AK45" s="863"/>
      <c r="AL45" s="1056" t="s">
        <v>464</v>
      </c>
      <c r="AM45" s="13" t="s">
        <v>44</v>
      </c>
      <c r="AN45" s="818" t="s">
        <v>16</v>
      </c>
      <c r="AO45" s="1306"/>
      <c r="AP45" s="1306"/>
      <c r="AQ45" s="1306"/>
      <c r="AR45" s="1306"/>
      <c r="AS45" s="1306"/>
      <c r="AT45" s="1306"/>
      <c r="AU45" s="1306"/>
      <c r="AV45" s="1306"/>
      <c r="AZ45" s="1056" t="s">
        <v>464</v>
      </c>
      <c r="BA45" s="13" t="s">
        <v>44</v>
      </c>
      <c r="BB45" s="118" t="s">
        <v>62</v>
      </c>
      <c r="BC45" s="201">
        <f t="shared" si="29"/>
        <v>68000</v>
      </c>
      <c r="BD45" s="227">
        <f t="shared" si="14"/>
        <v>4351.8501681971084</v>
      </c>
      <c r="BE45" s="581">
        <f t="shared" si="30"/>
        <v>7939.53323903819</v>
      </c>
      <c r="BF45" s="228" t="str">
        <f>IF(ISNUMBER(#REF!),IF(ISNUMBER(#REF!),IF(#REF!=0,IF(#REF!=0,0,"ZERO Q"),IF(#REF!=0,"ZERO V",#REF!/#REF!)),"NO Q"),IF(ISNUMBER(#REF!),"NO V","REPORT"))</f>
        <v>REPORT</v>
      </c>
      <c r="BH45" s="653" t="str">
        <f t="shared" si="6"/>
        <v>ACCEPT</v>
      </c>
      <c r="BI45" s="653" t="str">
        <f t="shared" si="7"/>
        <v>CHECK</v>
      </c>
    </row>
    <row r="46" spans="1:61" s="64" customFormat="1" ht="15" customHeight="1" x14ac:dyDescent="0.15">
      <c r="A46" s="838" t="s">
        <v>465</v>
      </c>
      <c r="B46" s="827" t="s">
        <v>334</v>
      </c>
      <c r="C46" s="839" t="s">
        <v>884</v>
      </c>
      <c r="D46" s="1790">
        <v>10.077</v>
      </c>
      <c r="E46" s="1790">
        <v>58681</v>
      </c>
      <c r="F46" s="1790">
        <v>10.999000000000001</v>
      </c>
      <c r="G46" s="1790">
        <v>47866</v>
      </c>
      <c r="H46" s="1346"/>
      <c r="I46" s="1346"/>
      <c r="J46" s="1790"/>
      <c r="K46" s="1790"/>
      <c r="L46" s="862"/>
      <c r="M46" s="862"/>
      <c r="N46" s="862"/>
      <c r="O46" s="864"/>
      <c r="P46" s="862">
        <v>6</v>
      </c>
      <c r="Q46" s="862">
        <v>6</v>
      </c>
      <c r="R46" s="862">
        <v>6</v>
      </c>
      <c r="S46" s="864">
        <v>6</v>
      </c>
      <c r="T46" s="862"/>
      <c r="U46" s="862"/>
      <c r="V46" s="862"/>
      <c r="W46" s="864"/>
      <c r="X46" s="862"/>
      <c r="Y46" s="862"/>
      <c r="Z46" s="862"/>
      <c r="AA46" s="864"/>
      <c r="AB46" s="863"/>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3"/>
      <c r="AL46" s="730" t="s">
        <v>465</v>
      </c>
      <c r="AM46" s="812" t="s">
        <v>334</v>
      </c>
      <c r="AN46" s="839" t="s">
        <v>884</v>
      </c>
      <c r="AO46" s="1307" t="str">
        <f>IF(D46&lt;(D47+D48+D52),"Error","OK")</f>
        <v>OK</v>
      </c>
      <c r="AP46" s="1307" t="str">
        <f t="shared" ref="AP46" si="31">IF(E46&lt;(E47+E48+E52),"Error","OK")</f>
        <v>OK</v>
      </c>
      <c r="AQ46" s="1307" t="str">
        <f>IF(F47&lt;(F48+F49+F53),"Error","OK")</f>
        <v>Error</v>
      </c>
      <c r="AR46" s="1307" t="str">
        <f>IF(G47&lt;(G48+G49+G53),"Error","OK")</f>
        <v>Error</v>
      </c>
      <c r="AS46" s="1307" t="str">
        <f>IF(H46&lt;(H47+H48+H52),"Error","OK")</f>
        <v>Error</v>
      </c>
      <c r="AT46" s="1307" t="str">
        <f>IF(I46&lt;(I47+I48+I52),"Error","OK")</f>
        <v>Error</v>
      </c>
      <c r="AU46" s="1307" t="str">
        <f>IF(J46&lt;(J47+J48+J52),"Error","OK")</f>
        <v>Error</v>
      </c>
      <c r="AV46" s="1307" t="str">
        <f>IF(K46&lt;(K47+K48+K52),"Error","OK")</f>
        <v>Error</v>
      </c>
      <c r="AZ46" s="730" t="s">
        <v>465</v>
      </c>
      <c r="BA46" s="812" t="s">
        <v>334</v>
      </c>
      <c r="BB46" s="807" t="s">
        <v>994</v>
      </c>
      <c r="BC46" s="201">
        <f t="shared" si="29"/>
        <v>5823.2608911382358</v>
      </c>
      <c r="BD46" s="227">
        <f t="shared" si="14"/>
        <v>0</v>
      </c>
      <c r="BE46" s="581" t="str">
        <f t="shared" si="30"/>
        <v>REPORT</v>
      </c>
      <c r="BF46" s="228" t="str">
        <f t="shared" ref="BF46:BF69" si="32">IF(ISNUMBER(K46),IF(ISNUMBER(J46),IF(J46=0,IF(K46=0,0,"ZERO Q"),IF(K46=0,"ZERO V",K46/J46)),"NO Q"),IF(ISNUMBER(J46),"NO V","REPORT"))</f>
        <v>REPORT</v>
      </c>
      <c r="BH46" s="653" t="str">
        <f t="shared" si="6"/>
        <v>CHECK</v>
      </c>
      <c r="BI46" s="653" t="str">
        <f t="shared" si="7"/>
        <v>CHECK</v>
      </c>
    </row>
    <row r="47" spans="1:61" s="64" customFormat="1" ht="15" customHeight="1" x14ac:dyDescent="0.15">
      <c r="A47" s="840" t="s">
        <v>466</v>
      </c>
      <c r="B47" s="841" t="s">
        <v>467</v>
      </c>
      <c r="C47" s="842" t="s">
        <v>884</v>
      </c>
      <c r="D47" s="1791">
        <v>1.4999999999999999E-2</v>
      </c>
      <c r="E47" s="1791">
        <v>144</v>
      </c>
      <c r="F47" s="1791">
        <v>0</v>
      </c>
      <c r="G47" s="1791">
        <v>0</v>
      </c>
      <c r="H47" s="1791">
        <v>19.074000000000002</v>
      </c>
      <c r="I47" s="1791">
        <v>72150</v>
      </c>
      <c r="J47" s="1345">
        <v>25.22</v>
      </c>
      <c r="K47" s="1345">
        <v>92238</v>
      </c>
      <c r="L47" s="863"/>
      <c r="M47" s="863"/>
      <c r="N47" s="863"/>
      <c r="O47" s="824"/>
      <c r="P47" s="863"/>
      <c r="Q47" s="863"/>
      <c r="R47" s="863"/>
      <c r="S47" s="824"/>
      <c r="T47" s="863"/>
      <c r="U47" s="863"/>
      <c r="V47" s="863"/>
      <c r="W47" s="824"/>
      <c r="X47" s="863"/>
      <c r="Y47" s="863"/>
      <c r="Z47" s="863"/>
      <c r="AA47" s="824"/>
      <c r="AB47" s="863"/>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3"/>
      <c r="AL47" s="391" t="s">
        <v>466</v>
      </c>
      <c r="AM47" s="12" t="s">
        <v>467</v>
      </c>
      <c r="AN47" s="842" t="s">
        <v>884</v>
      </c>
      <c r="AO47" s="1304"/>
      <c r="AP47" s="1304"/>
      <c r="AQ47" s="1304"/>
      <c r="AR47" s="1304"/>
      <c r="AS47" s="1304"/>
      <c r="AT47" s="1304"/>
      <c r="AU47" s="1304"/>
      <c r="AV47" s="1304"/>
      <c r="AZ47" s="391" t="s">
        <v>466</v>
      </c>
      <c r="BA47" s="12" t="s">
        <v>467</v>
      </c>
      <c r="BB47" s="807" t="s">
        <v>994</v>
      </c>
      <c r="BC47" s="201">
        <f t="shared" si="29"/>
        <v>9600</v>
      </c>
      <c r="BD47" s="227">
        <f t="shared" si="14"/>
        <v>4350.4864078552591</v>
      </c>
      <c r="BE47" s="581">
        <f t="shared" si="30"/>
        <v>3782.6360490720349</v>
      </c>
      <c r="BF47" s="228">
        <f t="shared" si="32"/>
        <v>3657.3354480570979</v>
      </c>
      <c r="BH47" s="653" t="str">
        <f t="shared" si="6"/>
        <v>ACCEPT</v>
      </c>
      <c r="BI47" s="653" t="str">
        <f t="shared" si="7"/>
        <v>CHECK</v>
      </c>
    </row>
    <row r="48" spans="1:61" s="64" customFormat="1" ht="15" customHeight="1" x14ac:dyDescent="0.15">
      <c r="A48" s="1215" t="s">
        <v>468</v>
      </c>
      <c r="B48" s="1208" t="s">
        <v>469</v>
      </c>
      <c r="C48" s="1216" t="s">
        <v>884</v>
      </c>
      <c r="D48" s="1790">
        <v>10.015000000000001</v>
      </c>
      <c r="E48" s="1790">
        <v>58086</v>
      </c>
      <c r="F48" s="1790">
        <v>10.999000000000001</v>
      </c>
      <c r="G48" s="1790">
        <v>47851</v>
      </c>
      <c r="H48" s="1790"/>
      <c r="I48" s="1790"/>
      <c r="J48" s="1344"/>
      <c r="K48" s="1344"/>
      <c r="L48" s="863"/>
      <c r="M48" s="863"/>
      <c r="N48" s="863"/>
      <c r="O48" s="824"/>
      <c r="P48" s="862">
        <v>6</v>
      </c>
      <c r="Q48" s="862">
        <v>6</v>
      </c>
      <c r="R48" s="862">
        <v>6</v>
      </c>
      <c r="S48" s="864">
        <v>6</v>
      </c>
      <c r="T48" s="863"/>
      <c r="U48" s="863"/>
      <c r="V48" s="863"/>
      <c r="W48" s="824"/>
      <c r="X48" s="863"/>
      <c r="Y48" s="863"/>
      <c r="Z48" s="863"/>
      <c r="AA48" s="824"/>
      <c r="AB48" s="863"/>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3"/>
      <c r="AL48" s="391" t="s">
        <v>468</v>
      </c>
      <c r="AM48" s="12" t="s">
        <v>469</v>
      </c>
      <c r="AN48" s="807" t="s">
        <v>884</v>
      </c>
      <c r="AO48" s="1305" t="str">
        <f>IF(D48&lt;(D49+D51),"Error","OK")</f>
        <v>OK</v>
      </c>
      <c r="AP48" s="1305" t="str">
        <f t="shared" ref="AP48" si="33">IF(E48&lt;(E49+E51),"Error","OK")</f>
        <v>Error</v>
      </c>
      <c r="AQ48" s="1305" t="str">
        <f>IF(F49&lt;(F50+F52),"Error","OK")</f>
        <v>Error</v>
      </c>
      <c r="AR48" s="1305" t="str">
        <f>IF(G49&lt;(G50+G52),"Error","OK")</f>
        <v>Error</v>
      </c>
      <c r="AS48" s="1305" t="str">
        <f>IF(H48&lt;(H49+H51),"Error","OK")</f>
        <v>OK</v>
      </c>
      <c r="AT48" s="1305" t="str">
        <f>IF(I48&lt;(I49+I51),"Error","OK")</f>
        <v>OK</v>
      </c>
      <c r="AU48" s="1305" t="str">
        <f>IF(J48&lt;(J49+J51),"Error","OK")</f>
        <v>OK</v>
      </c>
      <c r="AV48" s="1305" t="str">
        <f>IF(K48&lt;(K49+K51),"Error","OK")</f>
        <v>OK</v>
      </c>
      <c r="AZ48" s="391" t="s">
        <v>468</v>
      </c>
      <c r="BA48" s="12" t="s">
        <v>469</v>
      </c>
      <c r="BB48" s="807" t="s">
        <v>994</v>
      </c>
      <c r="BC48" s="201">
        <f t="shared" si="29"/>
        <v>5799.900149775337</v>
      </c>
      <c r="BD48" s="227">
        <f t="shared" si="14"/>
        <v>4279.1226792864945</v>
      </c>
      <c r="BE48" s="581" t="str">
        <f t="shared" si="30"/>
        <v>REPORT</v>
      </c>
      <c r="BF48" s="228" t="str">
        <f t="shared" si="32"/>
        <v>REPORT</v>
      </c>
      <c r="BH48" s="653" t="str">
        <f t="shared" si="6"/>
        <v>CHECK</v>
      </c>
      <c r="BI48" s="653" t="str">
        <f t="shared" si="7"/>
        <v>CHECK</v>
      </c>
    </row>
    <row r="49" spans="1:61" s="64" customFormat="1" ht="15" customHeight="1" x14ac:dyDescent="0.15">
      <c r="A49" s="840" t="s">
        <v>470</v>
      </c>
      <c r="B49" s="10" t="s">
        <v>471</v>
      </c>
      <c r="C49" s="818" t="s">
        <v>884</v>
      </c>
      <c r="D49" s="1791">
        <v>10.003</v>
      </c>
      <c r="E49" s="1791">
        <v>57368</v>
      </c>
      <c r="F49" s="1791">
        <v>10.988</v>
      </c>
      <c r="G49" s="1791">
        <v>47019</v>
      </c>
      <c r="H49" s="1791"/>
      <c r="I49" s="1791"/>
      <c r="J49" s="1345"/>
      <c r="K49" s="1345"/>
      <c r="L49" s="863"/>
      <c r="M49" s="863"/>
      <c r="N49" s="863"/>
      <c r="O49" s="824"/>
      <c r="P49" s="862">
        <v>6</v>
      </c>
      <c r="Q49" s="862">
        <v>6</v>
      </c>
      <c r="R49" s="862">
        <v>6</v>
      </c>
      <c r="S49" s="864">
        <v>6</v>
      </c>
      <c r="T49" s="863"/>
      <c r="U49" s="863"/>
      <c r="V49" s="863"/>
      <c r="W49" s="824"/>
      <c r="X49" s="863"/>
      <c r="Y49" s="863"/>
      <c r="Z49" s="863"/>
      <c r="AA49" s="824"/>
      <c r="AB49" s="863"/>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3"/>
      <c r="AL49" s="391" t="s">
        <v>470</v>
      </c>
      <c r="AM49" s="10" t="s">
        <v>471</v>
      </c>
      <c r="AN49" s="842" t="s">
        <v>884</v>
      </c>
      <c r="AO49" s="1304"/>
      <c r="AP49" s="1304"/>
      <c r="AQ49" s="1304"/>
      <c r="AR49" s="1304"/>
      <c r="AS49" s="1304"/>
      <c r="AT49" s="1304"/>
      <c r="AU49" s="1304"/>
      <c r="AV49" s="1304"/>
      <c r="AZ49" s="391" t="s">
        <v>470</v>
      </c>
      <c r="BA49" s="10" t="s">
        <v>471</v>
      </c>
      <c r="BB49" s="807" t="s">
        <v>994</v>
      </c>
      <c r="BC49" s="201">
        <f t="shared" si="29"/>
        <v>5735.0794761571524</v>
      </c>
      <c r="BD49" s="227">
        <f t="shared" si="14"/>
        <v>4279.1226792864945</v>
      </c>
      <c r="BE49" s="581" t="str">
        <f t="shared" si="30"/>
        <v>REPORT</v>
      </c>
      <c r="BF49" s="228" t="str">
        <f t="shared" si="32"/>
        <v>REPORT</v>
      </c>
      <c r="BH49" s="653" t="str">
        <f t="shared" si="6"/>
        <v>CHECK</v>
      </c>
      <c r="BI49" s="653" t="str">
        <f t="shared" si="7"/>
        <v>CHECK</v>
      </c>
    </row>
    <row r="50" spans="1:61" s="64" customFormat="1" ht="15" customHeight="1" x14ac:dyDescent="0.15">
      <c r="A50" s="840" t="s">
        <v>472</v>
      </c>
      <c r="B50" s="11" t="s">
        <v>473</v>
      </c>
      <c r="C50" s="818" t="s">
        <v>884</v>
      </c>
      <c r="D50" s="1791">
        <v>10.003</v>
      </c>
      <c r="E50" s="1791">
        <v>57365</v>
      </c>
      <c r="F50" s="1791">
        <v>10.988</v>
      </c>
      <c r="G50" s="1791">
        <v>47019</v>
      </c>
      <c r="H50" s="1791"/>
      <c r="I50" s="1791"/>
      <c r="J50" s="1345"/>
      <c r="K50" s="1345"/>
      <c r="L50" s="863"/>
      <c r="M50" s="863"/>
      <c r="N50" s="863"/>
      <c r="O50" s="824"/>
      <c r="P50" s="862">
        <v>6</v>
      </c>
      <c r="Q50" s="862">
        <v>6</v>
      </c>
      <c r="R50" s="862">
        <v>6</v>
      </c>
      <c r="S50" s="864">
        <v>6</v>
      </c>
      <c r="T50" s="863"/>
      <c r="U50" s="863"/>
      <c r="V50" s="863"/>
      <c r="W50" s="824"/>
      <c r="X50" s="863"/>
      <c r="Y50" s="863"/>
      <c r="Z50" s="863"/>
      <c r="AA50" s="824"/>
      <c r="AB50" s="863"/>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3"/>
      <c r="AL50" s="391" t="s">
        <v>472</v>
      </c>
      <c r="AM50" s="11" t="s">
        <v>473</v>
      </c>
      <c r="AN50" s="807" t="s">
        <v>884</v>
      </c>
      <c r="AO50" s="1306" t="str">
        <f t="shared" ref="AO50" si="34">IF(D50&gt;D49,"Error","OK")</f>
        <v>OK</v>
      </c>
      <c r="AP50" s="1306" t="str">
        <f t="shared" ref="AP50" si="35">IF(E50&gt;E49,"Error","OK")</f>
        <v>OK</v>
      </c>
      <c r="AQ50" s="1306" t="str">
        <f>IF(F51&gt;F50,"Error","OK")</f>
        <v>OK</v>
      </c>
      <c r="AR50" s="1306" t="str">
        <f>IF(G51&gt;G50,"Error","OK")</f>
        <v>OK</v>
      </c>
      <c r="AS50" s="1306" t="str">
        <f>IF(H50&gt;H49,"Error","OK")</f>
        <v>OK</v>
      </c>
      <c r="AT50" s="1306" t="str">
        <f>IF(I50&gt;I49,"Error","OK")</f>
        <v>OK</v>
      </c>
      <c r="AU50" s="1306" t="str">
        <f>IF(J50&gt;J49,"Error","OK")</f>
        <v>OK</v>
      </c>
      <c r="AV50" s="1306" t="str">
        <f>IF(K50&gt;K49,"Error","OK")</f>
        <v>OK</v>
      </c>
      <c r="AZ50" s="391" t="s">
        <v>472</v>
      </c>
      <c r="BA50" s="11" t="s">
        <v>473</v>
      </c>
      <c r="BB50" s="807" t="s">
        <v>994</v>
      </c>
      <c r="BC50" s="201">
        <f t="shared" si="29"/>
        <v>5734.7795661301607</v>
      </c>
      <c r="BD50" s="227">
        <f t="shared" si="14"/>
        <v>75545.454545454544</v>
      </c>
      <c r="BE50" s="581" t="str">
        <f t="shared" si="30"/>
        <v>REPORT</v>
      </c>
      <c r="BF50" s="228" t="str">
        <f t="shared" si="32"/>
        <v>REPORT</v>
      </c>
      <c r="BH50" s="653" t="str">
        <f t="shared" si="6"/>
        <v>CHECK</v>
      </c>
      <c r="BI50" s="653" t="str">
        <f t="shared" si="7"/>
        <v>CHECK</v>
      </c>
    </row>
    <row r="51" spans="1:61" s="64" customFormat="1" ht="15" customHeight="1" x14ac:dyDescent="0.15">
      <c r="A51" s="840" t="s">
        <v>474</v>
      </c>
      <c r="B51" s="13" t="s">
        <v>475</v>
      </c>
      <c r="C51" s="818" t="s">
        <v>884</v>
      </c>
      <c r="D51" s="1791">
        <v>1.2E-2</v>
      </c>
      <c r="E51" s="1791">
        <v>719</v>
      </c>
      <c r="F51" s="1791">
        <v>1.0999999999999999E-2</v>
      </c>
      <c r="G51" s="1791">
        <v>831</v>
      </c>
      <c r="H51" s="1791">
        <v>0</v>
      </c>
      <c r="I51" s="1791">
        <v>0</v>
      </c>
      <c r="J51" s="1791">
        <v>0</v>
      </c>
      <c r="K51" s="1791">
        <v>0</v>
      </c>
      <c r="L51" s="863"/>
      <c r="M51" s="863"/>
      <c r="N51" s="863"/>
      <c r="O51" s="824"/>
      <c r="P51" s="863"/>
      <c r="Q51" s="863"/>
      <c r="R51" s="863"/>
      <c r="S51" s="824"/>
      <c r="T51" s="863"/>
      <c r="U51" s="863"/>
      <c r="V51" s="863"/>
      <c r="W51" s="824"/>
      <c r="X51" s="863"/>
      <c r="Y51" s="863"/>
      <c r="Z51" s="863"/>
      <c r="AA51" s="824"/>
      <c r="AB51" s="863"/>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3"/>
      <c r="AL51" s="391" t="s">
        <v>474</v>
      </c>
      <c r="AM51" s="10" t="s">
        <v>475</v>
      </c>
      <c r="AN51" s="842" t="s">
        <v>884</v>
      </c>
      <c r="AO51" s="1304"/>
      <c r="AP51" s="1304"/>
      <c r="AQ51" s="1304"/>
      <c r="AR51" s="1304"/>
      <c r="AS51" s="1304"/>
      <c r="AT51" s="1304"/>
      <c r="AU51" s="1304"/>
      <c r="AV51" s="1304"/>
      <c r="AZ51" s="391" t="s">
        <v>474</v>
      </c>
      <c r="BA51" s="10" t="s">
        <v>475</v>
      </c>
      <c r="BB51" s="807" t="s">
        <v>994</v>
      </c>
      <c r="BC51" s="201">
        <f t="shared" si="29"/>
        <v>59916.666666666664</v>
      </c>
      <c r="BD51" s="227">
        <f t="shared" si="14"/>
        <v>7000</v>
      </c>
      <c r="BE51" s="581">
        <f t="shared" si="30"/>
        <v>0</v>
      </c>
      <c r="BF51" s="228">
        <f t="shared" si="32"/>
        <v>0</v>
      </c>
      <c r="BH51" s="653" t="str">
        <f t="shared" si="6"/>
        <v>CHECK</v>
      </c>
      <c r="BI51" s="653" t="str">
        <f t="shared" si="7"/>
        <v>ACCEPT</v>
      </c>
    </row>
    <row r="52" spans="1:61" s="64" customFormat="1" ht="15" customHeight="1" x14ac:dyDescent="0.15">
      <c r="A52" s="1217" t="s">
        <v>476</v>
      </c>
      <c r="B52" s="1218" t="s">
        <v>335</v>
      </c>
      <c r="C52" s="1219" t="s">
        <v>884</v>
      </c>
      <c r="D52" s="1790">
        <v>4.7E-2</v>
      </c>
      <c r="E52" s="1790">
        <v>450</v>
      </c>
      <c r="F52" s="1790">
        <v>1E-3</v>
      </c>
      <c r="G52" s="1790">
        <v>7</v>
      </c>
      <c r="H52" s="1790">
        <v>62.307000000000002</v>
      </c>
      <c r="I52" s="1790">
        <v>633253</v>
      </c>
      <c r="J52" s="1344">
        <v>51.104999999999997</v>
      </c>
      <c r="K52" s="1344">
        <v>586801</v>
      </c>
      <c r="L52" s="863"/>
      <c r="M52" s="863"/>
      <c r="N52" s="863"/>
      <c r="O52" s="824"/>
      <c r="P52" s="863"/>
      <c r="Q52" s="863"/>
      <c r="R52" s="863"/>
      <c r="S52" s="824"/>
      <c r="T52" s="863"/>
      <c r="U52" s="863"/>
      <c r="V52" s="863"/>
      <c r="W52" s="824"/>
      <c r="X52" s="863"/>
      <c r="Y52" s="863"/>
      <c r="Z52" s="863"/>
      <c r="AA52" s="824"/>
      <c r="AB52" s="863"/>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3"/>
      <c r="AL52" s="391" t="s">
        <v>476</v>
      </c>
      <c r="AM52" s="819" t="s">
        <v>335</v>
      </c>
      <c r="AN52" s="807" t="s">
        <v>884</v>
      </c>
      <c r="AO52" s="1306"/>
      <c r="AP52" s="1306"/>
      <c r="AQ52" s="1306"/>
      <c r="AR52" s="1306"/>
      <c r="AS52" s="1306"/>
      <c r="AT52" s="1306"/>
      <c r="AU52" s="1306"/>
      <c r="AV52" s="1306"/>
      <c r="AZ52" s="391" t="s">
        <v>476</v>
      </c>
      <c r="BA52" s="819" t="s">
        <v>335</v>
      </c>
      <c r="BB52" s="807" t="s">
        <v>994</v>
      </c>
      <c r="BC52" s="201">
        <f t="shared" si="29"/>
        <v>9574.4680851063822</v>
      </c>
      <c r="BD52" s="227">
        <f t="shared" si="14"/>
        <v>14806.060606060606</v>
      </c>
      <c r="BE52" s="581">
        <f t="shared" si="30"/>
        <v>10163.432680116199</v>
      </c>
      <c r="BF52" s="228">
        <f t="shared" si="32"/>
        <v>11482.262009588103</v>
      </c>
      <c r="BH52" s="653" t="str">
        <f t="shared" si="6"/>
        <v>ACCEPT</v>
      </c>
      <c r="BI52" s="653" t="str">
        <f t="shared" si="7"/>
        <v>CHECK</v>
      </c>
    </row>
    <row r="53" spans="1:61" s="64" customFormat="1" ht="15" customHeight="1" x14ac:dyDescent="0.15">
      <c r="A53" s="840" t="s">
        <v>477</v>
      </c>
      <c r="B53" s="9" t="s">
        <v>342</v>
      </c>
      <c r="C53" s="19" t="s">
        <v>884</v>
      </c>
      <c r="D53" s="1791">
        <v>8.2000000000000003E-2</v>
      </c>
      <c r="E53" s="1791">
        <v>1372</v>
      </c>
      <c r="F53" s="1791">
        <v>0.16500000000000001</v>
      </c>
      <c r="G53" s="1791">
        <v>2443</v>
      </c>
      <c r="H53" s="1791">
        <v>0</v>
      </c>
      <c r="I53" s="1791">
        <v>0</v>
      </c>
      <c r="J53" s="1791">
        <v>1</v>
      </c>
      <c r="K53" s="1791">
        <v>336</v>
      </c>
      <c r="L53" s="862"/>
      <c r="M53" s="862"/>
      <c r="N53" s="862"/>
      <c r="O53" s="864"/>
      <c r="P53" s="862"/>
      <c r="Q53" s="862"/>
      <c r="R53" s="862"/>
      <c r="S53" s="864"/>
      <c r="T53" s="862"/>
      <c r="U53" s="862"/>
      <c r="V53" s="862"/>
      <c r="W53" s="864"/>
      <c r="X53" s="862"/>
      <c r="Y53" s="862"/>
      <c r="Z53" s="862"/>
      <c r="AA53" s="864"/>
      <c r="AB53" s="863"/>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3"/>
      <c r="AL53" s="751" t="s">
        <v>477</v>
      </c>
      <c r="AM53" s="831" t="s">
        <v>342</v>
      </c>
      <c r="AN53" s="839" t="s">
        <v>884</v>
      </c>
      <c r="AO53" s="1307" t="str">
        <f>IF(D53&lt;(D54+D55),"Error","OK")</f>
        <v>OK</v>
      </c>
      <c r="AP53" s="1307" t="str">
        <f t="shared" ref="AP53" si="36">IF(E53&lt;(E54+E55),"Error","OK")</f>
        <v>OK</v>
      </c>
      <c r="AQ53" s="1307" t="str">
        <f>IF(F54&lt;(F55+F56),"Error","OK")</f>
        <v>OK</v>
      </c>
      <c r="AR53" s="1307" t="str">
        <f>IF(G54&lt;(G55+G56),"Error","OK")</f>
        <v>OK</v>
      </c>
      <c r="AS53" s="1307" t="str">
        <f>IF(H53&lt;(H54+H55),"Error","OK")</f>
        <v>OK</v>
      </c>
      <c r="AT53" s="1307" t="str">
        <f>IF(I53&lt;(I54+I55),"Error","OK")</f>
        <v>OK</v>
      </c>
      <c r="AU53" s="1307" t="e">
        <f>IF(J53&lt;(J55+#REF!),"Error","OK")</f>
        <v>#REF!</v>
      </c>
      <c r="AV53" s="1307" t="e">
        <f>IF(K53&lt;(K55+#REF!),"Error","OK")</f>
        <v>#REF!</v>
      </c>
      <c r="AZ53" s="751" t="s">
        <v>477</v>
      </c>
      <c r="BA53" s="831" t="s">
        <v>342</v>
      </c>
      <c r="BB53" s="807" t="s">
        <v>994</v>
      </c>
      <c r="BC53" s="201">
        <f t="shared" si="29"/>
        <v>16731.707317073171</v>
      </c>
      <c r="BD53" s="227">
        <f t="shared" si="14"/>
        <v>14422.360248447205</v>
      </c>
      <c r="BE53" s="581">
        <f t="shared" si="30"/>
        <v>0</v>
      </c>
      <c r="BF53" s="228">
        <f t="shared" si="32"/>
        <v>336</v>
      </c>
      <c r="BH53" s="653" t="str">
        <f t="shared" si="6"/>
        <v>CHECK</v>
      </c>
      <c r="BI53" s="653" t="str">
        <f t="shared" si="7"/>
        <v>CHECK</v>
      </c>
    </row>
    <row r="54" spans="1:61" s="64" customFormat="1" ht="15" customHeight="1" x14ac:dyDescent="0.15">
      <c r="A54" s="817" t="s">
        <v>80</v>
      </c>
      <c r="B54" s="12" t="s">
        <v>353</v>
      </c>
      <c r="C54" s="818" t="s">
        <v>884</v>
      </c>
      <c r="D54" s="1791">
        <v>7.3999999999999996E-2</v>
      </c>
      <c r="E54" s="1791">
        <v>1111</v>
      </c>
      <c r="F54" s="1791">
        <v>0.161</v>
      </c>
      <c r="G54" s="1791">
        <v>2322</v>
      </c>
      <c r="H54" s="1791">
        <v>0</v>
      </c>
      <c r="I54" s="1791">
        <v>0</v>
      </c>
      <c r="J54" s="1791">
        <v>0</v>
      </c>
      <c r="K54" s="1791">
        <v>0</v>
      </c>
      <c r="L54" s="863"/>
      <c r="M54" s="863"/>
      <c r="N54" s="863"/>
      <c r="O54" s="824"/>
      <c r="P54" s="863"/>
      <c r="Q54" s="863"/>
      <c r="R54" s="863"/>
      <c r="S54" s="824"/>
      <c r="T54" s="863"/>
      <c r="U54" s="863"/>
      <c r="V54" s="863"/>
      <c r="W54" s="824"/>
      <c r="X54" s="863"/>
      <c r="Y54" s="863"/>
      <c r="Z54" s="863"/>
      <c r="AA54" s="824"/>
      <c r="AB54" s="824"/>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3"/>
      <c r="AL54" s="391" t="s">
        <v>80</v>
      </c>
      <c r="AM54" s="12" t="s">
        <v>353</v>
      </c>
      <c r="AN54" s="818" t="s">
        <v>884</v>
      </c>
      <c r="AO54" s="1304"/>
      <c r="AP54" s="1304"/>
      <c r="AQ54" s="1304"/>
      <c r="AR54" s="1304"/>
      <c r="AS54" s="1304"/>
      <c r="AT54" s="1304"/>
      <c r="AU54" s="1304"/>
      <c r="AV54" s="1304"/>
      <c r="AZ54" s="391" t="s">
        <v>80</v>
      </c>
      <c r="BA54" s="12" t="s">
        <v>353</v>
      </c>
      <c r="BB54" s="807" t="s">
        <v>994</v>
      </c>
      <c r="BC54" s="201">
        <f t="shared" si="29"/>
        <v>15013.513513513515</v>
      </c>
      <c r="BD54" s="227">
        <f t="shared" si="14"/>
        <v>30250</v>
      </c>
      <c r="BE54" s="581">
        <f t="shared" si="30"/>
        <v>0</v>
      </c>
      <c r="BF54" s="228">
        <f>IF(ISNUMBER(K55),IF(ISNUMBER(J55),IF(J55=0,IF(K55=0,0,"ZERO Q"),IF(K55=0,"ZERO V",K55/J55)),"NO Q"),IF(ISNUMBER(J55),"NO V","REPORT"))</f>
        <v>336</v>
      </c>
      <c r="BH54" s="653" t="str">
        <f t="shared" si="6"/>
        <v>CHECK</v>
      </c>
      <c r="BI54" s="653" t="str">
        <f t="shared" si="7"/>
        <v>CHECK</v>
      </c>
    </row>
    <row r="55" spans="1:61" s="64" customFormat="1" ht="15" customHeight="1" x14ac:dyDescent="0.15">
      <c r="A55" s="1210" t="s">
        <v>81</v>
      </c>
      <c r="B55" s="1218" t="s">
        <v>343</v>
      </c>
      <c r="C55" s="1204" t="s">
        <v>884</v>
      </c>
      <c r="D55" s="1790">
        <v>7.0000000000000001E-3</v>
      </c>
      <c r="E55" s="1790">
        <v>261</v>
      </c>
      <c r="F55" s="1790">
        <v>4.0000000000000001E-3</v>
      </c>
      <c r="G55" s="1790">
        <v>121</v>
      </c>
      <c r="H55" s="1790">
        <v>0</v>
      </c>
      <c r="I55" s="1790">
        <v>0</v>
      </c>
      <c r="J55" s="1790">
        <v>1</v>
      </c>
      <c r="K55" s="1790">
        <v>336</v>
      </c>
      <c r="L55" s="863"/>
      <c r="M55" s="863"/>
      <c r="N55" s="863"/>
      <c r="O55" s="824"/>
      <c r="P55" s="863"/>
      <c r="Q55" s="863"/>
      <c r="R55" s="863"/>
      <c r="S55" s="824"/>
      <c r="T55" s="863"/>
      <c r="U55" s="863"/>
      <c r="V55" s="863"/>
      <c r="W55" s="824"/>
      <c r="X55" s="863"/>
      <c r="Y55" s="863"/>
      <c r="Z55" s="863"/>
      <c r="AA55" s="824"/>
      <c r="AB55" s="824"/>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3"/>
      <c r="AL55" s="1056" t="s">
        <v>81</v>
      </c>
      <c r="AM55" s="14" t="s">
        <v>343</v>
      </c>
      <c r="AN55" s="818" t="s">
        <v>884</v>
      </c>
      <c r="AO55" s="1304"/>
      <c r="AP55" s="1304"/>
      <c r="AQ55" s="1304"/>
      <c r="AR55" s="1304"/>
      <c r="AS55" s="1304"/>
      <c r="AT55" s="1304"/>
      <c r="AU55" s="1304"/>
      <c r="AV55" s="1304"/>
      <c r="AZ55" s="1056" t="s">
        <v>81</v>
      </c>
      <c r="BA55" s="14" t="s">
        <v>343</v>
      </c>
      <c r="BB55" s="807" t="s">
        <v>994</v>
      </c>
      <c r="BC55" s="201">
        <f t="shared" si="29"/>
        <v>37285.714285714283</v>
      </c>
      <c r="BD55" s="227">
        <f t="shared" si="14"/>
        <v>121000</v>
      </c>
      <c r="BE55" s="581">
        <f t="shared" si="30"/>
        <v>0</v>
      </c>
      <c r="BF55" s="228" t="str">
        <f>IF(ISNUMBER(#REF!),IF(ISNUMBER(#REF!),IF(#REF!=0,IF(#REF!=0,0,"ZERO Q"),IF(#REF!=0,"ZERO V",#REF!/#REF!)),"NO Q"),IF(ISNUMBER(#REF!),"NO V","REPORT"))</f>
        <v>REPORT</v>
      </c>
      <c r="BH55" s="653" t="str">
        <f t="shared" si="6"/>
        <v>CHECK</v>
      </c>
      <c r="BI55" s="653" t="str">
        <f t="shared" si="7"/>
        <v>CHECK</v>
      </c>
    </row>
    <row r="56" spans="1:61" s="64" customFormat="1" ht="15" customHeight="1" x14ac:dyDescent="0.15">
      <c r="A56" s="826" t="s">
        <v>478</v>
      </c>
      <c r="B56" s="827" t="s">
        <v>336</v>
      </c>
      <c r="C56" s="828" t="s">
        <v>884</v>
      </c>
      <c r="D56" s="1790">
        <v>1E-3</v>
      </c>
      <c r="E56" s="1790">
        <v>46</v>
      </c>
      <c r="F56" s="1790">
        <v>1E-3</v>
      </c>
      <c r="G56" s="1790">
        <v>121</v>
      </c>
      <c r="H56" s="1790">
        <v>60.86</v>
      </c>
      <c r="I56" s="1790">
        <v>55664</v>
      </c>
      <c r="J56" s="1790">
        <v>70.278999999999996</v>
      </c>
      <c r="K56" s="1790">
        <v>77958</v>
      </c>
      <c r="L56" s="862"/>
      <c r="M56" s="862"/>
      <c r="N56" s="862"/>
      <c r="O56" s="864"/>
      <c r="P56" s="862"/>
      <c r="Q56" s="862"/>
      <c r="R56" s="862"/>
      <c r="S56" s="864"/>
      <c r="T56" s="862"/>
      <c r="U56" s="862"/>
      <c r="V56" s="862"/>
      <c r="W56" s="864"/>
      <c r="X56" s="862"/>
      <c r="Y56" s="862"/>
      <c r="Z56" s="862"/>
      <c r="AA56" s="864"/>
      <c r="AB56" s="863"/>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3"/>
      <c r="AL56" s="1057" t="s">
        <v>478</v>
      </c>
      <c r="AM56" s="843" t="s">
        <v>336</v>
      </c>
      <c r="AN56" s="828" t="s">
        <v>884</v>
      </c>
      <c r="AO56" s="1308"/>
      <c r="AP56" s="1308"/>
      <c r="AQ56" s="1308"/>
      <c r="AR56" s="1308"/>
      <c r="AS56" s="1308"/>
      <c r="AT56" s="1308"/>
      <c r="AU56" s="1308"/>
      <c r="AV56" s="1308"/>
      <c r="AZ56" s="1057" t="s">
        <v>478</v>
      </c>
      <c r="BA56" s="843" t="s">
        <v>336</v>
      </c>
      <c r="BB56" s="807" t="s">
        <v>994</v>
      </c>
      <c r="BC56" s="201">
        <f t="shared" si="29"/>
        <v>46000</v>
      </c>
      <c r="BD56" s="227">
        <f t="shared" si="14"/>
        <v>29358.517980385033</v>
      </c>
      <c r="BE56" s="581">
        <f t="shared" si="30"/>
        <v>914.62372658560628</v>
      </c>
      <c r="BF56" s="228">
        <f t="shared" si="32"/>
        <v>1109.264502909831</v>
      </c>
      <c r="BH56" s="653" t="str">
        <f t="shared" si="6"/>
        <v>CHECK</v>
      </c>
      <c r="BI56" s="653" t="str">
        <f t="shared" si="7"/>
        <v>CHECK</v>
      </c>
    </row>
    <row r="57" spans="1:61" s="64" customFormat="1" ht="15" customHeight="1" x14ac:dyDescent="0.15">
      <c r="A57" s="838" t="s">
        <v>479</v>
      </c>
      <c r="B57" s="827" t="s">
        <v>337</v>
      </c>
      <c r="C57" s="828" t="s">
        <v>884</v>
      </c>
      <c r="D57" s="1790">
        <v>2.972</v>
      </c>
      <c r="E57" s="1790">
        <v>68837</v>
      </c>
      <c r="F57" s="1790">
        <v>2.7530000000000001</v>
      </c>
      <c r="G57" s="1790">
        <v>80824</v>
      </c>
      <c r="H57" s="1790"/>
      <c r="I57" s="1790"/>
      <c r="J57" s="1790"/>
      <c r="K57" s="1790"/>
      <c r="L57" s="862"/>
      <c r="M57" s="862"/>
      <c r="N57" s="862"/>
      <c r="O57" s="864"/>
      <c r="P57" s="862">
        <v>6</v>
      </c>
      <c r="Q57" s="862">
        <v>6</v>
      </c>
      <c r="R57" s="862">
        <v>6</v>
      </c>
      <c r="S57" s="864">
        <v>6</v>
      </c>
      <c r="T57" s="862"/>
      <c r="U57" s="862"/>
      <c r="V57" s="862"/>
      <c r="W57" s="864"/>
      <c r="X57" s="862"/>
      <c r="Y57" s="862"/>
      <c r="Z57" s="862"/>
      <c r="AA57" s="864"/>
      <c r="AB57" s="863"/>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3"/>
      <c r="AL57" s="730" t="s">
        <v>479</v>
      </c>
      <c r="AM57" s="812" t="s">
        <v>337</v>
      </c>
      <c r="AN57" s="828" t="s">
        <v>884</v>
      </c>
      <c r="AO57" s="1307" t="str">
        <f>IF(D57&lt;(D58+D63+D64+D69),"Error","OK")</f>
        <v>OK</v>
      </c>
      <c r="AP57" s="1307" t="str">
        <f t="shared" ref="AP57" si="37">IF(E57&lt;(E58+E63+E64+E69),"Error","OK")</f>
        <v>OK</v>
      </c>
      <c r="AQ57" s="1307" t="e">
        <f>IF(F58&lt;(F59+F64+F65+#REF!),"Error","OK")</f>
        <v>#REF!</v>
      </c>
      <c r="AR57" s="1307" t="e">
        <f>IF(G58&lt;(G59+G64+G65+#REF!),"Error","OK")</f>
        <v>#REF!</v>
      </c>
      <c r="AS57" s="1307" t="str">
        <f>IF(H57&lt;(H58+H63+H64+H69),"Error","OK")</f>
        <v>Error</v>
      </c>
      <c r="AT57" s="1307" t="str">
        <f>IF(I57&lt;(I58+I63+I64+I69),"Error","OK")</f>
        <v>Error</v>
      </c>
      <c r="AU57" s="1307" t="str">
        <f>IF(J57&lt;(J58+J63+J64+J69),"Error","OK")</f>
        <v>Error</v>
      </c>
      <c r="AV57" s="1307" t="str">
        <f>IF(K57&lt;(K58+K63+K64+K69),"Error","OK")</f>
        <v>Error</v>
      </c>
      <c r="AZ57" s="730" t="s">
        <v>479</v>
      </c>
      <c r="BA57" s="812" t="s">
        <v>337</v>
      </c>
      <c r="BB57" s="807" t="s">
        <v>994</v>
      </c>
      <c r="BC57" s="201">
        <f t="shared" si="29"/>
        <v>23161.84387617766</v>
      </c>
      <c r="BD57" s="227">
        <f t="shared" si="14"/>
        <v>42928.143712574849</v>
      </c>
      <c r="BE57" s="581" t="str">
        <f t="shared" si="30"/>
        <v>REPORT</v>
      </c>
      <c r="BF57" s="228" t="str">
        <f t="shared" si="32"/>
        <v>REPORT</v>
      </c>
      <c r="BH57" s="653" t="str">
        <f t="shared" si="6"/>
        <v>CHECK</v>
      </c>
      <c r="BI57" s="653" t="str">
        <f t="shared" si="7"/>
        <v>CHECK</v>
      </c>
    </row>
    <row r="58" spans="1:61" s="64" customFormat="1" ht="15" customHeight="1" x14ac:dyDescent="0.15">
      <c r="A58" s="1215" t="s">
        <v>480</v>
      </c>
      <c r="B58" s="1208" t="s">
        <v>345</v>
      </c>
      <c r="C58" s="1216" t="s">
        <v>884</v>
      </c>
      <c r="D58" s="1344">
        <v>0.51600000000000001</v>
      </c>
      <c r="E58" s="1344">
        <v>18685</v>
      </c>
      <c r="F58" s="1344">
        <v>0.33400000000000002</v>
      </c>
      <c r="G58" s="1816">
        <v>14338</v>
      </c>
      <c r="H58" s="1790"/>
      <c r="I58" s="1790"/>
      <c r="J58" s="1790"/>
      <c r="K58" s="1790"/>
      <c r="L58" s="863"/>
      <c r="M58" s="863"/>
      <c r="N58" s="863"/>
      <c r="O58" s="824"/>
      <c r="P58" s="862">
        <v>6</v>
      </c>
      <c r="Q58" s="862">
        <v>6</v>
      </c>
      <c r="R58" s="862">
        <v>6</v>
      </c>
      <c r="S58" s="864">
        <v>6</v>
      </c>
      <c r="T58" s="863"/>
      <c r="U58" s="863"/>
      <c r="V58" s="863"/>
      <c r="W58" s="824"/>
      <c r="X58" s="863"/>
      <c r="Y58" s="863"/>
      <c r="Z58" s="863"/>
      <c r="AA58" s="824"/>
      <c r="AB58" s="863"/>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3"/>
      <c r="AL58" s="391" t="s">
        <v>480</v>
      </c>
      <c r="AM58" s="12" t="s">
        <v>345</v>
      </c>
      <c r="AN58" s="807" t="s">
        <v>884</v>
      </c>
      <c r="AO58" s="1310" t="str">
        <f>IF(D58&lt;(D59+D60+D61+D62),"Error","OK")</f>
        <v>Error</v>
      </c>
      <c r="AP58" s="1310" t="str">
        <f t="shared" ref="AP58" si="38">IF(E58&lt;(E59+E60+E61+E62),"Error","OK")</f>
        <v>OK</v>
      </c>
      <c r="AQ58" s="1310" t="str">
        <f>IF(F59&lt;(F60+F61+F62+F63),"Error","OK")</f>
        <v>Error</v>
      </c>
      <c r="AR58" s="1310" t="str">
        <f>IF(G59&lt;(G60+G61+G62+G63),"Error","OK")</f>
        <v>Error</v>
      </c>
      <c r="AS58" s="1310" t="str">
        <f>IF(H58&lt;(H59+H60+H61+H62),"Error","OK")</f>
        <v>Error</v>
      </c>
      <c r="AT58" s="1310" t="str">
        <f>IF(I58&lt;(I59+I60+I61+I62),"Error","OK")</f>
        <v>Error</v>
      </c>
      <c r="AU58" s="1310" t="str">
        <f>IF(J58&lt;(J59+J60+J61+J62),"Error","OK")</f>
        <v>Error</v>
      </c>
      <c r="AV58" s="1310" t="str">
        <f>IF(K58&lt;(K59+K60+K61+K62),"Error","OK")</f>
        <v>Error</v>
      </c>
      <c r="AZ58" s="391" t="s">
        <v>480</v>
      </c>
      <c r="BA58" s="12" t="s">
        <v>345</v>
      </c>
      <c r="BB58" s="807" t="s">
        <v>994</v>
      </c>
      <c r="BC58" s="201">
        <f t="shared" si="29"/>
        <v>36211.240310077519</v>
      </c>
      <c r="BD58" s="227">
        <f t="shared" si="14"/>
        <v>54750</v>
      </c>
      <c r="BE58" s="581" t="str">
        <f t="shared" si="30"/>
        <v>REPORT</v>
      </c>
      <c r="BF58" s="228" t="str">
        <f t="shared" si="32"/>
        <v>REPORT</v>
      </c>
      <c r="BH58" s="653" t="str">
        <f t="shared" si="6"/>
        <v>CHECK</v>
      </c>
      <c r="BI58" s="653" t="str">
        <f t="shared" si="7"/>
        <v>CHECK</v>
      </c>
    </row>
    <row r="59" spans="1:61" s="64" customFormat="1" ht="15" customHeight="1" x14ac:dyDescent="0.15">
      <c r="A59" s="840" t="s">
        <v>481</v>
      </c>
      <c r="B59" s="10" t="s">
        <v>338</v>
      </c>
      <c r="C59" s="818" t="s">
        <v>884</v>
      </c>
      <c r="D59" s="1791">
        <v>2.3E-2</v>
      </c>
      <c r="E59" s="1791">
        <v>201</v>
      </c>
      <c r="F59" s="1791">
        <v>4.0000000000000001E-3</v>
      </c>
      <c r="G59" s="1791">
        <v>219</v>
      </c>
      <c r="H59" s="1791"/>
      <c r="I59" s="1791"/>
      <c r="J59" s="1791"/>
      <c r="K59" s="1791"/>
      <c r="L59" s="863"/>
      <c r="M59" s="863"/>
      <c r="N59" s="863"/>
      <c r="O59" s="824"/>
      <c r="P59" s="862">
        <v>6</v>
      </c>
      <c r="Q59" s="862">
        <v>6</v>
      </c>
      <c r="R59" s="862">
        <v>6</v>
      </c>
      <c r="S59" s="864">
        <v>6</v>
      </c>
      <c r="T59" s="863"/>
      <c r="U59" s="863"/>
      <c r="V59" s="863"/>
      <c r="W59" s="824"/>
      <c r="X59" s="863"/>
      <c r="Y59" s="863"/>
      <c r="Z59" s="863"/>
      <c r="AA59" s="824"/>
      <c r="AB59" s="863"/>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3"/>
      <c r="AL59" s="391" t="s">
        <v>481</v>
      </c>
      <c r="AM59" s="10" t="s">
        <v>338</v>
      </c>
      <c r="AN59" s="818" t="s">
        <v>884</v>
      </c>
      <c r="AO59" s="1304"/>
      <c r="AP59" s="1304"/>
      <c r="AQ59" s="1304"/>
      <c r="AR59" s="1304"/>
      <c r="AS59" s="1304"/>
      <c r="AT59" s="1304"/>
      <c r="AU59" s="1304"/>
      <c r="AV59" s="1304"/>
      <c r="AZ59" s="391" t="s">
        <v>481</v>
      </c>
      <c r="BA59" s="10" t="s">
        <v>338</v>
      </c>
      <c r="BB59" s="807" t="s">
        <v>994</v>
      </c>
      <c r="BC59" s="201">
        <f t="shared" si="29"/>
        <v>8739.1304347826081</v>
      </c>
      <c r="BD59" s="227">
        <f t="shared" si="14"/>
        <v>17312</v>
      </c>
      <c r="BE59" s="581" t="str">
        <f t="shared" si="30"/>
        <v>REPORT</v>
      </c>
      <c r="BF59" s="228" t="str">
        <f t="shared" si="32"/>
        <v>REPORT</v>
      </c>
      <c r="BH59" s="653" t="str">
        <f t="shared" si="6"/>
        <v>CHECK</v>
      </c>
      <c r="BI59" s="653" t="str">
        <f t="shared" si="7"/>
        <v>CHECK</v>
      </c>
    </row>
    <row r="60" spans="1:61" s="64" customFormat="1" ht="15" customHeight="1" x14ac:dyDescent="0.15">
      <c r="A60" s="840" t="s">
        <v>482</v>
      </c>
      <c r="B60" s="24" t="s">
        <v>346</v>
      </c>
      <c r="C60" s="818" t="s">
        <v>884</v>
      </c>
      <c r="D60" s="1791">
        <v>0.14699999999999999</v>
      </c>
      <c r="E60" s="1791">
        <v>2659</v>
      </c>
      <c r="F60" s="1791">
        <v>0.125</v>
      </c>
      <c r="G60" s="1791">
        <v>2164</v>
      </c>
      <c r="H60" s="1791"/>
      <c r="I60" s="1791"/>
      <c r="J60" s="1791"/>
      <c r="K60" s="1791"/>
      <c r="L60" s="863"/>
      <c r="M60" s="863"/>
      <c r="N60" s="863"/>
      <c r="O60" s="824"/>
      <c r="P60" s="862">
        <v>6</v>
      </c>
      <c r="Q60" s="862">
        <v>6</v>
      </c>
      <c r="R60" s="862">
        <v>6</v>
      </c>
      <c r="S60" s="864">
        <v>6</v>
      </c>
      <c r="T60" s="863"/>
      <c r="U60" s="863"/>
      <c r="V60" s="863"/>
      <c r="W60" s="824"/>
      <c r="X60" s="863"/>
      <c r="Y60" s="863"/>
      <c r="Z60" s="863"/>
      <c r="AA60" s="824"/>
      <c r="AB60" s="863"/>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3"/>
      <c r="AL60" s="391" t="s">
        <v>482</v>
      </c>
      <c r="AM60" s="10" t="s">
        <v>346</v>
      </c>
      <c r="AN60" s="818" t="s">
        <v>884</v>
      </c>
      <c r="AO60" s="1304"/>
      <c r="AP60" s="1304"/>
      <c r="AQ60" s="1304"/>
      <c r="AR60" s="1304"/>
      <c r="AS60" s="1304"/>
      <c r="AT60" s="1304"/>
      <c r="AU60" s="1304"/>
      <c r="AV60" s="1304"/>
      <c r="AZ60" s="391" t="s">
        <v>482</v>
      </c>
      <c r="BA60" s="10" t="s">
        <v>346</v>
      </c>
      <c r="BB60" s="807" t="s">
        <v>994</v>
      </c>
      <c r="BC60" s="201">
        <f t="shared" si="29"/>
        <v>18088.43537414966</v>
      </c>
      <c r="BD60" s="227">
        <f t="shared" si="14"/>
        <v>48636.36363636364</v>
      </c>
      <c r="BE60" s="581" t="str">
        <f t="shared" si="30"/>
        <v>REPORT</v>
      </c>
      <c r="BF60" s="228" t="str">
        <f t="shared" si="32"/>
        <v>REPORT</v>
      </c>
      <c r="BH60" s="653" t="str">
        <f t="shared" si="6"/>
        <v>CHECK</v>
      </c>
      <c r="BI60" s="653" t="str">
        <f t="shared" si="7"/>
        <v>CHECK</v>
      </c>
    </row>
    <row r="61" spans="1:61" s="64" customFormat="1" ht="15" customHeight="1" x14ac:dyDescent="0.15">
      <c r="A61" s="840" t="s">
        <v>483</v>
      </c>
      <c r="B61" s="10" t="s">
        <v>347</v>
      </c>
      <c r="C61" s="818" t="s">
        <v>884</v>
      </c>
      <c r="D61" s="1791">
        <v>0.12</v>
      </c>
      <c r="E61" s="1791">
        <v>4006</v>
      </c>
      <c r="F61" s="1791">
        <v>7.6999999999999999E-2</v>
      </c>
      <c r="G61" s="1791">
        <v>3745</v>
      </c>
      <c r="H61" s="1791">
        <v>6.0000000000000001E-3</v>
      </c>
      <c r="I61" s="1791">
        <v>299</v>
      </c>
      <c r="J61" s="1791">
        <v>5.0000000000000001E-3</v>
      </c>
      <c r="K61" s="1791">
        <v>65</v>
      </c>
      <c r="L61" s="863"/>
      <c r="M61" s="863"/>
      <c r="N61" s="863"/>
      <c r="O61" s="824"/>
      <c r="P61" s="863"/>
      <c r="Q61" s="863"/>
      <c r="R61" s="863"/>
      <c r="S61" s="824"/>
      <c r="T61" s="863"/>
      <c r="U61" s="863"/>
      <c r="V61" s="863"/>
      <c r="W61" s="824"/>
      <c r="X61" s="863"/>
      <c r="Y61" s="863"/>
      <c r="Z61" s="863"/>
      <c r="AA61" s="824"/>
      <c r="AB61" s="863"/>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3"/>
      <c r="AL61" s="391" t="s">
        <v>483</v>
      </c>
      <c r="AM61" s="10" t="s">
        <v>347</v>
      </c>
      <c r="AN61" s="807" t="s">
        <v>884</v>
      </c>
      <c r="AO61" s="1304"/>
      <c r="AP61" s="1304"/>
      <c r="AQ61" s="1304"/>
      <c r="AR61" s="1304"/>
      <c r="AS61" s="1304"/>
      <c r="AT61" s="1304"/>
      <c r="AU61" s="1304"/>
      <c r="AV61" s="1304"/>
      <c r="AZ61" s="391" t="s">
        <v>483</v>
      </c>
      <c r="BA61" s="10" t="s">
        <v>347</v>
      </c>
      <c r="BB61" s="807" t="s">
        <v>994</v>
      </c>
      <c r="BC61" s="201">
        <f t="shared" si="29"/>
        <v>33383.333333333336</v>
      </c>
      <c r="BD61" s="227">
        <f t="shared" si="14"/>
        <v>34641.350210970464</v>
      </c>
      <c r="BE61" s="581">
        <f t="shared" si="30"/>
        <v>49833.333333333336</v>
      </c>
      <c r="BF61" s="228">
        <f t="shared" si="32"/>
        <v>13000</v>
      </c>
      <c r="BH61" s="653" t="str">
        <f t="shared" si="6"/>
        <v>ACCEPT</v>
      </c>
      <c r="BI61" s="653" t="str">
        <f t="shared" si="7"/>
        <v>CHECK</v>
      </c>
    </row>
    <row r="62" spans="1:61" s="64" customFormat="1" ht="15" customHeight="1" x14ac:dyDescent="0.15">
      <c r="A62" s="840" t="s">
        <v>484</v>
      </c>
      <c r="B62" s="13" t="s">
        <v>348</v>
      </c>
      <c r="C62" s="818" t="s">
        <v>884</v>
      </c>
      <c r="D62" s="1791">
        <v>0.35399999999999998</v>
      </c>
      <c r="E62" s="1791">
        <v>11819</v>
      </c>
      <c r="F62" s="1791">
        <v>0.23699999999999999</v>
      </c>
      <c r="G62" s="1791">
        <v>8210</v>
      </c>
      <c r="H62" s="1791">
        <v>0.01</v>
      </c>
      <c r="I62" s="1791">
        <v>869</v>
      </c>
      <c r="J62" s="1791">
        <v>2E-3</v>
      </c>
      <c r="K62" s="1791">
        <v>297</v>
      </c>
      <c r="L62" s="863"/>
      <c r="M62" s="863"/>
      <c r="N62" s="863"/>
      <c r="O62" s="824"/>
      <c r="P62" s="863"/>
      <c r="Q62" s="863"/>
      <c r="R62" s="863"/>
      <c r="S62" s="824"/>
      <c r="T62" s="863"/>
      <c r="U62" s="863"/>
      <c r="V62" s="863"/>
      <c r="W62" s="824"/>
      <c r="X62" s="863"/>
      <c r="Y62" s="863"/>
      <c r="Z62" s="863"/>
      <c r="AA62" s="824"/>
      <c r="AB62" s="863"/>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3"/>
      <c r="AL62" s="391" t="s">
        <v>484</v>
      </c>
      <c r="AM62" s="10" t="s">
        <v>348</v>
      </c>
      <c r="AN62" s="818" t="s">
        <v>884</v>
      </c>
      <c r="AO62" s="1304"/>
      <c r="AP62" s="1304"/>
      <c r="AQ62" s="1304"/>
      <c r="AR62" s="1304"/>
      <c r="AS62" s="1304"/>
      <c r="AT62" s="1304"/>
      <c r="AU62" s="1304"/>
      <c r="AV62" s="1304"/>
      <c r="AZ62" s="391" t="s">
        <v>484</v>
      </c>
      <c r="BA62" s="10" t="s">
        <v>348</v>
      </c>
      <c r="BB62" s="807" t="s">
        <v>994</v>
      </c>
      <c r="BC62" s="201">
        <f t="shared" si="29"/>
        <v>33387.005649717517</v>
      </c>
      <c r="BD62" s="227">
        <f t="shared" si="14"/>
        <v>44937.5</v>
      </c>
      <c r="BE62" s="581">
        <f t="shared" si="30"/>
        <v>86900</v>
      </c>
      <c r="BF62" s="228">
        <f t="shared" si="32"/>
        <v>148500</v>
      </c>
      <c r="BH62" s="653" t="str">
        <f t="shared" si="6"/>
        <v>ACCEPT</v>
      </c>
      <c r="BI62" s="653" t="str">
        <f t="shared" si="7"/>
        <v>CHECK</v>
      </c>
    </row>
    <row r="63" spans="1:61" s="64" customFormat="1" ht="15" customHeight="1" x14ac:dyDescent="0.15">
      <c r="A63" s="1202">
        <v>12.2</v>
      </c>
      <c r="B63" s="1220" t="s">
        <v>485</v>
      </c>
      <c r="C63" s="1204" t="s">
        <v>884</v>
      </c>
      <c r="D63" s="1790">
        <v>9.2999999999999999E-2</v>
      </c>
      <c r="E63" s="1790">
        <v>4684</v>
      </c>
      <c r="F63" s="1790">
        <v>0.112</v>
      </c>
      <c r="G63" s="1790">
        <v>5033</v>
      </c>
      <c r="H63" s="1790">
        <v>1E-3</v>
      </c>
      <c r="I63" s="1790">
        <v>81</v>
      </c>
      <c r="J63" s="1790">
        <v>1E-3</v>
      </c>
      <c r="K63" s="1790">
        <v>74</v>
      </c>
      <c r="L63" s="863"/>
      <c r="M63" s="863"/>
      <c r="N63" s="863"/>
      <c r="O63" s="824"/>
      <c r="P63" s="863"/>
      <c r="Q63" s="863"/>
      <c r="R63" s="863"/>
      <c r="S63" s="824"/>
      <c r="T63" s="863"/>
      <c r="U63" s="863"/>
      <c r="V63" s="863"/>
      <c r="W63" s="824"/>
      <c r="X63" s="863"/>
      <c r="Y63" s="863"/>
      <c r="Z63" s="863"/>
      <c r="AA63" s="824"/>
      <c r="AB63" s="824"/>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3"/>
      <c r="AL63" s="391">
        <v>12.2</v>
      </c>
      <c r="AM63" s="12" t="s">
        <v>485</v>
      </c>
      <c r="AN63" s="818" t="s">
        <v>884</v>
      </c>
      <c r="AO63" s="1304"/>
      <c r="AP63" s="1304"/>
      <c r="AQ63" s="1304"/>
      <c r="AR63" s="1304"/>
      <c r="AS63" s="1304"/>
      <c r="AT63" s="1304"/>
      <c r="AU63" s="1304"/>
      <c r="AV63" s="1304"/>
      <c r="AZ63" s="391">
        <v>12.2</v>
      </c>
      <c r="BA63" s="12" t="s">
        <v>485</v>
      </c>
      <c r="BB63" s="807" t="s">
        <v>994</v>
      </c>
      <c r="BC63" s="201">
        <f t="shared" si="29"/>
        <v>50365.591397849465</v>
      </c>
      <c r="BD63" s="227">
        <f t="shared" si="14"/>
        <v>41062.401263823063</v>
      </c>
      <c r="BE63" s="581">
        <f t="shared" si="30"/>
        <v>81000</v>
      </c>
      <c r="BF63" s="228">
        <f t="shared" si="32"/>
        <v>74000</v>
      </c>
      <c r="BH63" s="653" t="str">
        <f t="shared" si="6"/>
        <v>ACCEPT</v>
      </c>
      <c r="BI63" s="653" t="str">
        <f t="shared" si="7"/>
        <v>CHECK</v>
      </c>
    </row>
    <row r="64" spans="1:61" s="64" customFormat="1" ht="15" customHeight="1" x14ac:dyDescent="0.15">
      <c r="A64" s="1215">
        <v>12.3</v>
      </c>
      <c r="B64" s="1208" t="s">
        <v>349</v>
      </c>
      <c r="C64" s="1216" t="s">
        <v>884</v>
      </c>
      <c r="D64" s="1790">
        <v>1.149</v>
      </c>
      <c r="E64" s="1790">
        <v>35213</v>
      </c>
      <c r="F64" s="1790">
        <v>1.266</v>
      </c>
      <c r="G64" s="1790">
        <v>51985</v>
      </c>
      <c r="H64" s="1790">
        <v>21.14</v>
      </c>
      <c r="I64" s="1790">
        <v>319585</v>
      </c>
      <c r="J64" s="1790">
        <v>24.094000000000001</v>
      </c>
      <c r="K64" s="1790">
        <v>387722</v>
      </c>
      <c r="L64" s="863"/>
      <c r="M64" s="863"/>
      <c r="N64" s="863"/>
      <c r="O64" s="824"/>
      <c r="P64" s="863"/>
      <c r="Q64" s="863"/>
      <c r="R64" s="863"/>
      <c r="S64" s="824"/>
      <c r="T64" s="863"/>
      <c r="U64" s="863"/>
      <c r="V64" s="863"/>
      <c r="W64" s="824"/>
      <c r="X64" s="863"/>
      <c r="Y64" s="863"/>
      <c r="Z64" s="863"/>
      <c r="AA64" s="824"/>
      <c r="AB64" s="863"/>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3"/>
      <c r="AL64" s="391">
        <v>12.3</v>
      </c>
      <c r="AM64" s="12" t="s">
        <v>349</v>
      </c>
      <c r="AN64" s="807" t="s">
        <v>884</v>
      </c>
      <c r="AO64" s="1305" t="str">
        <f>IF(D64&lt;(D65+D66+D67+D68),"Error","OK")</f>
        <v>Error</v>
      </c>
      <c r="AP64" s="1305" t="str">
        <f t="shared" ref="AP64" si="39">IF(E64&lt;(E65+E66+E67+E68),"Error","OK")</f>
        <v>OK</v>
      </c>
      <c r="AQ64" s="1305" t="str">
        <f>IF(F65&lt;(F66+F67+F68+F69),"Error","OK")</f>
        <v>Error</v>
      </c>
      <c r="AR64" s="1305" t="str">
        <f>IF(G65&lt;(G66+G67+G68+G69),"Error","OK")</f>
        <v>Error</v>
      </c>
      <c r="AS64" s="1305" t="str">
        <f>IF(H64&lt;(H65+H66+H67+H68),"Error","OK")</f>
        <v>OK</v>
      </c>
      <c r="AT64" s="1305" t="str">
        <f>IF(I64&lt;(I65+I66+I67+I68),"Error","OK")</f>
        <v>Error</v>
      </c>
      <c r="AU64" s="1305" t="str">
        <f>IF(J64&lt;(J65+J66+J67+J68),"Error","OK")</f>
        <v>Error</v>
      </c>
      <c r="AV64" s="1305" t="str">
        <f>IF(K64&lt;(K65+K66+K67+K68),"Error","OK")</f>
        <v>OK</v>
      </c>
      <c r="AZ64" s="391">
        <v>12.3</v>
      </c>
      <c r="BA64" s="12" t="s">
        <v>349</v>
      </c>
      <c r="BB64" s="807" t="s">
        <v>994</v>
      </c>
      <c r="BC64" s="201">
        <f t="shared" si="29"/>
        <v>30646.649260226284</v>
      </c>
      <c r="BD64" s="227">
        <f t="shared" si="14"/>
        <v>31667.98418972332</v>
      </c>
      <c r="BE64" s="581">
        <f t="shared" si="30"/>
        <v>15117.549668874171</v>
      </c>
      <c r="BF64" s="228">
        <f t="shared" si="32"/>
        <v>16092.056113555242</v>
      </c>
      <c r="BH64" s="653" t="str">
        <f t="shared" si="6"/>
        <v>CHECK</v>
      </c>
      <c r="BI64" s="653" t="str">
        <f t="shared" si="7"/>
        <v>CHECK</v>
      </c>
    </row>
    <row r="65" spans="1:61" s="64" customFormat="1" ht="15" customHeight="1" x14ac:dyDescent="0.15">
      <c r="A65" s="840" t="s">
        <v>486</v>
      </c>
      <c r="B65" s="10" t="s">
        <v>350</v>
      </c>
      <c r="C65" s="818" t="s">
        <v>884</v>
      </c>
      <c r="D65" s="1791">
        <v>5.5E-2</v>
      </c>
      <c r="E65" s="1791">
        <v>2479</v>
      </c>
      <c r="F65" s="1791">
        <v>0.253</v>
      </c>
      <c r="G65" s="1791">
        <v>8012</v>
      </c>
      <c r="H65" s="1791">
        <v>0.41599999999999998</v>
      </c>
      <c r="I65" s="1791">
        <v>2407</v>
      </c>
      <c r="J65" s="1791">
        <v>5.2249999999999996</v>
      </c>
      <c r="K65" s="1791">
        <v>16669</v>
      </c>
      <c r="L65" s="863"/>
      <c r="M65" s="863"/>
      <c r="N65" s="863"/>
      <c r="O65" s="824"/>
      <c r="P65" s="863"/>
      <c r="Q65" s="863"/>
      <c r="R65" s="863"/>
      <c r="S65" s="824"/>
      <c r="T65" s="863"/>
      <c r="U65" s="863"/>
      <c r="V65" s="863"/>
      <c r="W65" s="824"/>
      <c r="X65" s="863"/>
      <c r="Y65" s="863"/>
      <c r="Z65" s="863"/>
      <c r="AA65" s="824"/>
      <c r="AB65" s="863"/>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3"/>
      <c r="AL65" s="391" t="s">
        <v>486</v>
      </c>
      <c r="AM65" s="10" t="s">
        <v>350</v>
      </c>
      <c r="AN65" s="818" t="s">
        <v>884</v>
      </c>
      <c r="AO65" s="1304"/>
      <c r="AP65" s="1304"/>
      <c r="AQ65" s="1304"/>
      <c r="AR65" s="1304"/>
      <c r="AS65" s="1304"/>
      <c r="AT65" s="1304"/>
      <c r="AU65" s="1304"/>
      <c r="AV65" s="1304"/>
      <c r="AZ65" s="391" t="s">
        <v>486</v>
      </c>
      <c r="BA65" s="10" t="s">
        <v>350</v>
      </c>
      <c r="BB65" s="807" t="s">
        <v>994</v>
      </c>
      <c r="BC65" s="201">
        <f t="shared" si="29"/>
        <v>45072.727272727272</v>
      </c>
      <c r="BD65" s="227">
        <f t="shared" si="14"/>
        <v>41602.923264311816</v>
      </c>
      <c r="BE65" s="581">
        <f t="shared" si="30"/>
        <v>5786.0576923076924</v>
      </c>
      <c r="BF65" s="228">
        <f t="shared" si="32"/>
        <v>3190.2392344497612</v>
      </c>
      <c r="BH65" s="653" t="str">
        <f t="shared" si="6"/>
        <v>CHECK</v>
      </c>
      <c r="BI65" s="653" t="str">
        <f t="shared" si="7"/>
        <v>CHECK</v>
      </c>
    </row>
    <row r="66" spans="1:61" s="64" customFormat="1" ht="15" customHeight="1" x14ac:dyDescent="0.15">
      <c r="A66" s="840" t="s">
        <v>487</v>
      </c>
      <c r="B66" s="10" t="s">
        <v>45</v>
      </c>
      <c r="C66" s="818" t="s">
        <v>884</v>
      </c>
      <c r="D66" s="1791">
        <v>0.96599999999999997</v>
      </c>
      <c r="E66" s="1791">
        <v>25087</v>
      </c>
      <c r="F66" s="1791">
        <v>0.82099999999999995</v>
      </c>
      <c r="G66" s="1791">
        <v>34156</v>
      </c>
      <c r="H66" s="1791">
        <v>5.0000000000000001E-3</v>
      </c>
      <c r="I66" s="1791">
        <v>162</v>
      </c>
      <c r="J66" s="1791">
        <v>6.0000000000000001E-3</v>
      </c>
      <c r="K66" s="1791">
        <v>1413</v>
      </c>
      <c r="L66" s="863"/>
      <c r="M66" s="863"/>
      <c r="N66" s="863"/>
      <c r="O66" s="824"/>
      <c r="P66" s="863"/>
      <c r="Q66" s="863"/>
      <c r="R66" s="863"/>
      <c r="S66" s="824"/>
      <c r="T66" s="863"/>
      <c r="U66" s="863"/>
      <c r="V66" s="863"/>
      <c r="W66" s="824"/>
      <c r="X66" s="863"/>
      <c r="Y66" s="863"/>
      <c r="Z66" s="863"/>
      <c r="AA66" s="824"/>
      <c r="AB66" s="863"/>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3"/>
      <c r="AL66" s="391" t="s">
        <v>487</v>
      </c>
      <c r="AM66" s="10" t="s">
        <v>45</v>
      </c>
      <c r="AN66" s="818" t="s">
        <v>884</v>
      </c>
      <c r="AO66" s="1304"/>
      <c r="AP66" s="1304"/>
      <c r="AQ66" s="1304"/>
      <c r="AR66" s="1304"/>
      <c r="AS66" s="1304"/>
      <c r="AT66" s="1304"/>
      <c r="AU66" s="1304"/>
      <c r="AV66" s="1304"/>
      <c r="AZ66" s="391" t="s">
        <v>487</v>
      </c>
      <c r="BA66" s="10" t="s">
        <v>45</v>
      </c>
      <c r="BB66" s="807" t="s">
        <v>994</v>
      </c>
      <c r="BC66" s="201">
        <f t="shared" si="29"/>
        <v>25969.979296066253</v>
      </c>
      <c r="BD66" s="227">
        <f t="shared" si="14"/>
        <v>51881.08108108108</v>
      </c>
      <c r="BE66" s="581">
        <f t="shared" si="30"/>
        <v>32400</v>
      </c>
      <c r="BF66" s="228">
        <f t="shared" si="32"/>
        <v>235500</v>
      </c>
      <c r="BH66" s="653" t="str">
        <f t="shared" si="6"/>
        <v>ACCEPT</v>
      </c>
      <c r="BI66" s="653" t="str">
        <f t="shared" si="7"/>
        <v>CHECK</v>
      </c>
    </row>
    <row r="67" spans="1:61" s="64" customFormat="1" ht="15" customHeight="1" x14ac:dyDescent="0.15">
      <c r="A67" s="840" t="s">
        <v>488</v>
      </c>
      <c r="B67" s="10" t="s">
        <v>351</v>
      </c>
      <c r="C67" s="818" t="s">
        <v>884</v>
      </c>
      <c r="D67" s="1791">
        <v>0.105</v>
      </c>
      <c r="E67" s="1791">
        <v>7287</v>
      </c>
      <c r="F67" s="1791">
        <v>0.185</v>
      </c>
      <c r="G67" s="1791">
        <v>9598</v>
      </c>
      <c r="H67" s="1791">
        <v>18.882999999999999</v>
      </c>
      <c r="I67" s="1791">
        <v>305931</v>
      </c>
      <c r="J67" s="1791">
        <v>17.007999999999999</v>
      </c>
      <c r="K67" s="1791">
        <v>358603</v>
      </c>
      <c r="L67" s="863"/>
      <c r="M67" s="863"/>
      <c r="N67" s="863"/>
      <c r="O67" s="824"/>
      <c r="P67" s="863"/>
      <c r="Q67" s="863"/>
      <c r="R67" s="863"/>
      <c r="S67" s="824"/>
      <c r="T67" s="863"/>
      <c r="U67" s="863"/>
      <c r="V67" s="863"/>
      <c r="W67" s="824"/>
      <c r="X67" s="863"/>
      <c r="Y67" s="863"/>
      <c r="Z67" s="863"/>
      <c r="AA67" s="824"/>
      <c r="AB67" s="863"/>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3"/>
      <c r="AL67" s="391" t="s">
        <v>488</v>
      </c>
      <c r="AM67" s="10" t="s">
        <v>351</v>
      </c>
      <c r="AN67" s="807" t="s">
        <v>884</v>
      </c>
      <c r="AO67" s="1304"/>
      <c r="AP67" s="1304"/>
      <c r="AQ67" s="1304"/>
      <c r="AR67" s="1304"/>
      <c r="AS67" s="1304"/>
      <c r="AT67" s="1304"/>
      <c r="AU67" s="1304"/>
      <c r="AV67" s="1304"/>
      <c r="AZ67" s="391" t="s">
        <v>488</v>
      </c>
      <c r="BA67" s="10" t="s">
        <v>351</v>
      </c>
      <c r="BB67" s="807" t="s">
        <v>994</v>
      </c>
      <c r="BC67" s="201">
        <f t="shared" si="29"/>
        <v>69400</v>
      </c>
      <c r="BD67" s="227">
        <f t="shared" si="14"/>
        <v>31285.714285714286</v>
      </c>
      <c r="BE67" s="581">
        <f t="shared" si="30"/>
        <v>16201.398082931739</v>
      </c>
      <c r="BF67" s="228">
        <f t="shared" si="32"/>
        <v>21084.372060206962</v>
      </c>
      <c r="BH67" s="653" t="str">
        <f t="shared" si="6"/>
        <v>ACCEPT</v>
      </c>
      <c r="BI67" s="653" t="str">
        <f t="shared" si="7"/>
        <v>CHECK</v>
      </c>
    </row>
    <row r="68" spans="1:61" s="64" customFormat="1" ht="15" customHeight="1" x14ac:dyDescent="0.15">
      <c r="A68" s="840" t="s">
        <v>489</v>
      </c>
      <c r="B68" s="13" t="s">
        <v>352</v>
      </c>
      <c r="C68" s="818" t="s">
        <v>884</v>
      </c>
      <c r="D68" s="1791">
        <v>2.4E-2</v>
      </c>
      <c r="E68" s="1791">
        <v>360</v>
      </c>
      <c r="F68" s="1791">
        <v>7.0000000000000001E-3</v>
      </c>
      <c r="G68" s="1791">
        <v>219</v>
      </c>
      <c r="H68" s="1791">
        <v>1.8340000000000001</v>
      </c>
      <c r="I68" s="1791">
        <v>11086</v>
      </c>
      <c r="J68" s="1791">
        <v>1.8560000000000001</v>
      </c>
      <c r="K68" s="1791">
        <v>11037</v>
      </c>
      <c r="L68" s="863"/>
      <c r="M68" s="863"/>
      <c r="N68" s="863"/>
      <c r="O68" s="824"/>
      <c r="P68" s="863"/>
      <c r="Q68" s="863"/>
      <c r="R68" s="863"/>
      <c r="S68" s="824"/>
      <c r="T68" s="863"/>
      <c r="U68" s="863"/>
      <c r="V68" s="863"/>
      <c r="W68" s="824"/>
      <c r="X68" s="863"/>
      <c r="Y68" s="863"/>
      <c r="Z68" s="863"/>
      <c r="AA68" s="824"/>
      <c r="AB68" s="863"/>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3"/>
      <c r="AL68" s="391" t="s">
        <v>489</v>
      </c>
      <c r="AM68" s="10" t="s">
        <v>352</v>
      </c>
      <c r="AN68" s="818" t="s">
        <v>884</v>
      </c>
      <c r="AO68" s="1304"/>
      <c r="AP68" s="1304"/>
      <c r="AQ68" s="1304"/>
      <c r="AR68" s="1304"/>
      <c r="AS68" s="1304"/>
      <c r="AT68" s="1304"/>
      <c r="AU68" s="1304"/>
      <c r="AV68" s="1304"/>
      <c r="AZ68" s="391" t="s">
        <v>489</v>
      </c>
      <c r="BA68" s="10" t="s">
        <v>352</v>
      </c>
      <c r="BB68" s="807" t="s">
        <v>994</v>
      </c>
      <c r="BC68" s="201">
        <f t="shared" si="29"/>
        <v>15000</v>
      </c>
      <c r="BD68" s="227">
        <f t="shared" si="14"/>
        <v>10158.798283261802</v>
      </c>
      <c r="BE68" s="581">
        <f t="shared" si="30"/>
        <v>6044.7110141766625</v>
      </c>
      <c r="BF68" s="228">
        <f t="shared" si="32"/>
        <v>5946.6594827586205</v>
      </c>
      <c r="BH68" s="1061" t="str">
        <f t="shared" si="6"/>
        <v>ACCEPT</v>
      </c>
      <c r="BI68" s="1061" t="str">
        <f t="shared" si="7"/>
        <v>CHECK</v>
      </c>
    </row>
    <row r="69" spans="1:61" ht="15" customHeight="1" thickBot="1" x14ac:dyDescent="0.25">
      <c r="A69" s="1221">
        <v>12.4</v>
      </c>
      <c r="B69" s="1222" t="s">
        <v>490</v>
      </c>
      <c r="C69" s="1223" t="s">
        <v>884</v>
      </c>
      <c r="D69" s="1348">
        <v>1.0860000000000001</v>
      </c>
      <c r="E69" s="1790">
        <v>10254</v>
      </c>
      <c r="F69" s="1348">
        <v>0.93200000000000005</v>
      </c>
      <c r="G69" s="1790">
        <v>9468</v>
      </c>
      <c r="H69" s="1348">
        <v>1E-3</v>
      </c>
      <c r="I69" s="1790">
        <v>328</v>
      </c>
      <c r="J69" s="1790">
        <v>0.02</v>
      </c>
      <c r="K69" s="1790">
        <v>199</v>
      </c>
      <c r="L69" s="1582"/>
      <c r="M69" s="1583"/>
      <c r="N69" s="1583"/>
      <c r="O69" s="1584"/>
      <c r="P69" s="1583"/>
      <c r="Q69" s="1583"/>
      <c r="R69" s="1583"/>
      <c r="S69" s="1584"/>
      <c r="T69" s="1583"/>
      <c r="U69" s="1583"/>
      <c r="V69" s="1583"/>
      <c r="W69" s="1584"/>
      <c r="X69" s="1583"/>
      <c r="Y69" s="1583"/>
      <c r="Z69" s="1583"/>
      <c r="AA69" s="1584"/>
      <c r="AB69" s="863"/>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WRONG</v>
      </c>
      <c r="AJ69" s="156" t="str">
        <f>IF('JQ2 Trade'!K69&lt;K69,"WRONG","OK")</f>
        <v>OK</v>
      </c>
      <c r="AK69" s="863"/>
      <c r="AL69" s="1058">
        <v>12.4</v>
      </c>
      <c r="AM69" s="16" t="s">
        <v>490</v>
      </c>
      <c r="AN69" s="818" t="s">
        <v>884</v>
      </c>
      <c r="AO69" s="1311"/>
      <c r="AP69" s="1311"/>
      <c r="AQ69" s="1311"/>
      <c r="AR69" s="1311"/>
      <c r="AS69" s="1311"/>
      <c r="AT69" s="1311"/>
      <c r="AU69" s="1311"/>
      <c r="AV69" s="1311"/>
      <c r="AZ69" s="1058">
        <v>12.4</v>
      </c>
      <c r="BA69" s="16" t="s">
        <v>490</v>
      </c>
      <c r="BB69" s="807" t="s">
        <v>994</v>
      </c>
      <c r="BC69" s="201">
        <f t="shared" si="29"/>
        <v>9441.9889502762417</v>
      </c>
      <c r="BD69" s="227" t="str">
        <f>IF(ISNUMBER(#REF!),IF(ISNUMBER(#REF!),IF(#REF!=0,IF(#REF!=0,0,"ZERO Q"),IF(#REF!=0,"ZERO V",#REF!/#REF!)),"NO Q"),IF(ISNUMBER(#REF!),"NO V","REPORT"))</f>
        <v>REPORT</v>
      </c>
      <c r="BE69" s="581">
        <f t="shared" si="30"/>
        <v>328000</v>
      </c>
      <c r="BF69" s="228">
        <f t="shared" si="32"/>
        <v>9950</v>
      </c>
      <c r="BG69" s="64"/>
      <c r="BH69" s="1059" t="str">
        <f t="shared" ref="BH69" si="40">IF(ISNUMBER(BD69*BE69), IF(BD69*BE69&gt;0, IF(BD69&gt;BE69, IF(BD69/BE69&gt;BI$6, "CHECK", "ACCEPT"), IF(BE69/BD69&gt;BI$6, "CHECK", "ACCEPT")), IF(BE69=0,IF(BD69&lt;BI$6,"ACCEPT","CHECK"),IF(BE69&lt;BI$6,"ACCEPT","CHECK"))),"CHECK")</f>
        <v>CHECK</v>
      </c>
      <c r="BI69" s="1060" t="str">
        <f t="shared" ref="BI69" si="41">IF(ISNUMBER(BF69*BG69), IF(BF69*BG69&gt;0, IF(BF69&gt;BG69, IF(BF69/BG69&gt;BI$6, "CHECK", "ACCEPT"), IF(BG69/BF69&gt;BI$6, "CHECK", "ACCEPT")), IF(BG69=0,IF(BF69&lt;BI$6,"ACCEPT","CHECK"),IF(BG69&lt;BI$6,"ACCEPT","CHECK"))),"CHECK")</f>
        <v>CHECK</v>
      </c>
    </row>
    <row r="70" spans="1:61" ht="12.75" customHeight="1" thickTop="1" x14ac:dyDescent="0.2">
      <c r="A70" s="2061"/>
      <c r="B70" s="2062"/>
      <c r="M70" s="6"/>
      <c r="N70" s="6"/>
      <c r="O70" s="6"/>
      <c r="P70" s="6"/>
      <c r="Q70" s="6"/>
      <c r="R70" s="6"/>
      <c r="T70" s="179"/>
      <c r="AL70" s="64"/>
    </row>
    <row r="71" spans="1:61" ht="30.75" customHeight="1" thickBot="1" x14ac:dyDescent="0.25">
      <c r="A71" s="778"/>
      <c r="B71" s="1192" t="s">
        <v>588</v>
      </c>
      <c r="C71" s="1420" t="s">
        <v>884</v>
      </c>
      <c r="D71" s="1299">
        <f>D47+D54</f>
        <v>8.8999999999999996E-2</v>
      </c>
      <c r="E71" s="1299">
        <f t="shared" ref="E71" si="42">E47+E54</f>
        <v>1255</v>
      </c>
      <c r="F71" s="1299">
        <f>F48+F55</f>
        <v>11.003</v>
      </c>
      <c r="G71" s="1299">
        <f>G48+G55</f>
        <v>47972</v>
      </c>
      <c r="H71" s="1299">
        <f>H47+H54</f>
        <v>19.074000000000002</v>
      </c>
      <c r="I71" s="1299">
        <f>I47+I54</f>
        <v>72150</v>
      </c>
      <c r="J71" s="1299">
        <f>J47+J55</f>
        <v>26.22</v>
      </c>
      <c r="K71" s="1299">
        <f>K47+K55</f>
        <v>92574</v>
      </c>
      <c r="M71" s="6"/>
      <c r="N71" s="6"/>
      <c r="O71" s="6"/>
      <c r="P71" s="6"/>
      <c r="Q71" s="6"/>
      <c r="R71" s="6"/>
      <c r="T71" s="179"/>
      <c r="AL71" s="64"/>
    </row>
    <row r="72" spans="1:61" ht="12.75" customHeight="1" thickBot="1" x14ac:dyDescent="0.25">
      <c r="C72" s="1543" t="s">
        <v>77</v>
      </c>
      <c r="D72" s="172">
        <f>COUNTBLANK(D11:D69)</f>
        <v>1</v>
      </c>
      <c r="E72" s="172">
        <f t="shared" ref="E72" si="43">COUNTBLANK(E11:E69)</f>
        <v>1</v>
      </c>
      <c r="F72" s="172">
        <f t="shared" ref="F72:K72" si="44">COUNTBLANK(F11:F69)</f>
        <v>1</v>
      </c>
      <c r="G72" s="172">
        <f t="shared" si="44"/>
        <v>1</v>
      </c>
      <c r="H72" s="172">
        <f t="shared" si="44"/>
        <v>8</v>
      </c>
      <c r="I72" s="172">
        <f t="shared" si="44"/>
        <v>8</v>
      </c>
      <c r="J72" s="172">
        <f t="shared" si="44"/>
        <v>8</v>
      </c>
      <c r="K72" s="172">
        <f t="shared" si="44"/>
        <v>8</v>
      </c>
      <c r="M72" s="6"/>
      <c r="N72" s="6"/>
      <c r="O72" s="6"/>
      <c r="P72" s="6"/>
      <c r="Q72" s="6"/>
      <c r="R72" s="6"/>
      <c r="AL72" s="64"/>
    </row>
    <row r="73" spans="1:61" ht="12.75" customHeight="1" thickBot="1" x14ac:dyDescent="0.25">
      <c r="C73" s="214" t="s">
        <v>82</v>
      </c>
      <c r="D73" s="850">
        <f>59-(COUNT(D11:D69)+D72)</f>
        <v>0</v>
      </c>
      <c r="E73" s="850">
        <f t="shared" ref="E73" si="45">59-(COUNT(E11:E69)+E72)</f>
        <v>0</v>
      </c>
      <c r="F73" s="850">
        <f t="shared" ref="F73:K73" si="46">59-(COUNT(F11:F69)+F72)</f>
        <v>0</v>
      </c>
      <c r="G73" s="850">
        <f t="shared" si="46"/>
        <v>0</v>
      </c>
      <c r="H73" s="850">
        <f t="shared" si="46"/>
        <v>0</v>
      </c>
      <c r="I73" s="850">
        <f t="shared" si="46"/>
        <v>0</v>
      </c>
      <c r="J73" s="850">
        <f t="shared" si="46"/>
        <v>0</v>
      </c>
      <c r="K73" s="850">
        <f t="shared" si="46"/>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8"/>
    </row>
    <row r="94" spans="49:49" ht="12.75" customHeight="1" x14ac:dyDescent="0.2">
      <c r="AW94" s="778"/>
    </row>
    <row r="95" spans="49:49" ht="12.75" customHeight="1" x14ac:dyDescent="0.2">
      <c r="AW95" s="778"/>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F24:G69 D23:E69 D11:S22 H23: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topLeftCell="B4" zoomScale="72" zoomScaleNormal="72" zoomScaleSheetLayoutView="75" workbookViewId="0">
      <selection activeCell="I37" sqref="I37"/>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10" width="6.75" style="62" customWidth="1"/>
    <col min="11" max="16384" width="10.875" style="62"/>
  </cols>
  <sheetData>
    <row r="1" spans="1:16" ht="13.5" thickBot="1" x14ac:dyDescent="0.25"/>
    <row r="2" spans="1:16" ht="12.75" customHeight="1" x14ac:dyDescent="0.2">
      <c r="A2" s="244"/>
      <c r="B2" s="245"/>
      <c r="C2" s="245"/>
      <c r="D2" s="246" t="s">
        <v>2</v>
      </c>
      <c r="E2" s="582" t="str">
        <f>Cover!G25</f>
        <v>NO</v>
      </c>
      <c r="F2" s="80" t="s">
        <v>305</v>
      </c>
      <c r="G2" s="111"/>
      <c r="H2" s="111"/>
      <c r="I2" s="111"/>
      <c r="J2" s="111"/>
    </row>
    <row r="3" spans="1:16" ht="12.75" customHeight="1" x14ac:dyDescent="0.2">
      <c r="A3" s="247"/>
      <c r="B3" s="123"/>
      <c r="C3" s="123"/>
      <c r="D3" s="174" t="s">
        <v>310</v>
      </c>
      <c r="E3" s="124"/>
      <c r="F3" s="81">
        <f>Cover!F35</f>
        <v>0</v>
      </c>
      <c r="G3" s="111"/>
      <c r="H3" s="111"/>
      <c r="I3" s="111"/>
      <c r="J3" s="111"/>
    </row>
    <row r="4" spans="1:16" ht="12.75" customHeight="1" x14ac:dyDescent="0.2">
      <c r="A4" s="247"/>
      <c r="B4" s="123"/>
      <c r="C4" s="123"/>
      <c r="D4" s="1856" t="s">
        <v>295</v>
      </c>
      <c r="E4" s="1867"/>
      <c r="F4" s="1868"/>
      <c r="G4" s="111"/>
      <c r="H4" s="111"/>
      <c r="I4" s="111"/>
      <c r="J4" s="111"/>
    </row>
    <row r="5" spans="1:16" ht="12.75" customHeight="1" x14ac:dyDescent="0.2">
      <c r="A5" s="247"/>
      <c r="B5" s="248"/>
      <c r="C5" s="123"/>
      <c r="D5" s="174" t="s">
        <v>306</v>
      </c>
      <c r="E5" s="82"/>
      <c r="F5" s="81"/>
      <c r="G5" s="111"/>
      <c r="H5" s="111"/>
      <c r="I5" s="111"/>
      <c r="J5" s="111"/>
      <c r="K5" s="2082" t="s">
        <v>180</v>
      </c>
      <c r="L5" s="2082"/>
      <c r="M5" s="2082"/>
    </row>
    <row r="6" spans="1:16" ht="12.75" customHeight="1" x14ac:dyDescent="0.2">
      <c r="A6" s="249" t="s">
        <v>295</v>
      </c>
      <c r="B6" s="123"/>
      <c r="C6" s="123"/>
      <c r="D6" s="1856" t="str">
        <f>Cover!F37</f>
        <v>Statistics Norway</v>
      </c>
      <c r="E6" s="1867"/>
      <c r="F6" s="1868"/>
      <c r="G6" s="111"/>
      <c r="H6" s="111"/>
      <c r="I6" s="111"/>
      <c r="J6" s="111"/>
      <c r="K6" s="2082"/>
      <c r="L6" s="2082"/>
      <c r="M6" s="2082"/>
    </row>
    <row r="7" spans="1:16" ht="12.75" customHeight="1" x14ac:dyDescent="0.2">
      <c r="A7" s="247"/>
      <c r="B7" s="123"/>
      <c r="C7" s="123"/>
      <c r="D7" s="250" t="s">
        <v>87</v>
      </c>
      <c r="E7" s="124">
        <f>Cover!F39</f>
        <v>0</v>
      </c>
      <c r="F7" s="307">
        <f>Cover!F40</f>
        <v>0</v>
      </c>
      <c r="G7" s="111"/>
      <c r="H7" s="111"/>
      <c r="I7" s="111"/>
      <c r="J7" s="111"/>
      <c r="K7" s="2082"/>
      <c r="L7" s="2082"/>
      <c r="M7" s="2082"/>
    </row>
    <row r="8" spans="1:16" ht="12.75" customHeight="1" x14ac:dyDescent="0.2">
      <c r="A8" s="251"/>
      <c r="B8" s="252"/>
      <c r="C8" s="252"/>
      <c r="D8" s="174" t="s">
        <v>309</v>
      </c>
      <c r="E8" s="124">
        <f>Cover!F41</f>
        <v>0</v>
      </c>
      <c r="F8" s="81"/>
      <c r="G8" s="111"/>
      <c r="H8" s="111"/>
      <c r="I8" s="111"/>
      <c r="J8" s="111"/>
      <c r="K8" s="2082"/>
      <c r="L8" s="2082"/>
      <c r="M8" s="2082"/>
    </row>
    <row r="9" spans="1:16" ht="12.75" customHeight="1" x14ac:dyDescent="0.2">
      <c r="A9" s="251"/>
      <c r="B9" s="2064" t="s">
        <v>3</v>
      </c>
      <c r="C9" s="2064"/>
      <c r="D9" s="253"/>
      <c r="E9" s="254"/>
      <c r="F9" s="255"/>
      <c r="G9" s="111"/>
      <c r="H9" s="111"/>
      <c r="I9" s="111"/>
      <c r="J9" s="111"/>
    </row>
    <row r="10" spans="1:16" s="63" customFormat="1" ht="12.75" customHeight="1" x14ac:dyDescent="0.25">
      <c r="A10" s="256"/>
      <c r="B10" s="2064"/>
      <c r="C10" s="2064"/>
      <c r="D10" s="257"/>
      <c r="E10" s="123"/>
      <c r="F10" s="258"/>
      <c r="G10" s="123"/>
      <c r="H10" s="123"/>
      <c r="I10" s="123"/>
      <c r="J10" s="123"/>
      <c r="L10" s="1330" t="s">
        <v>804</v>
      </c>
    </row>
    <row r="11" spans="1:16" s="63" customFormat="1" ht="12.75" customHeight="1" x14ac:dyDescent="0.25">
      <c r="A11" s="256"/>
      <c r="B11" s="2074" t="s">
        <v>301</v>
      </c>
      <c r="C11" s="2074"/>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2074" t="s">
        <v>4</v>
      </c>
      <c r="C13" s="2074"/>
      <c r="D13" s="257"/>
      <c r="E13" s="123"/>
      <c r="F13" s="258"/>
      <c r="G13" s="123"/>
      <c r="H13" s="123"/>
      <c r="I13" s="123"/>
      <c r="J13" s="123"/>
      <c r="L13" s="1883" t="s">
        <v>14</v>
      </c>
      <c r="M13" s="1883"/>
    </row>
    <row r="14" spans="1:16" s="63" customFormat="1" ht="12.75" customHeight="1" thickBot="1" x14ac:dyDescent="0.3">
      <c r="A14" s="261"/>
      <c r="B14" s="262"/>
      <c r="C14" s="262"/>
      <c r="D14" s="262"/>
      <c r="E14" s="263"/>
      <c r="F14" s="264"/>
      <c r="G14" s="385" t="s">
        <v>181</v>
      </c>
      <c r="H14" s="385" t="s">
        <v>181</v>
      </c>
      <c r="I14" s="385" t="s">
        <v>182</v>
      </c>
      <c r="J14" s="385" t="s">
        <v>182</v>
      </c>
      <c r="L14" s="1883"/>
      <c r="M14" s="1883"/>
    </row>
    <row r="15" spans="1:16" ht="12.75" customHeight="1" x14ac:dyDescent="0.2">
      <c r="A15" s="2071" t="s">
        <v>28</v>
      </c>
      <c r="B15" s="2075" t="s">
        <v>5</v>
      </c>
      <c r="C15" s="2076"/>
      <c r="D15" s="265"/>
      <c r="E15" s="266"/>
      <c r="F15" s="267"/>
      <c r="G15" s="554"/>
      <c r="H15" s="554"/>
      <c r="I15" s="554"/>
      <c r="J15" s="554"/>
      <c r="K15" s="2083" t="s">
        <v>28</v>
      </c>
      <c r="L15" s="2086" t="s">
        <v>5</v>
      </c>
      <c r="M15" s="2087"/>
      <c r="N15" s="583"/>
      <c r="O15" s="584"/>
      <c r="P15" s="585"/>
    </row>
    <row r="16" spans="1:16" ht="12.75" customHeight="1" x14ac:dyDescent="0.2">
      <c r="A16" s="2072"/>
      <c r="B16" s="2077"/>
      <c r="C16" s="2078"/>
      <c r="D16" s="268" t="s">
        <v>304</v>
      </c>
      <c r="E16" s="268">
        <f>F16-1</f>
        <v>2019</v>
      </c>
      <c r="F16" s="1597">
        <f>Cover!G27</f>
        <v>2020</v>
      </c>
      <c r="G16" s="1561">
        <f>E16</f>
        <v>2019</v>
      </c>
      <c r="H16" s="1561">
        <f>F16</f>
        <v>2020</v>
      </c>
      <c r="I16" s="1561">
        <f>E16</f>
        <v>2019</v>
      </c>
      <c r="J16" s="86">
        <f>F16</f>
        <v>2020</v>
      </c>
      <c r="K16" s="2084"/>
      <c r="L16" s="2077"/>
      <c r="M16" s="2078"/>
      <c r="N16" s="268" t="s">
        <v>304</v>
      </c>
      <c r="O16" s="268">
        <f>P16-1</f>
        <v>2019</v>
      </c>
      <c r="P16" s="586">
        <f>Cover!G27</f>
        <v>2020</v>
      </c>
    </row>
    <row r="17" spans="1:16" ht="12.75" customHeight="1" x14ac:dyDescent="0.2">
      <c r="A17" s="2073"/>
      <c r="B17" s="2079"/>
      <c r="C17" s="2080"/>
      <c r="D17" s="269" t="s">
        <v>295</v>
      </c>
      <c r="E17" s="269" t="s">
        <v>303</v>
      </c>
      <c r="F17" s="1598" t="s">
        <v>303</v>
      </c>
      <c r="G17" s="384"/>
      <c r="H17" s="384"/>
      <c r="I17" s="384"/>
      <c r="J17" s="574"/>
      <c r="K17" s="2085"/>
      <c r="L17" s="2079"/>
      <c r="M17" s="2080"/>
      <c r="N17" s="269" t="s">
        <v>295</v>
      </c>
      <c r="O17" s="269" t="s">
        <v>303</v>
      </c>
      <c r="P17" s="270" t="s">
        <v>303</v>
      </c>
    </row>
    <row r="18" spans="1:16" ht="12.75" customHeight="1" x14ac:dyDescent="0.2">
      <c r="A18" s="2069" t="s">
        <v>377</v>
      </c>
      <c r="B18" s="2070"/>
      <c r="C18" s="2070"/>
      <c r="D18" s="2070"/>
      <c r="E18" s="2070"/>
      <c r="F18" s="2070"/>
      <c r="G18" s="587"/>
      <c r="H18" s="587"/>
      <c r="I18" s="587"/>
      <c r="J18" s="1599"/>
      <c r="K18" s="2070" t="s">
        <v>41</v>
      </c>
      <c r="L18" s="2070"/>
      <c r="M18" s="2070"/>
      <c r="N18" s="2070"/>
      <c r="O18" s="2070"/>
      <c r="P18" s="2081"/>
    </row>
    <row r="19" spans="1:16" s="64" customFormat="1" ht="13.5" customHeight="1" x14ac:dyDescent="0.15">
      <c r="A19" s="588">
        <v>1</v>
      </c>
      <c r="B19" s="589" t="s">
        <v>40</v>
      </c>
      <c r="C19" s="590"/>
      <c r="D19" s="591" t="s">
        <v>26</v>
      </c>
      <c r="E19" s="1801">
        <v>12568.430474772726</v>
      </c>
      <c r="F19" s="1808">
        <v>11749.886885227272</v>
      </c>
      <c r="G19" s="389"/>
      <c r="H19" s="389"/>
      <c r="I19" s="389"/>
      <c r="J19" s="1600"/>
      <c r="K19" s="272">
        <v>1</v>
      </c>
      <c r="L19" s="271" t="s">
        <v>40</v>
      </c>
      <c r="M19" s="272"/>
      <c r="N19" s="273" t="s">
        <v>26</v>
      </c>
      <c r="O19" s="1331" t="str">
        <f t="shared" ref="O19:P21" si="0">IF(E19&lt;(E22+E25+E28),"Error","OK")</f>
        <v>OK</v>
      </c>
      <c r="P19" s="1331" t="str">
        <f t="shared" si="0"/>
        <v>OK</v>
      </c>
    </row>
    <row r="20" spans="1:16" s="64" customFormat="1" ht="13.5" customHeight="1" x14ac:dyDescent="0.15">
      <c r="A20" s="592" t="s">
        <v>316</v>
      </c>
      <c r="B20" s="593" t="s">
        <v>298</v>
      </c>
      <c r="C20" s="594"/>
      <c r="D20" s="591" t="s">
        <v>26</v>
      </c>
      <c r="E20" s="1802">
        <v>11280.813362272727</v>
      </c>
      <c r="F20" s="1818">
        <v>10460.909</v>
      </c>
      <c r="G20" s="389"/>
      <c r="H20" s="389"/>
      <c r="I20" s="389"/>
      <c r="J20" s="1600"/>
      <c r="K20" s="275" t="s">
        <v>316</v>
      </c>
      <c r="L20" s="130" t="s">
        <v>298</v>
      </c>
      <c r="M20" s="275"/>
      <c r="N20" s="273" t="s">
        <v>26</v>
      </c>
      <c r="O20" s="1331" t="str">
        <f t="shared" si="0"/>
        <v>OK</v>
      </c>
      <c r="P20" s="1331" t="str">
        <f t="shared" si="0"/>
        <v>OK</v>
      </c>
    </row>
    <row r="21" spans="1:16" s="64" customFormat="1" ht="13.5" customHeight="1" x14ac:dyDescent="0.15">
      <c r="A21" s="595" t="s">
        <v>354</v>
      </c>
      <c r="B21" s="593" t="s">
        <v>6</v>
      </c>
      <c r="C21" s="596"/>
      <c r="D21" s="591" t="s">
        <v>26</v>
      </c>
      <c r="E21" s="1802">
        <v>1287.6171125000001</v>
      </c>
      <c r="F21" s="1818">
        <v>1288.9780000000001</v>
      </c>
      <c r="G21" s="389"/>
      <c r="H21" s="389"/>
      <c r="I21" s="389"/>
      <c r="J21" s="1600"/>
      <c r="K21" s="276" t="s">
        <v>354</v>
      </c>
      <c r="L21" s="130" t="s">
        <v>6</v>
      </c>
      <c r="M21" s="276"/>
      <c r="N21" s="273" t="s">
        <v>26</v>
      </c>
      <c r="O21" s="1331" t="str">
        <f t="shared" si="0"/>
        <v>OK</v>
      </c>
      <c r="P21" s="1331" t="str">
        <f t="shared" si="0"/>
        <v>Error</v>
      </c>
    </row>
    <row r="22" spans="1:16" s="64" customFormat="1" ht="13.5" customHeight="1" x14ac:dyDescent="0.15">
      <c r="A22" s="1229"/>
      <c r="B22" s="1230" t="s">
        <v>29</v>
      </c>
      <c r="C22" s="1231"/>
      <c r="D22" s="1232" t="s">
        <v>26</v>
      </c>
      <c r="E22" s="1803">
        <v>459.50424061933523</v>
      </c>
      <c r="F22" s="1810">
        <v>422.99592786818181</v>
      </c>
      <c r="G22" s="597">
        <v>9</v>
      </c>
      <c r="H22" s="597">
        <v>9</v>
      </c>
      <c r="I22" s="597" t="s">
        <v>1125</v>
      </c>
      <c r="J22" s="597" t="s">
        <v>1125</v>
      </c>
      <c r="K22" s="272"/>
      <c r="L22" s="271" t="s">
        <v>29</v>
      </c>
      <c r="M22" s="272"/>
      <c r="N22" s="599" t="s">
        <v>26</v>
      </c>
      <c r="O22" s="1290" t="str">
        <f>IF(E22&lt;(E23+E24),"Error","OK")</f>
        <v>OK</v>
      </c>
      <c r="P22" s="1290" t="str">
        <f>IF(F22&lt;(F23+F24),"Error","OK")</f>
        <v>OK</v>
      </c>
    </row>
    <row r="23" spans="1:16" s="64" customFormat="1" ht="13.5" customHeight="1" x14ac:dyDescent="0.15">
      <c r="A23" s="274"/>
      <c r="B23" s="130" t="s">
        <v>298</v>
      </c>
      <c r="C23" s="275"/>
      <c r="D23" s="273" t="s">
        <v>26</v>
      </c>
      <c r="E23" s="1802">
        <v>449.54422351765248</v>
      </c>
      <c r="F23" s="1809">
        <v>418.43634827848302</v>
      </c>
      <c r="G23" s="597">
        <v>9</v>
      </c>
      <c r="H23" s="597">
        <v>9</v>
      </c>
      <c r="I23" s="597" t="s">
        <v>1125</v>
      </c>
      <c r="J23" s="597" t="s">
        <v>1125</v>
      </c>
      <c r="K23" s="275"/>
      <c r="L23" s="130" t="s">
        <v>298</v>
      </c>
      <c r="M23" s="275"/>
      <c r="N23" s="599" t="s">
        <v>26</v>
      </c>
      <c r="O23" s="1332"/>
      <c r="P23" s="1601"/>
    </row>
    <row r="24" spans="1:16" s="64" customFormat="1" ht="13.5" customHeight="1" x14ac:dyDescent="0.15">
      <c r="A24" s="274"/>
      <c r="B24" s="277" t="s">
        <v>6</v>
      </c>
      <c r="C24" s="276"/>
      <c r="D24" s="273" t="s">
        <v>26</v>
      </c>
      <c r="E24" s="1802">
        <v>9.9600171016827392</v>
      </c>
      <c r="F24" s="1809">
        <v>4.5595795896988145</v>
      </c>
      <c r="G24" s="597">
        <v>9</v>
      </c>
      <c r="H24" s="597">
        <v>9</v>
      </c>
      <c r="I24" s="597" t="s">
        <v>1125</v>
      </c>
      <c r="J24" s="597" t="s">
        <v>1125</v>
      </c>
      <c r="K24" s="275"/>
      <c r="L24" s="277" t="s">
        <v>6</v>
      </c>
      <c r="M24" s="276"/>
      <c r="N24" s="599" t="s">
        <v>26</v>
      </c>
      <c r="O24" s="1334"/>
      <c r="P24" s="1602"/>
    </row>
    <row r="25" spans="1:16" s="64" customFormat="1" ht="13.5" customHeight="1" x14ac:dyDescent="0.15">
      <c r="A25" s="1233"/>
      <c r="B25" s="1230" t="s">
        <v>7</v>
      </c>
      <c r="C25" s="1231"/>
      <c r="D25" s="1232" t="s">
        <v>26</v>
      </c>
      <c r="E25" s="1803">
        <v>634.05582440741387</v>
      </c>
      <c r="F25" s="1810">
        <v>563.99457049090836</v>
      </c>
      <c r="G25" s="597">
        <v>9</v>
      </c>
      <c r="H25" s="597">
        <v>9</v>
      </c>
      <c r="I25" s="597" t="s">
        <v>1125</v>
      </c>
      <c r="J25" s="597" t="s">
        <v>1125</v>
      </c>
      <c r="K25" s="275"/>
      <c r="L25" s="271" t="s">
        <v>7</v>
      </c>
      <c r="M25" s="272"/>
      <c r="N25" s="599" t="s">
        <v>26</v>
      </c>
      <c r="O25" s="1290" t="str">
        <f>IF(E25&lt;(E26+E27),"Error","OK")</f>
        <v>OK</v>
      </c>
      <c r="P25" s="1290" t="str">
        <f>IF(F25&lt;(F26+F27),"Error","OK")</f>
        <v>OK</v>
      </c>
    </row>
    <row r="26" spans="1:16" s="64" customFormat="1" ht="13.5" customHeight="1" x14ac:dyDescent="0.15">
      <c r="A26" s="274"/>
      <c r="B26" s="130" t="s">
        <v>298</v>
      </c>
      <c r="C26" s="275"/>
      <c r="D26" s="273" t="s">
        <v>26</v>
      </c>
      <c r="E26" s="1802">
        <v>620.30662904385997</v>
      </c>
      <c r="F26" s="1809">
        <v>543.96725276202801</v>
      </c>
      <c r="G26" s="597">
        <v>9</v>
      </c>
      <c r="H26" s="597">
        <v>9</v>
      </c>
      <c r="I26" s="597" t="s">
        <v>1125</v>
      </c>
      <c r="J26" s="597" t="s">
        <v>1125</v>
      </c>
      <c r="K26" s="275"/>
      <c r="L26" s="130" t="s">
        <v>298</v>
      </c>
      <c r="M26" s="275"/>
      <c r="N26" s="599" t="s">
        <v>26</v>
      </c>
      <c r="O26" s="1334"/>
      <c r="P26" s="1602"/>
    </row>
    <row r="27" spans="1:16" s="64" customFormat="1" ht="13.5" customHeight="1" thickBot="1" x14ac:dyDescent="0.2">
      <c r="A27" s="274"/>
      <c r="B27" s="277" t="s">
        <v>6</v>
      </c>
      <c r="C27" s="276"/>
      <c r="D27" s="273" t="s">
        <v>26</v>
      </c>
      <c r="E27" s="1804">
        <v>13.749195363553838</v>
      </c>
      <c r="F27" s="1811">
        <v>20.027317728880334</v>
      </c>
      <c r="G27" s="597">
        <v>9</v>
      </c>
      <c r="H27" s="597">
        <v>9</v>
      </c>
      <c r="I27" s="597" t="s">
        <v>1125</v>
      </c>
      <c r="J27" s="597" t="s">
        <v>1125</v>
      </c>
      <c r="K27" s="275"/>
      <c r="L27" s="277" t="s">
        <v>6</v>
      </c>
      <c r="M27" s="276"/>
      <c r="N27" s="599" t="s">
        <v>26</v>
      </c>
      <c r="O27" s="1603"/>
      <c r="P27" s="1256"/>
    </row>
    <row r="28" spans="1:16" s="64" customFormat="1" ht="13.5" customHeight="1" x14ac:dyDescent="0.15">
      <c r="A28" s="1233"/>
      <c r="B28" s="1230" t="s">
        <v>30</v>
      </c>
      <c r="C28" s="1231"/>
      <c r="D28" s="1232" t="s">
        <v>26</v>
      </c>
      <c r="E28" s="1801">
        <v>11474.870409745976</v>
      </c>
      <c r="F28" s="1808">
        <v>10762.896386868182</v>
      </c>
      <c r="G28" s="597">
        <v>9</v>
      </c>
      <c r="H28" s="597">
        <v>9</v>
      </c>
      <c r="I28" s="597" t="s">
        <v>1125</v>
      </c>
      <c r="J28" s="597" t="s">
        <v>1125</v>
      </c>
      <c r="K28" s="275"/>
      <c r="L28" s="271" t="s">
        <v>30</v>
      </c>
      <c r="M28" s="272"/>
      <c r="N28" s="599" t="s">
        <v>26</v>
      </c>
      <c r="O28" s="1290" t="str">
        <f>IF(E28&lt;(E29+E30),"Error","OK")</f>
        <v>OK</v>
      </c>
      <c r="P28" s="1290" t="str">
        <f>IF(F28&lt;(F29+F30),"Error","OK")</f>
        <v>OK</v>
      </c>
    </row>
    <row r="29" spans="1:16" s="64" customFormat="1" ht="13.5" customHeight="1" x14ac:dyDescent="0.15">
      <c r="A29" s="274"/>
      <c r="B29" s="130" t="s">
        <v>298</v>
      </c>
      <c r="C29" s="275"/>
      <c r="D29" s="273" t="s">
        <v>26</v>
      </c>
      <c r="E29" s="1802">
        <v>10210.962509711213</v>
      </c>
      <c r="F29" s="1809">
        <v>9498.5051059215657</v>
      </c>
      <c r="G29" s="597">
        <v>9</v>
      </c>
      <c r="H29" s="597">
        <v>9</v>
      </c>
      <c r="I29" s="597" t="s">
        <v>1125</v>
      </c>
      <c r="J29" s="597" t="s">
        <v>1125</v>
      </c>
      <c r="K29" s="275"/>
      <c r="L29" s="130" t="s">
        <v>298</v>
      </c>
      <c r="M29" s="275"/>
      <c r="N29" s="599" t="s">
        <v>26</v>
      </c>
      <c r="O29" s="1334"/>
      <c r="P29" s="1333"/>
    </row>
    <row r="30" spans="1:16" s="64" customFormat="1" ht="13.5" customHeight="1" thickBot="1" x14ac:dyDescent="0.2">
      <c r="A30" s="278"/>
      <c r="B30" s="279" t="s">
        <v>6</v>
      </c>
      <c r="C30" s="280"/>
      <c r="D30" s="281" t="s">
        <v>26</v>
      </c>
      <c r="E30" s="1802">
        <v>1263.9079000347635</v>
      </c>
      <c r="F30" s="1809">
        <v>1264.3912809466171</v>
      </c>
      <c r="G30" s="597">
        <v>9</v>
      </c>
      <c r="H30" s="597">
        <v>9</v>
      </c>
      <c r="I30" s="597" t="s">
        <v>1125</v>
      </c>
      <c r="J30" s="597" t="s">
        <v>1125</v>
      </c>
      <c r="K30" s="280"/>
      <c r="L30" s="279" t="s">
        <v>6</v>
      </c>
      <c r="M30" s="280"/>
      <c r="N30" s="600" t="s">
        <v>26</v>
      </c>
      <c r="O30" s="1335"/>
      <c r="P30" s="1336"/>
    </row>
    <row r="31" spans="1:16" s="64" customFormat="1" ht="13.5" customHeight="1" thickBot="1" x14ac:dyDescent="0.25">
      <c r="A31" s="287"/>
      <c r="B31" s="130"/>
      <c r="C31" s="288"/>
      <c r="D31" s="214" t="s">
        <v>77</v>
      </c>
      <c r="E31" s="172">
        <f>COUNTBLANK(E19:E30)</f>
        <v>0</v>
      </c>
      <c r="F31" s="172">
        <f>COUNTBLANK(F19:F30)</f>
        <v>0</v>
      </c>
      <c r="G31" s="175"/>
      <c r="H31" s="175"/>
      <c r="I31" s="175"/>
      <c r="J31" s="130"/>
      <c r="K31" s="288"/>
    </row>
    <row r="32" spans="1:16" s="64" customFormat="1" ht="13.5" customHeight="1" thickBot="1" x14ac:dyDescent="0.25">
      <c r="A32" s="287"/>
      <c r="B32" s="130"/>
      <c r="C32" s="288"/>
      <c r="D32" s="214" t="s">
        <v>82</v>
      </c>
      <c r="E32" s="172">
        <f>12-(COUNT(E19:E30)+E31)</f>
        <v>0</v>
      </c>
      <c r="F32" s="172">
        <f>12-(COUNT(F19:F30)+F31)</f>
        <v>0</v>
      </c>
      <c r="G32" s="175"/>
      <c r="H32" s="175"/>
      <c r="I32" s="175"/>
      <c r="J32" s="130"/>
      <c r="K32" s="288"/>
    </row>
    <row r="33" spans="1:10" s="64" customFormat="1" ht="19.5" customHeight="1" x14ac:dyDescent="0.25">
      <c r="A33" s="289" t="s">
        <v>11</v>
      </c>
      <c r="B33" s="290"/>
      <c r="C33" s="290"/>
      <c r="D33" s="291"/>
      <c r="E33" s="292"/>
      <c r="F33" s="293"/>
      <c r="G33" s="62"/>
      <c r="H33" s="62"/>
      <c r="I33" s="62"/>
      <c r="J33" s="62"/>
    </row>
    <row r="34" spans="1:10" ht="19.350000000000001" customHeight="1" x14ac:dyDescent="0.2">
      <c r="A34" s="239" t="s">
        <v>31</v>
      </c>
      <c r="B34" s="240" t="s">
        <v>32</v>
      </c>
      <c r="C34" s="126"/>
      <c r="D34" s="126"/>
      <c r="E34" s="126"/>
      <c r="F34" s="125"/>
    </row>
    <row r="35" spans="1:10" ht="17.25" customHeight="1" x14ac:dyDescent="0.2">
      <c r="A35" s="131"/>
      <c r="B35" s="241" t="s">
        <v>33</v>
      </c>
      <c r="C35" s="126"/>
      <c r="D35" s="126"/>
      <c r="E35" s="126"/>
      <c r="F35" s="125"/>
    </row>
    <row r="36" spans="1:10" ht="17.25" customHeight="1" x14ac:dyDescent="0.2">
      <c r="A36" s="131"/>
      <c r="B36" s="241" t="s">
        <v>34</v>
      </c>
      <c r="C36" s="126"/>
      <c r="D36" s="126"/>
      <c r="E36" s="126"/>
      <c r="F36" s="125"/>
    </row>
    <row r="37" spans="1:10" ht="17.25" customHeight="1" x14ac:dyDescent="0.2">
      <c r="A37" s="132"/>
      <c r="B37" s="129" t="s">
        <v>35</v>
      </c>
      <c r="C37" s="242"/>
      <c r="D37" s="242"/>
      <c r="E37" s="242"/>
      <c r="F37" s="243"/>
    </row>
    <row r="38" spans="1:10" ht="18" customHeight="1" thickBot="1" x14ac:dyDescent="0.25">
      <c r="A38" s="133" t="s">
        <v>31</v>
      </c>
      <c r="B38" s="134" t="s">
        <v>27</v>
      </c>
      <c r="C38" s="127"/>
      <c r="D38" s="127"/>
      <c r="E38" s="127"/>
      <c r="F38" s="128"/>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22:E30 E19:E20 F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topLeftCell="C1" zoomScale="77" zoomScaleNormal="77" workbookViewId="0">
      <selection activeCell="D17" sqref="D17"/>
    </sheetView>
  </sheetViews>
  <sheetFormatPr defaultColWidth="9.625" defaultRowHeight="12.75" x14ac:dyDescent="0.2"/>
  <cols>
    <col min="1" max="1" width="9.375" style="476" customWidth="1"/>
    <col min="2" max="2" width="44" style="402" bestFit="1" customWidth="1"/>
    <col min="3" max="3" width="9" style="402" customWidth="1"/>
    <col min="4" max="8" width="17.25" style="402" customWidth="1"/>
    <col min="9" max="16384" width="9.625" style="402"/>
  </cols>
  <sheetData>
    <row r="1" spans="1:8" ht="12.75" customHeight="1" thickBot="1" x14ac:dyDescent="0.25">
      <c r="A1" s="2089"/>
      <c r="B1" s="2090"/>
      <c r="C1" s="2090"/>
      <c r="D1" s="2090"/>
      <c r="E1" s="401"/>
    </row>
    <row r="2" spans="1:8" ht="12.75" customHeight="1" x14ac:dyDescent="0.2">
      <c r="A2" s="403"/>
      <c r="B2" s="404" t="s">
        <v>295</v>
      </c>
      <c r="C2" s="405"/>
      <c r="D2" s="406"/>
      <c r="E2" s="407" t="s">
        <v>361</v>
      </c>
      <c r="F2" s="408" t="str">
        <f>Cover!G25</f>
        <v>NO</v>
      </c>
      <c r="G2" s="407" t="s">
        <v>305</v>
      </c>
      <c r="H2" s="409"/>
    </row>
    <row r="3" spans="1:8" ht="12.75" customHeight="1" x14ac:dyDescent="0.2">
      <c r="A3" s="410"/>
      <c r="B3" s="411" t="s">
        <v>295</v>
      </c>
      <c r="C3" s="412"/>
      <c r="D3" s="412"/>
      <c r="E3" s="413" t="s">
        <v>310</v>
      </c>
      <c r="F3" s="414"/>
      <c r="G3" s="415">
        <f>Cover!F35</f>
        <v>0</v>
      </c>
      <c r="H3" s="416"/>
    </row>
    <row r="4" spans="1:8" ht="12.75" customHeight="1" x14ac:dyDescent="0.2">
      <c r="A4" s="410"/>
      <c r="B4" s="411" t="s">
        <v>295</v>
      </c>
      <c r="C4" s="412"/>
      <c r="D4" s="412"/>
      <c r="E4" s="2091" t="s">
        <v>295</v>
      </c>
      <c r="F4" s="2092"/>
      <c r="G4" s="2092"/>
      <c r="H4" s="2093"/>
    </row>
    <row r="5" spans="1:8" ht="12.75" customHeight="1" x14ac:dyDescent="0.2">
      <c r="A5" s="410"/>
      <c r="B5" s="411"/>
      <c r="C5" s="412"/>
      <c r="D5" s="2098"/>
      <c r="E5" s="413" t="s">
        <v>306</v>
      </c>
      <c r="F5" s="417"/>
      <c r="G5" s="417" t="str">
        <f>Cover!F37</f>
        <v>Statistics Norway</v>
      </c>
      <c r="H5" s="418"/>
    </row>
    <row r="6" spans="1:8" ht="12.75" customHeight="1" x14ac:dyDescent="0.2">
      <c r="A6" s="410"/>
      <c r="B6" s="411"/>
      <c r="C6" s="412"/>
      <c r="D6" s="2098"/>
      <c r="E6" s="2101"/>
      <c r="F6" s="2102"/>
      <c r="G6" s="2102"/>
      <c r="H6" s="2103"/>
    </row>
    <row r="7" spans="1:8" ht="12.75" customHeight="1" x14ac:dyDescent="0.2">
      <c r="A7" s="410"/>
      <c r="B7" s="2094" t="s">
        <v>183</v>
      </c>
      <c r="C7" s="2095"/>
      <c r="D7" s="2099"/>
      <c r="E7" s="2101" t="s">
        <v>295</v>
      </c>
      <c r="F7" s="2092"/>
      <c r="G7" s="2092"/>
      <c r="H7" s="2093"/>
    </row>
    <row r="8" spans="1:8" ht="12.75" customHeight="1" x14ac:dyDescent="0.2">
      <c r="A8" s="410"/>
      <c r="B8" s="2095"/>
      <c r="C8" s="2095"/>
      <c r="D8" s="2099"/>
      <c r="E8" s="419" t="s">
        <v>307</v>
      </c>
      <c r="F8" s="420">
        <f>Cover!F39</f>
        <v>0</v>
      </c>
      <c r="G8" s="419" t="s">
        <v>308</v>
      </c>
      <c r="H8" s="416">
        <f>Cover!F40</f>
        <v>0</v>
      </c>
    </row>
    <row r="9" spans="1:8" ht="15.6" customHeight="1" x14ac:dyDescent="0.3">
      <c r="A9" s="410"/>
      <c r="B9" s="2088" t="s">
        <v>301</v>
      </c>
      <c r="C9" s="2088"/>
      <c r="D9" s="422"/>
      <c r="E9" s="419" t="s">
        <v>309</v>
      </c>
      <c r="F9" s="415"/>
      <c r="G9" s="415">
        <f>Cover!F41</f>
        <v>0</v>
      </c>
      <c r="H9" s="416"/>
    </row>
    <row r="10" spans="1:8" ht="17.45" customHeight="1" x14ac:dyDescent="0.3">
      <c r="A10" s="410"/>
      <c r="B10" s="704" t="s">
        <v>428</v>
      </c>
      <c r="C10" s="705">
        <f>Cover!G27+1</f>
        <v>2021</v>
      </c>
      <c r="D10" s="423"/>
      <c r="E10" s="2104" t="s">
        <v>295</v>
      </c>
      <c r="F10" s="2105"/>
      <c r="G10" s="2105"/>
      <c r="H10" s="2106"/>
    </row>
    <row r="11" spans="1:8" ht="15" customHeight="1" x14ac:dyDescent="0.3">
      <c r="A11" s="410"/>
      <c r="B11" s="421"/>
      <c r="C11" s="421"/>
      <c r="D11" s="423"/>
      <c r="E11" s="424"/>
      <c r="F11" s="425"/>
      <c r="G11" s="425"/>
      <c r="H11" s="426"/>
    </row>
    <row r="12" spans="1:8" ht="18" customHeight="1" x14ac:dyDescent="0.2">
      <c r="A12" s="410"/>
      <c r="B12" s="2107" t="s">
        <v>374</v>
      </c>
      <c r="C12" s="2107"/>
      <c r="D12" s="2107"/>
      <c r="E12" s="703" t="s">
        <v>214</v>
      </c>
      <c r="F12" s="427" t="s">
        <v>295</v>
      </c>
      <c r="G12" s="428"/>
      <c r="H12" s="429"/>
    </row>
    <row r="13" spans="1:8" ht="15.75" x14ac:dyDescent="0.25">
      <c r="A13" s="430" t="s">
        <v>295</v>
      </c>
      <c r="B13" s="431"/>
      <c r="C13" s="432"/>
      <c r="D13" s="432"/>
      <c r="E13" s="433"/>
      <c r="F13" s="412"/>
      <c r="G13" s="412"/>
      <c r="H13" s="434"/>
    </row>
    <row r="14" spans="1:8" ht="15.75" x14ac:dyDescent="0.25">
      <c r="A14" s="435" t="s">
        <v>311</v>
      </c>
      <c r="B14" s="436"/>
      <c r="C14" s="437" t="s">
        <v>340</v>
      </c>
      <c r="D14" s="437" t="s">
        <v>184</v>
      </c>
      <c r="E14" s="2096" t="s">
        <v>185</v>
      </c>
      <c r="F14" s="2100"/>
      <c r="G14" s="2096" t="s">
        <v>186</v>
      </c>
      <c r="H14" s="2097"/>
    </row>
    <row r="15" spans="1:8" ht="12.75" customHeight="1" x14ac:dyDescent="0.2">
      <c r="A15" s="435" t="s">
        <v>302</v>
      </c>
      <c r="B15" s="438" t="s">
        <v>311</v>
      </c>
      <c r="C15" s="439" t="s">
        <v>341</v>
      </c>
      <c r="D15" s="440" t="s">
        <v>303</v>
      </c>
      <c r="E15" s="441" t="s">
        <v>303</v>
      </c>
      <c r="F15" s="441" t="s">
        <v>10</v>
      </c>
      <c r="G15" s="441" t="s">
        <v>303</v>
      </c>
      <c r="H15" s="442" t="s">
        <v>10</v>
      </c>
    </row>
    <row r="16" spans="1:8" ht="12.75" customHeight="1" x14ac:dyDescent="0.25">
      <c r="A16" s="443"/>
      <c r="B16" s="444"/>
      <c r="C16" s="445"/>
      <c r="D16" s="440"/>
      <c r="E16" s="441"/>
      <c r="F16" s="446" t="s">
        <v>295</v>
      </c>
      <c r="G16" s="441"/>
      <c r="H16" s="447" t="s">
        <v>187</v>
      </c>
    </row>
    <row r="17" spans="1:8" s="455" customFormat="1" ht="12.75" customHeight="1" x14ac:dyDescent="0.15">
      <c r="A17" s="448">
        <v>1.2</v>
      </c>
      <c r="B17" s="449" t="s">
        <v>434</v>
      </c>
      <c r="C17" s="450" t="s">
        <v>432</v>
      </c>
      <c r="D17" s="451" t="s">
        <v>295</v>
      </c>
      <c r="E17" s="452"/>
      <c r="F17" s="453"/>
      <c r="G17" s="452"/>
      <c r="H17" s="454"/>
    </row>
    <row r="18" spans="1:8" s="455" customFormat="1" ht="12.75" customHeight="1" x14ac:dyDescent="0.15">
      <c r="A18" s="448" t="s">
        <v>318</v>
      </c>
      <c r="B18" s="456" t="s">
        <v>298</v>
      </c>
      <c r="C18" s="450" t="s">
        <v>432</v>
      </c>
      <c r="D18" s="457"/>
      <c r="E18" s="458"/>
      <c r="F18" s="459"/>
      <c r="G18" s="458"/>
      <c r="H18" s="460"/>
    </row>
    <row r="19" spans="1:8" s="455" customFormat="1" ht="12.75" customHeight="1" x14ac:dyDescent="0.15">
      <c r="A19" s="448" t="s">
        <v>356</v>
      </c>
      <c r="B19" s="456" t="s">
        <v>299</v>
      </c>
      <c r="C19" s="450" t="s">
        <v>432</v>
      </c>
      <c r="D19" s="457"/>
      <c r="E19" s="458"/>
      <c r="F19" s="459"/>
      <c r="G19" s="458"/>
      <c r="H19" s="460"/>
    </row>
    <row r="20" spans="1:8" s="455" customFormat="1" ht="12.75" customHeight="1" x14ac:dyDescent="0.15">
      <c r="A20" s="448" t="s">
        <v>9</v>
      </c>
      <c r="B20" s="461" t="s">
        <v>362</v>
      </c>
      <c r="C20" s="450" t="s">
        <v>432</v>
      </c>
      <c r="D20" s="457"/>
      <c r="E20" s="458"/>
      <c r="F20" s="459"/>
      <c r="G20" s="458"/>
      <c r="H20" s="460"/>
    </row>
    <row r="21" spans="1:8" s="455" customFormat="1" ht="12.75" customHeight="1" x14ac:dyDescent="0.15">
      <c r="A21" s="462">
        <v>6</v>
      </c>
      <c r="B21" s="463" t="s">
        <v>446</v>
      </c>
      <c r="C21" s="450" t="s">
        <v>15</v>
      </c>
      <c r="D21" s="457"/>
      <c r="E21" s="458"/>
      <c r="F21" s="459"/>
      <c r="G21" s="458"/>
      <c r="H21" s="460"/>
    </row>
    <row r="22" spans="1:8" s="455" customFormat="1" ht="12.75" customHeight="1" x14ac:dyDescent="0.15">
      <c r="A22" s="448" t="s">
        <v>447</v>
      </c>
      <c r="B22" s="456" t="s">
        <v>298</v>
      </c>
      <c r="C22" s="450" t="s">
        <v>15</v>
      </c>
      <c r="D22" s="457"/>
      <c r="E22" s="458"/>
      <c r="F22" s="459"/>
      <c r="G22" s="458"/>
      <c r="H22" s="460"/>
    </row>
    <row r="23" spans="1:8" s="455" customFormat="1" ht="12.75" customHeight="1" x14ac:dyDescent="0.15">
      <c r="A23" s="448" t="s">
        <v>448</v>
      </c>
      <c r="B23" s="464" t="s">
        <v>299</v>
      </c>
      <c r="C23" s="450" t="s">
        <v>15</v>
      </c>
      <c r="D23" s="457"/>
      <c r="E23" s="458"/>
      <c r="F23" s="459"/>
      <c r="G23" s="458"/>
      <c r="H23" s="460"/>
    </row>
    <row r="24" spans="1:8" s="455" customFormat="1" ht="12.75" customHeight="1" x14ac:dyDescent="0.15">
      <c r="A24" s="465" t="s">
        <v>449</v>
      </c>
      <c r="B24" s="461" t="s">
        <v>362</v>
      </c>
      <c r="C24" s="450" t="s">
        <v>15</v>
      </c>
      <c r="D24" s="457"/>
      <c r="E24" s="458"/>
      <c r="F24" s="459"/>
      <c r="G24" s="458"/>
      <c r="H24" s="460"/>
    </row>
    <row r="25" spans="1:8" s="455" customFormat="1" ht="12.75" customHeight="1" x14ac:dyDescent="0.15">
      <c r="A25" s="448" t="s">
        <v>450</v>
      </c>
      <c r="B25" s="466" t="s">
        <v>328</v>
      </c>
      <c r="C25" s="450" t="s">
        <v>15</v>
      </c>
      <c r="D25" s="457"/>
      <c r="E25" s="458"/>
      <c r="F25" s="459"/>
      <c r="G25" s="458"/>
      <c r="H25" s="460"/>
    </row>
    <row r="26" spans="1:8" s="455" customFormat="1" ht="12.75" customHeight="1" x14ac:dyDescent="0.15">
      <c r="A26" s="448" t="s">
        <v>451</v>
      </c>
      <c r="B26" s="464" t="s">
        <v>298</v>
      </c>
      <c r="C26" s="450" t="s">
        <v>15</v>
      </c>
      <c r="D26" s="457"/>
      <c r="E26" s="458"/>
      <c r="F26" s="459"/>
      <c r="G26" s="458"/>
      <c r="H26" s="460"/>
    </row>
    <row r="27" spans="1:8" s="455" customFormat="1" ht="12.75" customHeight="1" x14ac:dyDescent="0.15">
      <c r="A27" s="448" t="s">
        <v>452</v>
      </c>
      <c r="B27" s="464" t="s">
        <v>299</v>
      </c>
      <c r="C27" s="450" t="s">
        <v>15</v>
      </c>
      <c r="D27" s="457"/>
      <c r="E27" s="458"/>
      <c r="F27" s="459"/>
      <c r="G27" s="458"/>
      <c r="H27" s="460"/>
    </row>
    <row r="28" spans="1:8" s="455" customFormat="1" ht="12.75" customHeight="1" x14ac:dyDescent="0.15">
      <c r="A28" s="465" t="s">
        <v>453</v>
      </c>
      <c r="B28" s="461" t="s">
        <v>362</v>
      </c>
      <c r="C28" s="450" t="s">
        <v>15</v>
      </c>
      <c r="D28" s="457"/>
      <c r="E28" s="458"/>
      <c r="F28" s="459"/>
      <c r="G28" s="458"/>
      <c r="H28" s="460"/>
    </row>
    <row r="29" spans="1:8" s="455" customFormat="1" ht="12.75" customHeight="1" x14ac:dyDescent="0.15">
      <c r="A29" s="448" t="s">
        <v>78</v>
      </c>
      <c r="B29" s="466" t="s">
        <v>331</v>
      </c>
      <c r="C29" s="450" t="s">
        <v>15</v>
      </c>
      <c r="D29" s="457"/>
      <c r="E29" s="458"/>
      <c r="F29" s="459"/>
      <c r="G29" s="458"/>
      <c r="H29" s="460"/>
    </row>
    <row r="30" spans="1:8" s="455" customFormat="1" ht="12.75" customHeight="1" x14ac:dyDescent="0.15">
      <c r="A30" s="448" t="s">
        <v>455</v>
      </c>
      <c r="B30" s="464" t="s">
        <v>298</v>
      </c>
      <c r="C30" s="450" t="s">
        <v>15</v>
      </c>
      <c r="D30" s="457"/>
      <c r="E30" s="458"/>
      <c r="F30" s="459"/>
      <c r="G30" s="458"/>
      <c r="H30" s="460"/>
    </row>
    <row r="31" spans="1:8" s="455" customFormat="1" ht="12.75" customHeight="1" x14ac:dyDescent="0.15">
      <c r="A31" s="448" t="s">
        <v>456</v>
      </c>
      <c r="B31" s="464" t="s">
        <v>299</v>
      </c>
      <c r="C31" s="450" t="s">
        <v>15</v>
      </c>
      <c r="D31" s="457"/>
      <c r="E31" s="458"/>
      <c r="F31" s="459"/>
      <c r="G31" s="458"/>
      <c r="H31" s="460"/>
    </row>
    <row r="32" spans="1:8" s="455" customFormat="1" ht="12.75" customHeight="1" thickBot="1" x14ac:dyDescent="0.2">
      <c r="A32" s="467" t="s">
        <v>457</v>
      </c>
      <c r="B32" s="468" t="s">
        <v>362</v>
      </c>
      <c r="C32" s="469" t="s">
        <v>15</v>
      </c>
      <c r="D32" s="470"/>
      <c r="E32" s="471"/>
      <c r="F32" s="472"/>
      <c r="G32" s="471"/>
      <c r="H32" s="473"/>
    </row>
    <row r="33" spans="1:8" ht="12.75" customHeight="1" x14ac:dyDescent="0.2">
      <c r="A33" s="913"/>
      <c r="B33" s="66"/>
      <c r="C33" s="913"/>
      <c r="D33" s="475"/>
      <c r="E33" s="475"/>
      <c r="F33" s="475"/>
      <c r="G33" s="475"/>
      <c r="H33" s="475"/>
    </row>
    <row r="34" spans="1:8" ht="12.75" customHeight="1" x14ac:dyDescent="0.2">
      <c r="A34" s="474" t="s">
        <v>295</v>
      </c>
      <c r="B34" s="66" t="s">
        <v>881</v>
      </c>
      <c r="C34" s="474"/>
      <c r="D34" s="475"/>
      <c r="E34" s="475"/>
      <c r="F34" s="475"/>
      <c r="G34" s="475"/>
      <c r="H34" s="475"/>
    </row>
    <row r="35" spans="1:8" ht="12.75" customHeight="1" x14ac:dyDescent="0.2">
      <c r="A35" s="475"/>
      <c r="B35" s="66" t="s">
        <v>882</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477" customWidth="1"/>
    <col min="2" max="2" width="30" style="534" bestFit="1" customWidth="1"/>
    <col min="3" max="3" width="13.5" style="480" bestFit="1" customWidth="1"/>
    <col min="4" max="4" width="27.75" style="480" customWidth="1"/>
    <col min="5" max="12" width="15.375" style="480" customWidth="1"/>
    <col min="13" max="16384" width="9.625" style="480"/>
  </cols>
  <sheetData>
    <row r="1" spans="1:12" ht="15.6" customHeight="1" thickBot="1" x14ac:dyDescent="0.25">
      <c r="A1" s="477" t="s">
        <v>295</v>
      </c>
      <c r="B1" s="478"/>
      <c r="C1" s="479"/>
      <c r="D1" s="479"/>
      <c r="E1" s="479"/>
      <c r="F1" s="479"/>
      <c r="G1" s="479"/>
      <c r="H1" s="479"/>
      <c r="I1" s="479"/>
      <c r="J1" s="479"/>
      <c r="K1" s="479"/>
      <c r="L1" s="479"/>
    </row>
    <row r="2" spans="1:12" ht="15.6" customHeight="1" x14ac:dyDescent="0.2">
      <c r="A2" s="481"/>
      <c r="B2" s="482" t="s">
        <v>295</v>
      </c>
      <c r="C2" s="483"/>
      <c r="D2" s="483"/>
      <c r="E2" s="483"/>
      <c r="F2" s="483"/>
      <c r="G2" s="407" t="s">
        <v>361</v>
      </c>
      <c r="H2" s="408" t="str">
        <f>Cover!G25</f>
        <v>NO</v>
      </c>
      <c r="I2" s="407" t="s">
        <v>305</v>
      </c>
      <c r="J2" s="409"/>
      <c r="K2" s="535"/>
      <c r="L2" s="536"/>
    </row>
    <row r="3" spans="1:12" ht="15.6" customHeight="1" x14ac:dyDescent="0.2">
      <c r="A3" s="484"/>
      <c r="B3" s="485" t="s">
        <v>295</v>
      </c>
      <c r="C3" s="2115" t="s">
        <v>188</v>
      </c>
      <c r="D3" s="2115"/>
      <c r="E3" s="2116"/>
      <c r="F3" s="2116"/>
      <c r="G3" s="413" t="s">
        <v>310</v>
      </c>
      <c r="H3" s="414"/>
      <c r="I3" s="415">
        <f>Cover!F35</f>
        <v>0</v>
      </c>
      <c r="J3" s="416"/>
      <c r="K3" s="537"/>
      <c r="L3" s="538"/>
    </row>
    <row r="4" spans="1:12" ht="15.6" customHeight="1" x14ac:dyDescent="0.2">
      <c r="A4" s="484"/>
      <c r="B4" s="485" t="s">
        <v>295</v>
      </c>
      <c r="C4" s="2116"/>
      <c r="D4" s="2116"/>
      <c r="E4" s="2116"/>
      <c r="F4" s="2116"/>
      <c r="G4" s="2091" t="s">
        <v>295</v>
      </c>
      <c r="H4" s="2092"/>
      <c r="I4" s="2092"/>
      <c r="J4" s="2093"/>
      <c r="K4" s="537"/>
      <c r="L4" s="538"/>
    </row>
    <row r="5" spans="1:12" ht="15.6" customHeight="1" x14ac:dyDescent="0.2">
      <c r="A5" s="484"/>
      <c r="B5" s="485"/>
      <c r="C5" s="2116"/>
      <c r="D5" s="2116"/>
      <c r="E5" s="2116"/>
      <c r="F5" s="2116"/>
      <c r="G5" s="413" t="s">
        <v>306</v>
      </c>
      <c r="H5" s="417"/>
      <c r="I5" s="417" t="str">
        <f>Cover!F37</f>
        <v>Statistics Norway</v>
      </c>
      <c r="J5" s="418"/>
      <c r="K5" s="537"/>
      <c r="L5" s="538"/>
    </row>
    <row r="6" spans="1:12" ht="15.6" customHeight="1" x14ac:dyDescent="0.25">
      <c r="A6" s="484"/>
      <c r="B6" s="485"/>
      <c r="C6" s="486"/>
      <c r="D6" s="486"/>
      <c r="E6" s="487"/>
      <c r="F6" s="488"/>
      <c r="G6" s="2101"/>
      <c r="H6" s="2102"/>
      <c r="I6" s="2102"/>
      <c r="J6" s="2103"/>
      <c r="K6" s="537"/>
      <c r="L6" s="538"/>
    </row>
    <row r="7" spans="1:12" ht="15.6" customHeight="1" x14ac:dyDescent="0.3">
      <c r="A7" s="484"/>
      <c r="B7" s="489" t="s">
        <v>295</v>
      </c>
      <c r="C7" s="2088" t="s">
        <v>301</v>
      </c>
      <c r="D7" s="2088"/>
      <c r="E7" s="2112"/>
      <c r="F7" s="2112"/>
      <c r="G7" s="2101" t="s">
        <v>295</v>
      </c>
      <c r="H7" s="2092"/>
      <c r="I7" s="2092"/>
      <c r="J7" s="2093"/>
      <c r="K7" s="537"/>
      <c r="L7" s="538"/>
    </row>
    <row r="8" spans="1:12" ht="15.6" customHeight="1" x14ac:dyDescent="0.25">
      <c r="A8" s="484"/>
      <c r="B8" s="490"/>
      <c r="C8" s="2113" t="s">
        <v>189</v>
      </c>
      <c r="D8" s="2113"/>
      <c r="E8" s="2114"/>
      <c r="F8" s="2114"/>
      <c r="G8" s="419" t="s">
        <v>307</v>
      </c>
      <c r="H8" s="420">
        <f>Cover!F39</f>
        <v>0</v>
      </c>
      <c r="I8" s="419" t="s">
        <v>308</v>
      </c>
      <c r="J8" s="416">
        <f>Cover!F40</f>
        <v>0</v>
      </c>
      <c r="K8" s="537"/>
      <c r="L8" s="538"/>
    </row>
    <row r="9" spans="1:12" ht="15.6" customHeight="1" x14ac:dyDescent="0.2">
      <c r="A9" s="484"/>
      <c r="B9" s="490"/>
      <c r="C9" s="491"/>
      <c r="D9" s="491"/>
      <c r="E9" s="491"/>
      <c r="F9" s="492"/>
      <c r="G9" s="419" t="s">
        <v>309</v>
      </c>
      <c r="H9" s="415"/>
      <c r="I9" s="415">
        <f>Cover!F41</f>
        <v>0</v>
      </c>
      <c r="J9" s="416"/>
      <c r="K9" s="539"/>
      <c r="L9" s="540"/>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2117" t="s">
        <v>374</v>
      </c>
      <c r="C11" s="2117"/>
      <c r="D11" s="2117"/>
      <c r="E11" s="2108" t="s">
        <v>214</v>
      </c>
      <c r="F11" s="2108"/>
      <c r="G11" s="496" t="s">
        <v>295</v>
      </c>
      <c r="H11" s="154"/>
      <c r="I11" s="154"/>
      <c r="J11" s="154"/>
      <c r="K11" s="154"/>
      <c r="L11" s="497"/>
    </row>
    <row r="12" spans="1:12" ht="15.6" customHeight="1" x14ac:dyDescent="0.2">
      <c r="A12" s="498"/>
      <c r="B12" s="499"/>
      <c r="C12" s="500"/>
      <c r="D12" s="500"/>
      <c r="E12" s="501"/>
      <c r="F12" s="501"/>
      <c r="G12" s="2109" t="s">
        <v>295</v>
      </c>
      <c r="H12" s="2110"/>
      <c r="I12" s="2110"/>
      <c r="J12" s="2110"/>
      <c r="K12" s="2110"/>
      <c r="L12" s="2111"/>
    </row>
    <row r="13" spans="1:12" s="505" customFormat="1" ht="15.6" customHeight="1" x14ac:dyDescent="0.25">
      <c r="A13" s="502" t="s">
        <v>295</v>
      </c>
      <c r="B13" s="503" t="s">
        <v>295</v>
      </c>
      <c r="C13" s="504" t="s">
        <v>295</v>
      </c>
      <c r="D13" s="504" t="s">
        <v>295</v>
      </c>
      <c r="E13" s="2120" t="s">
        <v>297</v>
      </c>
      <c r="F13" s="2121"/>
      <c r="G13" s="2121"/>
      <c r="H13" s="2126"/>
      <c r="I13" s="2120" t="s">
        <v>300</v>
      </c>
      <c r="J13" s="2121"/>
      <c r="K13" s="2121"/>
      <c r="L13" s="2122"/>
    </row>
    <row r="14" spans="1:12" ht="15.6" customHeight="1" x14ac:dyDescent="0.2">
      <c r="A14" s="506" t="s">
        <v>311</v>
      </c>
      <c r="B14" s="507" t="s">
        <v>190</v>
      </c>
      <c r="C14" s="507" t="s">
        <v>295</v>
      </c>
      <c r="D14" s="507" t="s">
        <v>295</v>
      </c>
      <c r="E14" s="2123">
        <f>G14-1</f>
        <v>2019</v>
      </c>
      <c r="F14" s="2124"/>
      <c r="G14" s="2123">
        <f>Cover!G27</f>
        <v>2020</v>
      </c>
      <c r="H14" s="2124"/>
      <c r="I14" s="2123">
        <f>G14-1</f>
        <v>2019</v>
      </c>
      <c r="J14" s="2124"/>
      <c r="K14" s="2123">
        <f>Cover!G27</f>
        <v>2020</v>
      </c>
      <c r="L14" s="2125"/>
    </row>
    <row r="15" spans="1:12" ht="15.6" customHeight="1" x14ac:dyDescent="0.2">
      <c r="A15" s="506" t="s">
        <v>295</v>
      </c>
      <c r="B15" s="507" t="s">
        <v>191</v>
      </c>
      <c r="C15" s="507" t="s">
        <v>192</v>
      </c>
      <c r="D15" s="507" t="s">
        <v>193</v>
      </c>
      <c r="E15" s="508" t="s">
        <v>296</v>
      </c>
      <c r="F15" s="509" t="s">
        <v>10</v>
      </c>
      <c r="G15" s="509" t="s">
        <v>296</v>
      </c>
      <c r="H15" s="509" t="s">
        <v>10</v>
      </c>
      <c r="I15" s="509" t="s">
        <v>296</v>
      </c>
      <c r="J15" s="509" t="s">
        <v>10</v>
      </c>
      <c r="K15" s="509" t="s">
        <v>296</v>
      </c>
      <c r="L15" s="510" t="s">
        <v>10</v>
      </c>
    </row>
    <row r="16" spans="1:12" ht="15.6" customHeight="1" x14ac:dyDescent="0.25">
      <c r="A16" s="506" t="s">
        <v>295</v>
      </c>
      <c r="B16" s="511" t="s">
        <v>295</v>
      </c>
      <c r="C16" s="512"/>
      <c r="D16" s="512"/>
      <c r="E16" s="513" t="s">
        <v>194</v>
      </c>
      <c r="F16" s="446" t="s">
        <v>295</v>
      </c>
      <c r="G16" s="513" t="s">
        <v>194</v>
      </c>
      <c r="H16" s="446" t="s">
        <v>295</v>
      </c>
      <c r="I16" s="513" t="s">
        <v>194</v>
      </c>
      <c r="J16" s="446" t="s">
        <v>295</v>
      </c>
      <c r="K16" s="513" t="s">
        <v>194</v>
      </c>
      <c r="L16" s="447" t="s">
        <v>295</v>
      </c>
    </row>
    <row r="17" spans="1:12" s="518" customFormat="1" ht="16.5" customHeight="1" x14ac:dyDescent="0.15">
      <c r="A17" s="1772" t="s">
        <v>9</v>
      </c>
      <c r="B17" s="1773" t="s">
        <v>521</v>
      </c>
      <c r="C17" s="1774" t="s">
        <v>295</v>
      </c>
      <c r="D17" s="1774"/>
      <c r="E17" s="1775"/>
      <c r="F17" s="1775"/>
      <c r="G17" s="1775"/>
      <c r="H17" s="1775"/>
      <c r="I17" s="1775"/>
      <c r="J17" s="1775"/>
      <c r="K17" s="1775"/>
      <c r="L17" s="1776"/>
    </row>
    <row r="18" spans="1:12" s="518" customFormat="1" ht="16.5" customHeight="1" x14ac:dyDescent="0.15">
      <c r="A18" s="2127" t="s">
        <v>522</v>
      </c>
      <c r="B18" s="915" t="s">
        <v>523</v>
      </c>
      <c r="C18" s="515"/>
      <c r="D18" s="515"/>
      <c r="E18" s="516"/>
      <c r="F18" s="516"/>
      <c r="G18" s="516"/>
      <c r="H18" s="516"/>
      <c r="I18" s="516"/>
      <c r="J18" s="516"/>
      <c r="K18" s="516"/>
      <c r="L18" s="517"/>
    </row>
    <row r="19" spans="1:12" s="518" customFormat="1" ht="16.5" customHeight="1" x14ac:dyDescent="0.15">
      <c r="A19" s="2128"/>
      <c r="B19" s="914" t="s">
        <v>524</v>
      </c>
      <c r="C19" s="519"/>
      <c r="D19" s="519"/>
      <c r="E19" s="520"/>
      <c r="F19" s="520"/>
      <c r="G19" s="520"/>
      <c r="H19" s="520"/>
      <c r="I19" s="520"/>
      <c r="J19" s="520"/>
      <c r="K19" s="520"/>
      <c r="L19" s="521"/>
    </row>
    <row r="20" spans="1:12" s="518" customFormat="1" ht="16.5" customHeight="1" x14ac:dyDescent="0.15">
      <c r="A20" s="2128"/>
      <c r="B20" s="915" t="s">
        <v>525</v>
      </c>
      <c r="C20" s="519"/>
      <c r="D20" s="519"/>
      <c r="E20" s="520"/>
      <c r="F20" s="520"/>
      <c r="G20" s="520"/>
      <c r="H20" s="520"/>
      <c r="I20" s="520"/>
      <c r="J20" s="520"/>
      <c r="K20" s="520"/>
      <c r="L20" s="521"/>
    </row>
    <row r="21" spans="1:12" s="518" customFormat="1" ht="16.5" customHeight="1" x14ac:dyDescent="0.15">
      <c r="A21" s="2128"/>
      <c r="B21" s="916"/>
      <c r="C21" s="519"/>
      <c r="D21" s="519"/>
      <c r="E21" s="520"/>
      <c r="F21" s="520"/>
      <c r="G21" s="520"/>
      <c r="H21" s="520"/>
      <c r="I21" s="520"/>
      <c r="J21" s="520"/>
      <c r="K21" s="520"/>
      <c r="L21" s="521"/>
    </row>
    <row r="22" spans="1:12" s="518" customFormat="1" ht="16.5" customHeight="1" x14ac:dyDescent="0.15">
      <c r="A22" s="2128"/>
      <c r="B22" s="916"/>
      <c r="C22" s="519"/>
      <c r="D22" s="519"/>
      <c r="E22" s="520"/>
      <c r="F22" s="520"/>
      <c r="G22" s="520"/>
      <c r="H22" s="520"/>
      <c r="I22" s="520"/>
      <c r="J22" s="520"/>
      <c r="K22" s="520"/>
      <c r="L22" s="521"/>
    </row>
    <row r="23" spans="1:12" s="518" customFormat="1" ht="16.5" customHeight="1" x14ac:dyDescent="0.15">
      <c r="A23" s="2128"/>
      <c r="B23" s="916"/>
      <c r="C23" s="519"/>
      <c r="D23" s="519"/>
      <c r="E23" s="520"/>
      <c r="F23" s="520"/>
      <c r="G23" s="520"/>
      <c r="H23" s="520"/>
      <c r="I23" s="520"/>
      <c r="J23" s="520"/>
      <c r="K23" s="520"/>
      <c r="L23" s="521"/>
    </row>
    <row r="24" spans="1:12" s="518" customFormat="1" ht="16.5" customHeight="1" x14ac:dyDescent="0.15">
      <c r="A24" s="2128"/>
      <c r="B24" s="916"/>
      <c r="C24" s="519"/>
      <c r="D24" s="519"/>
      <c r="E24" s="520"/>
      <c r="F24" s="520"/>
      <c r="G24" s="520"/>
      <c r="H24" s="520"/>
      <c r="I24" s="520"/>
      <c r="J24" s="520"/>
      <c r="K24" s="520"/>
      <c r="L24" s="521"/>
    </row>
    <row r="25" spans="1:12" s="518" customFormat="1" ht="16.5" customHeight="1" x14ac:dyDescent="0.15">
      <c r="A25" s="2128"/>
      <c r="B25" s="916"/>
      <c r="C25" s="519"/>
      <c r="D25" s="519"/>
      <c r="E25" s="520"/>
      <c r="F25" s="520"/>
      <c r="G25" s="520"/>
      <c r="H25" s="520"/>
      <c r="I25" s="520"/>
      <c r="J25" s="520"/>
      <c r="K25" s="520"/>
      <c r="L25" s="521"/>
    </row>
    <row r="26" spans="1:12" s="518" customFormat="1" ht="16.5" customHeight="1" x14ac:dyDescent="0.15">
      <c r="A26" s="2129"/>
      <c r="B26" s="917"/>
      <c r="C26" s="515"/>
      <c r="D26" s="515"/>
      <c r="E26" s="520"/>
      <c r="F26" s="520"/>
      <c r="G26" s="520"/>
      <c r="H26" s="520"/>
      <c r="I26" s="520"/>
      <c r="J26" s="520"/>
      <c r="K26" s="520"/>
      <c r="L26" s="521"/>
    </row>
    <row r="27" spans="1:12" s="518" customFormat="1" ht="16.5" customHeight="1" x14ac:dyDescent="0.15">
      <c r="A27" s="1777" t="s">
        <v>449</v>
      </c>
      <c r="B27" s="1778" t="s">
        <v>521</v>
      </c>
      <c r="C27" s="1774"/>
      <c r="D27" s="1774"/>
      <c r="E27" s="1775"/>
      <c r="F27" s="1775"/>
      <c r="G27" s="1775"/>
      <c r="H27" s="1775"/>
      <c r="I27" s="1775"/>
      <c r="J27" s="1775"/>
      <c r="K27" s="1775"/>
      <c r="L27" s="1776"/>
    </row>
    <row r="28" spans="1:12" s="518" customFormat="1" ht="16.5" customHeight="1" x14ac:dyDescent="0.15">
      <c r="A28" s="2127" t="s">
        <v>195</v>
      </c>
      <c r="B28" s="2133" t="s">
        <v>526</v>
      </c>
      <c r="C28" s="519"/>
      <c r="D28" s="519"/>
      <c r="E28" s="520"/>
      <c r="F28" s="520"/>
      <c r="G28" s="520" t="s">
        <v>295</v>
      </c>
      <c r="H28" s="520"/>
      <c r="I28" s="520"/>
      <c r="J28" s="520"/>
      <c r="K28" s="520"/>
      <c r="L28" s="521"/>
    </row>
    <row r="29" spans="1:12" s="518" customFormat="1" ht="16.5" customHeight="1" x14ac:dyDescent="0.15">
      <c r="A29" s="2128"/>
      <c r="B29" s="2133"/>
      <c r="C29" s="519"/>
      <c r="D29" s="519"/>
      <c r="E29" s="520"/>
      <c r="F29" s="520"/>
      <c r="G29" s="520"/>
      <c r="H29" s="520"/>
      <c r="I29" s="520"/>
      <c r="J29" s="520"/>
      <c r="K29" s="520"/>
      <c r="L29" s="521"/>
    </row>
    <row r="30" spans="1:12" s="518" customFormat="1" ht="16.5" customHeight="1" x14ac:dyDescent="0.15">
      <c r="A30" s="2128"/>
      <c r="B30" s="918" t="s">
        <v>524</v>
      </c>
      <c r="C30" s="519"/>
      <c r="D30" s="519"/>
      <c r="E30" s="520"/>
      <c r="F30" s="520"/>
      <c r="G30" s="520"/>
      <c r="H30" s="520"/>
      <c r="I30" s="520"/>
      <c r="J30" s="520"/>
      <c r="K30" s="520"/>
      <c r="L30" s="521"/>
    </row>
    <row r="31" spans="1:12" s="522" customFormat="1" ht="16.5" customHeight="1" x14ac:dyDescent="0.15">
      <c r="A31" s="2128"/>
      <c r="B31" s="2133" t="s">
        <v>527</v>
      </c>
      <c r="C31" s="519"/>
      <c r="D31" s="519"/>
      <c r="E31" s="520"/>
      <c r="F31" s="520"/>
      <c r="G31" s="520"/>
      <c r="H31" s="520"/>
      <c r="I31" s="520"/>
      <c r="J31" s="520"/>
      <c r="K31" s="520"/>
      <c r="L31" s="521"/>
    </row>
    <row r="32" spans="1:12" s="518" customFormat="1" ht="16.5" customHeight="1" x14ac:dyDescent="0.15">
      <c r="A32" s="2128"/>
      <c r="B32" s="2133"/>
      <c r="C32" s="519"/>
      <c r="D32" s="519"/>
      <c r="E32" s="520"/>
      <c r="F32" s="520"/>
      <c r="G32" s="520"/>
      <c r="H32" s="520"/>
      <c r="I32" s="520"/>
      <c r="J32" s="520"/>
      <c r="K32" s="520"/>
      <c r="L32" s="521"/>
    </row>
    <row r="33" spans="1:12" s="518" customFormat="1" ht="16.5" customHeight="1" x14ac:dyDescent="0.15">
      <c r="A33" s="2128"/>
      <c r="C33" s="519"/>
      <c r="D33" s="519"/>
      <c r="E33" s="520"/>
      <c r="F33" s="520"/>
      <c r="G33" s="520"/>
      <c r="H33" s="520"/>
      <c r="I33" s="520"/>
      <c r="J33" s="520"/>
      <c r="K33" s="520"/>
      <c r="L33" s="521"/>
    </row>
    <row r="34" spans="1:12" s="518" customFormat="1" ht="16.5" customHeight="1" x14ac:dyDescent="0.15">
      <c r="A34" s="2128"/>
      <c r="B34" s="916"/>
      <c r="C34" s="519"/>
      <c r="D34" s="519"/>
      <c r="E34" s="520"/>
      <c r="F34" s="520"/>
      <c r="G34" s="520"/>
      <c r="H34" s="520"/>
      <c r="I34" s="520"/>
      <c r="J34" s="520"/>
      <c r="K34" s="520"/>
      <c r="L34" s="521"/>
    </row>
    <row r="35" spans="1:12" s="518" customFormat="1" ht="16.5" customHeight="1" x14ac:dyDescent="0.15">
      <c r="A35" s="2128"/>
      <c r="B35" s="916"/>
      <c r="C35" s="519"/>
      <c r="D35" s="519"/>
      <c r="E35" s="520"/>
      <c r="F35" s="520"/>
      <c r="G35" s="520"/>
      <c r="H35" s="520"/>
      <c r="I35" s="520"/>
      <c r="J35" s="520"/>
      <c r="K35" s="520"/>
      <c r="L35" s="521"/>
    </row>
    <row r="36" spans="1:12" s="518" customFormat="1" ht="16.5" customHeight="1" x14ac:dyDescent="0.15">
      <c r="A36" s="2129"/>
      <c r="B36" s="917"/>
      <c r="C36" s="523"/>
      <c r="D36" s="523"/>
      <c r="E36" s="520"/>
      <c r="F36" s="520"/>
      <c r="G36" s="520"/>
      <c r="H36" s="520"/>
      <c r="I36" s="520"/>
      <c r="J36" s="520"/>
      <c r="K36" s="520"/>
      <c r="L36" s="521"/>
    </row>
    <row r="37" spans="1:12" s="518" customFormat="1" ht="16.5" customHeight="1" x14ac:dyDescent="0.15">
      <c r="A37" s="1777" t="s">
        <v>528</v>
      </c>
      <c r="B37" s="1773" t="s">
        <v>521</v>
      </c>
      <c r="C37" s="1774"/>
      <c r="D37" s="1774"/>
      <c r="E37" s="1775"/>
      <c r="F37" s="1775"/>
      <c r="G37" s="1775"/>
      <c r="H37" s="1775"/>
      <c r="I37" s="1775"/>
      <c r="J37" s="1775"/>
      <c r="K37" s="1775"/>
      <c r="L37" s="1776"/>
    </row>
    <row r="38" spans="1:12" s="518" customFormat="1" ht="16.5" customHeight="1" x14ac:dyDescent="0.15">
      <c r="A38" s="2127" t="s">
        <v>196</v>
      </c>
      <c r="B38" s="514" t="s">
        <v>529</v>
      </c>
      <c r="C38" s="519"/>
      <c r="D38" s="519"/>
      <c r="E38" s="520"/>
      <c r="F38" s="520"/>
      <c r="G38" s="520"/>
      <c r="H38" s="520"/>
      <c r="I38" s="520"/>
      <c r="J38" s="520"/>
      <c r="K38" s="520"/>
      <c r="L38" s="521"/>
    </row>
    <row r="39" spans="1:12" s="518" customFormat="1" ht="16.5" customHeight="1" x14ac:dyDescent="0.15">
      <c r="A39" s="2128"/>
      <c r="B39" s="914" t="s">
        <v>524</v>
      </c>
      <c r="C39" s="519"/>
      <c r="D39" s="519"/>
      <c r="E39" s="520"/>
      <c r="F39" s="520"/>
      <c r="G39" s="520"/>
      <c r="H39" s="520"/>
      <c r="I39" s="520"/>
      <c r="J39" s="520"/>
      <c r="K39" s="520"/>
      <c r="L39" s="521"/>
    </row>
    <row r="40" spans="1:12" s="518" customFormat="1" ht="16.5" customHeight="1" x14ac:dyDescent="0.15">
      <c r="A40" s="2128"/>
      <c r="B40" s="915" t="s">
        <v>530</v>
      </c>
      <c r="C40" s="519"/>
      <c r="D40" s="519"/>
      <c r="E40" s="520"/>
      <c r="F40" s="520"/>
      <c r="G40" s="520"/>
      <c r="H40" s="520"/>
      <c r="I40" s="520"/>
      <c r="J40" s="520"/>
      <c r="K40" s="520"/>
      <c r="L40" s="521"/>
    </row>
    <row r="41" spans="1:12" s="518" customFormat="1" ht="16.5" customHeight="1" x14ac:dyDescent="0.15">
      <c r="A41" s="2128"/>
      <c r="B41" s="919"/>
      <c r="C41" s="519"/>
      <c r="D41" s="519"/>
      <c r="E41" s="516"/>
      <c r="F41" s="516"/>
      <c r="G41" s="516"/>
      <c r="H41" s="516"/>
      <c r="I41" s="516"/>
      <c r="J41" s="516"/>
      <c r="K41" s="516"/>
      <c r="L41" s="517"/>
    </row>
    <row r="42" spans="1:12" s="518" customFormat="1" ht="16.5" customHeight="1" x14ac:dyDescent="0.15">
      <c r="A42" s="2128"/>
      <c r="B42" s="919"/>
      <c r="C42" s="519"/>
      <c r="D42" s="519"/>
      <c r="E42" s="516"/>
      <c r="F42" s="516"/>
      <c r="G42" s="516"/>
      <c r="H42" s="516"/>
      <c r="I42" s="516"/>
      <c r="J42" s="516"/>
      <c r="K42" s="516"/>
      <c r="L42" s="517"/>
    </row>
    <row r="43" spans="1:12" s="518" customFormat="1" ht="16.5" customHeight="1" x14ac:dyDescent="0.15">
      <c r="A43" s="2128"/>
      <c r="B43" s="919"/>
      <c r="C43" s="519"/>
      <c r="D43" s="519"/>
      <c r="E43" s="516"/>
      <c r="F43" s="516"/>
      <c r="G43" s="516"/>
      <c r="H43" s="516"/>
      <c r="I43" s="516"/>
      <c r="J43" s="516"/>
      <c r="K43" s="516"/>
      <c r="L43" s="517"/>
    </row>
    <row r="44" spans="1:12" s="518" customFormat="1" ht="16.5" customHeight="1" x14ac:dyDescent="0.15">
      <c r="A44" s="2128"/>
      <c r="B44" s="919"/>
      <c r="C44" s="519"/>
      <c r="D44" s="519"/>
      <c r="E44" s="516"/>
      <c r="F44" s="516"/>
      <c r="G44" s="516"/>
      <c r="H44" s="516"/>
      <c r="I44" s="516"/>
      <c r="J44" s="516"/>
      <c r="K44" s="516"/>
      <c r="L44" s="517"/>
    </row>
    <row r="45" spans="1:12" s="518" customFormat="1" ht="16.5" customHeight="1" x14ac:dyDescent="0.15">
      <c r="A45" s="2128"/>
      <c r="B45" s="919"/>
      <c r="C45" s="519"/>
      <c r="D45" s="519"/>
      <c r="E45" s="516"/>
      <c r="F45" s="516"/>
      <c r="G45" s="516"/>
      <c r="H45" s="516"/>
      <c r="I45" s="516"/>
      <c r="J45" s="516"/>
      <c r="K45" s="516"/>
      <c r="L45" s="517"/>
    </row>
    <row r="46" spans="1:12" s="518" customFormat="1" ht="16.5" customHeight="1" x14ac:dyDescent="0.15">
      <c r="A46" s="2129"/>
      <c r="B46" s="920"/>
      <c r="C46" s="523"/>
      <c r="D46" s="523"/>
      <c r="E46" s="516"/>
      <c r="F46" s="516"/>
      <c r="G46" s="516"/>
      <c r="H46" s="516"/>
      <c r="I46" s="516"/>
      <c r="J46" s="516"/>
      <c r="K46" s="516"/>
      <c r="L46" s="517"/>
    </row>
    <row r="47" spans="1:12" s="518" customFormat="1" ht="16.5" customHeight="1" x14ac:dyDescent="0.15">
      <c r="A47" s="1777" t="s">
        <v>531</v>
      </c>
      <c r="B47" s="1773" t="s">
        <v>521</v>
      </c>
      <c r="C47" s="1774"/>
      <c r="D47" s="1774"/>
      <c r="E47" s="1779"/>
      <c r="F47" s="1779"/>
      <c r="G47" s="1779"/>
      <c r="H47" s="1779"/>
      <c r="I47" s="1779"/>
      <c r="J47" s="1779"/>
      <c r="K47" s="1779"/>
      <c r="L47" s="1780"/>
    </row>
    <row r="48" spans="1:12" s="518" customFormat="1" ht="16.5" customHeight="1" x14ac:dyDescent="0.15">
      <c r="A48" s="2130" t="s">
        <v>197</v>
      </c>
      <c r="B48" s="514" t="s">
        <v>532</v>
      </c>
      <c r="C48" s="519"/>
      <c r="D48" s="519"/>
      <c r="E48" s="516"/>
      <c r="F48" s="516"/>
      <c r="G48" s="516"/>
      <c r="H48" s="516"/>
      <c r="I48" s="516"/>
      <c r="J48" s="516"/>
      <c r="K48" s="516"/>
      <c r="L48" s="517"/>
    </row>
    <row r="49" spans="1:12" s="518" customFormat="1" ht="16.5" customHeight="1" x14ac:dyDescent="0.15">
      <c r="A49" s="2131"/>
      <c r="B49" s="914" t="s">
        <v>524</v>
      </c>
      <c r="C49" s="519"/>
      <c r="D49" s="519"/>
      <c r="E49" s="516"/>
      <c r="F49" s="516"/>
      <c r="G49" s="516"/>
      <c r="H49" s="516"/>
      <c r="I49" s="516"/>
      <c r="J49" s="516"/>
      <c r="K49" s="516"/>
      <c r="L49" s="517"/>
    </row>
    <row r="50" spans="1:12" s="518" customFormat="1" ht="16.5" customHeight="1" x14ac:dyDescent="0.15">
      <c r="A50" s="2131"/>
      <c r="B50" s="514" t="s">
        <v>533</v>
      </c>
      <c r="C50" s="519"/>
      <c r="D50" s="519"/>
      <c r="E50" s="516"/>
      <c r="F50" s="516"/>
      <c r="G50" s="516"/>
      <c r="H50" s="516"/>
      <c r="I50" s="516"/>
      <c r="J50" s="516"/>
      <c r="K50" s="516"/>
      <c r="L50" s="517"/>
    </row>
    <row r="51" spans="1:12" s="518" customFormat="1" ht="16.5" customHeight="1" x14ac:dyDescent="0.15">
      <c r="A51" s="2131"/>
      <c r="B51" s="921"/>
      <c r="C51" s="519"/>
      <c r="D51" s="519"/>
      <c r="E51" s="516"/>
      <c r="F51" s="516"/>
      <c r="G51" s="516"/>
      <c r="H51" s="516"/>
      <c r="I51" s="516"/>
      <c r="J51" s="516"/>
      <c r="K51" s="516"/>
      <c r="L51" s="517"/>
    </row>
    <row r="52" spans="1:12" s="518" customFormat="1" ht="16.5" customHeight="1" x14ac:dyDescent="0.15">
      <c r="A52" s="2131"/>
      <c r="B52" s="921"/>
      <c r="C52" s="519"/>
      <c r="D52" s="519"/>
      <c r="E52" s="516"/>
      <c r="F52" s="516"/>
      <c r="G52" s="516"/>
      <c r="H52" s="516"/>
      <c r="I52" s="516"/>
      <c r="J52" s="516"/>
      <c r="K52" s="516"/>
      <c r="L52" s="517"/>
    </row>
    <row r="53" spans="1:12" s="518" customFormat="1" ht="16.5" customHeight="1" x14ac:dyDescent="0.15">
      <c r="A53" s="2131"/>
      <c r="B53" s="922"/>
      <c r="C53" s="519"/>
      <c r="D53" s="519"/>
      <c r="E53" s="516"/>
      <c r="F53" s="516"/>
      <c r="G53" s="516"/>
      <c r="H53" s="516"/>
      <c r="I53" s="516"/>
      <c r="J53" s="516"/>
      <c r="K53" s="516"/>
      <c r="L53" s="517"/>
    </row>
    <row r="54" spans="1:12" s="518" customFormat="1" ht="16.5" customHeight="1" x14ac:dyDescent="0.15">
      <c r="A54" s="2131"/>
      <c r="B54" s="922"/>
      <c r="C54" s="519"/>
      <c r="D54" s="519"/>
      <c r="E54" s="516"/>
      <c r="F54" s="516"/>
      <c r="G54" s="516"/>
      <c r="H54" s="516"/>
      <c r="I54" s="516"/>
      <c r="J54" s="516"/>
      <c r="K54" s="516"/>
      <c r="L54" s="517"/>
    </row>
    <row r="55" spans="1:12" s="518" customFormat="1" ht="16.5" customHeight="1" x14ac:dyDescent="0.15">
      <c r="A55" s="2131"/>
      <c r="B55" s="922"/>
      <c r="C55" s="519"/>
      <c r="D55" s="519"/>
      <c r="E55" s="516"/>
      <c r="F55" s="516"/>
      <c r="G55" s="516"/>
      <c r="H55" s="516"/>
      <c r="I55" s="516"/>
      <c r="J55" s="516"/>
      <c r="K55" s="516"/>
      <c r="L55" s="517"/>
    </row>
    <row r="56" spans="1:12" s="518" customFormat="1" ht="16.5" customHeight="1" thickBot="1" x14ac:dyDescent="0.2">
      <c r="A56" s="2132"/>
      <c r="B56" s="923"/>
      <c r="C56" s="524"/>
      <c r="D56" s="524"/>
      <c r="E56" s="525"/>
      <c r="F56" s="525"/>
      <c r="G56" s="525"/>
      <c r="H56" s="525"/>
      <c r="I56" s="525"/>
      <c r="J56" s="525"/>
      <c r="K56" s="525"/>
      <c r="L56" s="526"/>
    </row>
    <row r="57" spans="1:12" ht="16.5" customHeight="1" x14ac:dyDescent="0.2">
      <c r="A57" s="527"/>
      <c r="B57" s="490"/>
      <c r="C57" s="500"/>
      <c r="D57" s="500"/>
      <c r="E57" s="528"/>
      <c r="F57" s="528"/>
      <c r="G57" s="528"/>
      <c r="H57" s="528"/>
      <c r="I57" s="528"/>
      <c r="J57" s="528"/>
      <c r="K57" s="528"/>
      <c r="L57" s="528"/>
    </row>
    <row r="58" spans="1:12" ht="44.1" customHeight="1" x14ac:dyDescent="0.2">
      <c r="A58" s="2118" t="s">
        <v>995</v>
      </c>
      <c r="B58" s="2119"/>
      <c r="C58" s="2119"/>
      <c r="D58" s="2119"/>
      <c r="E58" s="2119"/>
      <c r="F58" s="2119"/>
      <c r="G58" s="2119"/>
      <c r="H58" s="2119"/>
      <c r="I58" s="2119"/>
      <c r="J58" s="2119"/>
      <c r="K58" s="2119"/>
      <c r="L58" s="2119"/>
    </row>
    <row r="59" spans="1:12" ht="16.5" customHeight="1" x14ac:dyDescent="0.2">
      <c r="A59" s="529" t="s">
        <v>295</v>
      </c>
      <c r="B59" s="530"/>
      <c r="C59" s="531"/>
      <c r="D59" s="531"/>
      <c r="E59" s="531"/>
      <c r="F59" s="531"/>
      <c r="G59" s="531"/>
      <c r="H59" s="531"/>
      <c r="I59" s="531"/>
      <c r="J59" s="531"/>
      <c r="K59" s="531"/>
      <c r="L59" s="531"/>
    </row>
    <row r="60" spans="1:12" ht="15.6" customHeight="1" x14ac:dyDescent="0.2">
      <c r="A60" s="532"/>
      <c r="B60" s="532"/>
      <c r="C60" s="533"/>
      <c r="D60" s="533"/>
      <c r="E60" s="533"/>
      <c r="F60" s="533"/>
      <c r="G60" s="533"/>
      <c r="H60" s="533"/>
      <c r="I60" s="533"/>
      <c r="J60" s="533"/>
      <c r="K60" s="533"/>
      <c r="L60" s="533"/>
    </row>
    <row r="61" spans="1:12" ht="14.45" customHeight="1" x14ac:dyDescent="0.2">
      <c r="A61" s="532"/>
      <c r="B61" s="532"/>
      <c r="C61" s="533"/>
      <c r="D61" s="533"/>
      <c r="E61" s="533"/>
      <c r="F61" s="533"/>
      <c r="G61" s="533"/>
      <c r="H61" s="533"/>
      <c r="I61" s="533"/>
      <c r="J61" s="533"/>
      <c r="K61" s="533"/>
      <c r="L61" s="533"/>
    </row>
    <row r="62" spans="1:12" ht="14.45" customHeight="1" x14ac:dyDescent="0.2">
      <c r="A62" s="532"/>
      <c r="B62" s="532"/>
      <c r="C62" s="533"/>
      <c r="D62" s="533"/>
      <c r="E62" s="533"/>
      <c r="F62" s="533"/>
      <c r="G62" s="533"/>
      <c r="H62" s="533"/>
      <c r="I62" s="533"/>
      <c r="J62" s="533"/>
      <c r="K62" s="533"/>
      <c r="L62" s="533"/>
    </row>
    <row r="63" spans="1:12" ht="12.75" customHeight="1" x14ac:dyDescent="0.2">
      <c r="A63" s="532"/>
      <c r="B63" s="532"/>
      <c r="C63" s="533"/>
      <c r="D63" s="533"/>
      <c r="E63" s="533"/>
      <c r="F63" s="533"/>
      <c r="G63" s="533"/>
      <c r="H63" s="533"/>
      <c r="I63" s="533"/>
      <c r="J63" s="533"/>
      <c r="K63" s="533"/>
      <c r="L63" s="533"/>
    </row>
    <row r="64" spans="1:12" ht="12.75" customHeight="1" x14ac:dyDescent="0.2">
      <c r="A64" s="532"/>
      <c r="B64" s="532"/>
      <c r="C64" s="533"/>
      <c r="D64" s="533"/>
      <c r="E64" s="533"/>
      <c r="F64" s="533"/>
      <c r="G64" s="533"/>
      <c r="H64" s="533"/>
      <c r="I64" s="533"/>
      <c r="J64" s="533"/>
      <c r="K64" s="533"/>
      <c r="L64" s="533"/>
    </row>
    <row r="65" spans="1:12" ht="12.75" customHeight="1" x14ac:dyDescent="0.2">
      <c r="A65" s="532"/>
      <c r="B65" s="532"/>
      <c r="C65" s="533"/>
      <c r="D65" s="533"/>
      <c r="E65" s="533"/>
      <c r="F65" s="533"/>
      <c r="G65" s="533"/>
      <c r="H65" s="533"/>
      <c r="I65" s="533"/>
      <c r="J65" s="533"/>
      <c r="K65" s="533"/>
      <c r="L65" s="533"/>
    </row>
    <row r="66" spans="1:12" ht="12.75" customHeight="1" x14ac:dyDescent="0.2">
      <c r="A66" s="532"/>
      <c r="B66" s="532"/>
      <c r="C66" s="533"/>
      <c r="D66" s="533"/>
      <c r="E66" s="533"/>
      <c r="F66" s="533"/>
      <c r="G66" s="533"/>
      <c r="H66" s="533"/>
      <c r="I66" s="533"/>
      <c r="J66" s="533"/>
      <c r="K66" s="533"/>
      <c r="L66" s="533"/>
    </row>
    <row r="67" spans="1:12" ht="12.75" customHeight="1" x14ac:dyDescent="0.2">
      <c r="A67" s="532"/>
      <c r="B67" s="532"/>
      <c r="C67" s="533"/>
      <c r="D67" s="533"/>
      <c r="E67" s="533"/>
      <c r="F67" s="533"/>
      <c r="G67" s="533"/>
      <c r="H67" s="533"/>
      <c r="I67" s="533"/>
      <c r="J67" s="533"/>
      <c r="K67" s="533"/>
      <c r="L67" s="533"/>
    </row>
    <row r="68" spans="1:12" ht="12.75" customHeight="1" x14ac:dyDescent="0.2">
      <c r="A68" s="532"/>
      <c r="B68" s="532"/>
      <c r="C68" s="533"/>
      <c r="D68" s="533"/>
      <c r="E68" s="533"/>
      <c r="F68" s="533"/>
      <c r="G68" s="533"/>
      <c r="H68" s="533"/>
      <c r="I68" s="533"/>
      <c r="J68" s="533"/>
      <c r="K68" s="533"/>
      <c r="L68" s="533"/>
    </row>
    <row r="69" spans="1:12" ht="12.75" customHeight="1" x14ac:dyDescent="0.2">
      <c r="A69" s="532"/>
      <c r="B69" s="532"/>
      <c r="C69" s="533"/>
      <c r="D69" s="533"/>
      <c r="E69" s="533"/>
      <c r="F69" s="533"/>
      <c r="G69" s="533"/>
      <c r="H69" s="533"/>
      <c r="I69" s="533"/>
      <c r="J69" s="533"/>
      <c r="K69" s="533"/>
      <c r="L69" s="533"/>
    </row>
    <row r="70" spans="1:12" ht="12.75" customHeight="1" x14ac:dyDescent="0.2">
      <c r="A70" s="532"/>
      <c r="B70" s="532"/>
      <c r="C70" s="533"/>
      <c r="D70" s="533"/>
      <c r="E70" s="533"/>
      <c r="F70" s="533"/>
      <c r="G70" s="533"/>
      <c r="H70" s="533"/>
      <c r="I70" s="533"/>
      <c r="J70" s="533"/>
      <c r="K70" s="533"/>
      <c r="L70" s="533"/>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L3" sqref="L3:N3"/>
    </sheetView>
  </sheetViews>
  <sheetFormatPr defaultColWidth="9.625" defaultRowHeight="12.75" x14ac:dyDescent="0.2"/>
  <cols>
    <col min="1" max="1" width="3.25" style="477" customWidth="1"/>
    <col min="2" max="2" width="21.375" style="534" customWidth="1"/>
    <col min="3" max="3" width="10.375" style="480" customWidth="1"/>
    <col min="4" max="4" width="14.375" style="480" customWidth="1"/>
    <col min="5" max="5" width="19.375" style="480" customWidth="1"/>
    <col min="6" max="6" width="10.375" style="480" customWidth="1"/>
    <col min="7" max="7" width="14.375" style="480" customWidth="1"/>
    <col min="8" max="8" width="19.375" style="480" customWidth="1"/>
    <col min="9" max="9" width="10.375" style="480" customWidth="1"/>
    <col min="10" max="10" width="14.375" style="480" customWidth="1"/>
    <col min="11" max="11" width="19.375" style="480" customWidth="1"/>
    <col min="12" max="12" width="10.375" style="480" customWidth="1"/>
    <col min="13" max="13" width="14.375" style="480" customWidth="1"/>
    <col min="14" max="14" width="19.375" style="480" customWidth="1"/>
    <col min="15" max="16384" width="9.625" style="480"/>
  </cols>
  <sheetData>
    <row r="1" spans="1:16" ht="12.75" customHeight="1" thickBot="1" x14ac:dyDescent="0.25">
      <c r="B1" s="478"/>
      <c r="C1" s="479"/>
      <c r="D1" s="479"/>
      <c r="E1" s="479"/>
      <c r="F1" s="479"/>
      <c r="G1" s="479"/>
      <c r="H1" s="479"/>
      <c r="I1" s="479"/>
      <c r="J1" s="479"/>
      <c r="K1" s="479"/>
      <c r="L1" s="479"/>
      <c r="M1" s="479"/>
      <c r="N1" s="479"/>
    </row>
    <row r="2" spans="1:16" ht="14.45" customHeight="1" x14ac:dyDescent="0.25">
      <c r="A2" s="481"/>
      <c r="B2" s="482" t="s">
        <v>295</v>
      </c>
      <c r="C2" s="483"/>
      <c r="D2" s="483"/>
      <c r="E2" s="483"/>
      <c r="F2" s="483"/>
      <c r="G2" s="483"/>
      <c r="H2" s="483"/>
      <c r="I2" s="924" t="s">
        <v>361</v>
      </c>
      <c r="J2" s="2134" t="s">
        <v>1115</v>
      </c>
      <c r="K2" s="2134"/>
      <c r="L2" s="925" t="s">
        <v>305</v>
      </c>
      <c r="M2" s="2134"/>
      <c r="N2" s="2135"/>
    </row>
    <row r="3" spans="1:16" ht="14.45" customHeight="1" x14ac:dyDescent="0.2">
      <c r="A3" s="484"/>
      <c r="B3" s="485" t="s">
        <v>295</v>
      </c>
      <c r="C3" s="500"/>
      <c r="D3" s="500"/>
      <c r="E3" s="500"/>
      <c r="F3" s="500"/>
      <c r="G3" s="500"/>
      <c r="H3" s="926"/>
      <c r="I3" s="927" t="s">
        <v>310</v>
      </c>
      <c r="J3" s="928"/>
      <c r="K3" s="929"/>
      <c r="L3" s="2136"/>
      <c r="M3" s="2137"/>
      <c r="N3" s="2138"/>
    </row>
    <row r="4" spans="1:16" ht="14.45" customHeight="1" x14ac:dyDescent="0.45">
      <c r="A4" s="484"/>
      <c r="B4" s="485" t="s">
        <v>295</v>
      </c>
      <c r="C4" s="718"/>
      <c r="D4" s="718"/>
      <c r="E4" s="930"/>
      <c r="F4" s="930"/>
      <c r="G4" s="930"/>
      <c r="H4" s="718"/>
      <c r="I4" s="2139" t="s">
        <v>295</v>
      </c>
      <c r="J4" s="2140"/>
      <c r="K4" s="2141"/>
      <c r="L4" s="2142"/>
      <c r="M4" s="2143"/>
      <c r="N4" s="2144"/>
    </row>
    <row r="5" spans="1:16" ht="14.45" customHeight="1" x14ac:dyDescent="0.45">
      <c r="A5" s="484"/>
      <c r="B5" s="485"/>
      <c r="C5" s="930"/>
      <c r="D5" s="930"/>
      <c r="E5" s="931"/>
      <c r="F5" s="931"/>
      <c r="G5" s="931"/>
      <c r="H5" s="932"/>
      <c r="I5" s="933" t="s">
        <v>306</v>
      </c>
      <c r="J5" s="929"/>
      <c r="K5" s="934"/>
      <c r="L5" s="934"/>
      <c r="M5" s="934"/>
      <c r="N5" s="935"/>
    </row>
    <row r="6" spans="1:16" ht="14.45" customHeight="1" x14ac:dyDescent="0.45">
      <c r="A6" s="484"/>
      <c r="B6" s="485"/>
      <c r="C6" s="930"/>
      <c r="D6" s="930"/>
      <c r="E6" s="2145" t="s">
        <v>534</v>
      </c>
      <c r="F6" s="2145"/>
      <c r="G6" s="2145"/>
      <c r="H6" s="2146"/>
      <c r="I6" s="2147"/>
      <c r="J6" s="2140"/>
      <c r="K6" s="2142"/>
      <c r="L6" s="2140"/>
      <c r="M6" s="2142"/>
      <c r="N6" s="2144"/>
    </row>
    <row r="7" spans="1:16" ht="14.45" customHeight="1" x14ac:dyDescent="0.2">
      <c r="A7" s="484"/>
      <c r="B7" s="490"/>
      <c r="C7" s="936"/>
      <c r="D7" s="936"/>
      <c r="E7" s="2145"/>
      <c r="F7" s="2145"/>
      <c r="G7" s="2145"/>
      <c r="H7" s="2146"/>
      <c r="I7" s="2139" t="s">
        <v>295</v>
      </c>
      <c r="J7" s="2140"/>
      <c r="K7" s="2140"/>
      <c r="L7" s="2140"/>
      <c r="M7" s="2140"/>
      <c r="N7" s="2144"/>
    </row>
    <row r="8" spans="1:16" ht="14.45" customHeight="1" x14ac:dyDescent="0.25">
      <c r="A8" s="484"/>
      <c r="B8" s="490"/>
      <c r="C8" s="936"/>
      <c r="D8" s="936"/>
      <c r="E8" s="2202" t="s">
        <v>198</v>
      </c>
      <c r="F8" s="2202"/>
      <c r="G8" s="2202"/>
      <c r="H8" s="2203"/>
      <c r="I8" s="937" t="s">
        <v>535</v>
      </c>
      <c r="J8" s="938"/>
      <c r="K8" s="938"/>
      <c r="L8" s="939" t="s">
        <v>308</v>
      </c>
      <c r="M8" s="2206"/>
      <c r="N8" s="2207"/>
    </row>
    <row r="9" spans="1:16" ht="14.45" customHeight="1" x14ac:dyDescent="0.2">
      <c r="A9" s="484"/>
      <c r="B9" s="490" t="s">
        <v>199</v>
      </c>
      <c r="C9" s="940"/>
      <c r="D9" s="940"/>
      <c r="E9" s="2204" t="s">
        <v>200</v>
      </c>
      <c r="F9" s="2204"/>
      <c r="G9" s="2204"/>
      <c r="H9" s="2205"/>
      <c r="I9" s="941" t="s">
        <v>309</v>
      </c>
      <c r="J9" s="2208"/>
      <c r="K9" s="2209"/>
      <c r="L9" s="2210"/>
      <c r="M9" s="2209"/>
      <c r="N9" s="2211"/>
    </row>
    <row r="10" spans="1:16" ht="12.75" customHeight="1" x14ac:dyDescent="0.2">
      <c r="A10" s="498"/>
      <c r="B10" s="942"/>
      <c r="C10" s="943"/>
      <c r="D10" s="943"/>
      <c r="E10" s="944"/>
      <c r="F10" s="944"/>
      <c r="G10" s="944"/>
      <c r="H10" s="944"/>
      <c r="I10" s="501"/>
      <c r="J10" s="501"/>
      <c r="K10" s="945" t="s">
        <v>295</v>
      </c>
      <c r="L10" s="946"/>
      <c r="M10" s="501"/>
      <c r="N10" s="947"/>
    </row>
    <row r="11" spans="1:16" ht="33.6" customHeight="1" x14ac:dyDescent="0.2">
      <c r="A11" s="2148">
        <v>1</v>
      </c>
      <c r="B11" s="2155" t="s">
        <v>536</v>
      </c>
      <c r="C11" s="2200"/>
      <c r="D11" s="2200"/>
      <c r="E11" s="2200"/>
      <c r="F11" s="2200"/>
      <c r="G11" s="2200"/>
      <c r="H11" s="2200"/>
      <c r="I11" s="2200"/>
      <c r="J11" s="2200"/>
      <c r="K11" s="2200"/>
      <c r="L11" s="2200"/>
      <c r="M11" s="2200"/>
      <c r="N11" s="2201"/>
    </row>
    <row r="12" spans="1:16" ht="15" customHeight="1" x14ac:dyDescent="0.25">
      <c r="A12" s="2149"/>
      <c r="B12" s="2195" t="s">
        <v>201</v>
      </c>
      <c r="C12" s="2212" t="s">
        <v>202</v>
      </c>
      <c r="D12" s="948" t="s">
        <v>203</v>
      </c>
      <c r="E12" s="949"/>
      <c r="F12" s="2196" t="s">
        <v>204</v>
      </c>
      <c r="G12" s="948" t="s">
        <v>203</v>
      </c>
      <c r="H12" s="949"/>
      <c r="I12" s="2196" t="s">
        <v>205</v>
      </c>
      <c r="J12" s="948" t="s">
        <v>203</v>
      </c>
      <c r="K12" s="949"/>
      <c r="L12" s="2196" t="s">
        <v>206</v>
      </c>
      <c r="M12" s="948" t="s">
        <v>203</v>
      </c>
      <c r="N12" s="950"/>
      <c r="O12" s="2192"/>
      <c r="P12" s="2193"/>
    </row>
    <row r="13" spans="1:16" ht="15" customHeight="1" x14ac:dyDescent="0.25">
      <c r="A13" s="2149"/>
      <c r="B13" s="2194"/>
      <c r="C13" s="2197"/>
      <c r="D13" s="951" t="s">
        <v>207</v>
      </c>
      <c r="E13" s="952"/>
      <c r="F13" s="2197"/>
      <c r="G13" s="951" t="s">
        <v>207</v>
      </c>
      <c r="H13" s="952"/>
      <c r="I13" s="2197"/>
      <c r="J13" s="951" t="s">
        <v>207</v>
      </c>
      <c r="K13" s="952"/>
      <c r="L13" s="2197"/>
      <c r="M13" s="951" t="s">
        <v>207</v>
      </c>
      <c r="N13" s="953"/>
    </row>
    <row r="14" spans="1:16" ht="15" customHeight="1" x14ac:dyDescent="0.25">
      <c r="A14" s="2198"/>
      <c r="B14" s="2194" t="s">
        <v>208</v>
      </c>
      <c r="C14" s="2187"/>
      <c r="D14" s="2188"/>
      <c r="E14" s="2188"/>
      <c r="F14" s="2188"/>
      <c r="G14" s="2188"/>
      <c r="H14" s="2188"/>
      <c r="I14" s="2188"/>
      <c r="J14" s="2188"/>
      <c r="K14" s="2188"/>
      <c r="L14" s="2188"/>
      <c r="M14" s="2188"/>
      <c r="N14" s="2189"/>
    </row>
    <row r="15" spans="1:16" ht="15" customHeight="1" x14ac:dyDescent="0.25">
      <c r="A15" s="2199"/>
      <c r="B15" s="2195"/>
      <c r="C15" s="2187"/>
      <c r="D15" s="2188"/>
      <c r="E15" s="2188"/>
      <c r="F15" s="2188"/>
      <c r="G15" s="2188"/>
      <c r="H15" s="2188"/>
      <c r="I15" s="2188"/>
      <c r="J15" s="2188"/>
      <c r="K15" s="2188"/>
      <c r="L15" s="2188"/>
      <c r="M15" s="2188"/>
      <c r="N15" s="2189"/>
    </row>
    <row r="16" spans="1:16" ht="35.450000000000003" customHeight="1" x14ac:dyDescent="0.2">
      <c r="A16" s="2148">
        <v>2</v>
      </c>
      <c r="B16" s="2184" t="s">
        <v>209</v>
      </c>
      <c r="C16" s="2185"/>
      <c r="D16" s="2185"/>
      <c r="E16" s="2156"/>
      <c r="F16" s="2156"/>
      <c r="G16" s="2156"/>
      <c r="H16" s="2156"/>
      <c r="I16" s="2156"/>
      <c r="J16" s="2156"/>
      <c r="K16" s="2156"/>
      <c r="L16" s="2156"/>
      <c r="M16" s="2156"/>
      <c r="N16" s="2157"/>
    </row>
    <row r="17" spans="1:14" ht="15" customHeight="1" x14ac:dyDescent="0.25">
      <c r="A17" s="2149"/>
      <c r="B17" s="2186" t="s">
        <v>1126</v>
      </c>
      <c r="C17" s="2179"/>
      <c r="D17" s="2179"/>
      <c r="E17" s="2179"/>
      <c r="F17" s="2179"/>
      <c r="G17" s="2179"/>
      <c r="H17" s="2179"/>
      <c r="I17" s="2179"/>
      <c r="J17" s="2179"/>
      <c r="K17" s="2179"/>
      <c r="L17" s="2179"/>
      <c r="M17" s="2179"/>
      <c r="N17" s="2180"/>
    </row>
    <row r="18" spans="1:14" ht="15" customHeight="1" x14ac:dyDescent="0.25">
      <c r="A18" s="2149"/>
      <c r="B18" s="2190" t="s">
        <v>295</v>
      </c>
      <c r="C18" s="2179"/>
      <c r="D18" s="2179"/>
      <c r="E18" s="2179"/>
      <c r="F18" s="2179"/>
      <c r="G18" s="2179"/>
      <c r="H18" s="2179"/>
      <c r="I18" s="2179"/>
      <c r="J18" s="2179"/>
      <c r="K18" s="2179"/>
      <c r="L18" s="2179"/>
      <c r="M18" s="2179"/>
      <c r="N18" s="2180"/>
    </row>
    <row r="19" spans="1:14" ht="15" customHeight="1" x14ac:dyDescent="0.25">
      <c r="A19" s="2149"/>
      <c r="B19" s="2190"/>
      <c r="C19" s="2179"/>
      <c r="D19" s="2179"/>
      <c r="E19" s="2179"/>
      <c r="F19" s="2179"/>
      <c r="G19" s="2179"/>
      <c r="H19" s="2179"/>
      <c r="I19" s="2179"/>
      <c r="J19" s="2179"/>
      <c r="K19" s="2179"/>
      <c r="L19" s="2179"/>
      <c r="M19" s="2179"/>
      <c r="N19" s="2180"/>
    </row>
    <row r="20" spans="1:14" ht="15" customHeight="1" x14ac:dyDescent="0.25">
      <c r="A20" s="2150"/>
      <c r="B20" s="2191"/>
      <c r="C20" s="2182"/>
      <c r="D20" s="2182"/>
      <c r="E20" s="2182"/>
      <c r="F20" s="2182"/>
      <c r="G20" s="2182"/>
      <c r="H20" s="2182"/>
      <c r="I20" s="2182"/>
      <c r="J20" s="2182"/>
      <c r="K20" s="2182"/>
      <c r="L20" s="2182"/>
      <c r="M20" s="2182"/>
      <c r="N20" s="2183"/>
    </row>
    <row r="21" spans="1:14" ht="20.100000000000001" customHeight="1" x14ac:dyDescent="0.2">
      <c r="A21" s="2148">
        <v>3</v>
      </c>
      <c r="B21" s="2155" t="s">
        <v>210</v>
      </c>
      <c r="C21" s="2156"/>
      <c r="D21" s="2156"/>
      <c r="E21" s="2156"/>
      <c r="F21" s="2156"/>
      <c r="G21" s="2156"/>
      <c r="H21" s="2156"/>
      <c r="I21" s="2156"/>
      <c r="J21" s="2156"/>
      <c r="K21" s="2156"/>
      <c r="L21" s="2156"/>
      <c r="M21" s="2156"/>
      <c r="N21" s="2157"/>
    </row>
    <row r="22" spans="1:14" ht="15" customHeight="1" x14ac:dyDescent="0.25">
      <c r="A22" s="2149"/>
      <c r="B22" s="2151"/>
      <c r="C22" s="2179"/>
      <c r="D22" s="2179"/>
      <c r="E22" s="2179"/>
      <c r="F22" s="2179"/>
      <c r="G22" s="2179"/>
      <c r="H22" s="2179"/>
      <c r="I22" s="2179"/>
      <c r="J22" s="2179"/>
      <c r="K22" s="2179"/>
      <c r="L22" s="2179"/>
      <c r="M22" s="2179"/>
      <c r="N22" s="2180"/>
    </row>
    <row r="23" spans="1:14" ht="15" customHeight="1" x14ac:dyDescent="0.25">
      <c r="A23" s="2149"/>
      <c r="B23" s="2186" t="s">
        <v>1127</v>
      </c>
      <c r="C23" s="2179"/>
      <c r="D23" s="2179"/>
      <c r="E23" s="2179"/>
      <c r="F23" s="2179"/>
      <c r="G23" s="2179"/>
      <c r="H23" s="2179"/>
      <c r="I23" s="2179"/>
      <c r="J23" s="2179"/>
      <c r="K23" s="2179"/>
      <c r="L23" s="2179"/>
      <c r="M23" s="2179"/>
      <c r="N23" s="2180"/>
    </row>
    <row r="24" spans="1:14" ht="15" customHeight="1" x14ac:dyDescent="0.25">
      <c r="A24" s="2149"/>
      <c r="B24" s="2151"/>
      <c r="C24" s="2179"/>
      <c r="D24" s="2179"/>
      <c r="E24" s="2179"/>
      <c r="F24" s="2179"/>
      <c r="G24" s="2179"/>
      <c r="H24" s="2179"/>
      <c r="I24" s="2179"/>
      <c r="J24" s="2179"/>
      <c r="K24" s="2179"/>
      <c r="L24" s="2179"/>
      <c r="M24" s="2179"/>
      <c r="N24" s="2180"/>
    </row>
    <row r="25" spans="1:14" ht="15" customHeight="1" x14ac:dyDescent="0.25">
      <c r="A25" s="2150"/>
      <c r="B25" s="2181"/>
      <c r="C25" s="2182"/>
      <c r="D25" s="2182"/>
      <c r="E25" s="2182"/>
      <c r="F25" s="2182"/>
      <c r="G25" s="2182"/>
      <c r="H25" s="2182"/>
      <c r="I25" s="2182"/>
      <c r="J25" s="2182"/>
      <c r="K25" s="2182"/>
      <c r="L25" s="2182"/>
      <c r="M25" s="2182"/>
      <c r="N25" s="2183"/>
    </row>
    <row r="26" spans="1:14" ht="16.350000000000001" customHeight="1" x14ac:dyDescent="0.2">
      <c r="A26" s="2148">
        <v>4</v>
      </c>
      <c r="B26" s="2155" t="s">
        <v>211</v>
      </c>
      <c r="C26" s="2156"/>
      <c r="D26" s="2156"/>
      <c r="E26" s="2156"/>
      <c r="F26" s="2156"/>
      <c r="G26" s="2156"/>
      <c r="H26" s="2156"/>
      <c r="I26" s="2156"/>
      <c r="J26" s="2156"/>
      <c r="K26" s="2156"/>
      <c r="L26" s="2156"/>
      <c r="M26" s="2156"/>
      <c r="N26" s="2157"/>
    </row>
    <row r="27" spans="1:14" ht="15" customHeight="1" x14ac:dyDescent="0.25">
      <c r="A27" s="2149"/>
      <c r="B27" s="2175"/>
      <c r="C27" s="2176"/>
      <c r="D27" s="2176"/>
      <c r="E27" s="2176"/>
      <c r="F27" s="2176"/>
      <c r="G27" s="2176"/>
      <c r="H27" s="2176"/>
      <c r="I27" s="2176"/>
      <c r="J27" s="2176"/>
      <c r="K27" s="2176"/>
      <c r="L27" s="2176"/>
      <c r="M27" s="2176"/>
      <c r="N27" s="2177"/>
    </row>
    <row r="28" spans="1:14" ht="15" customHeight="1" x14ac:dyDescent="0.25">
      <c r="A28" s="2149"/>
      <c r="B28" s="2178" t="s">
        <v>1128</v>
      </c>
      <c r="C28" s="2176"/>
      <c r="D28" s="2176"/>
      <c r="E28" s="2176"/>
      <c r="F28" s="2176"/>
      <c r="G28" s="2176"/>
      <c r="H28" s="2176"/>
      <c r="I28" s="2176"/>
      <c r="J28" s="2176"/>
      <c r="K28" s="2176"/>
      <c r="L28" s="2176"/>
      <c r="M28" s="2176"/>
      <c r="N28" s="2177"/>
    </row>
    <row r="29" spans="1:14" ht="15" customHeight="1" x14ac:dyDescent="0.25">
      <c r="A29" s="2149"/>
      <c r="B29" s="2151"/>
      <c r="C29" s="2179"/>
      <c r="D29" s="2179"/>
      <c r="E29" s="2179"/>
      <c r="F29" s="2179"/>
      <c r="G29" s="2179"/>
      <c r="H29" s="2179"/>
      <c r="I29" s="2179"/>
      <c r="J29" s="2179"/>
      <c r="K29" s="2179"/>
      <c r="L29" s="2179"/>
      <c r="M29" s="2179"/>
      <c r="N29" s="2180"/>
    </row>
    <row r="30" spans="1:14" s="479" customFormat="1" ht="15" customHeight="1" x14ac:dyDescent="0.25">
      <c r="A30" s="2150"/>
      <c r="B30" s="2181"/>
      <c r="C30" s="2182"/>
      <c r="D30" s="2182"/>
      <c r="E30" s="2182"/>
      <c r="F30" s="2182"/>
      <c r="G30" s="2182"/>
      <c r="H30" s="2182"/>
      <c r="I30" s="2182"/>
      <c r="J30" s="2182"/>
      <c r="K30" s="2182"/>
      <c r="L30" s="2182"/>
      <c r="M30" s="2182"/>
      <c r="N30" s="2183"/>
    </row>
    <row r="31" spans="1:14" ht="33" customHeight="1" x14ac:dyDescent="0.2">
      <c r="A31" s="2148">
        <v>5</v>
      </c>
      <c r="B31" s="2155" t="s">
        <v>537</v>
      </c>
      <c r="C31" s="2156"/>
      <c r="D31" s="2156"/>
      <c r="E31" s="2156"/>
      <c r="F31" s="2156"/>
      <c r="G31" s="2156"/>
      <c r="H31" s="2156"/>
      <c r="I31" s="2156"/>
      <c r="J31" s="2156"/>
      <c r="K31" s="2156"/>
      <c r="L31" s="2156"/>
      <c r="M31" s="2156"/>
      <c r="N31" s="2157"/>
    </row>
    <row r="32" spans="1:14" ht="15" customHeight="1" x14ac:dyDescent="0.25">
      <c r="A32" s="2149"/>
      <c r="B32" s="2161"/>
      <c r="C32" s="2159"/>
      <c r="D32" s="2159"/>
      <c r="E32" s="2159"/>
      <c r="F32" s="2159"/>
      <c r="G32" s="2159"/>
      <c r="H32" s="2159"/>
      <c r="I32" s="2159"/>
      <c r="J32" s="2159"/>
      <c r="K32" s="2159"/>
      <c r="L32" s="2159"/>
      <c r="M32" s="2159"/>
      <c r="N32" s="2160"/>
    </row>
    <row r="33" spans="1:14" ht="15" customHeight="1" x14ac:dyDescent="0.25">
      <c r="A33" s="2149"/>
      <c r="B33" s="2169" t="s">
        <v>1129</v>
      </c>
      <c r="C33" s="2170"/>
      <c r="D33" s="2170"/>
      <c r="E33" s="2170"/>
      <c r="F33" s="2170"/>
      <c r="G33" s="2170"/>
      <c r="H33" s="2170"/>
      <c r="I33" s="2170"/>
      <c r="J33" s="2170"/>
      <c r="K33" s="2170"/>
      <c r="L33" s="2170"/>
      <c r="M33" s="2170"/>
      <c r="N33" s="2171"/>
    </row>
    <row r="34" spans="1:14" ht="15" customHeight="1" x14ac:dyDescent="0.25">
      <c r="A34" s="2149"/>
      <c r="B34" s="2162"/>
      <c r="C34" s="2159"/>
      <c r="D34" s="2159"/>
      <c r="E34" s="2159"/>
      <c r="F34" s="2159"/>
      <c r="G34" s="2159"/>
      <c r="H34" s="2159"/>
      <c r="I34" s="2159"/>
      <c r="J34" s="2159"/>
      <c r="K34" s="2159"/>
      <c r="L34" s="2159"/>
      <c r="M34" s="2159"/>
      <c r="N34" s="2160"/>
    </row>
    <row r="35" spans="1:14" ht="15" customHeight="1" x14ac:dyDescent="0.25">
      <c r="A35" s="2150"/>
      <c r="B35" s="2172"/>
      <c r="C35" s="2173"/>
      <c r="D35" s="2173"/>
      <c r="E35" s="2173"/>
      <c r="F35" s="2173"/>
      <c r="G35" s="2173"/>
      <c r="H35" s="2173"/>
      <c r="I35" s="2173"/>
      <c r="J35" s="2173"/>
      <c r="K35" s="2173"/>
      <c r="L35" s="2173"/>
      <c r="M35" s="2173"/>
      <c r="N35" s="2174"/>
    </row>
    <row r="36" spans="1:14" ht="20.100000000000001" customHeight="1" x14ac:dyDescent="0.2">
      <c r="A36" s="2148">
        <v>6</v>
      </c>
      <c r="B36" s="2155" t="s">
        <v>212</v>
      </c>
      <c r="C36" s="2156"/>
      <c r="D36" s="2156"/>
      <c r="E36" s="2156"/>
      <c r="F36" s="2156"/>
      <c r="G36" s="2156"/>
      <c r="H36" s="2156"/>
      <c r="I36" s="2156"/>
      <c r="J36" s="2156"/>
      <c r="K36" s="2156"/>
      <c r="L36" s="2156"/>
      <c r="M36" s="2156"/>
      <c r="N36" s="2157"/>
    </row>
    <row r="37" spans="1:14" ht="15" customHeight="1" x14ac:dyDescent="0.25">
      <c r="A37" s="2149"/>
      <c r="B37" s="2158"/>
      <c r="C37" s="2159"/>
      <c r="D37" s="2159"/>
      <c r="E37" s="2159"/>
      <c r="F37" s="2159"/>
      <c r="G37" s="2159"/>
      <c r="H37" s="2159"/>
      <c r="I37" s="2159"/>
      <c r="J37" s="2159"/>
      <c r="K37" s="2159"/>
      <c r="L37" s="2159"/>
      <c r="M37" s="2159"/>
      <c r="N37" s="2160"/>
    </row>
    <row r="38" spans="1:14" ht="15" customHeight="1" x14ac:dyDescent="0.25">
      <c r="A38" s="2149"/>
      <c r="B38" s="2169" t="s">
        <v>1130</v>
      </c>
      <c r="C38" s="2170"/>
      <c r="D38" s="2170"/>
      <c r="E38" s="2170"/>
      <c r="F38" s="2170"/>
      <c r="G38" s="2170"/>
      <c r="H38" s="2170"/>
      <c r="I38" s="2170"/>
      <c r="J38" s="2170"/>
      <c r="K38" s="2170"/>
      <c r="L38" s="2170"/>
      <c r="M38" s="2170"/>
      <c r="N38" s="2171"/>
    </row>
    <row r="39" spans="1:14" ht="15" customHeight="1" x14ac:dyDescent="0.25">
      <c r="A39" s="2149"/>
      <c r="B39" s="2162"/>
      <c r="C39" s="2159"/>
      <c r="D39" s="2159"/>
      <c r="E39" s="2159"/>
      <c r="F39" s="2159"/>
      <c r="G39" s="2159"/>
      <c r="H39" s="2159"/>
      <c r="I39" s="2159"/>
      <c r="J39" s="2159"/>
      <c r="K39" s="2159"/>
      <c r="L39" s="2159"/>
      <c r="M39" s="2159"/>
      <c r="N39" s="2160"/>
    </row>
    <row r="40" spans="1:14" ht="15" customHeight="1" x14ac:dyDescent="0.25">
      <c r="A40" s="2150"/>
      <c r="B40" s="2172"/>
      <c r="C40" s="2173"/>
      <c r="D40" s="2173"/>
      <c r="E40" s="2173"/>
      <c r="F40" s="2173"/>
      <c r="G40" s="2173"/>
      <c r="H40" s="2173"/>
      <c r="I40" s="2173"/>
      <c r="J40" s="2173"/>
      <c r="K40" s="2173"/>
      <c r="L40" s="2173"/>
      <c r="M40" s="2173"/>
      <c r="N40" s="2174"/>
    </row>
    <row r="41" spans="1:14" ht="20.100000000000001" customHeight="1" x14ac:dyDescent="0.2">
      <c r="A41" s="2148">
        <v>7</v>
      </c>
      <c r="B41" s="2151" t="s">
        <v>538</v>
      </c>
      <c r="C41" s="2152"/>
      <c r="D41" s="2152"/>
      <c r="E41" s="2152"/>
      <c r="F41" s="2152"/>
      <c r="G41" s="2152"/>
      <c r="H41" s="2152"/>
      <c r="I41" s="2152"/>
      <c r="J41" s="2152"/>
      <c r="K41" s="2152"/>
      <c r="L41" s="2152"/>
      <c r="M41" s="2152"/>
      <c r="N41" s="2153"/>
    </row>
    <row r="42" spans="1:14" ht="15" customHeight="1" x14ac:dyDescent="0.25">
      <c r="A42" s="2149"/>
      <c r="B42" s="2166"/>
      <c r="C42" s="2167"/>
      <c r="D42" s="2167"/>
      <c r="E42" s="2167"/>
      <c r="F42" s="2167"/>
      <c r="G42" s="2167"/>
      <c r="H42" s="2167"/>
      <c r="I42" s="2167"/>
      <c r="J42" s="2167"/>
      <c r="K42" s="2167"/>
      <c r="L42" s="2167"/>
      <c r="M42" s="2167"/>
      <c r="N42" s="2168"/>
    </row>
    <row r="43" spans="1:14" ht="15" customHeight="1" x14ac:dyDescent="0.25">
      <c r="A43" s="2149"/>
      <c r="B43" s="2166"/>
      <c r="C43" s="2167"/>
      <c r="D43" s="2167"/>
      <c r="E43" s="2167"/>
      <c r="F43" s="2167"/>
      <c r="G43" s="2167"/>
      <c r="H43" s="2167"/>
      <c r="I43" s="2167"/>
      <c r="J43" s="2167"/>
      <c r="K43" s="2167"/>
      <c r="L43" s="2167"/>
      <c r="M43" s="2167"/>
      <c r="N43" s="2168"/>
    </row>
    <row r="44" spans="1:14" ht="15" customHeight="1" x14ac:dyDescent="0.25">
      <c r="A44" s="2149"/>
      <c r="B44" s="2166"/>
      <c r="C44" s="2167"/>
      <c r="D44" s="2167"/>
      <c r="E44" s="2167"/>
      <c r="F44" s="2167"/>
      <c r="G44" s="2167"/>
      <c r="H44" s="2167"/>
      <c r="I44" s="2167"/>
      <c r="J44" s="2167"/>
      <c r="K44" s="2167"/>
      <c r="L44" s="2167"/>
      <c r="M44" s="2167"/>
      <c r="N44" s="2168"/>
    </row>
    <row r="45" spans="1:14" ht="15" customHeight="1" x14ac:dyDescent="0.25">
      <c r="A45" s="2150"/>
      <c r="B45" s="2166"/>
      <c r="C45" s="2167"/>
      <c r="D45" s="2167"/>
      <c r="E45" s="2167"/>
      <c r="F45" s="2167"/>
      <c r="G45" s="2167"/>
      <c r="H45" s="2167"/>
      <c r="I45" s="2167"/>
      <c r="J45" s="2167"/>
      <c r="K45" s="2167"/>
      <c r="L45" s="2167"/>
      <c r="M45" s="2167"/>
      <c r="N45" s="2168"/>
    </row>
    <row r="46" spans="1:14" ht="19.5" customHeight="1" x14ac:dyDescent="0.2">
      <c r="A46" s="2148">
        <v>8</v>
      </c>
      <c r="B46" s="2155" t="s">
        <v>213</v>
      </c>
      <c r="C46" s="2156"/>
      <c r="D46" s="2156"/>
      <c r="E46" s="2156"/>
      <c r="F46" s="2156"/>
      <c r="G46" s="2156"/>
      <c r="H46" s="2156"/>
      <c r="I46" s="2156"/>
      <c r="J46" s="2156"/>
      <c r="K46" s="2156"/>
      <c r="L46" s="2156"/>
      <c r="M46" s="2156"/>
      <c r="N46" s="2157"/>
    </row>
    <row r="47" spans="1:14" ht="15" customHeight="1" x14ac:dyDescent="0.25">
      <c r="A47" s="2149"/>
      <c r="B47" s="2158"/>
      <c r="C47" s="2159"/>
      <c r="D47" s="2159"/>
      <c r="E47" s="2159"/>
      <c r="F47" s="2159"/>
      <c r="G47" s="2159"/>
      <c r="H47" s="2159"/>
      <c r="I47" s="2159"/>
      <c r="J47" s="2159"/>
      <c r="K47" s="2159"/>
      <c r="L47" s="2159"/>
      <c r="M47" s="2159"/>
      <c r="N47" s="2160"/>
    </row>
    <row r="48" spans="1:14" ht="15" customHeight="1" x14ac:dyDescent="0.25">
      <c r="A48" s="2149"/>
      <c r="B48" s="2161" t="s">
        <v>1131</v>
      </c>
      <c r="C48" s="2159"/>
      <c r="D48" s="2159"/>
      <c r="E48" s="2159"/>
      <c r="F48" s="2159"/>
      <c r="G48" s="2159"/>
      <c r="H48" s="2159"/>
      <c r="I48" s="2159"/>
      <c r="J48" s="2159"/>
      <c r="K48" s="2159"/>
      <c r="L48" s="2159"/>
      <c r="M48" s="2159"/>
      <c r="N48" s="2160"/>
    </row>
    <row r="49" spans="1:14" ht="15" customHeight="1" x14ac:dyDescent="0.25">
      <c r="A49" s="2149"/>
      <c r="B49" s="2162"/>
      <c r="C49" s="2159"/>
      <c r="D49" s="2159"/>
      <c r="E49" s="2159"/>
      <c r="F49" s="2159"/>
      <c r="G49" s="2159"/>
      <c r="H49" s="2159"/>
      <c r="I49" s="2159"/>
      <c r="J49" s="2159"/>
      <c r="K49" s="2159"/>
      <c r="L49" s="2159"/>
      <c r="M49" s="2159"/>
      <c r="N49" s="2160"/>
    </row>
    <row r="50" spans="1:14" ht="15" customHeight="1" thickBot="1" x14ac:dyDescent="0.3">
      <c r="A50" s="2154"/>
      <c r="B50" s="2163"/>
      <c r="C50" s="2164"/>
      <c r="D50" s="2164"/>
      <c r="E50" s="2164"/>
      <c r="F50" s="2164"/>
      <c r="G50" s="2164"/>
      <c r="H50" s="2164"/>
      <c r="I50" s="2164"/>
      <c r="J50" s="2164"/>
      <c r="K50" s="2164"/>
      <c r="L50" s="2164"/>
      <c r="M50" s="2164"/>
      <c r="N50" s="2165"/>
    </row>
    <row r="51" spans="1:14" ht="12.75" customHeight="1" x14ac:dyDescent="0.2">
      <c r="A51" s="954"/>
      <c r="B51" s="954"/>
      <c r="C51" s="954"/>
      <c r="D51" s="954"/>
      <c r="E51" s="954"/>
      <c r="F51" s="954"/>
      <c r="G51" s="954"/>
      <c r="H51" s="954"/>
      <c r="I51" s="954"/>
      <c r="J51" s="954"/>
      <c r="K51" s="954"/>
      <c r="L51" s="954"/>
      <c r="M51" s="954"/>
      <c r="N51" s="954"/>
    </row>
    <row r="52" spans="1:14" x14ac:dyDescent="0.2">
      <c r="A52" s="954"/>
      <c r="B52" s="954"/>
      <c r="C52" s="954"/>
      <c r="D52" s="954"/>
      <c r="E52" s="954"/>
      <c r="F52" s="954"/>
      <c r="G52" s="954"/>
      <c r="H52" s="954"/>
      <c r="I52" s="954"/>
      <c r="J52" s="954"/>
      <c r="K52" s="954"/>
      <c r="L52" s="954"/>
      <c r="M52" s="954"/>
      <c r="N52" s="954"/>
    </row>
    <row r="53" spans="1:14" x14ac:dyDescent="0.2">
      <c r="A53" s="954"/>
      <c r="B53" s="954"/>
      <c r="C53" s="954"/>
      <c r="D53" s="954"/>
      <c r="E53" s="954"/>
      <c r="F53" s="954"/>
      <c r="G53" s="954"/>
      <c r="H53" s="954"/>
      <c r="I53" s="954"/>
      <c r="J53" s="954"/>
      <c r="K53" s="954"/>
      <c r="L53" s="954"/>
      <c r="M53" s="954"/>
      <c r="N53" s="954"/>
    </row>
    <row r="54" spans="1:14" x14ac:dyDescent="0.2">
      <c r="A54" s="954"/>
      <c r="B54" s="954"/>
      <c r="C54" s="954"/>
      <c r="D54" s="954"/>
      <c r="E54" s="954"/>
      <c r="F54" s="954"/>
      <c r="G54" s="954"/>
      <c r="H54" s="954"/>
      <c r="I54" s="954"/>
      <c r="J54" s="954"/>
      <c r="K54" s="954"/>
      <c r="L54" s="954"/>
      <c r="M54" s="954"/>
      <c r="N54" s="954"/>
    </row>
    <row r="55" spans="1:14" x14ac:dyDescent="0.2">
      <c r="A55" s="954"/>
      <c r="B55" s="954"/>
      <c r="C55" s="954"/>
      <c r="D55" s="954"/>
      <c r="E55" s="954"/>
      <c r="F55" s="954"/>
      <c r="G55" s="954"/>
      <c r="H55" s="954"/>
      <c r="I55" s="954"/>
      <c r="J55" s="954"/>
      <c r="K55" s="954"/>
      <c r="L55" s="954"/>
      <c r="M55" s="954"/>
      <c r="N55" s="954"/>
    </row>
    <row r="56" spans="1:14" x14ac:dyDescent="0.2">
      <c r="A56" s="954"/>
      <c r="B56" s="954"/>
      <c r="C56" s="954"/>
      <c r="D56" s="954"/>
      <c r="E56" s="954"/>
      <c r="F56" s="954"/>
      <c r="G56" s="954"/>
      <c r="H56" s="954"/>
      <c r="I56" s="954"/>
      <c r="J56" s="954"/>
      <c r="K56" s="954"/>
      <c r="L56" s="954"/>
      <c r="M56" s="954"/>
      <c r="N56" s="954"/>
    </row>
    <row r="57" spans="1:14" x14ac:dyDescent="0.2">
      <c r="A57" s="954"/>
      <c r="B57" s="954"/>
      <c r="C57" s="954"/>
      <c r="D57" s="954"/>
      <c r="E57" s="954"/>
      <c r="F57" s="954"/>
      <c r="G57" s="954"/>
      <c r="H57" s="954"/>
      <c r="I57" s="954"/>
      <c r="J57" s="954"/>
      <c r="K57" s="954"/>
      <c r="L57" s="954"/>
      <c r="M57" s="954"/>
      <c r="N57" s="954"/>
    </row>
    <row r="58" spans="1:14" x14ac:dyDescent="0.2">
      <c r="A58" s="954"/>
      <c r="B58" s="954"/>
      <c r="C58" s="954"/>
      <c r="D58" s="954"/>
      <c r="E58" s="954"/>
      <c r="F58" s="954"/>
      <c r="G58" s="954"/>
      <c r="H58" s="954"/>
      <c r="I58" s="954"/>
      <c r="J58" s="954"/>
      <c r="K58" s="954"/>
      <c r="L58" s="954"/>
      <c r="M58" s="954"/>
      <c r="N58" s="954"/>
    </row>
    <row r="59" spans="1:14" x14ac:dyDescent="0.2">
      <c r="A59" s="954"/>
      <c r="B59" s="954"/>
      <c r="C59" s="954"/>
      <c r="D59" s="954"/>
      <c r="E59" s="954"/>
      <c r="F59" s="954"/>
      <c r="G59" s="954"/>
      <c r="H59" s="954"/>
      <c r="I59" s="954"/>
      <c r="J59" s="954"/>
      <c r="K59" s="954"/>
      <c r="L59" s="954"/>
      <c r="M59" s="954"/>
      <c r="N59" s="954"/>
    </row>
    <row r="60" spans="1:14" x14ac:dyDescent="0.2">
      <c r="A60" s="954"/>
      <c r="B60" s="954"/>
      <c r="C60" s="954"/>
      <c r="D60" s="954"/>
      <c r="E60" s="954"/>
      <c r="F60" s="954"/>
      <c r="G60" s="954"/>
      <c r="H60" s="954"/>
      <c r="I60" s="954"/>
      <c r="J60" s="954"/>
      <c r="K60" s="954"/>
      <c r="L60" s="954"/>
      <c r="M60" s="954"/>
      <c r="N60" s="954"/>
    </row>
  </sheetData>
  <mergeCells count="64">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B23:N23"/>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60" t="s">
        <v>176</v>
      </c>
      <c r="B1" s="355" t="s">
        <v>174</v>
      </c>
      <c r="C1" s="639">
        <v>0.8</v>
      </c>
      <c r="D1" s="356" t="s">
        <v>175</v>
      </c>
      <c r="E1" s="639">
        <v>1.2</v>
      </c>
      <c r="F1" s="350"/>
      <c r="G1" s="350"/>
      <c r="H1" s="350"/>
      <c r="I1" s="350"/>
      <c r="J1" s="357"/>
      <c r="K1" s="357"/>
      <c r="L1" s="354"/>
      <c r="M1" s="350"/>
      <c r="N1" s="350"/>
      <c r="O1" s="350"/>
      <c r="P1" s="350"/>
      <c r="Q1" s="350"/>
      <c r="R1" s="350"/>
      <c r="S1" s="354"/>
      <c r="T1" s="350"/>
      <c r="U1" s="2213" t="s">
        <v>54</v>
      </c>
      <c r="V1" s="2213"/>
      <c r="W1" s="2213"/>
      <c r="X1" s="2213"/>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3" t="str">
        <f t="shared" ref="N2:S2" si="0">CONCATENATE(RIGHT((F2),2),"/",RIGHT((G2),2))</f>
        <v>15/16</v>
      </c>
      <c r="O2" s="643" t="str">
        <f t="shared" si="0"/>
        <v>16/17</v>
      </c>
      <c r="P2" s="643" t="str">
        <f t="shared" si="0"/>
        <v>17/18</v>
      </c>
      <c r="Q2" s="643" t="str">
        <f t="shared" si="0"/>
        <v>18/19</v>
      </c>
      <c r="R2" s="370" t="str">
        <f t="shared" si="0"/>
        <v>19/19</v>
      </c>
      <c r="S2" s="371" t="str">
        <f t="shared" si="0"/>
        <v>19/20</v>
      </c>
      <c r="T2" s="352"/>
      <c r="U2" s="640">
        <f>$L$2-5</f>
        <v>2015</v>
      </c>
      <c r="V2" s="640">
        <f>$L$2-4</f>
        <v>2016</v>
      </c>
      <c r="W2" s="640">
        <f>$L$2-3</f>
        <v>2017</v>
      </c>
      <c r="X2" s="640">
        <f>$L$2-2</f>
        <v>2018</v>
      </c>
      <c r="Y2" s="624"/>
    </row>
    <row r="3" spans="1:25" x14ac:dyDescent="0.15">
      <c r="A3" s="350"/>
      <c r="B3" s="350" t="str">
        <f>Cover!$G$25</f>
        <v>NO</v>
      </c>
      <c r="C3" s="350" t="s">
        <v>268</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13889.654377875</v>
      </c>
      <c r="L3" s="357">
        <f>VLOOKUP(CONCATENATE($B3,"_",$C3,"_",$L$2,"_",$D3,"_",$E3),SentData!$F$2:$G$65536,2,)</f>
        <v>12988.475211875</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f t="shared" si="2"/>
        <v>0.93511867599560294</v>
      </c>
      <c r="T3" s="352"/>
      <c r="U3" s="350"/>
      <c r="V3" s="350"/>
      <c r="W3" s="350"/>
      <c r="X3" s="350"/>
      <c r="Y3" s="350"/>
    </row>
    <row r="4" spans="1:25" x14ac:dyDescent="0.15">
      <c r="A4" s="350"/>
      <c r="B4" s="350" t="str">
        <f>Cover!$G$25</f>
        <v>NO</v>
      </c>
      <c r="C4" s="350" t="s">
        <v>268</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1731.9503778749997</v>
      </c>
      <c r="L4" s="357">
        <f>VLOOKUP(CONCATENATE($B4,"_",$C4,"_",$L$2,"_",$D4,"_",$E4),SentData!$F$2:$G$65536,2,)</f>
        <v>1707.2993618750002</v>
      </c>
      <c r="M4" s="352"/>
      <c r="N4" s="353" t="str">
        <f t="shared" si="1"/>
        <v>!!</v>
      </c>
      <c r="O4" s="353" t="str">
        <f t="shared" si="1"/>
        <v>!!</v>
      </c>
      <c r="P4" s="353" t="str">
        <f t="shared" si="2"/>
        <v>!!</v>
      </c>
      <c r="Q4" s="353" t="str">
        <f t="shared" si="2"/>
        <v>!!</v>
      </c>
      <c r="R4" s="353" t="str">
        <f t="shared" si="2"/>
        <v>!!</v>
      </c>
      <c r="S4" s="353">
        <f t="shared" si="2"/>
        <v>0.98576690399741995</v>
      </c>
      <c r="T4" s="352"/>
      <c r="U4" s="350"/>
      <c r="V4" s="350"/>
      <c r="W4" s="350"/>
      <c r="X4" s="350"/>
      <c r="Y4" s="350"/>
    </row>
    <row r="5" spans="1:25" x14ac:dyDescent="0.15">
      <c r="A5" s="350"/>
      <c r="B5" s="350" t="str">
        <f>Cover!$G$25</f>
        <v>NO</v>
      </c>
      <c r="C5" s="350" t="s">
        <v>268</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599.29799849999995</v>
      </c>
      <c r="L5" s="357">
        <f>VLOOKUP(CONCATENATE($B5,"_",$C5,"_",$L$2,"_",$D5,"_",$E5),SentData!$F$2:$G$65536,2,)</f>
        <v>596.89643500000011</v>
      </c>
      <c r="M5" s="352"/>
      <c r="N5" s="353" t="str">
        <f t="shared" si="1"/>
        <v>!!</v>
      </c>
      <c r="O5" s="353" t="str">
        <f t="shared" si="1"/>
        <v>!!</v>
      </c>
      <c r="P5" s="353" t="str">
        <f t="shared" si="2"/>
        <v>!!</v>
      </c>
      <c r="Q5" s="353" t="str">
        <f t="shared" si="2"/>
        <v>!!</v>
      </c>
      <c r="R5" s="353" t="str">
        <f t="shared" si="2"/>
        <v>!!</v>
      </c>
      <c r="S5" s="353">
        <f t="shared" si="2"/>
        <v>0.99599270562222675</v>
      </c>
      <c r="T5" s="352"/>
      <c r="U5" s="350"/>
      <c r="V5" s="350"/>
      <c r="W5" s="350"/>
      <c r="X5" s="350"/>
      <c r="Y5" s="350"/>
    </row>
    <row r="6" spans="1:25" x14ac:dyDescent="0.15">
      <c r="A6" s="350"/>
      <c r="B6" s="350" t="str">
        <f>Cover!$G$25</f>
        <v>NO</v>
      </c>
      <c r="C6" s="350" t="s">
        <v>268</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1132.6523793749998</v>
      </c>
      <c r="L6" s="357">
        <f>VLOOKUP(CONCATENATE($B6,"_",$C6,"_",$L$2,"_",$D6,"_",$E6),SentData!$F$2:$G$65536,2,)</f>
        <v>1110.402926875</v>
      </c>
      <c r="M6" s="352"/>
      <c r="N6" s="353" t="str">
        <f t="shared" si="1"/>
        <v>!!</v>
      </c>
      <c r="O6" s="353" t="str">
        <f t="shared" si="1"/>
        <v>!!</v>
      </c>
      <c r="P6" s="353" t="str">
        <f t="shared" si="2"/>
        <v>!!</v>
      </c>
      <c r="Q6" s="353" t="str">
        <f t="shared" si="2"/>
        <v>!!</v>
      </c>
      <c r="R6" s="353" t="str">
        <f t="shared" si="2"/>
        <v>!!</v>
      </c>
      <c r="S6" s="353">
        <f t="shared" si="2"/>
        <v>0.98035632740887624</v>
      </c>
      <c r="T6" s="352"/>
      <c r="U6" s="350"/>
      <c r="V6" s="350"/>
      <c r="W6" s="350"/>
      <c r="X6" s="350"/>
      <c r="Y6" s="350"/>
    </row>
    <row r="7" spans="1:25" x14ac:dyDescent="0.15">
      <c r="A7" s="350"/>
      <c r="B7" s="350" t="str">
        <f>Cover!$G$25</f>
        <v>NO</v>
      </c>
      <c r="C7" s="350" t="s">
        <v>268</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12157.704</v>
      </c>
      <c r="L7" s="357">
        <f>VLOOKUP(CONCATENATE($B7,"_",$C7,"_",$L$2,"_",$D7,"_",$E7),SentData!$F$2:$G$65536,2,)</f>
        <v>11281.17585</v>
      </c>
      <c r="M7" s="352"/>
      <c r="N7" s="353" t="str">
        <f t="shared" si="1"/>
        <v>!!</v>
      </c>
      <c r="O7" s="353" t="str">
        <f t="shared" si="1"/>
        <v>!!</v>
      </c>
      <c r="P7" s="353" t="str">
        <f t="shared" si="2"/>
        <v>!!</v>
      </c>
      <c r="Q7" s="353" t="str">
        <f t="shared" si="2"/>
        <v>!!</v>
      </c>
      <c r="R7" s="353" t="str">
        <f t="shared" si="2"/>
        <v>!!</v>
      </c>
      <c r="S7" s="353">
        <f t="shared" si="2"/>
        <v>0.92790347996628308</v>
      </c>
      <c r="T7" s="352"/>
      <c r="U7" s="350"/>
      <c r="V7" s="350"/>
      <c r="W7" s="350"/>
      <c r="X7" s="350"/>
      <c r="Y7" s="350"/>
    </row>
    <row r="8" spans="1:25" x14ac:dyDescent="0.15">
      <c r="A8" s="350"/>
      <c r="B8" s="350" t="str">
        <f>Cover!$G$25</f>
        <v>NO</v>
      </c>
      <c r="C8" s="350" t="s">
        <v>268</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11809.5967</v>
      </c>
      <c r="L8" s="357">
        <f>VLOOKUP(CONCATENATE($B8,"_",$C8,"_",$L$2,"_",$D8,"_",$E8),SentData!$F$2:$G$65536,2,)</f>
        <v>10928.7871</v>
      </c>
      <c r="M8" s="352"/>
      <c r="N8" s="353" t="str">
        <f t="shared" si="1"/>
        <v>!!</v>
      </c>
      <c r="O8" s="353" t="str">
        <f t="shared" si="1"/>
        <v>!!</v>
      </c>
      <c r="P8" s="353" t="str">
        <f t="shared" si="2"/>
        <v>!!</v>
      </c>
      <c r="Q8" s="353" t="str">
        <f t="shared" si="2"/>
        <v>!!</v>
      </c>
      <c r="R8" s="353" t="str">
        <f t="shared" si="2"/>
        <v>!!</v>
      </c>
      <c r="S8" s="353">
        <f t="shared" si="2"/>
        <v>0.92541577647609252</v>
      </c>
      <c r="T8" s="352"/>
      <c r="U8" s="350"/>
      <c r="V8" s="350"/>
      <c r="W8" s="350"/>
      <c r="X8" s="350"/>
      <c r="Y8" s="350"/>
    </row>
    <row r="9" spans="1:25" x14ac:dyDescent="0.15">
      <c r="A9" s="350"/>
      <c r="B9" s="350" t="str">
        <f>Cover!$G$25</f>
        <v>NO</v>
      </c>
      <c r="C9" s="350" t="s">
        <v>268</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348.10729999999995</v>
      </c>
      <c r="L9" s="357">
        <f>VLOOKUP(CONCATENATE($B9,"_",$C9,"_",$L$2,"_",$D9,"_",$E9),SentData!$F$2:$G$65536,2,)</f>
        <v>352.38874999999996</v>
      </c>
      <c r="M9" s="352"/>
      <c r="N9" s="353" t="str">
        <f t="shared" si="1"/>
        <v>!!</v>
      </c>
      <c r="O9" s="353" t="str">
        <f t="shared" si="1"/>
        <v>!!</v>
      </c>
      <c r="P9" s="353" t="str">
        <f t="shared" si="2"/>
        <v>!!</v>
      </c>
      <c r="Q9" s="353" t="str">
        <f t="shared" si="2"/>
        <v>!!</v>
      </c>
      <c r="R9" s="353" t="str">
        <f t="shared" si="2"/>
        <v>!!</v>
      </c>
      <c r="S9" s="353">
        <f t="shared" si="2"/>
        <v>1.0122992249803437</v>
      </c>
      <c r="T9" s="352"/>
      <c r="U9" s="350"/>
      <c r="V9" s="350"/>
      <c r="W9" s="350"/>
      <c r="X9" s="350"/>
      <c r="Y9" s="350"/>
    </row>
    <row r="10" spans="1:25" x14ac:dyDescent="0.15">
      <c r="A10" s="350"/>
      <c r="B10" s="350" t="str">
        <f>Cover!$G$25</f>
        <v>NO</v>
      </c>
      <c r="C10" s="350" t="s">
        <v>268</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NO</v>
      </c>
      <c r="C11" s="350" t="s">
        <v>268</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6613.6178</v>
      </c>
      <c r="L11" s="357">
        <f>VLOOKUP(CONCATENATE($B11,"_",$C11,"_",$L$2,"_",$D11,"_",$E11),SentData!$F$2:$G$65536,2,)</f>
        <v>6003.7654499999999</v>
      </c>
      <c r="M11" s="352"/>
      <c r="N11" s="353" t="str">
        <f t="shared" si="1"/>
        <v>!!</v>
      </c>
      <c r="O11" s="353" t="str">
        <f t="shared" si="1"/>
        <v>!!</v>
      </c>
      <c r="P11" s="353" t="str">
        <f t="shared" si="2"/>
        <v>!!</v>
      </c>
      <c r="Q11" s="353" t="str">
        <f t="shared" si="2"/>
        <v>!!</v>
      </c>
      <c r="R11" s="353" t="str">
        <f t="shared" si="2"/>
        <v>!!</v>
      </c>
      <c r="S11" s="353">
        <f t="shared" si="2"/>
        <v>0.90778838928369887</v>
      </c>
      <c r="T11" s="352"/>
      <c r="U11" s="350"/>
      <c r="V11" s="350"/>
      <c r="W11" s="350"/>
      <c r="X11" s="350"/>
      <c r="Y11" s="350"/>
    </row>
    <row r="12" spans="1:25" x14ac:dyDescent="0.15">
      <c r="A12" s="350"/>
      <c r="B12" s="350" t="str">
        <f>Cover!$G$25</f>
        <v>NO</v>
      </c>
      <c r="C12" s="350" t="s">
        <v>268</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6612.1676500000003</v>
      </c>
      <c r="L12" s="357">
        <f>VLOOKUP(CONCATENATE($B12,"_",$C12,"_",$L$2,"_",$D12,"_",$E12),SentData!$F$2:$G$65536,2,)</f>
        <v>6001.1193000000003</v>
      </c>
      <c r="M12" s="352"/>
      <c r="N12" s="353" t="str">
        <f t="shared" si="1"/>
        <v>!!</v>
      </c>
      <c r="O12" s="353" t="str">
        <f t="shared" si="1"/>
        <v>!!</v>
      </c>
      <c r="P12" s="353" t="str">
        <f t="shared" si="2"/>
        <v>!!</v>
      </c>
      <c r="Q12" s="353" t="str">
        <f t="shared" si="2"/>
        <v>!!</v>
      </c>
      <c r="R12" s="353" t="str">
        <f t="shared" si="2"/>
        <v>!!</v>
      </c>
      <c r="S12" s="353">
        <f t="shared" si="2"/>
        <v>0.90758728720376591</v>
      </c>
      <c r="T12" s="352"/>
      <c r="U12" s="350"/>
      <c r="V12" s="350"/>
      <c r="W12" s="350"/>
      <c r="X12" s="350"/>
      <c r="Y12" s="350"/>
    </row>
    <row r="13" spans="1:25" x14ac:dyDescent="0.15">
      <c r="A13" s="350"/>
      <c r="B13" s="350" t="str">
        <f>Cover!$G$25</f>
        <v>NO</v>
      </c>
      <c r="C13" s="350" t="s">
        <v>268</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1.4501499999999998</v>
      </c>
      <c r="L13" s="357">
        <f>VLOOKUP(CONCATENATE($B13,"_",$C13,"_",$L$2,"_",$D13,"_",$E13),SentData!$F$2:$G$65536,2,)</f>
        <v>2.64615</v>
      </c>
      <c r="M13" s="352"/>
      <c r="N13" s="353" t="str">
        <f t="shared" si="1"/>
        <v>!!</v>
      </c>
      <c r="O13" s="353" t="str">
        <f t="shared" si="1"/>
        <v>!!</v>
      </c>
      <c r="P13" s="353" t="str">
        <f t="shared" si="2"/>
        <v>!!</v>
      </c>
      <c r="Q13" s="353" t="str">
        <f t="shared" si="2"/>
        <v>!!</v>
      </c>
      <c r="R13" s="353" t="str">
        <f t="shared" si="2"/>
        <v>!!</v>
      </c>
      <c r="S13" s="353">
        <f t="shared" si="2"/>
        <v>1.8247422680412373</v>
      </c>
      <c r="T13" s="352"/>
      <c r="U13" s="350"/>
      <c r="V13" s="350"/>
      <c r="W13" s="350"/>
      <c r="X13" s="350"/>
      <c r="Y13" s="350"/>
    </row>
    <row r="14" spans="1:25" x14ac:dyDescent="0.15">
      <c r="A14" s="350"/>
      <c r="B14" s="350" t="str">
        <f>Cover!$G$25</f>
        <v>NO</v>
      </c>
      <c r="C14" s="350" t="s">
        <v>268</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5447.4985000000006</v>
      </c>
      <c r="L14" s="357">
        <f>VLOOKUP(CONCATENATE($B14,"_",$C14,"_",$L$2,"_",$D14,"_",$E14),SentData!$F$2:$G$65536,2,)</f>
        <v>5188.6294000000007</v>
      </c>
      <c r="M14" s="352"/>
      <c r="N14" s="353" t="str">
        <f t="shared" si="1"/>
        <v>!!</v>
      </c>
      <c r="O14" s="353" t="str">
        <f t="shared" si="1"/>
        <v>!!</v>
      </c>
      <c r="P14" s="353" t="str">
        <f t="shared" si="2"/>
        <v>!!</v>
      </c>
      <c r="Q14" s="353" t="str">
        <f t="shared" si="2"/>
        <v>!!</v>
      </c>
      <c r="R14" s="353" t="str">
        <f t="shared" si="2"/>
        <v>!!</v>
      </c>
      <c r="S14" s="353">
        <f t="shared" si="2"/>
        <v>0.95247927099016183</v>
      </c>
      <c r="T14" s="352"/>
      <c r="U14" s="350"/>
      <c r="V14" s="350"/>
      <c r="W14" s="350"/>
      <c r="X14" s="350"/>
      <c r="Y14" s="350"/>
    </row>
    <row r="15" spans="1:25" x14ac:dyDescent="0.15">
      <c r="A15" s="350"/>
      <c r="B15" s="350" t="str">
        <f>Cover!$G$25</f>
        <v>NO</v>
      </c>
      <c r="C15" s="350" t="s">
        <v>268</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5100.8413500000006</v>
      </c>
      <c r="L15" s="357">
        <f>VLOOKUP(CONCATENATE($B15,"_",$C15,"_",$L$2,"_",$D15,"_",$E15),SentData!$F$2:$G$65536,2,)</f>
        <v>4838.8868000000011</v>
      </c>
      <c r="M15" s="352"/>
      <c r="N15" s="353" t="str">
        <f t="shared" si="1"/>
        <v>!!</v>
      </c>
      <c r="O15" s="353" t="str">
        <f t="shared" si="1"/>
        <v>!!</v>
      </c>
      <c r="P15" s="353" t="str">
        <f t="shared" si="2"/>
        <v>!!</v>
      </c>
      <c r="Q15" s="353" t="str">
        <f t="shared" si="2"/>
        <v>!!</v>
      </c>
      <c r="R15" s="353" t="str">
        <f t="shared" si="2"/>
        <v>!!</v>
      </c>
      <c r="S15" s="353">
        <f t="shared" si="2"/>
        <v>0.94864483483690398</v>
      </c>
      <c r="T15" s="352"/>
      <c r="U15" s="350"/>
      <c r="V15" s="350"/>
      <c r="W15" s="350"/>
      <c r="X15" s="350"/>
      <c r="Y15" s="350"/>
    </row>
    <row r="16" spans="1:25" x14ac:dyDescent="0.15">
      <c r="A16" s="350"/>
      <c r="B16" s="350" t="str">
        <f>Cover!$G$25</f>
        <v>NO</v>
      </c>
      <c r="C16" s="350" t="s">
        <v>268</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346.65714999999994</v>
      </c>
      <c r="L16" s="357">
        <f>VLOOKUP(CONCATENATE($B16,"_",$C16,"_",$L$2,"_",$D16,"_",$E16),SentData!$F$2:$G$65536,2,)</f>
        <v>349.74259999999998</v>
      </c>
      <c r="M16" s="352"/>
      <c r="N16" s="353" t="str">
        <f t="shared" si="1"/>
        <v>!!</v>
      </c>
      <c r="O16" s="353" t="str">
        <f t="shared" si="1"/>
        <v>!!</v>
      </c>
      <c r="P16" s="353" t="str">
        <f t="shared" si="2"/>
        <v>!!</v>
      </c>
      <c r="Q16" s="353" t="str">
        <f t="shared" si="2"/>
        <v>!!</v>
      </c>
      <c r="R16" s="353" t="str">
        <f t="shared" si="2"/>
        <v>!!</v>
      </c>
      <c r="S16" s="353">
        <f t="shared" si="2"/>
        <v>1.0089005808765232</v>
      </c>
      <c r="T16" s="352"/>
      <c r="U16" s="350"/>
      <c r="V16" s="350"/>
      <c r="W16" s="350"/>
      <c r="X16" s="350"/>
      <c r="Y16" s="350"/>
    </row>
    <row r="17" spans="1:25" x14ac:dyDescent="0.15">
      <c r="A17" s="350"/>
      <c r="B17" s="350" t="str">
        <f>Cover!$G$25</f>
        <v>NO</v>
      </c>
      <c r="C17" s="350" t="s">
        <v>268</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96.587700000000012</v>
      </c>
      <c r="L17" s="357">
        <f>VLOOKUP(CONCATENATE($B17,"_",$C17,"_",$L$2,"_",$D17,"_",$E17),SentData!$F$2:$G$65536,2,)</f>
        <v>88.781000000000006</v>
      </c>
      <c r="M17" s="352"/>
      <c r="N17" s="353" t="str">
        <f t="shared" si="1"/>
        <v>!!</v>
      </c>
      <c r="O17" s="353" t="str">
        <f t="shared" si="1"/>
        <v>!!</v>
      </c>
      <c r="P17" s="353" t="str">
        <f t="shared" si="2"/>
        <v>!!</v>
      </c>
      <c r="Q17" s="353" t="str">
        <f t="shared" si="2"/>
        <v>!!</v>
      </c>
      <c r="R17" s="353" t="str">
        <f t="shared" si="2"/>
        <v>!!</v>
      </c>
      <c r="S17" s="353">
        <f t="shared" si="2"/>
        <v>0.91917500882617553</v>
      </c>
      <c r="T17" s="352"/>
      <c r="U17" s="350"/>
      <c r="V17" s="350"/>
      <c r="W17" s="350"/>
      <c r="X17" s="350"/>
      <c r="Y17" s="350"/>
    </row>
    <row r="18" spans="1:25" x14ac:dyDescent="0.15">
      <c r="A18" s="350"/>
      <c r="B18" s="350" t="str">
        <f>Cover!$G$25</f>
        <v>NO</v>
      </c>
      <c r="C18" s="350" t="s">
        <v>268</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96.587700000000012</v>
      </c>
      <c r="L18" s="357">
        <f>VLOOKUP(CONCATENATE($B18,"_",$C18,"_",$L$2,"_",$D18,"_",$E18),SentData!$F$2:$G$65536,2,)</f>
        <v>88.781000000000006</v>
      </c>
      <c r="M18" s="352"/>
      <c r="N18" s="353" t="str">
        <f t="shared" si="1"/>
        <v>!!</v>
      </c>
      <c r="O18" s="353" t="str">
        <f t="shared" si="1"/>
        <v>!!</v>
      </c>
      <c r="P18" s="353" t="str">
        <f t="shared" si="2"/>
        <v>!!</v>
      </c>
      <c r="Q18" s="353" t="str">
        <f t="shared" si="2"/>
        <v>!!</v>
      </c>
      <c r="R18" s="353" t="str">
        <f t="shared" si="2"/>
        <v>!!</v>
      </c>
      <c r="S18" s="353">
        <f t="shared" si="2"/>
        <v>0.91917500882617553</v>
      </c>
      <c r="T18" s="352"/>
      <c r="U18" s="350"/>
      <c r="V18" s="350"/>
      <c r="W18" s="350"/>
      <c r="X18" s="350"/>
      <c r="Y18" s="350"/>
    </row>
    <row r="19" spans="1:25" x14ac:dyDescent="0.15">
      <c r="A19" s="350"/>
      <c r="B19" s="350" t="str">
        <f>Cover!$G$25</f>
        <v>NO</v>
      </c>
      <c r="C19" s="350" t="s">
        <v>268</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v>
      </c>
      <c r="L19" s="357">
        <f>VLOOKUP(CONCATENATE($B19,"_",$C19,"_",$L$2,"_",$D19,"_",$E19),SentData!$F$2:$G$65536,2,)</f>
        <v>0</v>
      </c>
      <c r="M19" s="352"/>
      <c r="N19" s="353" t="str">
        <f t="shared" si="1"/>
        <v>!!</v>
      </c>
      <c r="O19" s="353" t="str">
        <f t="shared" si="1"/>
        <v>!!</v>
      </c>
      <c r="P19" s="353" t="str">
        <f t="shared" si="2"/>
        <v>!!</v>
      </c>
      <c r="Q19" s="353" t="str">
        <f t="shared" si="2"/>
        <v>!!</v>
      </c>
      <c r="R19" s="353" t="str">
        <f t="shared" si="2"/>
        <v>!!</v>
      </c>
      <c r="S19" s="353" t="str">
        <f t="shared" si="2"/>
        <v>!!</v>
      </c>
      <c r="T19" s="352"/>
      <c r="U19" s="350"/>
      <c r="V19" s="350"/>
      <c r="W19" s="350"/>
      <c r="X19" s="350"/>
      <c r="Y19" s="350"/>
    </row>
    <row r="20" spans="1:25" x14ac:dyDescent="0.15">
      <c r="A20" s="350"/>
      <c r="B20" s="350" t="str">
        <f>Cover!$G$25</f>
        <v>NO</v>
      </c>
      <c r="C20" s="350" t="s">
        <v>268</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875" style="350" bestFit="1" customWidth="1"/>
    <col min="7" max="7" width="4.625" style="350" bestFit="1" customWidth="1"/>
    <col min="8" max="8" width="5.375" style="350" bestFit="1" customWidth="1"/>
    <col min="9" max="10" width="7.625" style="350" bestFit="1" customWidth="1"/>
    <col min="11" max="12" width="7.375" style="357" bestFit="1" customWidth="1"/>
    <col min="13" max="13" width="2.75" style="352" customWidth="1"/>
    <col min="14" max="19" width="6.5" style="350" bestFit="1" customWidth="1"/>
    <col min="20" max="20" width="2.75" style="352" customWidth="1"/>
    <col min="21" max="25" width="3.875" style="350" bestFit="1" customWidth="1"/>
    <col min="26" max="16384" width="9" style="350"/>
  </cols>
  <sheetData>
    <row r="1" spans="1:25" x14ac:dyDescent="0.15">
      <c r="A1" s="360" t="s">
        <v>176</v>
      </c>
      <c r="B1" s="355" t="s">
        <v>174</v>
      </c>
      <c r="C1" s="639">
        <v>0.8</v>
      </c>
      <c r="D1" s="356" t="s">
        <v>175</v>
      </c>
      <c r="E1" s="639">
        <v>1.2</v>
      </c>
      <c r="J1" s="357"/>
      <c r="L1" s="354"/>
      <c r="M1" s="350"/>
      <c r="S1" s="354"/>
      <c r="T1" s="350"/>
      <c r="U1" s="2213" t="s">
        <v>54</v>
      </c>
      <c r="V1" s="2213"/>
      <c r="W1" s="2213"/>
      <c r="X1" s="2213"/>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N2" s="643" t="str">
        <f t="shared" ref="N2:S2" si="0">CONCATENATE(RIGHT((F2),2),"/",RIGHT((G2),2))</f>
        <v>15/16</v>
      </c>
      <c r="O2" s="643" t="str">
        <f t="shared" si="0"/>
        <v>16/17</v>
      </c>
      <c r="P2" s="643" t="str">
        <f t="shared" si="0"/>
        <v>17/18</v>
      </c>
      <c r="Q2" s="643" t="str">
        <f t="shared" si="0"/>
        <v>18/19</v>
      </c>
      <c r="R2" s="370" t="str">
        <f t="shared" si="0"/>
        <v>19/19</v>
      </c>
      <c r="S2" s="371" t="str">
        <f t="shared" si="0"/>
        <v>19/20</v>
      </c>
      <c r="U2" s="640">
        <f>$L$2-5</f>
        <v>2015</v>
      </c>
      <c r="V2" s="640">
        <f>$L$2-4</f>
        <v>2016</v>
      </c>
      <c r="W2" s="640">
        <f>$L$2-3</f>
        <v>2017</v>
      </c>
      <c r="X2" s="640">
        <f>$L$2-2</f>
        <v>2018</v>
      </c>
      <c r="Y2" s="624"/>
    </row>
    <row r="3" spans="1:25" x14ac:dyDescent="0.15">
      <c r="B3" s="350" t="str">
        <f>Cover!$G$25</f>
        <v>NO</v>
      </c>
      <c r="C3" s="350" t="s">
        <v>293</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12568.430474772726</v>
      </c>
      <c r="L3" s="357">
        <f>VLOOKUP(CONCATENATE($B3,"_",$C3,"_",$L$2,"_",$D3,"_",$E3),SentData!$F$2:$G$65536,2,)</f>
        <v>11749.886885227272</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f t="shared" ref="S3:S38" si="5">IF(OR(ISERROR(K3),ISERROR(L3)),"!!",IF(K3=0,"!!",L3/K3))</f>
        <v>0.93487304630530998</v>
      </c>
    </row>
    <row r="4" spans="1:25" x14ac:dyDescent="0.15">
      <c r="B4" s="350" t="str">
        <f>Cover!$G$25</f>
        <v>NO</v>
      </c>
      <c r="C4" s="350" t="s">
        <v>293</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1529.7314747727271</v>
      </c>
      <c r="L4" s="357">
        <f>VLOOKUP(CONCATENATE($B4,"_",$C4,"_",$L$2,"_",$D4,"_",$E4),SentData!$F$2:$G$65536,2,)</f>
        <v>1508.2008852272729</v>
      </c>
      <c r="N4" s="353" t="str">
        <f t="shared" si="1"/>
        <v>!!</v>
      </c>
      <c r="O4" s="353" t="str">
        <f t="shared" ref="O4:O38" si="6">IF(OR(ISERROR(G4),ISERROR(H4)),"!!",IF(G4=0,"!!",H4/G4))</f>
        <v>!!</v>
      </c>
      <c r="P4" s="353" t="str">
        <f t="shared" si="2"/>
        <v>!!</v>
      </c>
      <c r="Q4" s="353" t="str">
        <f t="shared" si="3"/>
        <v>!!</v>
      </c>
      <c r="R4" s="353" t="str">
        <f t="shared" si="4"/>
        <v>!!</v>
      </c>
      <c r="S4" s="353">
        <f t="shared" si="5"/>
        <v>0.98592524903846079</v>
      </c>
    </row>
    <row r="5" spans="1:25" x14ac:dyDescent="0.15">
      <c r="B5" s="350" t="str">
        <f>Cover!$G$25</f>
        <v>NO</v>
      </c>
      <c r="C5" s="350" t="s">
        <v>293</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544.81636227272713</v>
      </c>
      <c r="L5" s="357">
        <f>VLOOKUP(CONCATENATE($B5,"_",$C5,"_",$L$2,"_",$D5,"_",$E5),SentData!$F$2:$G$65536,2,)</f>
        <v>542.63312272727273</v>
      </c>
      <c r="N5" s="353" t="str">
        <f t="shared" si="1"/>
        <v>!!</v>
      </c>
      <c r="O5" s="353" t="str">
        <f t="shared" si="6"/>
        <v>!!</v>
      </c>
      <c r="P5" s="353" t="str">
        <f t="shared" si="2"/>
        <v>!!</v>
      </c>
      <c r="Q5" s="353" t="str">
        <f t="shared" si="3"/>
        <v>!!</v>
      </c>
      <c r="R5" s="353" t="str">
        <f t="shared" si="4"/>
        <v>!!</v>
      </c>
      <c r="S5" s="353">
        <f t="shared" si="5"/>
        <v>0.99599270562222675</v>
      </c>
    </row>
    <row r="6" spans="1:25" x14ac:dyDescent="0.15">
      <c r="B6" s="350" t="str">
        <f>Cover!$G$25</f>
        <v>NO</v>
      </c>
      <c r="C6" s="350" t="s">
        <v>293</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984.91511249999996</v>
      </c>
      <c r="L6" s="357">
        <f>VLOOKUP(CONCATENATE($B6,"_",$C6,"_",$L$2,"_",$D6,"_",$E6),SentData!$F$2:$G$65536,2,)</f>
        <v>965.56776250000007</v>
      </c>
      <c r="N6" s="353" t="str">
        <f t="shared" si="1"/>
        <v>!!</v>
      </c>
      <c r="O6" s="353" t="str">
        <f t="shared" si="6"/>
        <v>!!</v>
      </c>
      <c r="P6" s="353" t="str">
        <f t="shared" si="2"/>
        <v>!!</v>
      </c>
      <c r="Q6" s="353" t="str">
        <f t="shared" si="3"/>
        <v>!!</v>
      </c>
      <c r="R6" s="353" t="str">
        <f t="shared" si="4"/>
        <v>!!</v>
      </c>
      <c r="S6" s="353">
        <f t="shared" si="5"/>
        <v>0.98035632740887613</v>
      </c>
    </row>
    <row r="7" spans="1:25" x14ac:dyDescent="0.15">
      <c r="B7" s="350" t="str">
        <f>Cover!$G$25</f>
        <v>NO</v>
      </c>
      <c r="C7" s="350" t="s">
        <v>293</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11038.698999999999</v>
      </c>
      <c r="L7" s="357">
        <f>VLOOKUP(CONCATENATE($B7,"_",$C7,"_",$L$2,"_",$D7,"_",$E7),SentData!$F$2:$G$65536,2,)</f>
        <v>10241.685999999998</v>
      </c>
      <c r="N7" s="353" t="str">
        <f t="shared" si="1"/>
        <v>!!</v>
      </c>
      <c r="O7" s="353" t="str">
        <f t="shared" si="6"/>
        <v>!!</v>
      </c>
      <c r="P7" s="353" t="str">
        <f t="shared" si="2"/>
        <v>!!</v>
      </c>
      <c r="Q7" s="353" t="str">
        <f t="shared" si="3"/>
        <v>!!</v>
      </c>
      <c r="R7" s="353" t="str">
        <f t="shared" si="4"/>
        <v>!!</v>
      </c>
      <c r="S7" s="353">
        <f t="shared" si="5"/>
        <v>0.92779828492469985</v>
      </c>
    </row>
    <row r="8" spans="1:25" x14ac:dyDescent="0.15">
      <c r="B8" s="350" t="str">
        <f>Cover!$G$25</f>
        <v>NO</v>
      </c>
      <c r="C8" s="350" t="s">
        <v>293</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10735.996999999999</v>
      </c>
      <c r="L8" s="357">
        <f>VLOOKUP(CONCATENATE($B8,"_",$C8,"_",$L$2,"_",$D8,"_",$E8),SentData!$F$2:$G$65536,2,)</f>
        <v>9935.2609999999986</v>
      </c>
      <c r="N8" s="353" t="str">
        <f t="shared" si="1"/>
        <v>!!</v>
      </c>
      <c r="O8" s="353" t="str">
        <f t="shared" si="6"/>
        <v>!!</v>
      </c>
      <c r="P8" s="353" t="str">
        <f t="shared" si="2"/>
        <v>!!</v>
      </c>
      <c r="Q8" s="353" t="str">
        <f t="shared" si="3"/>
        <v>!!</v>
      </c>
      <c r="R8" s="353" t="str">
        <f t="shared" si="4"/>
        <v>!!</v>
      </c>
      <c r="S8" s="353">
        <f t="shared" si="5"/>
        <v>0.92541577647609241</v>
      </c>
    </row>
    <row r="9" spans="1:25" x14ac:dyDescent="0.15">
      <c r="B9" s="350" t="str">
        <f>Cover!$G$25</f>
        <v>NO</v>
      </c>
      <c r="C9" s="350" t="s">
        <v>293</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302.702</v>
      </c>
      <c r="L9" s="357">
        <f>VLOOKUP(CONCATENATE($B9,"_",$C9,"_",$L$2,"_",$D9,"_",$E9),SentData!$F$2:$G$65536,2,)</f>
        <v>306.42500000000001</v>
      </c>
      <c r="N9" s="353" t="str">
        <f t="shared" si="1"/>
        <v>!!</v>
      </c>
      <c r="O9" s="353" t="str">
        <f t="shared" si="6"/>
        <v>!!</v>
      </c>
      <c r="P9" s="353" t="str">
        <f t="shared" si="2"/>
        <v>!!</v>
      </c>
      <c r="Q9" s="353" t="str">
        <f t="shared" si="3"/>
        <v>!!</v>
      </c>
      <c r="R9" s="353" t="str">
        <f t="shared" si="4"/>
        <v>!!</v>
      </c>
      <c r="S9" s="353">
        <f t="shared" si="5"/>
        <v>1.0122992249803437</v>
      </c>
    </row>
    <row r="10" spans="1:25" x14ac:dyDescent="0.15">
      <c r="B10" s="350" t="str">
        <f>Cover!$G$25</f>
        <v>NO</v>
      </c>
      <c r="C10" s="350" t="s">
        <v>293</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NO</v>
      </c>
      <c r="C11" s="350" t="s">
        <v>293</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6012.3225000000002</v>
      </c>
      <c r="L11" s="357">
        <f>VLOOKUP(CONCATENATE($B11,"_",$C11,"_",$L$2,"_",$D11,"_",$E11),SentData!$F$2:$G$65536,2,)</f>
        <v>5457.8640000000005</v>
      </c>
      <c r="N11" s="353" t="str">
        <f t="shared" si="1"/>
        <v>!!</v>
      </c>
      <c r="O11" s="353" t="str">
        <f t="shared" si="6"/>
        <v>!!</v>
      </c>
      <c r="P11" s="353" t="str">
        <f t="shared" si="2"/>
        <v>!!</v>
      </c>
      <c r="Q11" s="353" t="str">
        <f t="shared" si="3"/>
        <v>!!</v>
      </c>
      <c r="R11" s="353" t="str">
        <f t="shared" si="4"/>
        <v>!!</v>
      </c>
      <c r="S11" s="353">
        <f t="shared" si="5"/>
        <v>0.90777964754884666</v>
      </c>
    </row>
    <row r="12" spans="1:25" x14ac:dyDescent="0.15">
      <c r="B12" s="350" t="str">
        <f>Cover!$G$25</f>
        <v>NO</v>
      </c>
      <c r="C12" s="350" t="s">
        <v>293</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6011.0614999999998</v>
      </c>
      <c r="L12" s="357">
        <f>VLOOKUP(CONCATENATE($B12,"_",$C12,"_",$L$2,"_",$D12,"_",$E12),SentData!$F$2:$G$65536,2,)</f>
        <v>5455.5630000000001</v>
      </c>
      <c r="N12" s="353" t="str">
        <f t="shared" si="1"/>
        <v>!!</v>
      </c>
      <c r="O12" s="353" t="str">
        <f t="shared" si="6"/>
        <v>!!</v>
      </c>
      <c r="P12" s="353" t="str">
        <f t="shared" si="2"/>
        <v>!!</v>
      </c>
      <c r="Q12" s="353" t="str">
        <f t="shared" si="3"/>
        <v>!!</v>
      </c>
      <c r="R12" s="353" t="str">
        <f t="shared" si="4"/>
        <v>!!</v>
      </c>
      <c r="S12" s="353">
        <f t="shared" si="5"/>
        <v>0.90758728720376602</v>
      </c>
    </row>
    <row r="13" spans="1:25" x14ac:dyDescent="0.15">
      <c r="B13" s="350" t="str">
        <f>Cover!$G$25</f>
        <v>NO</v>
      </c>
      <c r="C13" s="350" t="s">
        <v>293</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1.2609999999999999</v>
      </c>
      <c r="L13" s="357">
        <f>VLOOKUP(CONCATENATE($B13,"_",$C13,"_",$L$2,"_",$D13,"_",$E13),SentData!$F$2:$G$65536,2,)</f>
        <v>2.3010000000000002</v>
      </c>
      <c r="N13" s="353" t="str">
        <f t="shared" si="1"/>
        <v>!!</v>
      </c>
      <c r="O13" s="353" t="str">
        <f t="shared" si="6"/>
        <v>!!</v>
      </c>
      <c r="P13" s="353" t="str">
        <f t="shared" si="2"/>
        <v>!!</v>
      </c>
      <c r="Q13" s="353" t="str">
        <f t="shared" si="3"/>
        <v>!!</v>
      </c>
      <c r="R13" s="353" t="str">
        <f t="shared" si="4"/>
        <v>!!</v>
      </c>
      <c r="S13" s="353">
        <f t="shared" si="5"/>
        <v>1.8247422680412373</v>
      </c>
    </row>
    <row r="14" spans="1:25" x14ac:dyDescent="0.15">
      <c r="B14" s="350" t="str">
        <f>Cover!$G$25</f>
        <v>NO</v>
      </c>
      <c r="C14" s="350" t="s">
        <v>293</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4938.5694999999996</v>
      </c>
      <c r="L14" s="357">
        <f>VLOOKUP(CONCATENATE($B14,"_",$C14,"_",$L$2,"_",$D14,"_",$E14),SentData!$F$2:$G$65536,2,)</f>
        <v>4398.9880000000003</v>
      </c>
      <c r="N14" s="353" t="str">
        <f t="shared" si="1"/>
        <v>!!</v>
      </c>
      <c r="O14" s="353" t="str">
        <f t="shared" si="6"/>
        <v>!!</v>
      </c>
      <c r="P14" s="353" t="str">
        <f t="shared" si="2"/>
        <v>!!</v>
      </c>
      <c r="Q14" s="353" t="str">
        <f t="shared" si="3"/>
        <v>!!</v>
      </c>
      <c r="R14" s="353" t="str">
        <f t="shared" si="4"/>
        <v>!!</v>
      </c>
      <c r="S14" s="353">
        <f t="shared" si="5"/>
        <v>0.89074133714226367</v>
      </c>
    </row>
    <row r="15" spans="1:25" x14ac:dyDescent="0.15">
      <c r="B15" s="350" t="str">
        <f>Cover!$G$25</f>
        <v>NO</v>
      </c>
      <c r="C15" s="350" t="s">
        <v>293</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4637.1284999999998</v>
      </c>
      <c r="L15" s="357" t="e">
        <f>VLOOKUP(CONCATENATE($B15,"_",$C15,"_",$L$2,"_",$D15,"_",$E15),SentData!$F$2:$G$65536,2,)</f>
        <v>#REF!</v>
      </c>
      <c r="N15" s="353" t="str">
        <f t="shared" si="1"/>
        <v>!!</v>
      </c>
      <c r="O15" s="353" t="str">
        <f t="shared" si="6"/>
        <v>!!</v>
      </c>
      <c r="P15" s="353" t="str">
        <f t="shared" si="2"/>
        <v>!!</v>
      </c>
      <c r="Q15" s="353" t="str">
        <f t="shared" si="3"/>
        <v>!!</v>
      </c>
      <c r="R15" s="353" t="str">
        <f t="shared" si="4"/>
        <v>!!</v>
      </c>
      <c r="S15" s="353" t="str">
        <f t="shared" si="5"/>
        <v>!!</v>
      </c>
    </row>
    <row r="16" spans="1:25" x14ac:dyDescent="0.15">
      <c r="B16" s="350" t="str">
        <f>Cover!$G$25</f>
        <v>NO</v>
      </c>
      <c r="C16" s="350" t="s">
        <v>293</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301.44099999999997</v>
      </c>
      <c r="L16" s="357">
        <f>VLOOKUP(CONCATENATE($B16,"_",$C16,"_",$L$2,"_",$D16,"_",$E16),SentData!$F$2:$G$65536,2,)</f>
        <v>304.12400000000002</v>
      </c>
      <c r="N16" s="353" t="str">
        <f t="shared" si="1"/>
        <v>!!</v>
      </c>
      <c r="O16" s="353" t="str">
        <f t="shared" si="6"/>
        <v>!!</v>
      </c>
      <c r="P16" s="353" t="str">
        <f t="shared" si="2"/>
        <v>!!</v>
      </c>
      <c r="Q16" s="353" t="str">
        <f t="shared" si="3"/>
        <v>!!</v>
      </c>
      <c r="R16" s="353" t="str">
        <f t="shared" si="4"/>
        <v>!!</v>
      </c>
      <c r="S16" s="353">
        <f t="shared" si="5"/>
        <v>1.0089005808765232</v>
      </c>
    </row>
    <row r="17" spans="2:19" x14ac:dyDescent="0.15">
      <c r="B17" s="350" t="str">
        <f>Cover!$G$25</f>
        <v>NO</v>
      </c>
      <c r="C17" s="350" t="s">
        <v>293</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87.807000000000002</v>
      </c>
      <c r="L17" s="357">
        <f>VLOOKUP(CONCATENATE($B17,"_",$C17,"_",$L$2,"_",$D17,"_",$E17),SentData!$F$2:$G$65536,2,)</f>
        <v>80.709999999999994</v>
      </c>
      <c r="N17" s="353" t="str">
        <f t="shared" si="1"/>
        <v>!!</v>
      </c>
      <c r="O17" s="353" t="str">
        <f t="shared" si="6"/>
        <v>!!</v>
      </c>
      <c r="P17" s="353" t="str">
        <f t="shared" si="2"/>
        <v>!!</v>
      </c>
      <c r="Q17" s="353" t="str">
        <f t="shared" si="3"/>
        <v>!!</v>
      </c>
      <c r="R17" s="353" t="str">
        <f t="shared" si="4"/>
        <v>!!</v>
      </c>
      <c r="S17" s="353">
        <f t="shared" si="5"/>
        <v>0.91917500882617553</v>
      </c>
    </row>
    <row r="18" spans="2:19" x14ac:dyDescent="0.15">
      <c r="B18" s="350" t="str">
        <f>Cover!$G$25</f>
        <v>NO</v>
      </c>
      <c r="C18" s="350" t="s">
        <v>293</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87.807000000000002</v>
      </c>
      <c r="L18" s="357">
        <f>VLOOKUP(CONCATENATE($B18,"_",$C18,"_",$L$2,"_",$D18,"_",$E18),SentData!$F$2:$G$65536,2,)</f>
        <v>80.709999999999994</v>
      </c>
      <c r="N18" s="353" t="str">
        <f t="shared" si="1"/>
        <v>!!</v>
      </c>
      <c r="O18" s="353" t="str">
        <f t="shared" si="6"/>
        <v>!!</v>
      </c>
      <c r="P18" s="353" t="str">
        <f t="shared" si="2"/>
        <v>!!</v>
      </c>
      <c r="Q18" s="353" t="str">
        <f t="shared" si="3"/>
        <v>!!</v>
      </c>
      <c r="R18" s="353" t="str">
        <f t="shared" si="4"/>
        <v>!!</v>
      </c>
      <c r="S18" s="353">
        <f t="shared" si="5"/>
        <v>0.91917500882617553</v>
      </c>
    </row>
    <row r="19" spans="2:19" x14ac:dyDescent="0.15">
      <c r="B19" s="350" t="str">
        <f>Cover!$G$25</f>
        <v>NO</v>
      </c>
      <c r="C19" s="350" t="s">
        <v>293</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v>
      </c>
      <c r="L19" s="357">
        <f>VLOOKUP(CONCATENATE($B19,"_",$C19,"_",$L$2,"_",$D19,"_",$E19),SentData!$F$2:$G$65536,2,)</f>
        <v>0</v>
      </c>
      <c r="N19" s="353" t="str">
        <f t="shared" si="1"/>
        <v>!!</v>
      </c>
      <c r="O19" s="353" t="str">
        <f t="shared" si="6"/>
        <v>!!</v>
      </c>
      <c r="P19" s="353" t="str">
        <f t="shared" si="2"/>
        <v>!!</v>
      </c>
      <c r="Q19" s="353" t="str">
        <f t="shared" si="3"/>
        <v>!!</v>
      </c>
      <c r="R19" s="353" t="str">
        <f t="shared" si="4"/>
        <v>!!</v>
      </c>
      <c r="S19" s="353" t="str">
        <f t="shared" si="5"/>
        <v>!!</v>
      </c>
    </row>
    <row r="20" spans="2:19" x14ac:dyDescent="0.15">
      <c r="B20" s="350" t="str">
        <f>Cover!$G$25</f>
        <v>NO</v>
      </c>
      <c r="C20" s="350" t="s">
        <v>293</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NO</v>
      </c>
      <c r="C21" s="350" t="s">
        <v>293</v>
      </c>
      <c r="D21" s="350" t="s">
        <v>360</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2404.9290000000001</v>
      </c>
      <c r="L21" s="357">
        <f>VLOOKUP(CONCATENATE($B21,"_",$C21,"_",$L$2,"_",$D21,"_",$E21),SentData!$F$2:$G$65536,2,)</f>
        <v>2183.1455999999998</v>
      </c>
      <c r="N21" s="353" t="str">
        <f t="shared" si="1"/>
        <v>!!</v>
      </c>
      <c r="O21" s="353" t="str">
        <f t="shared" si="6"/>
        <v>!!</v>
      </c>
      <c r="P21" s="353" t="str">
        <f t="shared" si="2"/>
        <v>!!</v>
      </c>
      <c r="Q21" s="353" t="str">
        <f t="shared" si="3"/>
        <v>!!</v>
      </c>
      <c r="R21" s="353" t="str">
        <f t="shared" si="4"/>
        <v>!!</v>
      </c>
      <c r="S21" s="353">
        <f t="shared" si="5"/>
        <v>0.90777964754884644</v>
      </c>
    </row>
    <row r="22" spans="2:19" x14ac:dyDescent="0.15">
      <c r="B22" s="350" t="str">
        <f>Cover!$G$25</f>
        <v>NO</v>
      </c>
      <c r="C22" s="350" t="s">
        <v>293</v>
      </c>
      <c r="D22" s="350" t="s">
        <v>291</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1563.2038500000001</v>
      </c>
      <c r="L22" s="357">
        <f>VLOOKUP(CONCATENATE($B22,"_",$C22,"_",$L$2,"_",$D22,"_",$E22),SentData!$F$2:$G$65536,2,)</f>
        <v>1419.0446399999998</v>
      </c>
      <c r="N22" s="353" t="str">
        <f t="shared" si="1"/>
        <v>!!</v>
      </c>
      <c r="O22" s="353" t="str">
        <f t="shared" si="6"/>
        <v>!!</v>
      </c>
      <c r="P22" s="353" t="str">
        <f t="shared" si="2"/>
        <v>!!</v>
      </c>
      <c r="Q22" s="353" t="str">
        <f t="shared" si="3"/>
        <v>!!</v>
      </c>
      <c r="R22" s="353" t="str">
        <f t="shared" si="4"/>
        <v>!!</v>
      </c>
      <c r="S22" s="353">
        <f t="shared" si="5"/>
        <v>0.90777964754884644</v>
      </c>
    </row>
    <row r="23" spans="2:19" x14ac:dyDescent="0.15">
      <c r="B23" s="350" t="str">
        <f>Cover!$G$25</f>
        <v>NO</v>
      </c>
      <c r="C23" s="350" t="s">
        <v>293</v>
      </c>
      <c r="D23" s="350" t="s">
        <v>291</v>
      </c>
      <c r="E23" s="351" t="s">
        <v>378</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841.7251500000001</v>
      </c>
      <c r="L23" s="357">
        <f>VLOOKUP(CONCATENATE($B23,"_",$C23,"_",$L$2,"_",$D23,"_",$E23),SentData!$F$2:$G$65536,2,)</f>
        <v>764.10095999999999</v>
      </c>
      <c r="N23" s="353" t="str">
        <f t="shared" ref="N23:S27" si="7">IF(OR(ISERROR(F23),ISERROR(G23)),"!!",IF(F23=0,"!!",G23/F23))</f>
        <v>!!</v>
      </c>
      <c r="O23" s="353" t="str">
        <f t="shared" si="7"/>
        <v>!!</v>
      </c>
      <c r="P23" s="353" t="str">
        <f t="shared" si="7"/>
        <v>!!</v>
      </c>
      <c r="Q23" s="353" t="str">
        <f t="shared" si="7"/>
        <v>!!</v>
      </c>
      <c r="R23" s="353" t="str">
        <f t="shared" si="7"/>
        <v>!!</v>
      </c>
      <c r="S23" s="353">
        <f t="shared" si="7"/>
        <v>0.90777964754884644</v>
      </c>
    </row>
    <row r="24" spans="2:19" x14ac:dyDescent="0.15">
      <c r="B24" s="350" t="str">
        <f>Cover!$G$25</f>
        <v>NO</v>
      </c>
      <c r="C24" s="350" t="s">
        <v>293</v>
      </c>
      <c r="D24" s="350" t="s">
        <v>291</v>
      </c>
      <c r="E24" s="351" t="s">
        <v>379</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756</v>
      </c>
      <c r="L24" s="357">
        <f>VLOOKUP(CONCATENATE($B24,"_",$C24,"_",$L$2,"_",$D24,"_",$E24),SentData!$F$2:$G$65536,2,)</f>
        <v>749</v>
      </c>
      <c r="N24" s="353" t="str">
        <f t="shared" si="7"/>
        <v>!!</v>
      </c>
      <c r="O24" s="353" t="str">
        <f t="shared" si="7"/>
        <v>!!</v>
      </c>
      <c r="P24" s="353" t="str">
        <f t="shared" si="7"/>
        <v>!!</v>
      </c>
      <c r="Q24" s="353" t="str">
        <f t="shared" si="7"/>
        <v>!!</v>
      </c>
      <c r="R24" s="353" t="str">
        <f t="shared" si="7"/>
        <v>!!</v>
      </c>
      <c r="S24" s="353">
        <f t="shared" si="7"/>
        <v>0.9907407407407407</v>
      </c>
    </row>
    <row r="25" spans="2:19" x14ac:dyDescent="0.15">
      <c r="B25" s="350" t="str">
        <f>Cover!$G$25</f>
        <v>NO</v>
      </c>
      <c r="C25" s="350" t="s">
        <v>293</v>
      </c>
      <c r="D25" s="350" t="s">
        <v>360</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95.768000000000001</v>
      </c>
      <c r="L25" s="357">
        <f>VLOOKUP(CONCATENATE($B25,"_",$C25,"_",$L$2,"_",$D25,"_",$E25),SentData!$F$2:$G$65536,2,)</f>
        <v>95.768000000000001</v>
      </c>
      <c r="N25" s="353" t="str">
        <f t="shared" si="7"/>
        <v>!!</v>
      </c>
      <c r="O25" s="353" t="str">
        <f t="shared" si="7"/>
        <v>!!</v>
      </c>
      <c r="P25" s="353" t="str">
        <f t="shared" si="7"/>
        <v>!!</v>
      </c>
      <c r="Q25" s="353" t="str">
        <f t="shared" si="7"/>
        <v>!!</v>
      </c>
      <c r="R25" s="353" t="str">
        <f t="shared" si="7"/>
        <v>!!</v>
      </c>
      <c r="S25" s="353">
        <f t="shared" si="7"/>
        <v>1</v>
      </c>
    </row>
    <row r="26" spans="2:19" x14ac:dyDescent="0.15">
      <c r="B26" s="350" t="str">
        <f>Cover!$G$25</f>
        <v>NO</v>
      </c>
      <c r="C26" s="350" t="s">
        <v>293</v>
      </c>
      <c r="D26" s="350" t="s">
        <v>360</v>
      </c>
      <c r="E26" s="351" t="s">
        <v>380</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57.368000000000002</v>
      </c>
      <c r="L26" s="357">
        <f>VLOOKUP(CONCATENATE($B26,"_",$C26,"_",$L$2,"_",$D26,"_",$E26),SentData!$F$2:$G$65536,2,)</f>
        <v>57.368000000000002</v>
      </c>
      <c r="N26" s="353" t="str">
        <f t="shared" si="7"/>
        <v>!!</v>
      </c>
      <c r="O26" s="353" t="str">
        <f t="shared" si="7"/>
        <v>!!</v>
      </c>
      <c r="P26" s="353" t="str">
        <f t="shared" si="7"/>
        <v>!!</v>
      </c>
      <c r="Q26" s="353" t="str">
        <f t="shared" si="7"/>
        <v>!!</v>
      </c>
      <c r="R26" s="353" t="str">
        <f t="shared" si="7"/>
        <v>!!</v>
      </c>
      <c r="S26" s="353">
        <f t="shared" si="7"/>
        <v>1</v>
      </c>
    </row>
    <row r="27" spans="2:19" x14ac:dyDescent="0.15">
      <c r="B27" s="350" t="str">
        <f>Cover!$G$25</f>
        <v>NO</v>
      </c>
      <c r="C27" s="350" t="s">
        <v>293</v>
      </c>
      <c r="D27" s="350" t="s">
        <v>360</v>
      </c>
      <c r="E27" s="351" t="s">
        <v>381</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38.4</v>
      </c>
      <c r="L27" s="357">
        <f>VLOOKUP(CONCATENATE($B27,"_",$C27,"_",$L$2,"_",$D27,"_",$E27),SentData!$F$2:$G$65536,2,)</f>
        <v>38.4</v>
      </c>
      <c r="N27" s="353" t="str">
        <f t="shared" si="7"/>
        <v>!!</v>
      </c>
      <c r="O27" s="353" t="str">
        <f t="shared" si="7"/>
        <v>!!</v>
      </c>
      <c r="P27" s="353" t="str">
        <f t="shared" si="7"/>
        <v>!!</v>
      </c>
      <c r="Q27" s="353" t="str">
        <f t="shared" si="7"/>
        <v>!!</v>
      </c>
      <c r="R27" s="353" t="str">
        <f t="shared" si="7"/>
        <v>!!</v>
      </c>
      <c r="S27" s="353">
        <f t="shared" si="7"/>
        <v>1</v>
      </c>
    </row>
    <row r="28" spans="2:19" x14ac:dyDescent="0.15">
      <c r="B28" s="350" t="str">
        <f>Cover!$G$25</f>
        <v>NO</v>
      </c>
      <c r="C28" s="350" t="s">
        <v>293</v>
      </c>
      <c r="D28" s="350" t="s">
        <v>291</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2658</v>
      </c>
      <c r="L28" s="357">
        <f>VLOOKUP(CONCATENATE($B28,"_",$C28,"_",$L$2,"_",$D28,"_",$E28),SentData!$F$2:$G$65536,2,)</f>
        <v>2683</v>
      </c>
      <c r="N28" s="353" t="str">
        <f t="shared" si="1"/>
        <v>!!</v>
      </c>
      <c r="O28" s="353" t="str">
        <f t="shared" si="6"/>
        <v>!!</v>
      </c>
      <c r="P28" s="353" t="str">
        <f t="shared" si="2"/>
        <v>!!</v>
      </c>
      <c r="Q28" s="353" t="str">
        <f t="shared" si="3"/>
        <v>!!</v>
      </c>
      <c r="R28" s="353" t="str">
        <f t="shared" si="4"/>
        <v>!!</v>
      </c>
      <c r="S28" s="353">
        <f t="shared" si="5"/>
        <v>1.009405568096313</v>
      </c>
    </row>
    <row r="29" spans="2:19" x14ac:dyDescent="0.15">
      <c r="B29" s="350" t="str">
        <f>Cover!$G$25</f>
        <v>NO</v>
      </c>
      <c r="C29" s="350" t="s">
        <v>293</v>
      </c>
      <c r="D29" s="350" t="s">
        <v>291</v>
      </c>
      <c r="E29" s="351" t="s">
        <v>109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2658</v>
      </c>
      <c r="L29" s="357">
        <f>VLOOKUP(CONCATENATE($B29,"_",$C29,"_",$L$2,"_",$D29,"_",$E29),SentData!$F$2:$G$65536,2,)</f>
        <v>2683</v>
      </c>
      <c r="N29" s="353" t="str">
        <f t="shared" si="1"/>
        <v>!!</v>
      </c>
      <c r="O29" s="353" t="str">
        <f t="shared" si="6"/>
        <v>!!</v>
      </c>
      <c r="P29" s="353" t="str">
        <f t="shared" si="2"/>
        <v>!!</v>
      </c>
      <c r="Q29" s="353" t="str">
        <f t="shared" si="3"/>
        <v>!!</v>
      </c>
      <c r="R29" s="353" t="str">
        <f t="shared" si="4"/>
        <v>!!</v>
      </c>
      <c r="S29" s="353">
        <f t="shared" si="5"/>
        <v>1.009405568096313</v>
      </c>
    </row>
    <row r="30" spans="2:19" x14ac:dyDescent="0.15">
      <c r="B30" s="350" t="str">
        <f>Cover!$G$25</f>
        <v>NO</v>
      </c>
      <c r="C30" s="350" t="s">
        <v>293</v>
      </c>
      <c r="D30" s="350" t="s">
        <v>291</v>
      </c>
      <c r="E30" s="351" t="s">
        <v>110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0</v>
      </c>
      <c r="L30" s="357">
        <f>VLOOKUP(CONCATENATE($B30,"_",$C30,"_",$L$2,"_",$D30,"_",$E30),SentData!$F$2:$G$65536,2,)</f>
        <v>0</v>
      </c>
      <c r="N30" s="353" t="str">
        <f t="shared" si="1"/>
        <v>!!</v>
      </c>
      <c r="O30" s="353" t="str">
        <f t="shared" si="6"/>
        <v>!!</v>
      </c>
      <c r="P30" s="353" t="str">
        <f t="shared" si="2"/>
        <v>!!</v>
      </c>
      <c r="Q30" s="353" t="str">
        <f t="shared" si="3"/>
        <v>!!</v>
      </c>
      <c r="R30" s="353" t="str">
        <f t="shared" si="4"/>
        <v>!!</v>
      </c>
      <c r="S30" s="353" t="str">
        <f t="shared" si="5"/>
        <v>!!</v>
      </c>
    </row>
    <row r="31" spans="2:19" x14ac:dyDescent="0.15">
      <c r="B31" s="350" t="str">
        <f>Cover!$G$25</f>
        <v>NO</v>
      </c>
      <c r="C31" s="350" t="s">
        <v>293</v>
      </c>
      <c r="D31" s="350" t="s">
        <v>291</v>
      </c>
      <c r="E31" s="351" t="s">
        <v>111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0</v>
      </c>
      <c r="L31" s="357">
        <f>VLOOKUP(CONCATENATE($B31,"_",$C31,"_",$L$2,"_",$D31,"_",$E31),SentData!$F$2:$G$65536,2,)</f>
        <v>0</v>
      </c>
      <c r="N31" s="353" t="str">
        <f t="shared" si="1"/>
        <v>!!</v>
      </c>
      <c r="O31" s="353" t="str">
        <f t="shared" si="6"/>
        <v>!!</v>
      </c>
      <c r="P31" s="353" t="str">
        <f t="shared" si="2"/>
        <v>!!</v>
      </c>
      <c r="Q31" s="353" t="str">
        <f t="shared" si="3"/>
        <v>!!</v>
      </c>
      <c r="R31" s="353" t="str">
        <f t="shared" si="4"/>
        <v>!!</v>
      </c>
      <c r="S31" s="353" t="str">
        <f t="shared" si="5"/>
        <v>!!</v>
      </c>
    </row>
    <row r="32" spans="2:19" x14ac:dyDescent="0.15">
      <c r="B32" s="350" t="str">
        <f>Cover!$G$25</f>
        <v>NO</v>
      </c>
      <c r="C32" s="350" t="s">
        <v>293</v>
      </c>
      <c r="D32" s="350" t="s">
        <v>291</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0</v>
      </c>
      <c r="L32" s="357">
        <f>VLOOKUP(CONCATENATE($B32,"_",$C32,"_",$L$2,"_",$D32,"_",$E32),SentData!$F$2:$G$65536,2,)</f>
        <v>0</v>
      </c>
      <c r="N32" s="353" t="str">
        <f t="shared" si="1"/>
        <v>!!</v>
      </c>
      <c r="O32" s="353" t="str">
        <f t="shared" si="6"/>
        <v>!!</v>
      </c>
      <c r="P32" s="353" t="str">
        <f t="shared" si="2"/>
        <v>!!</v>
      </c>
      <c r="Q32" s="353" t="str">
        <f t="shared" si="3"/>
        <v>!!</v>
      </c>
      <c r="R32" s="353" t="str">
        <f t="shared" si="4"/>
        <v>!!</v>
      </c>
      <c r="S32" s="353" t="str">
        <f t="shared" si="5"/>
        <v>!!</v>
      </c>
    </row>
    <row r="33" spans="2:19" x14ac:dyDescent="0.15">
      <c r="B33" s="350" t="str">
        <f>Cover!$G$25</f>
        <v>NO</v>
      </c>
      <c r="C33" s="350" t="s">
        <v>293</v>
      </c>
      <c r="D33" s="350" t="s">
        <v>291</v>
      </c>
      <c r="E33" s="351" t="s">
        <v>112</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0</v>
      </c>
      <c r="L33" s="357">
        <f>VLOOKUP(CONCATENATE($B33,"_",$C33,"_",$L$2,"_",$D33,"_",$E33),SentData!$F$2:$G$65536,2,)</f>
        <v>0</v>
      </c>
      <c r="N33" s="353" t="str">
        <f t="shared" si="1"/>
        <v>!!</v>
      </c>
      <c r="O33" s="353" t="str">
        <f t="shared" si="6"/>
        <v>!!</v>
      </c>
      <c r="P33" s="353" t="str">
        <f t="shared" si="2"/>
        <v>!!</v>
      </c>
      <c r="Q33" s="353" t="str">
        <f t="shared" si="3"/>
        <v>!!</v>
      </c>
      <c r="R33" s="353" t="str">
        <f t="shared" si="4"/>
        <v>!!</v>
      </c>
      <c r="S33" s="353" t="str">
        <f t="shared" si="5"/>
        <v>!!</v>
      </c>
    </row>
    <row r="34" spans="2:19" x14ac:dyDescent="0.15">
      <c r="B34" s="350" t="str">
        <f>Cover!$G$25</f>
        <v>NO</v>
      </c>
      <c r="C34" s="350" t="s">
        <v>293</v>
      </c>
      <c r="D34" s="350" t="s">
        <v>291</v>
      </c>
      <c r="E34" s="351" t="s">
        <v>113</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0</v>
      </c>
      <c r="L34" s="357">
        <f>VLOOKUP(CONCATENATE($B34,"_",$C34,"_",$L$2,"_",$D34,"_",$E34),SentData!$F$2:$G$65536,2,)</f>
        <v>0</v>
      </c>
      <c r="N34" s="353" t="str">
        <f t="shared" si="1"/>
        <v>!!</v>
      </c>
      <c r="O34" s="353" t="str">
        <f t="shared" si="6"/>
        <v>!!</v>
      </c>
      <c r="P34" s="353" t="str">
        <f t="shared" si="2"/>
        <v>!!</v>
      </c>
      <c r="Q34" s="353" t="str">
        <f t="shared" si="3"/>
        <v>!!</v>
      </c>
      <c r="R34" s="353" t="str">
        <f t="shared" si="4"/>
        <v>!!</v>
      </c>
      <c r="S34" s="353" t="str">
        <f t="shared" si="5"/>
        <v>!!</v>
      </c>
    </row>
    <row r="35" spans="2:19" x14ac:dyDescent="0.15">
      <c r="B35" s="350" t="str">
        <f>Cover!$G$25</f>
        <v>NO</v>
      </c>
      <c r="C35" s="350" t="s">
        <v>293</v>
      </c>
      <c r="D35" s="350" t="s">
        <v>291</v>
      </c>
      <c r="E35" s="351" t="s">
        <v>114</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0</v>
      </c>
      <c r="L35" s="357">
        <f>VLOOKUP(CONCATENATE($B35,"_",$C35,"_",$L$2,"_",$D35,"_",$E35),SentData!$F$2:$G$65536,2,)</f>
        <v>0</v>
      </c>
      <c r="N35" s="353" t="str">
        <f t="shared" si="1"/>
        <v>!!</v>
      </c>
      <c r="O35" s="353" t="str">
        <f t="shared" si="6"/>
        <v>!!</v>
      </c>
      <c r="P35" s="353" t="str">
        <f t="shared" si="2"/>
        <v>!!</v>
      </c>
      <c r="Q35" s="353" t="str">
        <f t="shared" si="3"/>
        <v>!!</v>
      </c>
      <c r="R35" s="353" t="str">
        <f t="shared" si="4"/>
        <v>!!</v>
      </c>
      <c r="S35" s="353" t="str">
        <f t="shared" si="5"/>
        <v>!!</v>
      </c>
    </row>
    <row r="36" spans="2:19" x14ac:dyDescent="0.15">
      <c r="B36" s="350" t="str">
        <f>Cover!$G$25</f>
        <v>NO</v>
      </c>
      <c r="C36" s="350" t="s">
        <v>293</v>
      </c>
      <c r="D36" s="350" t="s">
        <v>291</v>
      </c>
      <c r="E36" s="351" t="s">
        <v>115</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424</v>
      </c>
      <c r="L36" s="357">
        <f>VLOOKUP(CONCATENATE($B36,"_",$C36,"_",$L$2,"_",$D36,"_",$E36),SentData!$F$2:$G$65536,2,)</f>
        <v>458</v>
      </c>
      <c r="N36" s="353" t="str">
        <f t="shared" si="1"/>
        <v>!!</v>
      </c>
      <c r="O36" s="353" t="str">
        <f t="shared" si="6"/>
        <v>!!</v>
      </c>
      <c r="P36" s="353" t="str">
        <f t="shared" si="2"/>
        <v>!!</v>
      </c>
      <c r="Q36" s="353" t="str">
        <f t="shared" si="3"/>
        <v>!!</v>
      </c>
      <c r="R36" s="353" t="str">
        <f t="shared" si="4"/>
        <v>!!</v>
      </c>
      <c r="S36" s="353">
        <f t="shared" si="5"/>
        <v>1.0801886792452831</v>
      </c>
    </row>
    <row r="37" spans="2:19" x14ac:dyDescent="0.15">
      <c r="B37" s="350" t="str">
        <f>Cover!$G$25</f>
        <v>NO</v>
      </c>
      <c r="C37" s="350" t="s">
        <v>293</v>
      </c>
      <c r="D37" s="350" t="s">
        <v>291</v>
      </c>
      <c r="E37" s="351" t="s">
        <v>116</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0</v>
      </c>
      <c r="L37" s="357">
        <f>VLOOKUP(CONCATENATE($B37,"_",$C37,"_",$L$2,"_",$D37,"_",$E37),SentData!$F$2:$G$65536,2,)</f>
        <v>0</v>
      </c>
      <c r="N37" s="353" t="str">
        <f t="shared" si="1"/>
        <v>!!</v>
      </c>
      <c r="O37" s="353" t="str">
        <f t="shared" si="6"/>
        <v>!!</v>
      </c>
      <c r="P37" s="353" t="str">
        <f t="shared" si="2"/>
        <v>!!</v>
      </c>
      <c r="Q37" s="353" t="str">
        <f t="shared" si="3"/>
        <v>!!</v>
      </c>
      <c r="R37" s="353" t="str">
        <f t="shared" si="4"/>
        <v>!!</v>
      </c>
      <c r="S37" s="353" t="str">
        <f t="shared" si="5"/>
        <v>!!</v>
      </c>
    </row>
    <row r="38" spans="2:19" x14ac:dyDescent="0.15">
      <c r="B38" s="350" t="str">
        <f>Cover!$G$25</f>
        <v>NO</v>
      </c>
      <c r="C38" s="350" t="s">
        <v>293</v>
      </c>
      <c r="D38" s="350" t="s">
        <v>291</v>
      </c>
      <c r="E38" s="351" t="s">
        <v>117</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0</v>
      </c>
      <c r="L38" s="357">
        <f>VLOOKUP(CONCATENATE($B38,"_",$C38,"_",$L$2,"_",$D38,"_",$E38),SentData!$F$2:$G$65536,2,)</f>
        <v>0</v>
      </c>
      <c r="N38" s="353" t="str">
        <f t="shared" si="1"/>
        <v>!!</v>
      </c>
      <c r="O38" s="353" t="str">
        <f t="shared" si="6"/>
        <v>!!</v>
      </c>
      <c r="P38" s="353" t="str">
        <f t="shared" si="2"/>
        <v>!!</v>
      </c>
      <c r="Q38" s="353" t="str">
        <f t="shared" si="3"/>
        <v>!!</v>
      </c>
      <c r="R38" s="353" t="str">
        <f t="shared" si="4"/>
        <v>!!</v>
      </c>
      <c r="S38" s="353" t="str">
        <f t="shared" si="5"/>
        <v>!!</v>
      </c>
    </row>
    <row r="39" spans="2:19" x14ac:dyDescent="0.15">
      <c r="B39" s="350" t="str">
        <f>Cover!$G$25</f>
        <v>NO</v>
      </c>
      <c r="C39" s="350" t="s">
        <v>293</v>
      </c>
      <c r="D39" s="350" t="s">
        <v>291</v>
      </c>
      <c r="E39" s="351" t="s">
        <v>118</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0</v>
      </c>
      <c r="L39" s="357">
        <f>VLOOKUP(CONCATENATE($B39,"_",$C39,"_",$L$2,"_",$D39,"_",$E39),SentData!$F$2:$G$65536,2,)</f>
        <v>0</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t="str">
        <f t="shared" ref="S39:S72" si="13">IF(OR(ISERROR(K39),ISERROR(L39)),"!!",IF(K39=0,"!!",L39/K39))</f>
        <v>!!</v>
      </c>
    </row>
    <row r="40" spans="2:19" x14ac:dyDescent="0.15">
      <c r="B40" s="350" t="str">
        <f>Cover!$G$25</f>
        <v>NO</v>
      </c>
      <c r="C40" s="350" t="s">
        <v>293</v>
      </c>
      <c r="D40" s="350" t="s">
        <v>291</v>
      </c>
      <c r="E40" s="351" t="s">
        <v>119</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0</v>
      </c>
      <c r="L40" s="357">
        <f>VLOOKUP(CONCATENATE($B40,"_",$C40,"_",$L$2,"_",$D40,"_",$E40),SentData!$F$2:$G$65536,2,)</f>
        <v>0</v>
      </c>
      <c r="N40" s="353" t="str">
        <f t="shared" si="8"/>
        <v>!!</v>
      </c>
      <c r="O40" s="353" t="str">
        <f t="shared" si="9"/>
        <v>!!</v>
      </c>
      <c r="P40" s="353" t="str">
        <f t="shared" si="10"/>
        <v>!!</v>
      </c>
      <c r="Q40" s="353" t="str">
        <f t="shared" si="11"/>
        <v>!!</v>
      </c>
      <c r="R40" s="353" t="str">
        <f t="shared" si="12"/>
        <v>!!</v>
      </c>
      <c r="S40" s="353" t="str">
        <f t="shared" si="13"/>
        <v>!!</v>
      </c>
    </row>
    <row r="41" spans="2:19" x14ac:dyDescent="0.15">
      <c r="B41" s="350" t="str">
        <f>Cover!$G$25</f>
        <v>NO</v>
      </c>
      <c r="C41" s="350" t="s">
        <v>293</v>
      </c>
      <c r="D41" s="350" t="s">
        <v>291</v>
      </c>
      <c r="E41" s="351" t="s">
        <v>120</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277</v>
      </c>
      <c r="L41" s="357">
        <f>VLOOKUP(CONCATENATE($B41,"_",$C41,"_",$L$2,"_",$D41,"_",$E41),SentData!$F$2:$G$65536,2,)</f>
        <v>291</v>
      </c>
      <c r="N41" s="353" t="str">
        <f t="shared" si="8"/>
        <v>!!</v>
      </c>
      <c r="O41" s="353" t="str">
        <f t="shared" si="9"/>
        <v>!!</v>
      </c>
      <c r="P41" s="353" t="str">
        <f t="shared" si="10"/>
        <v>!!</v>
      </c>
      <c r="Q41" s="353" t="str">
        <f t="shared" si="11"/>
        <v>!!</v>
      </c>
      <c r="R41" s="353" t="str">
        <f t="shared" si="12"/>
        <v>!!</v>
      </c>
      <c r="S41" s="353">
        <f t="shared" si="13"/>
        <v>1.0505415162454874</v>
      </c>
    </row>
    <row r="42" spans="2:19" x14ac:dyDescent="0.15">
      <c r="B42" s="350" t="str">
        <f>Cover!$G$25</f>
        <v>NO</v>
      </c>
      <c r="C42" s="350" t="s">
        <v>293</v>
      </c>
      <c r="D42" s="350" t="s">
        <v>291</v>
      </c>
      <c r="E42" s="351" t="s">
        <v>121</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0</v>
      </c>
      <c r="L42" s="357">
        <f>VLOOKUP(CONCATENATE($B42,"_",$C42,"_",$L$2,"_",$D42,"_",$E42),SentData!$F$2:$G$65536,2,)</f>
        <v>0</v>
      </c>
      <c r="N42" s="353" t="str">
        <f t="shared" si="8"/>
        <v>!!</v>
      </c>
      <c r="O42" s="353" t="str">
        <f t="shared" si="9"/>
        <v>!!</v>
      </c>
      <c r="P42" s="353" t="str">
        <f t="shared" si="10"/>
        <v>!!</v>
      </c>
      <c r="Q42" s="353" t="str">
        <f t="shared" si="11"/>
        <v>!!</v>
      </c>
      <c r="R42" s="353" t="str">
        <f t="shared" si="12"/>
        <v>!!</v>
      </c>
      <c r="S42" s="353" t="str">
        <f t="shared" si="13"/>
        <v>!!</v>
      </c>
    </row>
    <row r="43" spans="2:19" x14ac:dyDescent="0.15">
      <c r="B43" s="350" t="str">
        <f>Cover!$G$25</f>
        <v>NO</v>
      </c>
      <c r="C43" s="350" t="s">
        <v>293</v>
      </c>
      <c r="D43" s="350" t="s">
        <v>291</v>
      </c>
      <c r="E43" s="351" t="s">
        <v>122</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147</v>
      </c>
      <c r="L43" s="357">
        <f>VLOOKUP(CONCATENATE($B43,"_",$C43,"_",$L$2,"_",$D43,"_",$E43),SentData!$F$2:$G$65536,2,)</f>
        <v>167</v>
      </c>
      <c r="N43" s="353" t="str">
        <f t="shared" si="8"/>
        <v>!!</v>
      </c>
      <c r="O43" s="353" t="str">
        <f t="shared" si="9"/>
        <v>!!</v>
      </c>
      <c r="P43" s="353" t="str">
        <f t="shared" si="10"/>
        <v>!!</v>
      </c>
      <c r="Q43" s="353" t="str">
        <f t="shared" si="11"/>
        <v>!!</v>
      </c>
      <c r="R43" s="353" t="str">
        <f t="shared" si="12"/>
        <v>!!</v>
      </c>
      <c r="S43" s="353">
        <f t="shared" si="13"/>
        <v>1.1360544217687074</v>
      </c>
    </row>
    <row r="44" spans="2:19" x14ac:dyDescent="0.15">
      <c r="B44" s="350" t="str">
        <f>Cover!$G$25</f>
        <v>NO</v>
      </c>
      <c r="C44" s="350" t="s">
        <v>293</v>
      </c>
      <c r="D44" s="350" t="s">
        <v>291</v>
      </c>
      <c r="E44" s="351" t="s">
        <v>123</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49</v>
      </c>
      <c r="L44" s="357">
        <f>VLOOKUP(CONCATENATE($B44,"_",$C44,"_",$L$2,"_",$D44,"_",$E44),SentData!$F$2:$G$65536,2,)</f>
        <v>51</v>
      </c>
      <c r="N44" s="353" t="str">
        <f t="shared" si="8"/>
        <v>!!</v>
      </c>
      <c r="O44" s="353" t="str">
        <f t="shared" si="9"/>
        <v>!!</v>
      </c>
      <c r="P44" s="353" t="str">
        <f t="shared" si="10"/>
        <v>!!</v>
      </c>
      <c r="Q44" s="353" t="str">
        <f t="shared" si="11"/>
        <v>!!</v>
      </c>
      <c r="R44" s="353" t="str">
        <f t="shared" si="12"/>
        <v>!!</v>
      </c>
      <c r="S44" s="353">
        <f t="shared" si="13"/>
        <v>1.0408163265306123</v>
      </c>
    </row>
    <row r="45" spans="2:19" x14ac:dyDescent="0.15">
      <c r="B45" s="350" t="str">
        <f>Cover!$G$25</f>
        <v>NO</v>
      </c>
      <c r="C45" s="350" t="s">
        <v>293</v>
      </c>
      <c r="D45" s="350" t="s">
        <v>291</v>
      </c>
      <c r="E45" s="351" t="s">
        <v>124</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0</v>
      </c>
      <c r="L45" s="357">
        <f>VLOOKUP(CONCATENATE($B45,"_",$C45,"_",$L$2,"_",$D45,"_",$E45),SentData!$F$2:$G$65536,2,)</f>
        <v>0</v>
      </c>
      <c r="N45" s="353" t="str">
        <f t="shared" si="8"/>
        <v>!!</v>
      </c>
      <c r="O45" s="353" t="str">
        <f t="shared" si="9"/>
        <v>!!</v>
      </c>
      <c r="P45" s="353" t="str">
        <f t="shared" si="10"/>
        <v>!!</v>
      </c>
      <c r="Q45" s="353" t="str">
        <f t="shared" si="11"/>
        <v>!!</v>
      </c>
      <c r="R45" s="353" t="str">
        <f t="shared" si="12"/>
        <v>!!</v>
      </c>
      <c r="S45" s="353" t="str">
        <f t="shared" si="13"/>
        <v>!!</v>
      </c>
    </row>
    <row r="46" spans="2:19" x14ac:dyDescent="0.15">
      <c r="B46" s="350" t="str">
        <f>Cover!$G$25</f>
        <v>NO</v>
      </c>
      <c r="C46" s="350" t="s">
        <v>293</v>
      </c>
      <c r="D46" s="350" t="s">
        <v>291</v>
      </c>
      <c r="E46" s="351" t="s">
        <v>125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98</v>
      </c>
      <c r="L46" s="357">
        <f>VLOOKUP(CONCATENATE($B46,"_",$C46,"_",$L$2,"_",$D46,"_",$E46),SentData!$F$2:$G$65536,2,)</f>
        <v>116</v>
      </c>
      <c r="N46" s="353" t="str">
        <f t="shared" si="8"/>
        <v>!!</v>
      </c>
      <c r="O46" s="353" t="str">
        <f t="shared" si="9"/>
        <v>!!</v>
      </c>
      <c r="P46" s="353" t="str">
        <f t="shared" si="10"/>
        <v>!!</v>
      </c>
      <c r="Q46" s="353" t="str">
        <f t="shared" si="11"/>
        <v>!!</v>
      </c>
      <c r="R46" s="353" t="str">
        <f t="shared" si="12"/>
        <v>!!</v>
      </c>
      <c r="S46" s="353">
        <f t="shared" si="13"/>
        <v>1.1836734693877551</v>
      </c>
    </row>
    <row r="47" spans="2:19" x14ac:dyDescent="0.15">
      <c r="B47" s="350" t="str">
        <f>Cover!$G$25</f>
        <v>NO</v>
      </c>
      <c r="C47" s="350" t="s">
        <v>293</v>
      </c>
      <c r="D47" s="350" t="s">
        <v>360</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983</v>
      </c>
      <c r="L47" s="357">
        <f>VLOOKUP(CONCATENATE($B47,"_",$C47,"_",$L$2,"_",$D47,"_",$E47),SentData!$F$2:$G$65536,2,)</f>
        <v>983</v>
      </c>
      <c r="N47" s="353" t="str">
        <f t="shared" si="8"/>
        <v>!!</v>
      </c>
      <c r="O47" s="353" t="str">
        <f t="shared" si="9"/>
        <v>!!</v>
      </c>
      <c r="P47" s="353" t="str">
        <f t="shared" si="10"/>
        <v>!!</v>
      </c>
      <c r="Q47" s="353" t="str">
        <f t="shared" si="11"/>
        <v>!!</v>
      </c>
      <c r="R47" s="353" t="str">
        <f t="shared" si="12"/>
        <v>!!</v>
      </c>
      <c r="S47" s="353">
        <f t="shared" si="13"/>
        <v>1</v>
      </c>
    </row>
    <row r="48" spans="2:19" x14ac:dyDescent="0.15">
      <c r="B48" s="350" t="str">
        <f>Cover!$G$25</f>
        <v>NO</v>
      </c>
      <c r="C48" s="350" t="s">
        <v>293</v>
      </c>
      <c r="D48" s="350" t="s">
        <v>360</v>
      </c>
      <c r="E48" s="351" t="s">
        <v>126</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833</v>
      </c>
      <c r="L48" s="357">
        <f>VLOOKUP(CONCATENATE($B48,"_",$C48,"_",$L$2,"_",$D48,"_",$E48),SentData!$F$2:$G$65536,2,)</f>
        <v>826</v>
      </c>
      <c r="N48" s="353" t="str">
        <f t="shared" si="8"/>
        <v>!!</v>
      </c>
      <c r="O48" s="353" t="str">
        <f t="shared" si="9"/>
        <v>!!</v>
      </c>
      <c r="P48" s="353" t="str">
        <f t="shared" si="10"/>
        <v>!!</v>
      </c>
      <c r="Q48" s="353" t="str">
        <f t="shared" si="11"/>
        <v>!!</v>
      </c>
      <c r="R48" s="353" t="str">
        <f t="shared" si="12"/>
        <v>!!</v>
      </c>
      <c r="S48" s="353">
        <f t="shared" si="13"/>
        <v>0.99159663865546221</v>
      </c>
    </row>
    <row r="49" spans="2:19" x14ac:dyDescent="0.15">
      <c r="B49" s="350" t="str">
        <f>Cover!$G$25</f>
        <v>NO</v>
      </c>
      <c r="C49" s="350" t="s">
        <v>293</v>
      </c>
      <c r="D49" s="350" t="s">
        <v>360</v>
      </c>
      <c r="E49" s="351" t="s">
        <v>127</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150</v>
      </c>
      <c r="L49" s="357">
        <f>VLOOKUP(CONCATENATE($B49,"_",$C49,"_",$L$2,"_",$D49,"_",$E49),SentData!$F$2:$G$65536,2,)</f>
        <v>157</v>
      </c>
      <c r="N49" s="353" t="str">
        <f t="shared" si="8"/>
        <v>!!</v>
      </c>
      <c r="O49" s="353" t="str">
        <f t="shared" si="9"/>
        <v>!!</v>
      </c>
      <c r="P49" s="353" t="str">
        <f t="shared" si="10"/>
        <v>!!</v>
      </c>
      <c r="Q49" s="353" t="str">
        <f t="shared" si="11"/>
        <v>!!</v>
      </c>
      <c r="R49" s="353" t="str">
        <f t="shared" si="12"/>
        <v>!!</v>
      </c>
      <c r="S49" s="353">
        <f t="shared" si="13"/>
        <v>1.0466666666666666</v>
      </c>
    </row>
    <row r="50" spans="2:19" x14ac:dyDescent="0.15">
      <c r="B50" s="350" t="str">
        <f>Cover!$G$25</f>
        <v>NO</v>
      </c>
      <c r="C50" s="350" t="s">
        <v>293</v>
      </c>
      <c r="D50" s="350" t="s">
        <v>360</v>
      </c>
      <c r="E50" s="351" t="s">
        <v>128</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0</v>
      </c>
      <c r="L50" s="357">
        <f>VLOOKUP(CONCATENATE($B50,"_",$C50,"_",$L$2,"_",$D50,"_",$E50),SentData!$F$2:$G$65536,2,)</f>
        <v>0</v>
      </c>
      <c r="N50" s="353" t="str">
        <f t="shared" si="8"/>
        <v>!!</v>
      </c>
      <c r="O50" s="353" t="str">
        <f t="shared" si="9"/>
        <v>!!</v>
      </c>
      <c r="P50" s="353" t="str">
        <f t="shared" si="10"/>
        <v>!!</v>
      </c>
      <c r="Q50" s="353" t="str">
        <f t="shared" si="11"/>
        <v>!!</v>
      </c>
      <c r="R50" s="353" t="str">
        <f t="shared" si="12"/>
        <v>!!</v>
      </c>
      <c r="S50" s="353" t="str">
        <f t="shared" si="13"/>
        <v>!!</v>
      </c>
    </row>
    <row r="51" spans="2:19" x14ac:dyDescent="0.15">
      <c r="B51" s="350" t="str">
        <f>Cover!$G$25</f>
        <v>NO</v>
      </c>
      <c r="C51" s="350" t="s">
        <v>293</v>
      </c>
      <c r="D51" s="350" t="s">
        <v>360</v>
      </c>
      <c r="E51" s="351" t="s">
        <v>129</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0</v>
      </c>
      <c r="L51" s="357">
        <f>VLOOKUP(CONCATENATE($B51,"_",$C51,"_",$L$2,"_",$D51,"_",$E51),SentData!$F$2:$G$65536,2,)</f>
        <v>0</v>
      </c>
      <c r="N51" s="353" t="str">
        <f t="shared" si="8"/>
        <v>!!</v>
      </c>
      <c r="O51" s="353" t="str">
        <f t="shared" si="9"/>
        <v>!!</v>
      </c>
      <c r="P51" s="353" t="str">
        <f t="shared" si="10"/>
        <v>!!</v>
      </c>
      <c r="Q51" s="353" t="str">
        <f t="shared" si="11"/>
        <v>!!</v>
      </c>
      <c r="R51" s="353" t="str">
        <f t="shared" si="12"/>
        <v>!!</v>
      </c>
      <c r="S51" s="353" t="str">
        <f t="shared" si="13"/>
        <v>!!</v>
      </c>
    </row>
    <row r="52" spans="2:19" x14ac:dyDescent="0.15">
      <c r="B52" s="350" t="str">
        <f>Cover!$G$25</f>
        <v>NO</v>
      </c>
      <c r="C52" s="350" t="s">
        <v>293</v>
      </c>
      <c r="D52" s="350" t="s">
        <v>360</v>
      </c>
      <c r="E52" s="351" t="s">
        <v>130</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150</v>
      </c>
      <c r="L52" s="357">
        <f>VLOOKUP(CONCATENATE($B52,"_",$C52,"_",$L$2,"_",$D52,"_",$E52),SentData!$F$2:$G$65536,2,)</f>
        <v>157</v>
      </c>
      <c r="N52" s="353" t="str">
        <f t="shared" si="8"/>
        <v>!!</v>
      </c>
      <c r="O52" s="353" t="str">
        <f t="shared" si="9"/>
        <v>!!</v>
      </c>
      <c r="P52" s="353" t="str">
        <f t="shared" si="10"/>
        <v>!!</v>
      </c>
      <c r="Q52" s="353" t="str">
        <f t="shared" si="11"/>
        <v>!!</v>
      </c>
      <c r="R52" s="353" t="str">
        <f t="shared" si="12"/>
        <v>!!</v>
      </c>
      <c r="S52" s="353">
        <f t="shared" si="13"/>
        <v>1.0466666666666666</v>
      </c>
    </row>
    <row r="53" spans="2:19" x14ac:dyDescent="0.15">
      <c r="B53" s="350" t="str">
        <f>Cover!$G$25</f>
        <v>NO</v>
      </c>
      <c r="C53" s="350" t="s">
        <v>293</v>
      </c>
      <c r="D53" s="350" t="s">
        <v>360</v>
      </c>
      <c r="E53" s="351" t="s">
        <v>131</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NO</v>
      </c>
      <c r="C54" s="350" t="s">
        <v>293</v>
      </c>
      <c r="D54" s="350" t="s">
        <v>360</v>
      </c>
      <c r="E54" s="351" t="s">
        <v>132</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0</v>
      </c>
      <c r="L54" s="357">
        <f>VLOOKUP(CONCATENATE($B54,"_",$C54,"_",$L$2,"_",$D54,"_",$E54),SentData!$F$2:$G$65536,2,)</f>
        <v>0</v>
      </c>
      <c r="N54" s="353" t="str">
        <f t="shared" si="8"/>
        <v>!!</v>
      </c>
      <c r="O54" s="353" t="str">
        <f t="shared" si="9"/>
        <v>!!</v>
      </c>
      <c r="P54" s="353" t="str">
        <f t="shared" si="10"/>
        <v>!!</v>
      </c>
      <c r="Q54" s="353" t="str">
        <f t="shared" si="11"/>
        <v>!!</v>
      </c>
      <c r="R54" s="353" t="str">
        <f t="shared" si="12"/>
        <v>!!</v>
      </c>
      <c r="S54" s="353" t="str">
        <f t="shared" si="13"/>
        <v>!!</v>
      </c>
    </row>
    <row r="55" spans="2:19" x14ac:dyDescent="0.15">
      <c r="B55" s="350" t="str">
        <f>Cover!$G$25</f>
        <v>NO</v>
      </c>
      <c r="C55" s="350" t="s">
        <v>293</v>
      </c>
      <c r="D55" s="350" t="s">
        <v>360</v>
      </c>
      <c r="E55" s="351" t="s">
        <v>133</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0</v>
      </c>
      <c r="L55" s="357">
        <f>VLOOKUP(CONCATENATE($B55,"_",$C55,"_",$L$2,"_",$D55,"_",$E55),SentData!$F$2:$G$65536,2,)</f>
        <v>0</v>
      </c>
      <c r="N55" s="353" t="str">
        <f t="shared" si="8"/>
        <v>!!</v>
      </c>
      <c r="O55" s="353" t="str">
        <f t="shared" si="9"/>
        <v>!!</v>
      </c>
      <c r="P55" s="353" t="str">
        <f t="shared" si="10"/>
        <v>!!</v>
      </c>
      <c r="Q55" s="353" t="str">
        <f t="shared" si="11"/>
        <v>!!</v>
      </c>
      <c r="R55" s="353" t="str">
        <f t="shared" si="12"/>
        <v>!!</v>
      </c>
      <c r="S55" s="353" t="str">
        <f t="shared" si="13"/>
        <v>!!</v>
      </c>
    </row>
    <row r="56" spans="2:19" x14ac:dyDescent="0.15">
      <c r="B56" s="350" t="str">
        <f>Cover!$G$25</f>
        <v>NO</v>
      </c>
      <c r="C56" s="350" t="s">
        <v>293</v>
      </c>
      <c r="D56" s="350" t="s">
        <v>360</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0</v>
      </c>
      <c r="L56" s="357">
        <f>VLOOKUP(CONCATENATE($B56,"_",$C56,"_",$L$2,"_",$D56,"_",$E56),SentData!$F$2:$G$65536,2,)</f>
        <v>0</v>
      </c>
      <c r="N56" s="353" t="str">
        <f t="shared" si="8"/>
        <v>!!</v>
      </c>
      <c r="O56" s="353" t="str">
        <f t="shared" si="9"/>
        <v>!!</v>
      </c>
      <c r="P56" s="353" t="str">
        <f t="shared" si="10"/>
        <v>!!</v>
      </c>
      <c r="Q56" s="353" t="str">
        <f t="shared" si="11"/>
        <v>!!</v>
      </c>
      <c r="R56" s="353" t="str">
        <f t="shared" si="12"/>
        <v>!!</v>
      </c>
      <c r="S56" s="353" t="str">
        <f t="shared" si="13"/>
        <v>!!</v>
      </c>
    </row>
    <row r="57" spans="2:19" x14ac:dyDescent="0.15">
      <c r="B57" s="350" t="str">
        <f>Cover!$G$25</f>
        <v>NO</v>
      </c>
      <c r="C57" s="350" t="s">
        <v>293</v>
      </c>
      <c r="D57" s="350" t="s">
        <v>360</v>
      </c>
      <c r="E57" s="351" t="s">
        <v>134</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573</v>
      </c>
      <c r="L57" s="357">
        <f>VLOOKUP(CONCATENATE($B57,"_",$C57,"_",$L$2,"_",$D57,"_",$E57),SentData!$F$2:$G$65536,2,)</f>
        <v>533</v>
      </c>
      <c r="N57" s="353" t="str">
        <f t="shared" si="8"/>
        <v>!!</v>
      </c>
      <c r="O57" s="353" t="str">
        <f t="shared" si="9"/>
        <v>!!</v>
      </c>
      <c r="P57" s="353" t="str">
        <f t="shared" si="10"/>
        <v>!!</v>
      </c>
      <c r="Q57" s="353" t="str">
        <f t="shared" si="11"/>
        <v>!!</v>
      </c>
      <c r="R57" s="353" t="str">
        <f t="shared" si="12"/>
        <v>!!</v>
      </c>
      <c r="S57" s="353">
        <f t="shared" si="13"/>
        <v>0.93019197207678883</v>
      </c>
    </row>
    <row r="58" spans="2:19" x14ac:dyDescent="0.15">
      <c r="B58" s="350" t="str">
        <f>Cover!$G$25</f>
        <v>NO</v>
      </c>
      <c r="C58" s="350" t="s">
        <v>293</v>
      </c>
      <c r="D58" s="350" t="s">
        <v>360</v>
      </c>
      <c r="E58" s="351" t="s">
        <v>135</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1155</v>
      </c>
      <c r="L58" s="357">
        <f>VLOOKUP(CONCATENATE($B58,"_",$C58,"_",$L$2,"_",$D58,"_",$E58),SentData!$F$2:$G$65536,2,)</f>
        <v>933</v>
      </c>
      <c r="N58" s="353" t="str">
        <f t="shared" si="8"/>
        <v>!!</v>
      </c>
      <c r="O58" s="353" t="str">
        <f t="shared" si="9"/>
        <v>!!</v>
      </c>
      <c r="P58" s="353" t="str">
        <f t="shared" si="10"/>
        <v>!!</v>
      </c>
      <c r="Q58" s="353" t="str">
        <f t="shared" si="11"/>
        <v>!!</v>
      </c>
      <c r="R58" s="353" t="str">
        <f t="shared" si="12"/>
        <v>!!</v>
      </c>
      <c r="S58" s="353">
        <f t="shared" si="13"/>
        <v>0.80779220779220784</v>
      </c>
    </row>
    <row r="59" spans="2:19" x14ac:dyDescent="0.15">
      <c r="B59" s="350" t="str">
        <f>Cover!$G$25</f>
        <v>NO</v>
      </c>
      <c r="C59" s="350" t="s">
        <v>293</v>
      </c>
      <c r="D59" s="350" t="s">
        <v>360</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994</v>
      </c>
      <c r="L59" s="357">
        <f>VLOOKUP(CONCATENATE($B59,"_",$C59,"_",$L$2,"_",$D59,"_",$E59),SentData!$F$2:$G$65536,2,)</f>
        <v>775</v>
      </c>
      <c r="N59" s="353" t="str">
        <f t="shared" si="8"/>
        <v>!!</v>
      </c>
      <c r="O59" s="353" t="str">
        <f t="shared" si="9"/>
        <v>!!</v>
      </c>
      <c r="P59" s="353" t="str">
        <f t="shared" si="10"/>
        <v>!!</v>
      </c>
      <c r="Q59" s="353" t="str">
        <f t="shared" si="11"/>
        <v>!!</v>
      </c>
      <c r="R59" s="353" t="str">
        <f t="shared" si="12"/>
        <v>!!</v>
      </c>
      <c r="S59" s="353">
        <f t="shared" si="13"/>
        <v>0.77967806841046272</v>
      </c>
    </row>
    <row r="60" spans="2:19" x14ac:dyDescent="0.15">
      <c r="B60" s="350" t="str">
        <f>Cover!$G$25</f>
        <v>NO</v>
      </c>
      <c r="C60" s="350" t="s">
        <v>293</v>
      </c>
      <c r="D60" s="350" t="s">
        <v>360</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563</v>
      </c>
      <c r="L60" s="357">
        <f>VLOOKUP(CONCATENATE($B60,"_",$C60,"_",$L$2,"_",$D60,"_",$E60),SentData!$F$2:$G$65536,2,)</f>
        <v>418</v>
      </c>
      <c r="N60" s="353" t="str">
        <f t="shared" si="8"/>
        <v>!!</v>
      </c>
      <c r="O60" s="353" t="str">
        <f t="shared" si="9"/>
        <v>!!</v>
      </c>
      <c r="P60" s="353" t="str">
        <f t="shared" si="10"/>
        <v>!!</v>
      </c>
      <c r="Q60" s="353" t="str">
        <f t="shared" si="11"/>
        <v>!!</v>
      </c>
      <c r="R60" s="353" t="str">
        <f t="shared" si="12"/>
        <v>!!</v>
      </c>
      <c r="S60" s="353">
        <f t="shared" si="13"/>
        <v>0.74245115452930732</v>
      </c>
    </row>
    <row r="61" spans="2:19" x14ac:dyDescent="0.15">
      <c r="B61" s="350" t="str">
        <f>Cover!$G$25</f>
        <v>NO</v>
      </c>
      <c r="C61" s="350" t="s">
        <v>293</v>
      </c>
      <c r="D61" s="350" t="s">
        <v>360</v>
      </c>
      <c r="E61" s="351" t="s">
        <v>136</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431</v>
      </c>
      <c r="L61" s="357">
        <f>VLOOKUP(CONCATENATE($B61,"_",$C61,"_",$L$2,"_",$D61,"_",$E61),SentData!$F$2:$G$65536,2,)</f>
        <v>357</v>
      </c>
      <c r="N61" s="353" t="str">
        <f t="shared" si="8"/>
        <v>!!</v>
      </c>
      <c r="O61" s="353" t="str">
        <f t="shared" si="9"/>
        <v>!!</v>
      </c>
      <c r="P61" s="353" t="str">
        <f t="shared" si="10"/>
        <v>!!</v>
      </c>
      <c r="Q61" s="353" t="str">
        <f t="shared" si="11"/>
        <v>!!</v>
      </c>
      <c r="R61" s="353" t="str">
        <f t="shared" si="12"/>
        <v>!!</v>
      </c>
      <c r="S61" s="353">
        <f t="shared" si="13"/>
        <v>0.82830626450116007</v>
      </c>
    </row>
    <row r="62" spans="2:19" x14ac:dyDescent="0.15">
      <c r="B62" s="350" t="str">
        <f>Cover!$G$25</f>
        <v>NO</v>
      </c>
      <c r="C62" s="350" t="s">
        <v>293</v>
      </c>
      <c r="D62" s="350" t="s">
        <v>360</v>
      </c>
      <c r="E62" s="351" t="s">
        <v>137</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0</v>
      </c>
      <c r="L62" s="357">
        <f>VLOOKUP(CONCATENATE($B62,"_",$C62,"_",$L$2,"_",$D62,"_",$E62),SentData!$F$2:$G$65536,2,)</f>
        <v>0</v>
      </c>
      <c r="N62" s="353" t="str">
        <f t="shared" si="8"/>
        <v>!!</v>
      </c>
      <c r="O62" s="353" t="str">
        <f t="shared" si="9"/>
        <v>!!</v>
      </c>
      <c r="P62" s="353" t="str">
        <f t="shared" si="10"/>
        <v>!!</v>
      </c>
      <c r="Q62" s="353" t="str">
        <f t="shared" si="11"/>
        <v>!!</v>
      </c>
      <c r="R62" s="353" t="str">
        <f t="shared" si="12"/>
        <v>!!</v>
      </c>
      <c r="S62" s="353" t="str">
        <f t="shared" si="13"/>
        <v>!!</v>
      </c>
    </row>
    <row r="63" spans="2:19" x14ac:dyDescent="0.15">
      <c r="B63" s="350" t="str">
        <f>Cover!$G$25</f>
        <v>NO</v>
      </c>
      <c r="C63" s="350" t="s">
        <v>293</v>
      </c>
      <c r="D63" s="350" t="s">
        <v>360</v>
      </c>
      <c r="E63" s="351" t="s">
        <v>138</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0</v>
      </c>
      <c r="L63" s="357">
        <f>VLOOKUP(CONCATENATE($B63,"_",$C63,"_",$L$2,"_",$D63,"_",$E63),SentData!$F$2:$G$65536,2,)</f>
        <v>0</v>
      </c>
      <c r="N63" s="353" t="str">
        <f t="shared" si="8"/>
        <v>!!</v>
      </c>
      <c r="O63" s="353" t="str">
        <f t="shared" si="9"/>
        <v>!!</v>
      </c>
      <c r="P63" s="353" t="str">
        <f t="shared" si="10"/>
        <v>!!</v>
      </c>
      <c r="Q63" s="353" t="str">
        <f t="shared" si="11"/>
        <v>!!</v>
      </c>
      <c r="R63" s="353" t="str">
        <f t="shared" si="12"/>
        <v>!!</v>
      </c>
      <c r="S63" s="353" t="str">
        <f t="shared" si="13"/>
        <v>!!</v>
      </c>
    </row>
    <row r="64" spans="2:19" x14ac:dyDescent="0.15">
      <c r="B64" s="350" t="str">
        <f>Cover!$G$25</f>
        <v>NO</v>
      </c>
      <c r="C64" s="350" t="s">
        <v>293</v>
      </c>
      <c r="D64" s="350" t="s">
        <v>360</v>
      </c>
      <c r="E64" s="351" t="s">
        <v>139</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21</v>
      </c>
      <c r="L64" s="357">
        <f>VLOOKUP(CONCATENATE($B64,"_",$C64,"_",$L$2,"_",$D64,"_",$E64),SentData!$F$2:$G$65536,2,)</f>
        <v>22</v>
      </c>
      <c r="N64" s="353" t="str">
        <f t="shared" si="8"/>
        <v>!!</v>
      </c>
      <c r="O64" s="353" t="str">
        <f t="shared" si="9"/>
        <v>!!</v>
      </c>
      <c r="P64" s="353" t="str">
        <f t="shared" si="10"/>
        <v>!!</v>
      </c>
      <c r="Q64" s="353" t="str">
        <f t="shared" si="11"/>
        <v>!!</v>
      </c>
      <c r="R64" s="353" t="str">
        <f t="shared" si="12"/>
        <v>!!</v>
      </c>
      <c r="S64" s="353">
        <f t="shared" si="13"/>
        <v>1.0476190476190477</v>
      </c>
    </row>
    <row r="65" spans="2:19" x14ac:dyDescent="0.15">
      <c r="B65" s="350" t="str">
        <f>Cover!$G$25</f>
        <v>NO</v>
      </c>
      <c r="C65" s="350" t="s">
        <v>293</v>
      </c>
      <c r="D65" s="350" t="s">
        <v>360</v>
      </c>
      <c r="E65" s="351" t="s">
        <v>140</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140</v>
      </c>
      <c r="L65" s="357">
        <f>VLOOKUP(CONCATENATE($B65,"_",$C65,"_",$L$2,"_",$D65,"_",$E65),SentData!$F$2:$G$65536,2,)</f>
        <v>136</v>
      </c>
      <c r="N65" s="353" t="str">
        <f t="shared" si="8"/>
        <v>!!</v>
      </c>
      <c r="O65" s="353" t="str">
        <f t="shared" si="9"/>
        <v>!!</v>
      </c>
      <c r="P65" s="353" t="str">
        <f t="shared" si="10"/>
        <v>!!</v>
      </c>
      <c r="Q65" s="353" t="str">
        <f t="shared" si="11"/>
        <v>!!</v>
      </c>
      <c r="R65" s="353" t="str">
        <f t="shared" si="12"/>
        <v>!!</v>
      </c>
      <c r="S65" s="353">
        <f t="shared" si="13"/>
        <v>0.97142857142857142</v>
      </c>
    </row>
    <row r="66" spans="2:19" x14ac:dyDescent="0.15">
      <c r="B66" s="350" t="str">
        <f>Cover!$G$25</f>
        <v>NO</v>
      </c>
      <c r="C66" s="350" t="s">
        <v>293</v>
      </c>
      <c r="D66" s="350" t="s">
        <v>360</v>
      </c>
      <c r="E66" s="351" t="s">
        <v>141</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24</v>
      </c>
      <c r="L66" s="357">
        <f>VLOOKUP(CONCATENATE($B66,"_",$C66,"_",$L$2,"_",$D66,"_",$E66),SentData!$F$2:$G$65536,2,)</f>
        <v>23</v>
      </c>
      <c r="N66" s="353" t="str">
        <f t="shared" si="8"/>
        <v>!!</v>
      </c>
      <c r="O66" s="353" t="str">
        <f t="shared" si="9"/>
        <v>!!</v>
      </c>
      <c r="P66" s="353" t="str">
        <f t="shared" si="10"/>
        <v>!!</v>
      </c>
      <c r="Q66" s="353" t="str">
        <f t="shared" si="11"/>
        <v>!!</v>
      </c>
      <c r="R66" s="353" t="str">
        <f t="shared" si="12"/>
        <v>!!</v>
      </c>
      <c r="S66" s="353">
        <f t="shared" si="13"/>
        <v>0.95833333333333337</v>
      </c>
    </row>
    <row r="67" spans="2:19" x14ac:dyDescent="0.15">
      <c r="B67" s="350" t="str">
        <f>Cover!$G$25</f>
        <v>NO</v>
      </c>
      <c r="C67" s="350" t="s">
        <v>293</v>
      </c>
      <c r="D67" s="350" t="s">
        <v>360</v>
      </c>
      <c r="E67" s="351" t="s">
        <v>142</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0</v>
      </c>
      <c r="L67" s="357">
        <f>VLOOKUP(CONCATENATE($B67,"_",$C67,"_",$L$2,"_",$D67,"_",$E67),SentData!$F$2:$G$65536,2,)</f>
        <v>0</v>
      </c>
      <c r="N67" s="353" t="str">
        <f t="shared" si="8"/>
        <v>!!</v>
      </c>
      <c r="O67" s="353" t="str">
        <f t="shared" si="9"/>
        <v>!!</v>
      </c>
      <c r="P67" s="353" t="str">
        <f t="shared" si="10"/>
        <v>!!</v>
      </c>
      <c r="Q67" s="353" t="str">
        <f t="shared" si="11"/>
        <v>!!</v>
      </c>
      <c r="R67" s="353" t="str">
        <f t="shared" si="12"/>
        <v>!!</v>
      </c>
      <c r="S67" s="353" t="str">
        <f t="shared" si="13"/>
        <v>!!</v>
      </c>
    </row>
    <row r="68" spans="2:19" x14ac:dyDescent="0.15">
      <c r="B68" s="350" t="str">
        <f>Cover!$G$25</f>
        <v>NO</v>
      </c>
      <c r="C68" s="350" t="s">
        <v>293</v>
      </c>
      <c r="D68" s="350" t="s">
        <v>360</v>
      </c>
      <c r="E68" s="351" t="s">
        <v>143</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37</v>
      </c>
      <c r="L68" s="357">
        <f>VLOOKUP(CONCATENATE($B68,"_",$C68,"_",$L$2,"_",$D68,"_",$E68),SentData!$F$2:$G$65536,2,)</f>
        <v>37</v>
      </c>
      <c r="N68" s="353" t="str">
        <f t="shared" si="8"/>
        <v>!!</v>
      </c>
      <c r="O68" s="353" t="str">
        <f t="shared" si="9"/>
        <v>!!</v>
      </c>
      <c r="P68" s="353" t="str">
        <f t="shared" si="10"/>
        <v>!!</v>
      </c>
      <c r="Q68" s="353" t="str">
        <f t="shared" si="11"/>
        <v>!!</v>
      </c>
      <c r="R68" s="353" t="str">
        <f t="shared" si="12"/>
        <v>!!</v>
      </c>
      <c r="S68" s="353">
        <f t="shared" si="13"/>
        <v>1</v>
      </c>
    </row>
    <row r="69" spans="2:19" x14ac:dyDescent="0.15">
      <c r="B69" s="350" t="str">
        <f>Cover!$G$25</f>
        <v>NO</v>
      </c>
      <c r="C69" s="350" t="s">
        <v>293</v>
      </c>
      <c r="D69" s="350" t="s">
        <v>360</v>
      </c>
      <c r="E69" s="351" t="s">
        <v>144</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79</v>
      </c>
      <c r="L69" s="357">
        <f>VLOOKUP(CONCATENATE($B69,"_",$C69,"_",$L$2,"_",$D69,"_",$E69),SentData!$F$2:$G$65536,2,)</f>
        <v>76</v>
      </c>
      <c r="N69" s="353" t="str">
        <f t="shared" si="8"/>
        <v>!!</v>
      </c>
      <c r="O69" s="353" t="str">
        <f t="shared" si="9"/>
        <v>!!</v>
      </c>
      <c r="P69" s="353" t="str">
        <f t="shared" si="10"/>
        <v>!!</v>
      </c>
      <c r="Q69" s="353" t="str">
        <f t="shared" si="11"/>
        <v>!!</v>
      </c>
      <c r="R69" s="353" t="str">
        <f t="shared" si="12"/>
        <v>!!</v>
      </c>
      <c r="S69" s="353">
        <f t="shared" si="13"/>
        <v>0.96202531645569622</v>
      </c>
    </row>
    <row r="70" spans="2:19" x14ac:dyDescent="0.15">
      <c r="B70" s="350" t="str">
        <f>Cover!$G$25</f>
        <v>NO</v>
      </c>
      <c r="C70" s="350" t="s">
        <v>293</v>
      </c>
      <c r="D70" s="350" t="s">
        <v>360</v>
      </c>
      <c r="E70" s="351" t="s">
        <v>145</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0</v>
      </c>
      <c r="L70" s="357">
        <f>VLOOKUP(CONCATENATE($B70,"_",$C70,"_",$L$2,"_",$D70,"_",$E70),SentData!$F$2:$G$65536,2,)</f>
        <v>0</v>
      </c>
      <c r="N70" s="353" t="str">
        <f t="shared" si="8"/>
        <v>!!</v>
      </c>
      <c r="O70" s="353" t="str">
        <f t="shared" si="9"/>
        <v>!!</v>
      </c>
      <c r="P70" s="353" t="str">
        <f t="shared" si="10"/>
        <v>!!</v>
      </c>
      <c r="Q70" s="353" t="str">
        <f t="shared" si="11"/>
        <v>!!</v>
      </c>
      <c r="R70" s="353" t="str">
        <f t="shared" si="12"/>
        <v>!!</v>
      </c>
      <c r="S70" s="353" t="str">
        <f t="shared" si="13"/>
        <v>!!</v>
      </c>
    </row>
    <row r="71" spans="2:19" x14ac:dyDescent="0.15">
      <c r="B71" s="350" t="str">
        <f>Cover!$G$25</f>
        <v>NO</v>
      </c>
      <c r="C71" s="350" t="s">
        <v>293</v>
      </c>
      <c r="D71" s="350" t="s">
        <v>360</v>
      </c>
      <c r="E71" s="351" t="s">
        <v>146</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NO</v>
      </c>
      <c r="C72" s="350" t="s">
        <v>293</v>
      </c>
      <c r="D72" s="350" t="s">
        <v>360</v>
      </c>
      <c r="E72" s="351" t="s">
        <v>147</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625" style="350" bestFit="1" customWidth="1"/>
    <col min="22" max="25" width="3.875" style="350" bestFit="1" customWidth="1"/>
    <col min="26" max="16384" width="9" style="350"/>
  </cols>
  <sheetData>
    <row r="1" spans="1:25" x14ac:dyDescent="0.15">
      <c r="A1" s="360" t="s">
        <v>176</v>
      </c>
      <c r="B1" s="355" t="s">
        <v>174</v>
      </c>
      <c r="C1" s="639">
        <v>0.8</v>
      </c>
      <c r="D1" s="356" t="s">
        <v>175</v>
      </c>
      <c r="E1" s="639">
        <v>1.2</v>
      </c>
      <c r="L1" s="363"/>
      <c r="S1" s="354"/>
      <c r="U1" s="2213" t="s">
        <v>54</v>
      </c>
      <c r="V1" s="2213"/>
      <c r="W1" s="2213"/>
      <c r="X1" s="2213"/>
      <c r="Y1" s="625"/>
    </row>
    <row r="2" spans="1:25" x14ac:dyDescent="0.15">
      <c r="A2" s="350" t="s">
        <v>313</v>
      </c>
      <c r="B2" s="350" t="s">
        <v>286</v>
      </c>
      <c r="C2" s="350" t="s">
        <v>287</v>
      </c>
      <c r="D2" s="350" t="s">
        <v>304</v>
      </c>
      <c r="E2" s="351" t="s">
        <v>311</v>
      </c>
      <c r="F2" s="641">
        <f>$L$2-5</f>
        <v>2015</v>
      </c>
      <c r="G2" s="641">
        <f>$L$2-4</f>
        <v>2016</v>
      </c>
      <c r="H2" s="641">
        <f>$L$2-3</f>
        <v>2017</v>
      </c>
      <c r="I2" s="641">
        <f>$L$2-2</f>
        <v>2018</v>
      </c>
      <c r="J2" s="372">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1">
        <f>$L$2-4</f>
        <v>2016</v>
      </c>
      <c r="W2" s="641">
        <f>$L$2-3</f>
        <v>2017</v>
      </c>
      <c r="X2" s="641">
        <f>$L$2-2</f>
        <v>2018</v>
      </c>
      <c r="Y2" s="626"/>
    </row>
    <row r="3" spans="1:25" x14ac:dyDescent="0.15">
      <c r="A3" s="612" t="s">
        <v>179</v>
      </c>
      <c r="B3" s="612" t="str">
        <f>Cover!$G$25</f>
        <v>NO</v>
      </c>
      <c r="C3" s="612" t="s">
        <v>290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560.01900000000001</v>
      </c>
      <c r="L3" s="615">
        <f>VLOOKUP(CONCATENATE($B3,"_",$C3,"_",L$2,"_",$D3,"_",$E3),SentData!$F$2:$G$65536,2,)</f>
        <v>458.92500000000001</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0.81948112474755319</v>
      </c>
      <c r="T3" s="616"/>
      <c r="U3" s="612"/>
      <c r="V3" s="612"/>
      <c r="W3" s="612"/>
      <c r="X3" s="612"/>
    </row>
    <row r="4" spans="1:25" x14ac:dyDescent="0.15">
      <c r="A4" s="629" t="s">
        <v>178</v>
      </c>
      <c r="B4" s="612" t="str">
        <f>Cover!$G$25</f>
        <v>NO</v>
      </c>
      <c r="C4" s="612" t="s">
        <v>290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496139</v>
      </c>
      <c r="L4" s="615">
        <f>VLOOKUP(CONCATENATE($B4,"_",$C4,"_",L$2,"_",$D4,"_",$E4),SentData!$F$2:$G$65536,2,)</f>
        <v>384530</v>
      </c>
      <c r="M4" s="616"/>
      <c r="N4" s="617" t="str">
        <f t="shared" si="1"/>
        <v>!!</v>
      </c>
      <c r="O4" s="617" t="str">
        <f t="shared" si="2"/>
        <v>!!</v>
      </c>
      <c r="P4" s="617" t="str">
        <f t="shared" si="3"/>
        <v>!!</v>
      </c>
      <c r="Q4" s="617" t="str">
        <f t="shared" si="4"/>
        <v>!!</v>
      </c>
      <c r="R4" s="617" t="str">
        <f t="shared" si="5"/>
        <v>!!</v>
      </c>
      <c r="S4" s="617">
        <f t="shared" si="6"/>
        <v>0.77504489669225762</v>
      </c>
      <c r="T4" s="616"/>
      <c r="U4" s="612"/>
      <c r="V4" s="612"/>
      <c r="W4" s="612"/>
      <c r="X4" s="612"/>
    </row>
    <row r="5" spans="1:25" ht="12" x14ac:dyDescent="0.15">
      <c r="A5" s="618" t="s">
        <v>177</v>
      </c>
      <c r="B5" s="618" t="str">
        <f>Cover!$G$25</f>
        <v>NO</v>
      </c>
      <c r="C5" s="618" t="s">
        <v>290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885.93244157787501</v>
      </c>
      <c r="L5" s="621">
        <f>VLOOKUP(CONCATENATE($B5,"_",$C5,"_",L$2,"_","1000 NAC","_",$E5),SentData!$F$2:$G$65536,2,)/VLOOKUP(CONCATENATE($B5,"_",$C5,"_",L$2,"_",$D5,"_",$E5),SentData!$F$2:$G$65536,2,)</f>
        <v>837.89290189028702</v>
      </c>
      <c r="M5" s="622"/>
      <c r="N5" s="623" t="str">
        <f t="shared" si="1"/>
        <v>!!</v>
      </c>
      <c r="O5" s="623" t="str">
        <f t="shared" si="2"/>
        <v>!!</v>
      </c>
      <c r="P5" s="623" t="str">
        <f t="shared" si="3"/>
        <v>!!</v>
      </c>
      <c r="Q5" s="623" t="str">
        <f t="shared" si="4"/>
        <v>!!</v>
      </c>
      <c r="R5" s="623" t="str">
        <f t="shared" si="5"/>
        <v>!!</v>
      </c>
      <c r="S5" s="623">
        <f t="shared" si="6"/>
        <v>0.94577516587830557</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612" t="s">
        <v>179</v>
      </c>
      <c r="B6" s="612" t="str">
        <f>Cover!$G$25</f>
        <v>NO</v>
      </c>
      <c r="C6" s="612" t="s">
        <v>294</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3664.7530000000002</v>
      </c>
      <c r="L6" s="615">
        <f>VLOOKUP(CONCATENATE($B6,"_",$C6,"_",L$2,"_",$D6,"_",$E6),SentData!$F$2:$G$65536,2,)</f>
        <v>3581.7249999999999</v>
      </c>
      <c r="M6" s="616"/>
      <c r="N6" s="617" t="str">
        <f t="shared" si="1"/>
        <v>!!</v>
      </c>
      <c r="O6" s="617" t="str">
        <f t="shared" si="2"/>
        <v>!!</v>
      </c>
      <c r="P6" s="617" t="str">
        <f t="shared" si="3"/>
        <v>!!</v>
      </c>
      <c r="Q6" s="617" t="str">
        <f t="shared" si="4"/>
        <v>!!</v>
      </c>
      <c r="R6" s="617" t="str">
        <f t="shared" si="5"/>
        <v>!!</v>
      </c>
      <c r="S6" s="617">
        <f t="shared" si="6"/>
        <v>0.97734417571934584</v>
      </c>
      <c r="T6" s="616"/>
      <c r="U6" s="612"/>
      <c r="V6" s="612"/>
      <c r="W6" s="612"/>
      <c r="X6" s="612"/>
    </row>
    <row r="7" spans="1:25" x14ac:dyDescent="0.15">
      <c r="A7" s="629" t="s">
        <v>178</v>
      </c>
      <c r="B7" s="612" t="str">
        <f>Cover!$G$25</f>
        <v>NO</v>
      </c>
      <c r="C7" s="612" t="s">
        <v>294</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2160268</v>
      </c>
      <c r="L7" s="615">
        <f>VLOOKUP(CONCATENATE($B7,"_",$C7,"_",L$2,"_",$D7,"_",$E7),SentData!$F$2:$G$65536,2,)</f>
        <v>2018020</v>
      </c>
      <c r="M7" s="616"/>
      <c r="N7" s="617" t="str">
        <f t="shared" si="1"/>
        <v>!!</v>
      </c>
      <c r="O7" s="617" t="str">
        <f t="shared" si="2"/>
        <v>!!</v>
      </c>
      <c r="P7" s="617" t="str">
        <f t="shared" si="3"/>
        <v>!!</v>
      </c>
      <c r="Q7" s="617" t="str">
        <f t="shared" si="4"/>
        <v>!!</v>
      </c>
      <c r="R7" s="617" t="str">
        <f t="shared" si="5"/>
        <v>!!</v>
      </c>
      <c r="S7" s="617">
        <f t="shared" si="6"/>
        <v>0.93415261439784325</v>
      </c>
      <c r="T7" s="616"/>
      <c r="U7" s="612"/>
      <c r="V7" s="612"/>
      <c r="W7" s="612"/>
      <c r="X7" s="612"/>
    </row>
    <row r="8" spans="1:25" ht="12" x14ac:dyDescent="0.15">
      <c r="A8" s="618" t="s">
        <v>177</v>
      </c>
      <c r="B8" s="618" t="str">
        <f>Cover!$G$25</f>
        <v>NO</v>
      </c>
      <c r="C8" s="618" t="s">
        <v>294</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f>VLOOKUP(CONCATENATE($B8,"_",$C8,"_",K$2,"_","1000 NAC","_",$E8),SentData!$F$2:$G$65536,2,)/VLOOKUP(CONCATENATE($B8,"_",$C8,"_",K$2,"_",$D8,"_",$E8),SentData!$F$2:$G$65536,2,)</f>
        <v>589.47165061328826</v>
      </c>
      <c r="L8" s="621">
        <f>VLOOKUP(CONCATENATE($B8,"_",$C8,"_",L$2,"_","1000 NAC","_",$E8),SentData!$F$2:$G$65536,2,)/VLOOKUP(CONCATENATE($B8,"_",$C8,"_",L$2,"_",$D8,"_",$E8),SentData!$F$2:$G$65536,2,)</f>
        <v>563.42125651746017</v>
      </c>
      <c r="M8" s="622"/>
      <c r="N8" s="623" t="str">
        <f t="shared" si="1"/>
        <v>!!</v>
      </c>
      <c r="O8" s="623" t="str">
        <f t="shared" si="2"/>
        <v>!!</v>
      </c>
      <c r="P8" s="623" t="str">
        <f t="shared" si="3"/>
        <v>!!</v>
      </c>
      <c r="Q8" s="623" t="str">
        <f t="shared" si="4"/>
        <v>!!</v>
      </c>
      <c r="R8" s="623" t="str">
        <f t="shared" si="5"/>
        <v>!!</v>
      </c>
      <c r="S8" s="623">
        <f t="shared" si="6"/>
        <v>0.95580721470027408</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612" t="s">
        <v>179</v>
      </c>
      <c r="B9" s="612" t="str">
        <f>Cover!$G$25</f>
        <v>NO</v>
      </c>
      <c r="C9" s="612" t="s">
        <v>290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157.63300000000001</v>
      </c>
      <c r="L9" s="615">
        <f>VLOOKUP(CONCATENATE($B9,"_",$C9,"_",L$2,"_",$D9,"_",$E9),SentData!$F$2:$G$65536,2,)</f>
        <v>122.292</v>
      </c>
      <c r="M9" s="616"/>
      <c r="N9" s="617" t="str">
        <f t="shared" si="1"/>
        <v>!!</v>
      </c>
      <c r="O9" s="617" t="str">
        <f t="shared" si="2"/>
        <v>!!</v>
      </c>
      <c r="P9" s="617" t="str">
        <f t="shared" si="3"/>
        <v>!!</v>
      </c>
      <c r="Q9" s="617" t="str">
        <f t="shared" si="4"/>
        <v>!!</v>
      </c>
      <c r="R9" s="617" t="str">
        <f t="shared" si="5"/>
        <v>!!</v>
      </c>
      <c r="S9" s="617">
        <f t="shared" si="6"/>
        <v>0.77580202115039365</v>
      </c>
      <c r="T9" s="616"/>
      <c r="U9" s="612"/>
      <c r="V9" s="612"/>
      <c r="W9" s="612"/>
      <c r="X9" s="612"/>
    </row>
    <row r="10" spans="1:25" x14ac:dyDescent="0.15">
      <c r="A10" s="629" t="s">
        <v>178</v>
      </c>
      <c r="B10" s="612" t="str">
        <f>Cover!$G$25</f>
        <v>NO</v>
      </c>
      <c r="C10" s="612" t="s">
        <v>290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207076</v>
      </c>
      <c r="L10" s="615">
        <f>VLOOKUP(CONCATENATE($B10,"_",$C10,"_",L$2,"_",$D10,"_",$E10),SentData!$F$2:$G$65536,2,)</f>
        <v>139023</v>
      </c>
      <c r="M10" s="616"/>
      <c r="N10" s="617" t="str">
        <f t="shared" si="1"/>
        <v>!!</v>
      </c>
      <c r="O10" s="617" t="str">
        <f t="shared" si="2"/>
        <v>!!</v>
      </c>
      <c r="P10" s="617" t="str">
        <f t="shared" si="3"/>
        <v>!!</v>
      </c>
      <c r="Q10" s="617" t="str">
        <f t="shared" si="4"/>
        <v>!!</v>
      </c>
      <c r="R10" s="617" t="str">
        <f t="shared" si="5"/>
        <v>!!</v>
      </c>
      <c r="S10" s="617">
        <f t="shared" si="6"/>
        <v>0.67136220518070655</v>
      </c>
      <c r="T10" s="616"/>
      <c r="U10" s="612"/>
      <c r="V10" s="612"/>
      <c r="W10" s="612"/>
      <c r="X10" s="612"/>
    </row>
    <row r="11" spans="1:25" ht="12" x14ac:dyDescent="0.15">
      <c r="A11" s="618" t="s">
        <v>177</v>
      </c>
      <c r="B11" s="618" t="str">
        <f>Cover!$G$25</f>
        <v>NO</v>
      </c>
      <c r="C11" s="618" t="s">
        <v>290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1313.6589419728102</v>
      </c>
      <c r="L11" s="621">
        <f>VLOOKUP(CONCATENATE($B11,"_",$C11,"_",L$2,"_","1000 NAC","_",$E11),SentData!$F$2:$G$65536,2,)/VLOOKUP(CONCATENATE($B11,"_",$C11,"_",L$2,"_",$D11,"_",$E11),SentData!$F$2:$G$65536,2,)</f>
        <v>1136.8118928466295</v>
      </c>
      <c r="M11" s="622"/>
      <c r="N11" s="623" t="str">
        <f t="shared" si="1"/>
        <v>!!</v>
      </c>
      <c r="O11" s="623" t="str">
        <f t="shared" si="2"/>
        <v>!!</v>
      </c>
      <c r="P11" s="623" t="str">
        <f t="shared" si="3"/>
        <v>!!</v>
      </c>
      <c r="Q11" s="623" t="str">
        <f t="shared" si="4"/>
        <v>!!</v>
      </c>
      <c r="R11" s="623" t="str">
        <f t="shared" si="5"/>
        <v>!!</v>
      </c>
      <c r="S11" s="623">
        <f t="shared" si="6"/>
        <v>0.86537826259485762</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612" t="s">
        <v>179</v>
      </c>
      <c r="B12" s="612" t="str">
        <f>Cover!$G$25</f>
        <v>NO</v>
      </c>
      <c r="C12" s="612" t="s">
        <v>294</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16.25</v>
      </c>
      <c r="L12" s="615">
        <f>VLOOKUP(CONCATENATE($B12,"_",$C12,"_",L$2,"_",$D12,"_",$E12),SentData!$F$2:$G$65536,2,)</f>
        <v>22.073</v>
      </c>
      <c r="M12" s="616"/>
      <c r="N12" s="617" t="str">
        <f t="shared" si="1"/>
        <v>!!</v>
      </c>
      <c r="O12" s="617" t="str">
        <f t="shared" si="2"/>
        <v>!!</v>
      </c>
      <c r="P12" s="617" t="str">
        <f t="shared" si="3"/>
        <v>!!</v>
      </c>
      <c r="Q12" s="617" t="str">
        <f t="shared" si="4"/>
        <v>!!</v>
      </c>
      <c r="R12" s="617" t="str">
        <f t="shared" si="5"/>
        <v>!!</v>
      </c>
      <c r="S12" s="617">
        <f t="shared" si="6"/>
        <v>1.3583384615384615</v>
      </c>
      <c r="T12" s="616"/>
      <c r="U12" s="612"/>
      <c r="V12" s="612"/>
      <c r="W12" s="612"/>
      <c r="X12" s="612"/>
    </row>
    <row r="13" spans="1:25" x14ac:dyDescent="0.15">
      <c r="A13" s="629" t="s">
        <v>178</v>
      </c>
      <c r="B13" s="612" t="str">
        <f>Cover!$G$25</f>
        <v>NO</v>
      </c>
      <c r="C13" s="612" t="s">
        <v>294</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11717</v>
      </c>
      <c r="L13" s="615">
        <f>VLOOKUP(CONCATENATE($B13,"_",$C13,"_",L$2,"_",$D13,"_",$E13),SentData!$F$2:$G$65536,2,)</f>
        <v>7447</v>
      </c>
      <c r="M13" s="616"/>
      <c r="N13" s="617" t="str">
        <f t="shared" si="1"/>
        <v>!!</v>
      </c>
      <c r="O13" s="617" t="str">
        <f t="shared" si="2"/>
        <v>!!</v>
      </c>
      <c r="P13" s="617" t="str">
        <f t="shared" si="3"/>
        <v>!!</v>
      </c>
      <c r="Q13" s="617" t="str">
        <f t="shared" si="4"/>
        <v>!!</v>
      </c>
      <c r="R13" s="617" t="str">
        <f t="shared" si="5"/>
        <v>!!</v>
      </c>
      <c r="S13" s="617">
        <f t="shared" si="6"/>
        <v>0.63557224545532132</v>
      </c>
      <c r="T13" s="616"/>
      <c r="U13" s="612"/>
      <c r="V13" s="612"/>
      <c r="W13" s="612"/>
      <c r="X13" s="612"/>
    </row>
    <row r="14" spans="1:25" ht="12" x14ac:dyDescent="0.15">
      <c r="A14" s="618" t="s">
        <v>177</v>
      </c>
      <c r="B14" s="618" t="str">
        <f>Cover!$G$25</f>
        <v>NO</v>
      </c>
      <c r="C14" s="618" t="s">
        <v>294</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f>VLOOKUP(CONCATENATE($B14,"_",$C14,"_",K$2,"_","1000 NAC","_",$E14),SentData!$F$2:$G$65536,2,)/VLOOKUP(CONCATENATE($B14,"_",$C14,"_",K$2,"_",$D14,"_",$E14),SentData!$F$2:$G$65536,2,)</f>
        <v>721.04615384615386</v>
      </c>
      <c r="L14" s="621">
        <f>VLOOKUP(CONCATENATE($B14,"_",$C14,"_",L$2,"_","1000 NAC","_",$E14),SentData!$F$2:$G$65536,2,)/VLOOKUP(CONCATENATE($B14,"_",$C14,"_",L$2,"_",$D14,"_",$E14),SentData!$F$2:$G$65536,2,)</f>
        <v>337.38051012549266</v>
      </c>
      <c r="M14" s="622"/>
      <c r="N14" s="623" t="str">
        <f t="shared" si="1"/>
        <v>!!</v>
      </c>
      <c r="O14" s="623" t="str">
        <f t="shared" si="2"/>
        <v>!!</v>
      </c>
      <c r="P14" s="623" t="str">
        <f t="shared" si="3"/>
        <v>!!</v>
      </c>
      <c r="Q14" s="623" t="str">
        <f t="shared" si="4"/>
        <v>!!</v>
      </c>
      <c r="R14" s="623" t="str">
        <f t="shared" si="5"/>
        <v>!!</v>
      </c>
      <c r="S14" s="623">
        <f t="shared" si="6"/>
        <v>0.46790418106505555</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612" t="s">
        <v>179</v>
      </c>
      <c r="B15" s="612" t="str">
        <f>Cover!$G$25</f>
        <v>NO</v>
      </c>
      <c r="C15" s="612" t="s">
        <v>290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4.944</v>
      </c>
      <c r="L15" s="615">
        <f>VLOOKUP(CONCATENATE($B15,"_",$C15,"_",L$2,"_",$D15,"_",$E15),SentData!$F$2:$G$65536,2,)</f>
        <v>5.16</v>
      </c>
      <c r="M15" s="616"/>
      <c r="N15" s="617" t="str">
        <f t="shared" si="1"/>
        <v>!!</v>
      </c>
      <c r="O15" s="617" t="str">
        <f t="shared" si="2"/>
        <v>!!</v>
      </c>
      <c r="P15" s="617" t="str">
        <f t="shared" si="3"/>
        <v>!!</v>
      </c>
      <c r="Q15" s="617" t="str">
        <f t="shared" si="4"/>
        <v>!!</v>
      </c>
      <c r="R15" s="617" t="str">
        <f t="shared" si="5"/>
        <v>!!</v>
      </c>
      <c r="S15" s="617">
        <f t="shared" si="6"/>
        <v>1.0436893203883495</v>
      </c>
      <c r="T15" s="616"/>
      <c r="U15" s="612"/>
      <c r="V15" s="612"/>
      <c r="W15" s="612"/>
      <c r="X15" s="612"/>
    </row>
    <row r="16" spans="1:25" x14ac:dyDescent="0.15">
      <c r="A16" s="629" t="s">
        <v>178</v>
      </c>
      <c r="B16" s="612" t="str">
        <f>Cover!$G$25</f>
        <v>NO</v>
      </c>
      <c r="C16" s="612" t="s">
        <v>290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8100</v>
      </c>
      <c r="L16" s="615">
        <f>VLOOKUP(CONCATENATE($B16,"_",$C16,"_",L$2,"_",$D16,"_",$E16),SentData!$F$2:$G$65536,2,)</f>
        <v>6346</v>
      </c>
      <c r="M16" s="616"/>
      <c r="N16" s="617" t="str">
        <f t="shared" si="1"/>
        <v>!!</v>
      </c>
      <c r="O16" s="617" t="str">
        <f t="shared" si="2"/>
        <v>!!</v>
      </c>
      <c r="P16" s="617" t="str">
        <f t="shared" si="3"/>
        <v>!!</v>
      </c>
      <c r="Q16" s="617" t="str">
        <f t="shared" si="4"/>
        <v>!!</v>
      </c>
      <c r="R16" s="617" t="str">
        <f t="shared" si="5"/>
        <v>!!</v>
      </c>
      <c r="S16" s="617">
        <f t="shared" si="6"/>
        <v>0.78345679012345681</v>
      </c>
      <c r="T16" s="616"/>
      <c r="U16" s="612"/>
      <c r="V16" s="612"/>
      <c r="W16" s="612"/>
      <c r="X16" s="612"/>
    </row>
    <row r="17" spans="1:24" ht="12" x14ac:dyDescent="0.15">
      <c r="A17" s="618" t="s">
        <v>177</v>
      </c>
      <c r="B17" s="618" t="str">
        <f>Cover!$G$25</f>
        <v>NO</v>
      </c>
      <c r="C17" s="618" t="s">
        <v>290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1638.3495145631068</v>
      </c>
      <c r="L17" s="621">
        <f>VLOOKUP(CONCATENATE($B17,"_",$C17,"_",L$2,"_","1000 NAC","_",$E17),SentData!$F$2:$G$65536,2,)/VLOOKUP(CONCATENATE($B17,"_",$C17,"_",L$2,"_",$D17,"_",$E17),SentData!$F$2:$G$65536,2,)</f>
        <v>1229.8449612403101</v>
      </c>
      <c r="M17" s="622"/>
      <c r="N17" s="623" t="str">
        <f t="shared" si="1"/>
        <v>!!</v>
      </c>
      <c r="O17" s="623" t="str">
        <f t="shared" si="2"/>
        <v>!!</v>
      </c>
      <c r="P17" s="623" t="str">
        <f t="shared" si="3"/>
        <v>!!</v>
      </c>
      <c r="Q17" s="623" t="str">
        <f t="shared" si="4"/>
        <v>!!</v>
      </c>
      <c r="R17" s="623" t="str">
        <f t="shared" si="5"/>
        <v>!!</v>
      </c>
      <c r="S17" s="623">
        <f t="shared" si="6"/>
        <v>0.75066092449038191</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612" t="s">
        <v>179</v>
      </c>
      <c r="B18" s="612" t="str">
        <f>Cover!$G$25</f>
        <v>NO</v>
      </c>
      <c r="C18" s="612" t="s">
        <v>294</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8.6850000000000005</v>
      </c>
      <c r="L18" s="615">
        <f>VLOOKUP(CONCATENATE($B18,"_",$C18,"_",L$2,"_",$D18,"_",$E18),SentData!$F$2:$G$65536,2,)</f>
        <v>14.645</v>
      </c>
      <c r="M18" s="616"/>
      <c r="N18" s="617" t="str">
        <f t="shared" si="1"/>
        <v>!!</v>
      </c>
      <c r="O18" s="617" t="str">
        <f t="shared" si="2"/>
        <v>!!</v>
      </c>
      <c r="P18" s="617" t="str">
        <f t="shared" si="3"/>
        <v>!!</v>
      </c>
      <c r="Q18" s="617" t="str">
        <f t="shared" si="4"/>
        <v>!!</v>
      </c>
      <c r="R18" s="617" t="str">
        <f t="shared" si="5"/>
        <v>!!</v>
      </c>
      <c r="S18" s="617">
        <f t="shared" si="6"/>
        <v>1.6862406447898675</v>
      </c>
      <c r="T18" s="616"/>
      <c r="U18" s="612"/>
      <c r="V18" s="612"/>
      <c r="W18" s="612"/>
      <c r="X18" s="612"/>
    </row>
    <row r="19" spans="1:24" x14ac:dyDescent="0.15">
      <c r="A19" s="629" t="s">
        <v>178</v>
      </c>
      <c r="B19" s="612" t="str">
        <f>Cover!$G$25</f>
        <v>NO</v>
      </c>
      <c r="C19" s="612" t="s">
        <v>294</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5553</v>
      </c>
      <c r="L19" s="615">
        <f>VLOOKUP(CONCATENATE($B19,"_",$C19,"_",L$2,"_",$D19,"_",$E19),SentData!$F$2:$G$65536,2,)</f>
        <v>3918</v>
      </c>
      <c r="M19" s="616"/>
      <c r="N19" s="617" t="str">
        <f t="shared" si="1"/>
        <v>!!</v>
      </c>
      <c r="O19" s="617" t="str">
        <f t="shared" si="2"/>
        <v>!!</v>
      </c>
      <c r="P19" s="617" t="str">
        <f t="shared" si="3"/>
        <v>!!</v>
      </c>
      <c r="Q19" s="617" t="str">
        <f t="shared" si="4"/>
        <v>!!</v>
      </c>
      <c r="R19" s="617" t="str">
        <f t="shared" si="5"/>
        <v>!!</v>
      </c>
      <c r="S19" s="617">
        <f t="shared" si="6"/>
        <v>0.70556455969746079</v>
      </c>
      <c r="T19" s="616"/>
      <c r="U19" s="612"/>
      <c r="V19" s="612"/>
      <c r="W19" s="612"/>
      <c r="X19" s="612"/>
    </row>
    <row r="20" spans="1:24" ht="12" x14ac:dyDescent="0.15">
      <c r="A20" s="618" t="s">
        <v>177</v>
      </c>
      <c r="B20" s="618" t="str">
        <f>Cover!$G$25</f>
        <v>NO</v>
      </c>
      <c r="C20" s="618" t="s">
        <v>294</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f>VLOOKUP(CONCATENATE($B20,"_",$C20,"_",K$2,"_","1000 NAC","_",$E20),SentData!$F$2:$G$65536,2,)/VLOOKUP(CONCATENATE($B20,"_",$C20,"_",K$2,"_",$D20,"_",$E20),SentData!$F$2:$G$65536,2,)</f>
        <v>639.37823834196888</v>
      </c>
      <c r="L20" s="621">
        <f>VLOOKUP(CONCATENATE($B20,"_",$C20,"_",L$2,"_","1000 NAC","_",$E20),SentData!$F$2:$G$65536,2,)/VLOOKUP(CONCATENATE($B20,"_",$C20,"_",L$2,"_",$D20,"_",$E20),SentData!$F$2:$G$65536,2,)</f>
        <v>267.53158074428131</v>
      </c>
      <c r="M20" s="622"/>
      <c r="N20" s="623" t="str">
        <f t="shared" si="1"/>
        <v>!!</v>
      </c>
      <c r="O20" s="623" t="str">
        <f t="shared" si="2"/>
        <v>!!</v>
      </c>
      <c r="P20" s="623" t="str">
        <f t="shared" si="3"/>
        <v>!!</v>
      </c>
      <c r="Q20" s="623" t="str">
        <f t="shared" si="4"/>
        <v>!!</v>
      </c>
      <c r="R20" s="623" t="str">
        <f t="shared" si="5"/>
        <v>!!</v>
      </c>
      <c r="S20" s="623">
        <f t="shared" si="6"/>
        <v>0.41842459549146105</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612" t="s">
        <v>179</v>
      </c>
      <c r="B21" s="612" t="str">
        <f>Cover!$G$25</f>
        <v>NO</v>
      </c>
      <c r="C21" s="612" t="s">
        <v>290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152.68899999999999</v>
      </c>
      <c r="L21" s="615">
        <f>VLOOKUP(CONCATENATE($B21,"_",$C21,"_",L$2,"_",$D21,"_",$E21),SentData!$F$2:$G$65536,2,)</f>
        <v>117.13200000000001</v>
      </c>
      <c r="M21" s="616"/>
      <c r="N21" s="617" t="str">
        <f t="shared" si="1"/>
        <v>!!</v>
      </c>
      <c r="O21" s="617" t="str">
        <f t="shared" si="2"/>
        <v>!!</v>
      </c>
      <c r="P21" s="617" t="str">
        <f t="shared" si="3"/>
        <v>!!</v>
      </c>
      <c r="Q21" s="617" t="str">
        <f t="shared" si="4"/>
        <v>!!</v>
      </c>
      <c r="R21" s="617" t="str">
        <f t="shared" si="5"/>
        <v>!!</v>
      </c>
      <c r="S21" s="617">
        <f t="shared" si="6"/>
        <v>0.76712795289772029</v>
      </c>
      <c r="T21" s="616"/>
      <c r="U21" s="612"/>
      <c r="V21" s="612"/>
      <c r="W21" s="612"/>
      <c r="X21" s="612"/>
    </row>
    <row r="22" spans="1:24" x14ac:dyDescent="0.15">
      <c r="A22" s="629" t="s">
        <v>178</v>
      </c>
      <c r="B22" s="612" t="str">
        <f>Cover!$G$25</f>
        <v>NO</v>
      </c>
      <c r="C22" s="612" t="s">
        <v>290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198976</v>
      </c>
      <c r="L22" s="615">
        <f>VLOOKUP(CONCATENATE($B22,"_",$C22,"_",L$2,"_",$D22,"_",$E22),SentData!$F$2:$G$65536,2,)</f>
        <v>132677</v>
      </c>
      <c r="M22" s="616"/>
      <c r="N22" s="617" t="str">
        <f t="shared" si="1"/>
        <v>!!</v>
      </c>
      <c r="O22" s="617" t="str">
        <f t="shared" si="2"/>
        <v>!!</v>
      </c>
      <c r="P22" s="617" t="str">
        <f t="shared" si="3"/>
        <v>!!</v>
      </c>
      <c r="Q22" s="617" t="str">
        <f t="shared" si="4"/>
        <v>!!</v>
      </c>
      <c r="R22" s="617" t="str">
        <f t="shared" si="5"/>
        <v>!!</v>
      </c>
      <c r="S22" s="617">
        <f t="shared" si="6"/>
        <v>0.66679901093599225</v>
      </c>
      <c r="T22" s="616"/>
      <c r="U22" s="612"/>
      <c r="V22" s="612"/>
      <c r="W22" s="612"/>
      <c r="X22" s="612"/>
    </row>
    <row r="23" spans="1:24" ht="12" x14ac:dyDescent="0.15">
      <c r="A23" s="618" t="s">
        <v>177</v>
      </c>
      <c r="B23" s="618" t="str">
        <f>Cover!$G$25</f>
        <v>NO</v>
      </c>
      <c r="C23" s="618" t="s">
        <v>290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1303.145609703384</v>
      </c>
      <c r="L23" s="621">
        <f>VLOOKUP(CONCATENATE($B23,"_",$C23,"_",L$2,"_","1000 NAC","_",$E23),SentData!$F$2:$G$65536,2,)/VLOOKUP(CONCATENATE($B23,"_",$C23,"_",L$2,"_",$D23,"_",$E23),SentData!$F$2:$G$65536,2,)</f>
        <v>1132.7135197896389</v>
      </c>
      <c r="M23" s="622"/>
      <c r="N23" s="623" t="str">
        <f t="shared" si="1"/>
        <v>!!</v>
      </c>
      <c r="O23" s="623" t="str">
        <f t="shared" si="2"/>
        <v>!!</v>
      </c>
      <c r="P23" s="623" t="str">
        <f t="shared" si="3"/>
        <v>!!</v>
      </c>
      <c r="Q23" s="623" t="str">
        <f t="shared" si="4"/>
        <v>!!</v>
      </c>
      <c r="R23" s="623" t="str">
        <f t="shared" si="5"/>
        <v>!!</v>
      </c>
      <c r="S23" s="623">
        <f t="shared" si="6"/>
        <v>0.86921485316400049</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612" t="s">
        <v>179</v>
      </c>
      <c r="B24" s="612" t="str">
        <f>Cover!$G$25</f>
        <v>NO</v>
      </c>
      <c r="C24" s="612" t="s">
        <v>294</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7.5650000000000004</v>
      </c>
      <c r="L24" s="615">
        <f>VLOOKUP(CONCATENATE($B24,"_",$C24,"_",L$2,"_",$D24,"_",$E24),SentData!$F$2:$G$65536,2,)</f>
        <v>7.4279999999999999</v>
      </c>
      <c r="M24" s="616"/>
      <c r="N24" s="617" t="str">
        <f t="shared" si="1"/>
        <v>!!</v>
      </c>
      <c r="O24" s="617" t="str">
        <f t="shared" si="2"/>
        <v>!!</v>
      </c>
      <c r="P24" s="617" t="str">
        <f t="shared" si="3"/>
        <v>!!</v>
      </c>
      <c r="Q24" s="617" t="str">
        <f t="shared" si="4"/>
        <v>!!</v>
      </c>
      <c r="R24" s="617" t="str">
        <f t="shared" si="5"/>
        <v>!!</v>
      </c>
      <c r="S24" s="617">
        <f t="shared" si="6"/>
        <v>0.98189028420356905</v>
      </c>
      <c r="T24" s="616"/>
      <c r="U24" s="612"/>
      <c r="V24" s="612"/>
      <c r="W24" s="612"/>
      <c r="X24" s="612"/>
    </row>
    <row r="25" spans="1:24" x14ac:dyDescent="0.15">
      <c r="A25" s="629" t="s">
        <v>178</v>
      </c>
      <c r="B25" s="612" t="str">
        <f>Cover!$G$25</f>
        <v>NO</v>
      </c>
      <c r="C25" s="612" t="s">
        <v>294</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6164</v>
      </c>
      <c r="L25" s="615">
        <f>VLOOKUP(CONCATENATE($B25,"_",$C25,"_",L$2,"_",$D25,"_",$E25),SentData!$F$2:$G$65536,2,)</f>
        <v>3529</v>
      </c>
      <c r="M25" s="616"/>
      <c r="N25" s="617" t="str">
        <f t="shared" si="1"/>
        <v>!!</v>
      </c>
      <c r="O25" s="617" t="str">
        <f t="shared" si="2"/>
        <v>!!</v>
      </c>
      <c r="P25" s="617" t="str">
        <f t="shared" si="3"/>
        <v>!!</v>
      </c>
      <c r="Q25" s="617" t="str">
        <f t="shared" si="4"/>
        <v>!!</v>
      </c>
      <c r="R25" s="617" t="str">
        <f t="shared" si="5"/>
        <v>!!</v>
      </c>
      <c r="S25" s="617">
        <f t="shared" si="6"/>
        <v>0.57251784555483454</v>
      </c>
      <c r="T25" s="616"/>
      <c r="U25" s="612"/>
      <c r="V25" s="612"/>
      <c r="W25" s="612"/>
      <c r="X25" s="612"/>
    </row>
    <row r="26" spans="1:24" ht="12" x14ac:dyDescent="0.15">
      <c r="A26" s="618" t="s">
        <v>177</v>
      </c>
      <c r="B26" s="618" t="str">
        <f>Cover!$G$25</f>
        <v>NO</v>
      </c>
      <c r="C26" s="618" t="s">
        <v>294</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f>VLOOKUP(CONCATENATE($B26,"_",$C26,"_",K$2,"_","1000 NAC","_",$E26),SentData!$F$2:$G$65536,2,)/VLOOKUP(CONCATENATE($B26,"_",$C26,"_",K$2,"_",$D26,"_",$E26),SentData!$F$2:$G$65536,2,)</f>
        <v>814.80502313284865</v>
      </c>
      <c r="L26" s="621">
        <f>VLOOKUP(CONCATENATE($B26,"_",$C26,"_",L$2,"_","1000 NAC","_",$E26),SentData!$F$2:$G$65536,2,)/VLOOKUP(CONCATENATE($B26,"_",$C26,"_",L$2,"_",$D26,"_",$E26),SentData!$F$2:$G$65536,2,)</f>
        <v>475.09423801830911</v>
      </c>
      <c r="M26" s="622"/>
      <c r="N26" s="623" t="str">
        <f t="shared" si="1"/>
        <v>!!</v>
      </c>
      <c r="O26" s="623" t="str">
        <f t="shared" si="2"/>
        <v>!!</v>
      </c>
      <c r="P26" s="623" t="str">
        <f t="shared" si="3"/>
        <v>!!</v>
      </c>
      <c r="Q26" s="623" t="str">
        <f t="shared" si="4"/>
        <v>!!</v>
      </c>
      <c r="R26" s="623" t="str">
        <f t="shared" si="5"/>
        <v>!!</v>
      </c>
      <c r="S26" s="623">
        <f t="shared" si="6"/>
        <v>0.58307720808054975</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612" t="s">
        <v>179</v>
      </c>
      <c r="B27" s="612" t="str">
        <f>Cover!$G$25</f>
        <v>NO</v>
      </c>
      <c r="C27" s="612" t="s">
        <v>290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402.38600000000002</v>
      </c>
      <c r="L27" s="615">
        <f>VLOOKUP(CONCATENATE($B27,"_",$C27,"_",L$2,"_",$D27,"_",$E27),SentData!$F$2:$G$65536,2,)</f>
        <v>336.63299999999998</v>
      </c>
      <c r="M27" s="616"/>
      <c r="N27" s="617" t="str">
        <f t="shared" si="1"/>
        <v>!!</v>
      </c>
      <c r="O27" s="617" t="str">
        <f t="shared" si="2"/>
        <v>!!</v>
      </c>
      <c r="P27" s="617" t="str">
        <f t="shared" si="3"/>
        <v>!!</v>
      </c>
      <c r="Q27" s="617" t="str">
        <f t="shared" si="4"/>
        <v>!!</v>
      </c>
      <c r="R27" s="617" t="str">
        <f t="shared" si="5"/>
        <v>!!</v>
      </c>
      <c r="S27" s="617">
        <f t="shared" si="6"/>
        <v>0.83659222736377503</v>
      </c>
      <c r="T27" s="616"/>
      <c r="U27" s="612"/>
      <c r="V27" s="612"/>
      <c r="W27" s="612"/>
      <c r="X27" s="612"/>
    </row>
    <row r="28" spans="1:24" x14ac:dyDescent="0.15">
      <c r="A28" s="629" t="s">
        <v>178</v>
      </c>
      <c r="B28" s="612" t="str">
        <f>Cover!$G$25</f>
        <v>NO</v>
      </c>
      <c r="C28" s="612" t="s">
        <v>290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289063</v>
      </c>
      <c r="L28" s="615">
        <f>VLOOKUP(CONCATENATE($B28,"_",$C28,"_",L$2,"_",$D28,"_",$E28),SentData!$F$2:$G$65536,2,)</f>
        <v>245507</v>
      </c>
      <c r="M28" s="616"/>
      <c r="N28" s="617" t="str">
        <f t="shared" si="1"/>
        <v>!!</v>
      </c>
      <c r="O28" s="617" t="str">
        <f t="shared" si="2"/>
        <v>!!</v>
      </c>
      <c r="P28" s="617" t="str">
        <f t="shared" si="3"/>
        <v>!!</v>
      </c>
      <c r="Q28" s="617" t="str">
        <f t="shared" si="4"/>
        <v>!!</v>
      </c>
      <c r="R28" s="617" t="str">
        <f t="shared" si="5"/>
        <v>!!</v>
      </c>
      <c r="S28" s="617">
        <f t="shared" si="6"/>
        <v>0.84932004441938258</v>
      </c>
      <c r="T28" s="616"/>
      <c r="U28" s="612"/>
      <c r="V28" s="612"/>
      <c r="W28" s="612"/>
      <c r="X28" s="612"/>
    </row>
    <row r="29" spans="1:24" ht="12" x14ac:dyDescent="0.15">
      <c r="A29" s="618" t="s">
        <v>177</v>
      </c>
      <c r="B29" s="618" t="str">
        <f>Cover!$G$25</f>
        <v>NO</v>
      </c>
      <c r="C29" s="618" t="s">
        <v>290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718.37240858280359</v>
      </c>
      <c r="L29" s="621">
        <f>VLOOKUP(CONCATENATE($B29,"_",$C29,"_",L$2,"_","1000 NAC","_",$E29),SentData!$F$2:$G$65536,2,)/VLOOKUP(CONCATENATE($B29,"_",$C29,"_",L$2,"_",$D29,"_",$E29),SentData!$F$2:$G$65536,2,)</f>
        <v>729.3016430355907</v>
      </c>
      <c r="M29" s="622"/>
      <c r="N29" s="623" t="str">
        <f t="shared" si="1"/>
        <v>!!</v>
      </c>
      <c r="O29" s="623" t="str">
        <f t="shared" si="2"/>
        <v>!!</v>
      </c>
      <c r="P29" s="623" t="str">
        <f t="shared" si="3"/>
        <v>!!</v>
      </c>
      <c r="Q29" s="623" t="str">
        <f t="shared" si="4"/>
        <v>!!</v>
      </c>
      <c r="R29" s="623" t="str">
        <f t="shared" si="5"/>
        <v>!!</v>
      </c>
      <c r="S29" s="623">
        <f t="shared" si="6"/>
        <v>1.015213883944051</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612" t="s">
        <v>179</v>
      </c>
      <c r="B30" s="612" t="str">
        <f>Cover!$G$25</f>
        <v>NO</v>
      </c>
      <c r="C30" s="612" t="s">
        <v>294</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3648.5030000000002</v>
      </c>
      <c r="L30" s="615">
        <f>VLOOKUP(CONCATENATE($B30,"_",$C30,"_",L$2,"_",$D30,"_",$E30),SentData!$F$2:$G$65536,2,)</f>
        <v>3559.652</v>
      </c>
      <c r="M30" s="616"/>
      <c r="N30" s="617" t="str">
        <f t="shared" si="1"/>
        <v>!!</v>
      </c>
      <c r="O30" s="617" t="str">
        <f t="shared" si="2"/>
        <v>!!</v>
      </c>
      <c r="P30" s="617" t="str">
        <f t="shared" si="3"/>
        <v>!!</v>
      </c>
      <c r="Q30" s="617" t="str">
        <f t="shared" si="4"/>
        <v>!!</v>
      </c>
      <c r="R30" s="617" t="str">
        <f t="shared" si="5"/>
        <v>!!</v>
      </c>
      <c r="S30" s="617">
        <f t="shared" si="6"/>
        <v>0.97564727231963355</v>
      </c>
      <c r="T30" s="616"/>
      <c r="U30" s="612"/>
      <c r="V30" s="612"/>
      <c r="W30" s="612"/>
      <c r="X30" s="612"/>
    </row>
    <row r="31" spans="1:24" x14ac:dyDescent="0.15">
      <c r="A31" s="629" t="s">
        <v>178</v>
      </c>
      <c r="B31" s="612" t="str">
        <f>Cover!$G$25</f>
        <v>NO</v>
      </c>
      <c r="C31" s="612" t="s">
        <v>294</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2148551</v>
      </c>
      <c r="L31" s="615">
        <f>VLOOKUP(CONCATENATE($B31,"_",$C31,"_",L$2,"_",$D31,"_",$E31),SentData!$F$2:$G$65536,2,)</f>
        <v>2010573</v>
      </c>
      <c r="M31" s="616"/>
      <c r="N31" s="617" t="str">
        <f t="shared" si="1"/>
        <v>!!</v>
      </c>
      <c r="O31" s="617" t="str">
        <f t="shared" si="2"/>
        <v>!!</v>
      </c>
      <c r="P31" s="617" t="str">
        <f t="shared" si="3"/>
        <v>!!</v>
      </c>
      <c r="Q31" s="617" t="str">
        <f t="shared" si="4"/>
        <v>!!</v>
      </c>
      <c r="R31" s="617" t="str">
        <f t="shared" si="5"/>
        <v>!!</v>
      </c>
      <c r="S31" s="617">
        <f t="shared" si="6"/>
        <v>0.93578090536366132</v>
      </c>
      <c r="T31" s="616"/>
      <c r="U31" s="612"/>
      <c r="V31" s="612"/>
      <c r="W31" s="612"/>
      <c r="X31" s="612"/>
    </row>
    <row r="32" spans="1:24" ht="12" x14ac:dyDescent="0.15">
      <c r="A32" s="618" t="s">
        <v>177</v>
      </c>
      <c r="B32" s="618" t="str">
        <f>Cover!$G$25</f>
        <v>NO</v>
      </c>
      <c r="C32" s="618" t="s">
        <v>294</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f>VLOOKUP(CONCATENATE($B32,"_",$C32,"_",K$2,"_","1000 NAC","_",$E32),SentData!$F$2:$G$65536,2,)/VLOOKUP(CONCATENATE($B32,"_",$C32,"_",K$2,"_",$D32,"_",$E32),SentData!$F$2:$G$65536,2,)</f>
        <v>588.88563336798677</v>
      </c>
      <c r="L32" s="621">
        <f>VLOOKUP(CONCATENATE($B32,"_",$C32,"_",L$2,"_","1000 NAC","_",$E32),SentData!$F$2:$G$65536,2,)/VLOOKUP(CONCATENATE($B32,"_",$C32,"_",L$2,"_",$D32,"_",$E32),SentData!$F$2:$G$65536,2,)</f>
        <v>564.82290965521349</v>
      </c>
      <c r="M32" s="622"/>
      <c r="N32" s="623" t="str">
        <f t="shared" si="1"/>
        <v>!!</v>
      </c>
      <c r="O32" s="623" t="str">
        <f t="shared" si="2"/>
        <v>!!</v>
      </c>
      <c r="P32" s="623" t="str">
        <f t="shared" si="3"/>
        <v>!!</v>
      </c>
      <c r="Q32" s="623" t="str">
        <f t="shared" si="4"/>
        <v>!!</v>
      </c>
      <c r="R32" s="623" t="str">
        <f t="shared" si="5"/>
        <v>!!</v>
      </c>
      <c r="S32" s="623">
        <f t="shared" si="6"/>
        <v>0.95913854516172781</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612" t="s">
        <v>179</v>
      </c>
      <c r="B33" s="612" t="str">
        <f>Cover!$G$25</f>
        <v>NO</v>
      </c>
      <c r="C33" s="612" t="s">
        <v>290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401.69600000000003</v>
      </c>
      <c r="L33" s="615">
        <f>VLOOKUP(CONCATENATE($B33,"_",$C33,"_",L$2,"_",$D33,"_",$E33),SentData!$F$2:$G$65536,2,)</f>
        <v>336.15499999999997</v>
      </c>
      <c r="M33" s="616"/>
      <c r="N33" s="617" t="str">
        <f t="shared" si="1"/>
        <v>!!</v>
      </c>
      <c r="O33" s="617" t="str">
        <f t="shared" si="2"/>
        <v>!!</v>
      </c>
      <c r="P33" s="617" t="str">
        <f t="shared" si="3"/>
        <v>!!</v>
      </c>
      <c r="Q33" s="617" t="str">
        <f t="shared" si="4"/>
        <v>!!</v>
      </c>
      <c r="R33" s="617" t="str">
        <f t="shared" si="5"/>
        <v>!!</v>
      </c>
      <c r="S33" s="617">
        <f t="shared" si="6"/>
        <v>0.83683930136222406</v>
      </c>
      <c r="T33" s="616"/>
      <c r="U33" s="612"/>
      <c r="V33" s="612"/>
      <c r="W33" s="612"/>
      <c r="X33" s="612"/>
    </row>
    <row r="34" spans="1:24" x14ac:dyDescent="0.15">
      <c r="A34" s="629" t="s">
        <v>178</v>
      </c>
      <c r="B34" s="612" t="str">
        <f>Cover!$G$25</f>
        <v>NO</v>
      </c>
      <c r="C34" s="612" t="s">
        <v>290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285621</v>
      </c>
      <c r="L34" s="615">
        <f>VLOOKUP(CONCATENATE($B34,"_",$C34,"_",L$2,"_",$D34,"_",$E34),SentData!$F$2:$G$65536,2,)</f>
        <v>242330</v>
      </c>
      <c r="M34" s="616"/>
      <c r="N34" s="617" t="str">
        <f t="shared" si="1"/>
        <v>!!</v>
      </c>
      <c r="O34" s="617" t="str">
        <f t="shared" si="2"/>
        <v>!!</v>
      </c>
      <c r="P34" s="617" t="str">
        <f t="shared" si="3"/>
        <v>!!</v>
      </c>
      <c r="Q34" s="617" t="str">
        <f t="shared" si="4"/>
        <v>!!</v>
      </c>
      <c r="R34" s="617" t="str">
        <f t="shared" si="5"/>
        <v>!!</v>
      </c>
      <c r="S34" s="617">
        <f t="shared" si="6"/>
        <v>0.84843201305226157</v>
      </c>
      <c r="T34" s="616"/>
      <c r="U34" s="612"/>
      <c r="V34" s="612"/>
      <c r="W34" s="612"/>
      <c r="X34" s="612"/>
    </row>
    <row r="35" spans="1:24" ht="12" x14ac:dyDescent="0.15">
      <c r="A35" s="618" t="s">
        <v>177</v>
      </c>
      <c r="B35" s="618" t="str">
        <f>Cover!$G$25</f>
        <v>NO</v>
      </c>
      <c r="C35" s="618" t="s">
        <v>290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711.03770015135819</v>
      </c>
      <c r="L35" s="621">
        <f>VLOOKUP(CONCATENATE($B35,"_",$C35,"_",L$2,"_","1000 NAC","_",$E35),SentData!$F$2:$G$65536,2,)/VLOOKUP(CONCATENATE($B35,"_",$C35,"_",L$2,"_",$D35,"_",$E35),SentData!$F$2:$G$65536,2,)</f>
        <v>720.88768574020924</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1.0138529723343139</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612" t="s">
        <v>179</v>
      </c>
      <c r="B36" s="612" t="str">
        <f>Cover!$G$25</f>
        <v>NO</v>
      </c>
      <c r="C36" s="612" t="s">
        <v>294</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3492.326</v>
      </c>
      <c r="L36" s="615">
        <f>VLOOKUP(CONCATENATE($B36,"_",$C36,"_",L$2,"_",$D36,"_",$E36),SentData!$F$2:$G$65536,2,)</f>
        <v>3352.1550000000002</v>
      </c>
      <c r="M36" s="616"/>
      <c r="N36" s="617" t="str">
        <f t="shared" si="7"/>
        <v>!!</v>
      </c>
      <c r="O36" s="617" t="str">
        <f t="shared" si="8"/>
        <v>!!</v>
      </c>
      <c r="P36" s="617" t="str">
        <f t="shared" si="9"/>
        <v>!!</v>
      </c>
      <c r="Q36" s="617" t="str">
        <f t="shared" si="10"/>
        <v>!!</v>
      </c>
      <c r="R36" s="617" t="str">
        <f t="shared" si="11"/>
        <v>!!</v>
      </c>
      <c r="S36" s="617">
        <f t="shared" si="12"/>
        <v>0.95986313992450878</v>
      </c>
      <c r="T36" s="616"/>
      <c r="U36" s="612"/>
      <c r="V36" s="612"/>
      <c r="W36" s="612"/>
      <c r="X36" s="612"/>
    </row>
    <row r="37" spans="1:24" x14ac:dyDescent="0.15">
      <c r="A37" s="629" t="s">
        <v>178</v>
      </c>
      <c r="B37" s="612" t="str">
        <f>Cover!$G$25</f>
        <v>NO</v>
      </c>
      <c r="C37" s="612" t="s">
        <v>294</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2072136</v>
      </c>
      <c r="L37" s="615">
        <f>VLOOKUP(CONCATENATE($B37,"_",$C37,"_",L$2,"_",$D37,"_",$E37),SentData!$F$2:$G$65536,2,)</f>
        <v>1908189</v>
      </c>
      <c r="M37" s="616"/>
      <c r="N37" s="617" t="str">
        <f t="shared" si="7"/>
        <v>!!</v>
      </c>
      <c r="O37" s="617" t="str">
        <f t="shared" si="8"/>
        <v>!!</v>
      </c>
      <c r="P37" s="617" t="str">
        <f t="shared" si="9"/>
        <v>!!</v>
      </c>
      <c r="Q37" s="617" t="str">
        <f t="shared" si="10"/>
        <v>!!</v>
      </c>
      <c r="R37" s="617" t="str">
        <f t="shared" si="11"/>
        <v>!!</v>
      </c>
      <c r="S37" s="617">
        <f t="shared" si="12"/>
        <v>0.92088019319195269</v>
      </c>
      <c r="T37" s="616"/>
      <c r="U37" s="612"/>
      <c r="V37" s="612"/>
      <c r="W37" s="612"/>
      <c r="X37" s="612"/>
    </row>
    <row r="38" spans="1:24" ht="12" x14ac:dyDescent="0.15">
      <c r="A38" s="618" t="s">
        <v>177</v>
      </c>
      <c r="B38" s="618" t="str">
        <f>Cover!$G$25</f>
        <v>NO</v>
      </c>
      <c r="C38" s="618" t="s">
        <v>294</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593.33979702925785</v>
      </c>
      <c r="L38" s="621">
        <f>VLOOKUP(CONCATENATE($B38,"_",$C38,"_",L$2,"_","1000 NAC","_",$E38),SentData!$F$2:$G$65536,2,)/VLOOKUP(CONCATENATE($B38,"_",$C38,"_",L$2,"_",$D38,"_",$E38),SentData!$F$2:$G$65536,2,)</f>
        <v>569.24247237970792</v>
      </c>
      <c r="M38" s="622"/>
      <c r="N38" s="623" t="str">
        <f t="shared" si="7"/>
        <v>!!</v>
      </c>
      <c r="O38" s="623" t="str">
        <f t="shared" si="8"/>
        <v>!!</v>
      </c>
      <c r="P38" s="623" t="str">
        <f t="shared" si="9"/>
        <v>!!</v>
      </c>
      <c r="Q38" s="623" t="str">
        <f t="shared" si="10"/>
        <v>!!</v>
      </c>
      <c r="R38" s="623" t="str">
        <f t="shared" si="11"/>
        <v>!!</v>
      </c>
      <c r="S38" s="623">
        <f t="shared" si="12"/>
        <v>0.95938697392253014</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612" t="s">
        <v>179</v>
      </c>
      <c r="B39" s="612" t="str">
        <f>Cover!$G$25</f>
        <v>NO</v>
      </c>
      <c r="C39" s="612" t="s">
        <v>290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0.69</v>
      </c>
      <c r="L39" s="615">
        <f>VLOOKUP(CONCATENATE($B39,"_",$C39,"_",L$2,"_",$D39,"_",$E39),SentData!$F$2:$G$65536,2,)</f>
        <v>0.47799999999999998</v>
      </c>
      <c r="M39" s="616"/>
      <c r="N39" s="617" t="str">
        <f t="shared" si="7"/>
        <v>!!</v>
      </c>
      <c r="O39" s="617" t="str">
        <f t="shared" si="8"/>
        <v>!!</v>
      </c>
      <c r="P39" s="617" t="str">
        <f t="shared" si="9"/>
        <v>!!</v>
      </c>
      <c r="Q39" s="617" t="str">
        <f t="shared" si="10"/>
        <v>!!</v>
      </c>
      <c r="R39" s="617" t="str">
        <f t="shared" si="11"/>
        <v>!!</v>
      </c>
      <c r="S39" s="617">
        <f t="shared" si="12"/>
        <v>0.69275362318840583</v>
      </c>
      <c r="T39" s="616"/>
      <c r="U39" s="612"/>
      <c r="V39" s="612"/>
      <c r="W39" s="612"/>
      <c r="X39" s="612"/>
    </row>
    <row r="40" spans="1:24" x14ac:dyDescent="0.15">
      <c r="A40" s="629" t="s">
        <v>178</v>
      </c>
      <c r="B40" s="612" t="str">
        <f>Cover!$G$25</f>
        <v>NO</v>
      </c>
      <c r="C40" s="612" t="s">
        <v>290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3442</v>
      </c>
      <c r="L40" s="615">
        <f>VLOOKUP(CONCATENATE($B40,"_",$C40,"_",L$2,"_",$D40,"_",$E40),SentData!$F$2:$G$65536,2,)</f>
        <v>3177</v>
      </c>
      <c r="M40" s="616"/>
      <c r="N40" s="617" t="str">
        <f t="shared" si="7"/>
        <v>!!</v>
      </c>
      <c r="O40" s="617" t="str">
        <f t="shared" si="8"/>
        <v>!!</v>
      </c>
      <c r="P40" s="617" t="str">
        <f t="shared" si="9"/>
        <v>!!</v>
      </c>
      <c r="Q40" s="617" t="str">
        <f t="shared" si="10"/>
        <v>!!</v>
      </c>
      <c r="R40" s="617" t="str">
        <f t="shared" si="11"/>
        <v>!!</v>
      </c>
      <c r="S40" s="617">
        <f t="shared" si="12"/>
        <v>0.92300987797791978</v>
      </c>
      <c r="T40" s="616"/>
      <c r="U40" s="612"/>
      <c r="V40" s="612"/>
      <c r="W40" s="612"/>
      <c r="X40" s="612"/>
    </row>
    <row r="41" spans="1:24" ht="12" x14ac:dyDescent="0.15">
      <c r="A41" s="618" t="s">
        <v>177</v>
      </c>
      <c r="B41" s="618" t="str">
        <f>Cover!$G$25</f>
        <v>NO</v>
      </c>
      <c r="C41" s="618" t="s">
        <v>290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4988.4057971014499</v>
      </c>
      <c r="L41" s="621">
        <f>VLOOKUP(CONCATENATE($B41,"_",$C41,"_",L$2,"_","1000 NAC","_",$E41),SentData!$F$2:$G$65536,2,)/VLOOKUP(CONCATENATE($B41,"_",$C41,"_",L$2,"_",$D41,"_",$E41),SentData!$F$2:$G$65536,2,)</f>
        <v>6646.443514644352</v>
      </c>
      <c r="M41" s="622"/>
      <c r="N41" s="623" t="str">
        <f t="shared" si="7"/>
        <v>!!</v>
      </c>
      <c r="O41" s="623" t="str">
        <f t="shared" si="8"/>
        <v>!!</v>
      </c>
      <c r="P41" s="623" t="str">
        <f t="shared" si="9"/>
        <v>!!</v>
      </c>
      <c r="Q41" s="623" t="str">
        <f t="shared" si="10"/>
        <v>!!</v>
      </c>
      <c r="R41" s="623" t="str">
        <f t="shared" si="11"/>
        <v>!!</v>
      </c>
      <c r="S41" s="623">
        <f t="shared" si="12"/>
        <v>1.3323782757421854</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612" t="s">
        <v>179</v>
      </c>
      <c r="B42" s="612" t="str">
        <f>Cover!$G$25</f>
        <v>NO</v>
      </c>
      <c r="C42" s="612" t="s">
        <v>294</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156.17699999999999</v>
      </c>
      <c r="L42" s="615">
        <f>VLOOKUP(CONCATENATE($B42,"_",$C42,"_",L$2,"_",$D42,"_",$E42),SentData!$F$2:$G$65536,2,)</f>
        <v>207.49700000000001</v>
      </c>
      <c r="M42" s="616"/>
      <c r="N42" s="617" t="str">
        <f t="shared" si="7"/>
        <v>!!</v>
      </c>
      <c r="O42" s="617" t="str">
        <f t="shared" si="8"/>
        <v>!!</v>
      </c>
      <c r="P42" s="617" t="str">
        <f t="shared" si="9"/>
        <v>!!</v>
      </c>
      <c r="Q42" s="617" t="str">
        <f t="shared" si="10"/>
        <v>!!</v>
      </c>
      <c r="R42" s="617" t="str">
        <f t="shared" si="11"/>
        <v>!!</v>
      </c>
      <c r="S42" s="617">
        <f t="shared" si="12"/>
        <v>1.3286015226313734</v>
      </c>
      <c r="T42" s="616"/>
      <c r="U42" s="612"/>
      <c r="V42" s="612"/>
      <c r="W42" s="612"/>
      <c r="X42" s="612"/>
    </row>
    <row r="43" spans="1:24" x14ac:dyDescent="0.15">
      <c r="A43" s="629" t="s">
        <v>178</v>
      </c>
      <c r="B43" s="612" t="str">
        <f>Cover!$G$25</f>
        <v>NO</v>
      </c>
      <c r="C43" s="612" t="s">
        <v>294</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76415</v>
      </c>
      <c r="L43" s="615">
        <f>VLOOKUP(CONCATENATE($B43,"_",$C43,"_",L$2,"_",$D43,"_",$E43),SentData!$F$2:$G$65536,2,)</f>
        <v>102384</v>
      </c>
      <c r="M43" s="616"/>
      <c r="N43" s="617" t="str">
        <f t="shared" si="7"/>
        <v>!!</v>
      </c>
      <c r="O43" s="617" t="str">
        <f t="shared" si="8"/>
        <v>!!</v>
      </c>
      <c r="P43" s="617" t="str">
        <f t="shared" si="9"/>
        <v>!!</v>
      </c>
      <c r="Q43" s="617" t="str">
        <f t="shared" si="10"/>
        <v>!!</v>
      </c>
      <c r="R43" s="617" t="str">
        <f t="shared" si="11"/>
        <v>!!</v>
      </c>
      <c r="S43" s="617">
        <f t="shared" si="12"/>
        <v>1.3398416541254989</v>
      </c>
      <c r="T43" s="616"/>
      <c r="U43" s="612"/>
      <c r="V43" s="612"/>
      <c r="W43" s="612"/>
      <c r="X43" s="612"/>
    </row>
    <row r="44" spans="1:24" ht="12" x14ac:dyDescent="0.15">
      <c r="A44" s="618" t="s">
        <v>177</v>
      </c>
      <c r="B44" s="618" t="str">
        <f>Cover!$G$25</f>
        <v>NO</v>
      </c>
      <c r="C44" s="618" t="s">
        <v>294</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489.2845937622057</v>
      </c>
      <c r="L44" s="621">
        <f>VLOOKUP(CONCATENATE($B44,"_",$C44,"_",L$2,"_","1000 NAC","_",$E44),SentData!$F$2:$G$65536,2,)/VLOOKUP(CONCATENATE($B44,"_",$C44,"_",L$2,"_",$D44,"_",$E44),SentData!$F$2:$G$65536,2,)</f>
        <v>493.42400131086231</v>
      </c>
      <c r="M44" s="622"/>
      <c r="N44" s="623" t="str">
        <f t="shared" si="7"/>
        <v>!!</v>
      </c>
      <c r="O44" s="623" t="str">
        <f t="shared" si="8"/>
        <v>!!</v>
      </c>
      <c r="P44" s="623" t="str">
        <f t="shared" si="9"/>
        <v>!!</v>
      </c>
      <c r="Q44" s="623" t="str">
        <f t="shared" si="10"/>
        <v>!!</v>
      </c>
      <c r="R44" s="623" t="str">
        <f t="shared" si="11"/>
        <v>!!</v>
      </c>
      <c r="S44" s="623">
        <f t="shared" si="12"/>
        <v>1.0084601223938565</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612" t="s">
        <v>179</v>
      </c>
      <c r="B45" s="612" t="str">
        <f>Cover!$G$25</f>
        <v>NO</v>
      </c>
      <c r="C45" s="612" t="s">
        <v>290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2.5999999999999999E-2</v>
      </c>
      <c r="L45" s="615">
        <f>VLOOKUP(CONCATENATE($B45,"_",$C45,"_",L$2,"_",$D45,"_",$E45),SentData!$F$2:$G$65536,2,)</f>
        <v>7.8E-2</v>
      </c>
      <c r="M45" s="616"/>
      <c r="N45" s="617" t="str">
        <f t="shared" si="7"/>
        <v>!!</v>
      </c>
      <c r="O45" s="617" t="str">
        <f t="shared" si="8"/>
        <v>!!</v>
      </c>
      <c r="P45" s="617" t="str">
        <f t="shared" si="9"/>
        <v>!!</v>
      </c>
      <c r="Q45" s="617" t="str">
        <f t="shared" si="10"/>
        <v>!!</v>
      </c>
      <c r="R45" s="617" t="str">
        <f t="shared" si="11"/>
        <v>!!</v>
      </c>
      <c r="S45" s="617">
        <f t="shared" si="12"/>
        <v>3</v>
      </c>
      <c r="T45" s="616"/>
      <c r="U45" s="612"/>
      <c r="V45" s="612"/>
      <c r="W45" s="612"/>
      <c r="X45" s="612"/>
    </row>
    <row r="46" spans="1:24" x14ac:dyDescent="0.15">
      <c r="A46" s="629" t="s">
        <v>178</v>
      </c>
      <c r="B46" s="612" t="str">
        <f>Cover!$G$25</f>
        <v>NO</v>
      </c>
      <c r="C46" s="612" t="s">
        <v>290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568</v>
      </c>
      <c r="L46" s="615">
        <f>VLOOKUP(CONCATENATE($B46,"_",$C46,"_",L$2,"_",$D46,"_",$E46),SentData!$F$2:$G$65536,2,)</f>
        <v>507</v>
      </c>
      <c r="M46" s="616"/>
      <c r="N46" s="617" t="str">
        <f t="shared" si="7"/>
        <v>!!</v>
      </c>
      <c r="O46" s="617" t="str">
        <f t="shared" si="8"/>
        <v>!!</v>
      </c>
      <c r="P46" s="617" t="str">
        <f t="shared" si="9"/>
        <v>!!</v>
      </c>
      <c r="Q46" s="617" t="str">
        <f t="shared" si="10"/>
        <v>!!</v>
      </c>
      <c r="R46" s="617" t="str">
        <f t="shared" si="11"/>
        <v>!!</v>
      </c>
      <c r="S46" s="617">
        <f t="shared" si="12"/>
        <v>0.89260563380281688</v>
      </c>
      <c r="T46" s="616"/>
      <c r="U46" s="612"/>
      <c r="V46" s="612"/>
      <c r="W46" s="612"/>
      <c r="X46" s="612"/>
    </row>
    <row r="47" spans="1:24" ht="12" x14ac:dyDescent="0.15">
      <c r="A47" s="618" t="s">
        <v>177</v>
      </c>
      <c r="B47" s="618" t="str">
        <f>Cover!$G$25</f>
        <v>NO</v>
      </c>
      <c r="C47" s="618" t="s">
        <v>290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21846.153846153848</v>
      </c>
      <c r="L47" s="621">
        <f>VLOOKUP(CONCATENATE($B47,"_",$C47,"_",L$2,"_","1000 NAC","_",$E47),SentData!$F$2:$G$65536,2,)/VLOOKUP(CONCATENATE($B47,"_",$C47,"_",L$2,"_",$D47,"_",$E47),SentData!$F$2:$G$65536,2,)</f>
        <v>6500</v>
      </c>
      <c r="M47" s="622"/>
      <c r="N47" s="623" t="str">
        <f t="shared" si="7"/>
        <v>!!</v>
      </c>
      <c r="O47" s="623" t="str">
        <f t="shared" si="8"/>
        <v>!!</v>
      </c>
      <c r="P47" s="623" t="str">
        <f t="shared" si="9"/>
        <v>!!</v>
      </c>
      <c r="Q47" s="623" t="str">
        <f t="shared" si="10"/>
        <v>!!</v>
      </c>
      <c r="R47" s="623" t="str">
        <f t="shared" si="11"/>
        <v>!!</v>
      </c>
      <c r="S47" s="623">
        <f t="shared" si="12"/>
        <v>0.29753521126760563</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612" t="s">
        <v>179</v>
      </c>
      <c r="B48" s="612" t="str">
        <f>Cover!$G$25</f>
        <v>NO</v>
      </c>
      <c r="C48" s="612" t="s">
        <v>294</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3.0000000000000001E-3</v>
      </c>
      <c r="L48" s="615">
        <f>VLOOKUP(CONCATENATE($B48,"_",$C48,"_",L$2,"_",$D48,"_",$E48),SentData!$F$2:$G$65536,2,)</f>
        <v>5.4550000000000001</v>
      </c>
      <c r="M48" s="616"/>
      <c r="N48" s="617" t="str">
        <f t="shared" si="7"/>
        <v>!!</v>
      </c>
      <c r="O48" s="617" t="str">
        <f t="shared" si="8"/>
        <v>!!</v>
      </c>
      <c r="P48" s="617" t="str">
        <f t="shared" si="9"/>
        <v>!!</v>
      </c>
      <c r="Q48" s="617" t="str">
        <f t="shared" si="10"/>
        <v>!!</v>
      </c>
      <c r="R48" s="617" t="str">
        <f t="shared" si="11"/>
        <v>!!</v>
      </c>
      <c r="S48" s="617">
        <f t="shared" si="12"/>
        <v>1818.3333333333333</v>
      </c>
      <c r="T48" s="616"/>
      <c r="U48" s="612"/>
      <c r="V48" s="612"/>
      <c r="W48" s="612"/>
      <c r="X48" s="612"/>
    </row>
    <row r="49" spans="1:24" x14ac:dyDescent="0.15">
      <c r="A49" s="629" t="s">
        <v>178</v>
      </c>
      <c r="B49" s="612" t="str">
        <f>Cover!$G$25</f>
        <v>NO</v>
      </c>
      <c r="C49" s="612" t="s">
        <v>294</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30</v>
      </c>
      <c r="L49" s="615">
        <f>VLOOKUP(CONCATENATE($B49,"_",$C49,"_",L$2,"_",$D49,"_",$E49),SentData!$F$2:$G$65536,2,)</f>
        <v>287</v>
      </c>
      <c r="M49" s="616"/>
      <c r="N49" s="617" t="str">
        <f t="shared" si="7"/>
        <v>!!</v>
      </c>
      <c r="O49" s="617" t="str">
        <f t="shared" si="8"/>
        <v>!!</v>
      </c>
      <c r="P49" s="617" t="str">
        <f t="shared" si="9"/>
        <v>!!</v>
      </c>
      <c r="Q49" s="617" t="str">
        <f t="shared" si="10"/>
        <v>!!</v>
      </c>
      <c r="R49" s="617" t="str">
        <f t="shared" si="11"/>
        <v>!!</v>
      </c>
      <c r="S49" s="617">
        <f t="shared" si="12"/>
        <v>9.5666666666666664</v>
      </c>
      <c r="T49" s="616"/>
      <c r="U49" s="612"/>
      <c r="V49" s="612"/>
      <c r="W49" s="612"/>
      <c r="X49" s="612"/>
    </row>
    <row r="50" spans="1:24" ht="12" x14ac:dyDescent="0.15">
      <c r="A50" s="618" t="s">
        <v>177</v>
      </c>
      <c r="B50" s="618" t="str">
        <f>Cover!$G$25</f>
        <v>NO</v>
      </c>
      <c r="C50" s="618" t="s">
        <v>294</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f>VLOOKUP(CONCATENATE($B50,"_",$C50,"_",K$2,"_","1000 NAC","_",$E50),SentData!$F$2:$G$65536,2,)/VLOOKUP(CONCATENATE($B50,"_",$C50,"_",K$2,"_",$D50,"_",$E50),SentData!$F$2:$G$65536,2,)</f>
        <v>10000</v>
      </c>
      <c r="L50" s="621">
        <f>VLOOKUP(CONCATENATE($B50,"_",$C50,"_",L$2,"_","1000 NAC","_",$E50),SentData!$F$2:$G$65536,2,)/VLOOKUP(CONCATENATE($B50,"_",$C50,"_",L$2,"_",$D50,"_",$E50),SentData!$F$2:$G$65536,2,)</f>
        <v>52.612282309807519</v>
      </c>
      <c r="M50" s="622"/>
      <c r="N50" s="623" t="str">
        <f t="shared" si="7"/>
        <v>!!</v>
      </c>
      <c r="O50" s="623" t="str">
        <f t="shared" si="8"/>
        <v>!!</v>
      </c>
      <c r="P50" s="623" t="str">
        <f t="shared" si="9"/>
        <v>!!</v>
      </c>
      <c r="Q50" s="623" t="str">
        <f t="shared" si="10"/>
        <v>!!</v>
      </c>
      <c r="R50" s="623" t="str">
        <f t="shared" si="11"/>
        <v>!!</v>
      </c>
      <c r="S50" s="623">
        <f t="shared" si="12"/>
        <v>5.2612282309807516E-3</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612" t="s">
        <v>179</v>
      </c>
      <c r="B51" s="612" t="str">
        <f>Cover!$G$25</f>
        <v>NO</v>
      </c>
      <c r="C51" s="612" t="s">
        <v>290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40.049999999999997</v>
      </c>
      <c r="L51" s="615">
        <f>VLOOKUP(CONCATENATE($B51,"_",$C51,"_",L$2,"_",$D51,"_",$E51),SentData!$F$2:$G$65536,2,)</f>
        <v>44.917000000000002</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1.1215230961298379</v>
      </c>
      <c r="T51" s="616"/>
      <c r="U51" s="612"/>
      <c r="V51" s="612"/>
      <c r="W51" s="612"/>
      <c r="X51" s="612"/>
    </row>
    <row r="52" spans="1:24" x14ac:dyDescent="0.15">
      <c r="A52" s="629" t="s">
        <v>178</v>
      </c>
      <c r="B52" s="612" t="str">
        <f>Cover!$G$25</f>
        <v>NO</v>
      </c>
      <c r="C52" s="612" t="s">
        <v>290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237042</v>
      </c>
      <c r="L52" s="615">
        <f>VLOOKUP(CONCATENATE($B52,"_",$C52,"_",L$2,"_",$D52,"_",$E52),SentData!$F$2:$G$65536,2,)</f>
        <v>273237</v>
      </c>
      <c r="M52" s="616"/>
      <c r="N52" s="617" t="str">
        <f t="shared" si="13"/>
        <v>!!</v>
      </c>
      <c r="O52" s="617" t="str">
        <f t="shared" si="14"/>
        <v>!!</v>
      </c>
      <c r="P52" s="617" t="str">
        <f t="shared" si="15"/>
        <v>!!</v>
      </c>
      <c r="Q52" s="617" t="str">
        <f t="shared" si="16"/>
        <v>!!</v>
      </c>
      <c r="R52" s="617" t="str">
        <f t="shared" si="17"/>
        <v>!!</v>
      </c>
      <c r="S52" s="617">
        <f t="shared" si="18"/>
        <v>1.1526944592097603</v>
      </c>
      <c r="T52" s="616"/>
      <c r="U52" s="612"/>
      <c r="V52" s="612"/>
      <c r="W52" s="612"/>
      <c r="X52" s="612"/>
    </row>
    <row r="53" spans="1:24" ht="12" x14ac:dyDescent="0.15">
      <c r="A53" s="618" t="s">
        <v>177</v>
      </c>
      <c r="B53" s="618" t="str">
        <f>Cover!$G$25</f>
        <v>NO</v>
      </c>
      <c r="C53" s="618" t="s">
        <v>290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5918.651685393259</v>
      </c>
      <c r="L53" s="621">
        <f>VLOOKUP(CONCATENATE($B53,"_",$C53,"_",L$2,"_","1000 NAC","_",$E53),SentData!$F$2:$G$65536,2,)/VLOOKUP(CONCATENATE($B53,"_",$C53,"_",L$2,"_",$D53,"_",$E53),SentData!$F$2:$G$65536,2,)</f>
        <v>6083.1533717746061</v>
      </c>
      <c r="M53" s="622"/>
      <c r="N53" s="623" t="str">
        <f t="shared" si="13"/>
        <v>!!</v>
      </c>
      <c r="O53" s="623" t="str">
        <f t="shared" si="14"/>
        <v>!!</v>
      </c>
      <c r="P53" s="623" t="str">
        <f t="shared" si="15"/>
        <v>!!</v>
      </c>
      <c r="Q53" s="623" t="str">
        <f t="shared" si="16"/>
        <v>!!</v>
      </c>
      <c r="R53" s="623" t="str">
        <f t="shared" si="17"/>
        <v>!!</v>
      </c>
      <c r="S53" s="623">
        <f t="shared" si="18"/>
        <v>1.0277937772191128</v>
      </c>
      <c r="T53" s="622"/>
      <c r="U53" s="631"/>
      <c r="V53" s="631"/>
      <c r="W53" s="631"/>
      <c r="X53" s="631"/>
    </row>
    <row r="54" spans="1:24" x14ac:dyDescent="0.15">
      <c r="A54" s="612" t="s">
        <v>179</v>
      </c>
      <c r="B54" s="612" t="str">
        <f>Cover!$G$25</f>
        <v>NO</v>
      </c>
      <c r="C54" s="612" t="s">
        <v>294</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2.3239999999999998</v>
      </c>
      <c r="L54" s="615">
        <f>VLOOKUP(CONCATENATE($B54,"_",$C54,"_",L$2,"_",$D54,"_",$E54),SentData!$F$2:$G$65536,2,)</f>
        <v>4.2290000000000001</v>
      </c>
      <c r="M54" s="616"/>
      <c r="N54" s="617" t="str">
        <f t="shared" si="13"/>
        <v>!!</v>
      </c>
      <c r="O54" s="617" t="str">
        <f t="shared" si="14"/>
        <v>!!</v>
      </c>
      <c r="P54" s="617" t="str">
        <f t="shared" si="15"/>
        <v>!!</v>
      </c>
      <c r="Q54" s="617" t="str">
        <f t="shared" si="16"/>
        <v>!!</v>
      </c>
      <c r="R54" s="617" t="str">
        <f t="shared" si="17"/>
        <v>!!</v>
      </c>
      <c r="S54" s="617">
        <f t="shared" si="18"/>
        <v>1.8197074010327023</v>
      </c>
      <c r="T54" s="616"/>
      <c r="U54" s="612"/>
      <c r="V54" s="612"/>
      <c r="W54" s="612"/>
      <c r="X54" s="612"/>
    </row>
    <row r="55" spans="1:24" x14ac:dyDescent="0.15">
      <c r="A55" s="629" t="s">
        <v>178</v>
      </c>
      <c r="B55" s="612" t="str">
        <f>Cover!$G$25</f>
        <v>NO</v>
      </c>
      <c r="C55" s="612" t="s">
        <v>294</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3469</v>
      </c>
      <c r="L55" s="615">
        <f>VLOOKUP(CONCATENATE($B55,"_",$C55,"_",L$2,"_",$D55,"_",$E55),SentData!$F$2:$G$65536,2,)</f>
        <v>13971</v>
      </c>
      <c r="M55" s="616"/>
      <c r="N55" s="617" t="str">
        <f t="shared" si="13"/>
        <v>!!</v>
      </c>
      <c r="O55" s="617" t="str">
        <f t="shared" si="14"/>
        <v>!!</v>
      </c>
      <c r="P55" s="617" t="str">
        <f t="shared" si="15"/>
        <v>!!</v>
      </c>
      <c r="Q55" s="617" t="str">
        <f t="shared" si="16"/>
        <v>!!</v>
      </c>
      <c r="R55" s="617" t="str">
        <f t="shared" si="17"/>
        <v>!!</v>
      </c>
      <c r="S55" s="617">
        <f t="shared" si="18"/>
        <v>4.0273854136638798</v>
      </c>
      <c r="T55" s="616"/>
      <c r="U55" s="612"/>
      <c r="V55" s="612"/>
      <c r="W55" s="612"/>
      <c r="X55" s="612"/>
    </row>
    <row r="56" spans="1:24" ht="12" x14ac:dyDescent="0.15">
      <c r="A56" s="618" t="s">
        <v>177</v>
      </c>
      <c r="B56" s="618" t="str">
        <f>Cover!$G$25</f>
        <v>NO</v>
      </c>
      <c r="C56" s="618" t="s">
        <v>294</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f>VLOOKUP(CONCATENATE($B56,"_",$C56,"_",K$2,"_","1000 NAC","_",$E56),SentData!$F$2:$G$65536,2,)/VLOOKUP(CONCATENATE($B56,"_",$C56,"_",K$2,"_",$D56,"_",$E56),SentData!$F$2:$G$65536,2,)</f>
        <v>1492.6850258175562</v>
      </c>
      <c r="L56" s="621">
        <f>VLOOKUP(CONCATENATE($B56,"_",$C56,"_",L$2,"_","1000 NAC","_",$E56),SentData!$F$2:$G$65536,2,)/VLOOKUP(CONCATENATE($B56,"_",$C56,"_",L$2,"_",$D56,"_",$E56),SentData!$F$2:$G$65536,2,)</f>
        <v>3303.6178765665641</v>
      </c>
      <c r="M56" s="622"/>
      <c r="N56" s="623" t="str">
        <f t="shared" si="13"/>
        <v>!!</v>
      </c>
      <c r="O56" s="623" t="str">
        <f t="shared" si="14"/>
        <v>!!</v>
      </c>
      <c r="P56" s="623" t="str">
        <f t="shared" si="15"/>
        <v>!!</v>
      </c>
      <c r="Q56" s="623" t="str">
        <f t="shared" si="16"/>
        <v>!!</v>
      </c>
      <c r="R56" s="623" t="str">
        <f t="shared" si="17"/>
        <v>!!</v>
      </c>
      <c r="S56" s="623">
        <f t="shared" si="18"/>
        <v>2.2132049423870548</v>
      </c>
      <c r="T56" s="622"/>
      <c r="U56" s="631"/>
      <c r="V56" s="631"/>
      <c r="W56" s="631"/>
      <c r="X56" s="631"/>
    </row>
    <row r="57" spans="1:24" x14ac:dyDescent="0.15">
      <c r="A57" s="612" t="s">
        <v>179</v>
      </c>
      <c r="B57" s="612" t="str">
        <f>Cover!$G$25</f>
        <v>NO</v>
      </c>
      <c r="C57" s="612" t="s">
        <v>290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780.67899999999997</v>
      </c>
      <c r="L57" s="615">
        <f>VLOOKUP(CONCATENATE($B57,"_",$C57,"_",L$2,"_",$D57,"_",$E57),SentData!$F$2:$G$65536,2,)</f>
        <v>732.69399999999996</v>
      </c>
      <c r="M57" s="616"/>
      <c r="N57" s="617" t="str">
        <f t="shared" si="13"/>
        <v>!!</v>
      </c>
      <c r="O57" s="617" t="str">
        <f t="shared" si="14"/>
        <v>!!</v>
      </c>
      <c r="P57" s="617" t="str">
        <f t="shared" si="15"/>
        <v>!!</v>
      </c>
      <c r="Q57" s="617" t="str">
        <f t="shared" si="16"/>
        <v>!!</v>
      </c>
      <c r="R57" s="617" t="str">
        <f t="shared" si="17"/>
        <v>!!</v>
      </c>
      <c r="S57" s="617">
        <f t="shared" si="18"/>
        <v>0.93853427593159289</v>
      </c>
      <c r="T57" s="616"/>
      <c r="U57" s="612"/>
      <c r="V57" s="612"/>
      <c r="W57" s="612"/>
      <c r="X57" s="612"/>
    </row>
    <row r="58" spans="1:24" x14ac:dyDescent="0.15">
      <c r="A58" s="629" t="s">
        <v>178</v>
      </c>
      <c r="B58" s="612" t="str">
        <f>Cover!$G$25</f>
        <v>NO</v>
      </c>
      <c r="C58" s="612" t="s">
        <v>290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387236</v>
      </c>
      <c r="L58" s="615">
        <f>VLOOKUP(CONCATENATE($B58,"_",$C58,"_",L$2,"_",$D58,"_",$E58),SentData!$F$2:$G$65536,2,)</f>
        <v>346722</v>
      </c>
      <c r="M58" s="616"/>
      <c r="N58" s="617" t="str">
        <f t="shared" si="13"/>
        <v>!!</v>
      </c>
      <c r="O58" s="617" t="str">
        <f t="shared" si="14"/>
        <v>!!</v>
      </c>
      <c r="P58" s="617" t="str">
        <f t="shared" si="15"/>
        <v>!!</v>
      </c>
      <c r="Q58" s="617" t="str">
        <f t="shared" si="16"/>
        <v>!!</v>
      </c>
      <c r="R58" s="617" t="str">
        <f t="shared" si="17"/>
        <v>!!</v>
      </c>
      <c r="S58" s="617">
        <f t="shared" si="18"/>
        <v>0.89537646293216544</v>
      </c>
      <c r="T58" s="616"/>
      <c r="U58" s="612"/>
      <c r="V58" s="612"/>
      <c r="W58" s="612"/>
      <c r="X58" s="612"/>
    </row>
    <row r="59" spans="1:24" ht="12" x14ac:dyDescent="0.15">
      <c r="A59" s="618" t="s">
        <v>177</v>
      </c>
      <c r="B59" s="618" t="str">
        <f>Cover!$G$25</f>
        <v>NO</v>
      </c>
      <c r="C59" s="618" t="s">
        <v>290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496.02461447022404</v>
      </c>
      <c r="L59" s="621">
        <f>VLOOKUP(CONCATENATE($B59,"_",$C59,"_",L$2,"_","1000 NAC","_",$E59),SentData!$F$2:$G$65536,2,)/VLOOKUP(CONCATENATE($B59,"_",$C59,"_",L$2,"_",$D59,"_",$E59),SentData!$F$2:$G$65536,2,)</f>
        <v>473.21528496207151</v>
      </c>
      <c r="M59" s="622"/>
      <c r="N59" s="623" t="str">
        <f t="shared" si="13"/>
        <v>!!</v>
      </c>
      <c r="O59" s="623" t="str">
        <f t="shared" si="14"/>
        <v>!!</v>
      </c>
      <c r="P59" s="623" t="str">
        <f t="shared" si="15"/>
        <v>!!</v>
      </c>
      <c r="Q59" s="623" t="str">
        <f t="shared" si="16"/>
        <v>!!</v>
      </c>
      <c r="R59" s="623" t="str">
        <f t="shared" si="17"/>
        <v>!!</v>
      </c>
      <c r="S59" s="623">
        <f t="shared" si="18"/>
        <v>0.95401573058523736</v>
      </c>
      <c r="T59" s="622"/>
      <c r="U59" s="631"/>
      <c r="V59" s="631"/>
      <c r="W59" s="631"/>
      <c r="X59" s="631"/>
    </row>
    <row r="60" spans="1:24" x14ac:dyDescent="0.15">
      <c r="A60" s="612" t="s">
        <v>179</v>
      </c>
      <c r="B60" s="612" t="str">
        <f>Cover!$G$25</f>
        <v>NO</v>
      </c>
      <c r="C60" s="612" t="s">
        <v>294</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2033.097</v>
      </c>
      <c r="L60" s="615">
        <f>VLOOKUP(CONCATENATE($B60,"_",$C60,"_",L$2,"_",$D60,"_",$E60),SentData!$F$2:$G$65536,2,)</f>
        <v>1896.8520000000001</v>
      </c>
      <c r="M60" s="616"/>
      <c r="N60" s="617" t="str">
        <f t="shared" si="13"/>
        <v>!!</v>
      </c>
      <c r="O60" s="617" t="str">
        <f t="shared" si="14"/>
        <v>!!</v>
      </c>
      <c r="P60" s="617" t="str">
        <f t="shared" si="15"/>
        <v>!!</v>
      </c>
      <c r="Q60" s="617" t="str">
        <f t="shared" si="16"/>
        <v>!!</v>
      </c>
      <c r="R60" s="617" t="str">
        <f t="shared" si="17"/>
        <v>!!</v>
      </c>
      <c r="S60" s="617">
        <f t="shared" si="18"/>
        <v>0.93298647334583651</v>
      </c>
      <c r="T60" s="616"/>
      <c r="U60" s="612"/>
      <c r="V60" s="612"/>
      <c r="W60" s="612"/>
      <c r="X60" s="612"/>
    </row>
    <row r="61" spans="1:24" x14ac:dyDescent="0.15">
      <c r="A61" s="629" t="s">
        <v>178</v>
      </c>
      <c r="B61" s="612" t="str">
        <f>Cover!$G$25</f>
        <v>NO</v>
      </c>
      <c r="C61" s="612" t="s">
        <v>294</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301177</v>
      </c>
      <c r="L61" s="615">
        <f>VLOOKUP(CONCATENATE($B61,"_",$C61,"_",L$2,"_",$D61,"_",$E61),SentData!$F$2:$G$65536,2,)</f>
        <v>311656</v>
      </c>
      <c r="M61" s="616"/>
      <c r="N61" s="617" t="str">
        <f t="shared" si="13"/>
        <v>!!</v>
      </c>
      <c r="O61" s="617" t="str">
        <f t="shared" si="14"/>
        <v>!!</v>
      </c>
      <c r="P61" s="617" t="str">
        <f t="shared" si="15"/>
        <v>!!</v>
      </c>
      <c r="Q61" s="617" t="str">
        <f t="shared" si="16"/>
        <v>!!</v>
      </c>
      <c r="R61" s="617" t="str">
        <f t="shared" si="17"/>
        <v>!!</v>
      </c>
      <c r="S61" s="617">
        <f t="shared" si="18"/>
        <v>1.0347934935270622</v>
      </c>
      <c r="T61" s="616"/>
      <c r="U61" s="612"/>
      <c r="V61" s="612"/>
      <c r="W61" s="612"/>
      <c r="X61" s="612"/>
    </row>
    <row r="62" spans="1:24" ht="12" x14ac:dyDescent="0.15">
      <c r="A62" s="618" t="s">
        <v>177</v>
      </c>
      <c r="B62" s="618" t="str">
        <f>Cover!$G$25</f>
        <v>NO</v>
      </c>
      <c r="C62" s="618" t="s">
        <v>294</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148.13705396250154</v>
      </c>
      <c r="L62" s="621">
        <f>VLOOKUP(CONCATENATE($B62,"_",$C62,"_",L$2,"_","1000 NAC","_",$E62),SentData!$F$2:$G$65536,2,)/VLOOKUP(CONCATENATE($B62,"_",$C62,"_",L$2,"_",$D62,"_",$E62),SentData!$F$2:$G$65536,2,)</f>
        <v>164.3016956515321</v>
      </c>
      <c r="M62" s="622"/>
      <c r="N62" s="623" t="str">
        <f t="shared" si="13"/>
        <v>!!</v>
      </c>
      <c r="O62" s="623" t="str">
        <f t="shared" si="14"/>
        <v>!!</v>
      </c>
      <c r="P62" s="623" t="str">
        <f t="shared" si="15"/>
        <v>!!</v>
      </c>
      <c r="Q62" s="623" t="str">
        <f t="shared" si="16"/>
        <v>!!</v>
      </c>
      <c r="R62" s="623" t="str">
        <f t="shared" si="17"/>
        <v>!!</v>
      </c>
      <c r="S62" s="623">
        <f t="shared" si="18"/>
        <v>1.1091195028971101</v>
      </c>
      <c r="T62" s="622"/>
      <c r="U62" s="631"/>
      <c r="V62" s="631"/>
      <c r="W62" s="631"/>
      <c r="X62" s="631"/>
    </row>
    <row r="63" spans="1:24" x14ac:dyDescent="0.15">
      <c r="A63" s="612" t="s">
        <v>179</v>
      </c>
      <c r="B63" s="612" t="str">
        <f>Cover!$G$25</f>
        <v>NO</v>
      </c>
      <c r="C63" s="612" t="s">
        <v>290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292.07299999999998</v>
      </c>
      <c r="L63" s="615">
        <f>VLOOKUP(CONCATENATE($B63,"_",$C63,"_",L$2,"_",$D63,"_",$E63),SentData!$F$2:$G$65536,2,)</f>
        <v>268.48599999999999</v>
      </c>
      <c r="M63" s="616"/>
      <c r="N63" s="617" t="str">
        <f t="shared" si="7"/>
        <v>!!</v>
      </c>
      <c r="O63" s="617" t="str">
        <f t="shared" si="8"/>
        <v>!!</v>
      </c>
      <c r="P63" s="617" t="str">
        <f t="shared" si="9"/>
        <v>!!</v>
      </c>
      <c r="Q63" s="617" t="str">
        <f t="shared" si="10"/>
        <v>!!</v>
      </c>
      <c r="R63" s="617" t="str">
        <f t="shared" si="11"/>
        <v>!!</v>
      </c>
      <c r="S63" s="617">
        <f t="shared" si="12"/>
        <v>0.91924279204171566</v>
      </c>
      <c r="T63" s="616"/>
      <c r="U63" s="612"/>
      <c r="V63" s="612"/>
      <c r="W63" s="612"/>
      <c r="X63" s="612"/>
    </row>
    <row r="64" spans="1:24" x14ac:dyDescent="0.15">
      <c r="A64" s="629" t="s">
        <v>178</v>
      </c>
      <c r="B64" s="612" t="str">
        <f>Cover!$G$25</f>
        <v>NO</v>
      </c>
      <c r="C64" s="612" t="s">
        <v>290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167856</v>
      </c>
      <c r="L64" s="615">
        <f>VLOOKUP(CONCATENATE($B64,"_",$C64,"_",L$2,"_",$D64,"_",$E64),SentData!$F$2:$G$65536,2,)</f>
        <v>129025</v>
      </c>
      <c r="M64" s="616"/>
      <c r="N64" s="617" t="str">
        <f t="shared" si="7"/>
        <v>!!</v>
      </c>
      <c r="O64" s="617" t="str">
        <f t="shared" si="8"/>
        <v>!!</v>
      </c>
      <c r="P64" s="617" t="str">
        <f t="shared" si="9"/>
        <v>!!</v>
      </c>
      <c r="Q64" s="617" t="str">
        <f t="shared" si="10"/>
        <v>!!</v>
      </c>
      <c r="R64" s="617" t="str">
        <f t="shared" si="11"/>
        <v>!!</v>
      </c>
      <c r="S64" s="617">
        <f t="shared" si="12"/>
        <v>0.76866480793060721</v>
      </c>
      <c r="T64" s="616"/>
      <c r="U64" s="612"/>
      <c r="V64" s="612"/>
      <c r="W64" s="612"/>
      <c r="X64" s="612"/>
    </row>
    <row r="65" spans="1:24" ht="12" x14ac:dyDescent="0.15">
      <c r="A65" s="618" t="s">
        <v>177</v>
      </c>
      <c r="B65" s="618" t="str">
        <f>Cover!$G$25</f>
        <v>NO</v>
      </c>
      <c r="C65" s="618" t="s">
        <v>290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574.70563865882843</v>
      </c>
      <c r="L65" s="621">
        <f>VLOOKUP(CONCATENATE($B65,"_",$C65,"_",L$2,"_","1000 NAC","_",$E65),SentData!$F$2:$G$65536,2,)/VLOOKUP(CONCATENATE($B65,"_",$C65,"_",L$2,"_",$D65,"_",$E65),SentData!$F$2:$G$65536,2,)</f>
        <v>480.5650946418063</v>
      </c>
      <c r="M65" s="622"/>
      <c r="N65" s="623" t="str">
        <f t="shared" si="7"/>
        <v>!!</v>
      </c>
      <c r="O65" s="623" t="str">
        <f t="shared" si="8"/>
        <v>!!</v>
      </c>
      <c r="P65" s="623" t="str">
        <f t="shared" si="9"/>
        <v>!!</v>
      </c>
      <c r="Q65" s="623" t="str">
        <f t="shared" si="10"/>
        <v>!!</v>
      </c>
      <c r="R65" s="623" t="str">
        <f t="shared" si="11"/>
        <v>!!</v>
      </c>
      <c r="S65" s="623">
        <f t="shared" si="12"/>
        <v>0.83619345681605839</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612" t="s">
        <v>179</v>
      </c>
      <c r="B66" s="612" t="str">
        <f>Cover!$G$25</f>
        <v>NO</v>
      </c>
      <c r="C66" s="612" t="s">
        <v>294</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603.68600000000004</v>
      </c>
      <c r="L66" s="615">
        <f>VLOOKUP(CONCATENATE($B66,"_",$C66,"_",L$2,"_",$D66,"_",$E66),SentData!$F$2:$G$65536,2,)</f>
        <v>363.41500000000002</v>
      </c>
      <c r="M66" s="616"/>
      <c r="N66" s="617" t="str">
        <f t="shared" si="7"/>
        <v>!!</v>
      </c>
      <c r="O66" s="617" t="str">
        <f t="shared" si="8"/>
        <v>!!</v>
      </c>
      <c r="P66" s="617" t="str">
        <f t="shared" si="9"/>
        <v>!!</v>
      </c>
      <c r="Q66" s="617" t="str">
        <f t="shared" si="10"/>
        <v>!!</v>
      </c>
      <c r="R66" s="617" t="str">
        <f t="shared" si="11"/>
        <v>!!</v>
      </c>
      <c r="S66" s="617">
        <f t="shared" si="12"/>
        <v>0.60199342042054971</v>
      </c>
      <c r="T66" s="616"/>
      <c r="U66" s="612"/>
      <c r="V66" s="612"/>
      <c r="W66" s="612"/>
      <c r="X66" s="612"/>
    </row>
    <row r="67" spans="1:24" x14ac:dyDescent="0.15">
      <c r="A67" s="629" t="s">
        <v>178</v>
      </c>
      <c r="B67" s="612" t="str">
        <f>Cover!$G$25</f>
        <v>NO</v>
      </c>
      <c r="C67" s="612" t="s">
        <v>294</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166720</v>
      </c>
      <c r="L67" s="615">
        <f>VLOOKUP(CONCATENATE($B67,"_",$C67,"_",L$2,"_",$D67,"_",$E67),SentData!$F$2:$G$65536,2,)</f>
        <v>145541</v>
      </c>
      <c r="M67" s="616"/>
      <c r="N67" s="617" t="str">
        <f t="shared" si="7"/>
        <v>!!</v>
      </c>
      <c r="O67" s="617" t="str">
        <f t="shared" si="8"/>
        <v>!!</v>
      </c>
      <c r="P67" s="617" t="str">
        <f t="shared" si="9"/>
        <v>!!</v>
      </c>
      <c r="Q67" s="617" t="str">
        <f t="shared" si="10"/>
        <v>!!</v>
      </c>
      <c r="R67" s="617" t="str">
        <f t="shared" si="11"/>
        <v>!!</v>
      </c>
      <c r="S67" s="617">
        <f t="shared" si="12"/>
        <v>0.87296665067178503</v>
      </c>
      <c r="T67" s="616"/>
      <c r="U67" s="612"/>
      <c r="V67" s="612"/>
      <c r="W67" s="612"/>
      <c r="X67" s="612"/>
    </row>
    <row r="68" spans="1:24" ht="12" x14ac:dyDescent="0.15">
      <c r="A68" s="618" t="s">
        <v>177</v>
      </c>
      <c r="B68" s="618" t="str">
        <f>Cover!$G$25</f>
        <v>NO</v>
      </c>
      <c r="C68" s="618" t="s">
        <v>294</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276.17006191960718</v>
      </c>
      <c r="L68" s="621">
        <f>VLOOKUP(CONCATENATE($B68,"_",$C68,"_",L$2,"_","1000 NAC","_",$E68),SentData!$F$2:$G$65536,2,)/VLOOKUP(CONCATENATE($B68,"_",$C68,"_",L$2,"_",$D68,"_",$E68),SentData!$F$2:$G$65536,2,)</f>
        <v>400.48154313938608</v>
      </c>
      <c r="M68" s="622"/>
      <c r="N68" s="623" t="str">
        <f t="shared" si="7"/>
        <v>!!</v>
      </c>
      <c r="O68" s="623" t="str">
        <f t="shared" si="8"/>
        <v>!!</v>
      </c>
      <c r="P68" s="623" t="str">
        <f t="shared" si="9"/>
        <v>!!</v>
      </c>
      <c r="Q68" s="623" t="str">
        <f t="shared" si="10"/>
        <v>!!</v>
      </c>
      <c r="R68" s="623" t="str">
        <f t="shared" si="11"/>
        <v>!!</v>
      </c>
      <c r="S68" s="623">
        <f t="shared" si="12"/>
        <v>1.4501265646091859</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612" t="s">
        <v>179</v>
      </c>
      <c r="B69" s="612" t="str">
        <f>Cover!$G$25</f>
        <v>NO</v>
      </c>
      <c r="C69" s="612" t="s">
        <v>290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488.60599999999999</v>
      </c>
      <c r="L69" s="615">
        <f>VLOOKUP(CONCATENATE($B69,"_",$C69,"_",L$2,"_",$D69,"_",$E69),SentData!$F$2:$G$65536,2,)</f>
        <v>464.20800000000003</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0.9500661064334045</v>
      </c>
      <c r="T69" s="616"/>
      <c r="U69" s="612"/>
      <c r="V69" s="612"/>
      <c r="W69" s="612"/>
      <c r="X69" s="612"/>
    </row>
    <row r="70" spans="1:24" x14ac:dyDescent="0.15">
      <c r="A70" s="629" t="s">
        <v>178</v>
      </c>
      <c r="B70" s="612" t="str">
        <f>Cover!$G$25</f>
        <v>NO</v>
      </c>
      <c r="C70" s="612" t="s">
        <v>290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219380</v>
      </c>
      <c r="L70" s="615">
        <f>VLOOKUP(CONCATENATE($B70,"_",$C70,"_",L$2,"_",$D70,"_",$E70),SentData!$F$2:$G$65536,2,)</f>
        <v>217697</v>
      </c>
      <c r="M70" s="616"/>
      <c r="N70" s="617" t="str">
        <f t="shared" si="19"/>
        <v>!!</v>
      </c>
      <c r="O70" s="617" t="str">
        <f t="shared" si="20"/>
        <v>!!</v>
      </c>
      <c r="P70" s="617" t="str">
        <f t="shared" si="21"/>
        <v>!!</v>
      </c>
      <c r="Q70" s="617" t="str">
        <f t="shared" si="22"/>
        <v>!!</v>
      </c>
      <c r="R70" s="617" t="str">
        <f t="shared" si="23"/>
        <v>!!</v>
      </c>
      <c r="S70" s="617">
        <f t="shared" si="24"/>
        <v>0.9923283799799435</v>
      </c>
      <c r="T70" s="616"/>
      <c r="U70" s="612"/>
      <c r="V70" s="612"/>
      <c r="W70" s="612"/>
      <c r="X70" s="612"/>
    </row>
    <row r="71" spans="1:24" ht="12" x14ac:dyDescent="0.15">
      <c r="A71" s="618" t="s">
        <v>177</v>
      </c>
      <c r="B71" s="618" t="str">
        <f>Cover!$G$25</f>
        <v>NO</v>
      </c>
      <c r="C71" s="618" t="s">
        <v>290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448.99162106073197</v>
      </c>
      <c r="L71" s="621">
        <f>VLOOKUP(CONCATENATE($B71,"_",$C71,"_",L$2,"_","1000 NAC","_",$E71),SentData!$F$2:$G$65536,2,)/VLOOKUP(CONCATENATE($B71,"_",$C71,"_",L$2,"_",$D71,"_",$E71),SentData!$F$2:$G$65536,2,)</f>
        <v>468.96434357012373</v>
      </c>
      <c r="M71" s="622"/>
      <c r="N71" s="623" t="str">
        <f t="shared" si="19"/>
        <v>!!</v>
      </c>
      <c r="O71" s="623" t="str">
        <f t="shared" si="20"/>
        <v>!!</v>
      </c>
      <c r="P71" s="623" t="str">
        <f t="shared" si="21"/>
        <v>!!</v>
      </c>
      <c r="Q71" s="623" t="str">
        <f t="shared" si="22"/>
        <v>!!</v>
      </c>
      <c r="R71" s="623" t="str">
        <f t="shared" si="23"/>
        <v>!!</v>
      </c>
      <c r="S71" s="623">
        <f t="shared" si="24"/>
        <v>1.0444835083162725</v>
      </c>
      <c r="T71" s="622"/>
      <c r="U71" s="631"/>
      <c r="V71" s="631"/>
      <c r="W71" s="631"/>
      <c r="X71" s="631"/>
    </row>
    <row r="72" spans="1:24" x14ac:dyDescent="0.15">
      <c r="A72" s="612" t="s">
        <v>179</v>
      </c>
      <c r="B72" s="612" t="str">
        <f>Cover!$G$25</f>
        <v>NO</v>
      </c>
      <c r="C72" s="612" t="s">
        <v>294</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1429.4110000000001</v>
      </c>
      <c r="L72" s="615">
        <f>VLOOKUP(CONCATENATE($B72,"_",$C72,"_",L$2,"_",$D72,"_",$E72),SentData!$F$2:$G$65536,2,)</f>
        <v>1533.4369999999999</v>
      </c>
      <c r="M72" s="616"/>
      <c r="N72" s="617" t="str">
        <f t="shared" si="19"/>
        <v>!!</v>
      </c>
      <c r="O72" s="617" t="str">
        <f t="shared" si="20"/>
        <v>!!</v>
      </c>
      <c r="P72" s="617" t="str">
        <f t="shared" si="21"/>
        <v>!!</v>
      </c>
      <c r="Q72" s="617" t="str">
        <f t="shared" si="22"/>
        <v>!!</v>
      </c>
      <c r="R72" s="617" t="str">
        <f t="shared" si="23"/>
        <v>!!</v>
      </c>
      <c r="S72" s="617">
        <f t="shared" si="24"/>
        <v>1.0727754298798595</v>
      </c>
      <c r="T72" s="616"/>
      <c r="U72" s="612"/>
      <c r="V72" s="612"/>
      <c r="W72" s="612"/>
      <c r="X72" s="612"/>
    </row>
    <row r="73" spans="1:24" x14ac:dyDescent="0.15">
      <c r="A73" s="629" t="s">
        <v>178</v>
      </c>
      <c r="B73" s="612" t="str">
        <f>Cover!$G$25</f>
        <v>NO</v>
      </c>
      <c r="C73" s="612" t="s">
        <v>294</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134457</v>
      </c>
      <c r="L73" s="615">
        <f>VLOOKUP(CONCATENATE($B73,"_",$C73,"_",L$2,"_",$D73,"_",$E73),SentData!$F$2:$G$65536,2,)</f>
        <v>166115</v>
      </c>
      <c r="M73" s="616"/>
      <c r="N73" s="617" t="str">
        <f t="shared" si="19"/>
        <v>!!</v>
      </c>
      <c r="O73" s="617" t="str">
        <f t="shared" si="20"/>
        <v>!!</v>
      </c>
      <c r="P73" s="617" t="str">
        <f t="shared" si="21"/>
        <v>!!</v>
      </c>
      <c r="Q73" s="617" t="str">
        <f t="shared" si="22"/>
        <v>!!</v>
      </c>
      <c r="R73" s="617" t="str">
        <f t="shared" si="23"/>
        <v>!!</v>
      </c>
      <c r="S73" s="617">
        <f t="shared" si="24"/>
        <v>1.2354507388979377</v>
      </c>
      <c r="T73" s="616"/>
      <c r="U73" s="612"/>
      <c r="V73" s="612"/>
      <c r="W73" s="612"/>
      <c r="X73" s="612"/>
    </row>
    <row r="74" spans="1:24" ht="12" x14ac:dyDescent="0.15">
      <c r="A74" s="618" t="s">
        <v>177</v>
      </c>
      <c r="B74" s="618" t="str">
        <f>Cover!$G$25</f>
        <v>NO</v>
      </c>
      <c r="C74" s="618" t="s">
        <v>294</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f>VLOOKUP(CONCATENATE($B74,"_",$C74,"_",K$2,"_","1000 NAC","_",$E74),SentData!$F$2:$G$65536,2,)/VLOOKUP(CONCATENATE($B74,"_",$C74,"_",K$2,"_",$D74,"_",$E74),SentData!$F$2:$G$65536,2,)</f>
        <v>94.064618223869829</v>
      </c>
      <c r="L74" s="621">
        <f>VLOOKUP(CONCATENATE($B74,"_",$C74,"_",L$2,"_","1000 NAC","_",$E74),SentData!$F$2:$G$65536,2,)/VLOOKUP(CONCATENATE($B74,"_",$C74,"_",L$2,"_",$D74,"_",$E74),SentData!$F$2:$G$65536,2,)</f>
        <v>108.32854561354657</v>
      </c>
      <c r="M74" s="622"/>
      <c r="N74" s="623" t="str">
        <f t="shared" si="19"/>
        <v>!!</v>
      </c>
      <c r="O74" s="623" t="str">
        <f t="shared" si="20"/>
        <v>!!</v>
      </c>
      <c r="P74" s="623" t="str">
        <f t="shared" si="21"/>
        <v>!!</v>
      </c>
      <c r="Q74" s="623" t="str">
        <f t="shared" si="22"/>
        <v>!!</v>
      </c>
      <c r="R74" s="623" t="str">
        <f t="shared" si="23"/>
        <v>!!</v>
      </c>
      <c r="S74" s="623">
        <f t="shared" si="24"/>
        <v>1.1516396670608835</v>
      </c>
      <c r="T74" s="622"/>
      <c r="U74" s="631"/>
      <c r="V74" s="631"/>
      <c r="W74" s="631"/>
      <c r="X74" s="631"/>
    </row>
    <row r="75" spans="1:24" x14ac:dyDescent="0.15">
      <c r="A75" s="612" t="s">
        <v>179</v>
      </c>
      <c r="B75" s="612" t="str">
        <f>Cover!$G$25</f>
        <v>NO</v>
      </c>
      <c r="C75" s="612" t="s">
        <v>290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NO</v>
      </c>
      <c r="C76" s="612" t="s">
        <v>290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ht="12" x14ac:dyDescent="0.15">
      <c r="A77" s="618" t="s">
        <v>177</v>
      </c>
      <c r="B77" s="618" t="str">
        <f>Cover!$G$25</f>
        <v>NO</v>
      </c>
      <c r="C77" s="618" t="s">
        <v>290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c r="V77" s="631"/>
      <c r="W77" s="631"/>
      <c r="X77" s="631"/>
    </row>
    <row r="78" spans="1:24" x14ac:dyDescent="0.15">
      <c r="A78" s="612" t="s">
        <v>179</v>
      </c>
      <c r="B78" s="612" t="str">
        <f>Cover!$G$25</f>
        <v>NO</v>
      </c>
      <c r="C78" s="612" t="s">
        <v>294</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NO</v>
      </c>
      <c r="C79" s="612" t="s">
        <v>294</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ht="12" x14ac:dyDescent="0.15">
      <c r="A80" s="618" t="s">
        <v>177</v>
      </c>
      <c r="B80" s="618" t="str">
        <f>Cover!$G$25</f>
        <v>NO</v>
      </c>
      <c r="C80" s="618" t="s">
        <v>294</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c r="V80" s="631"/>
      <c r="W80" s="631"/>
      <c r="X80" s="631"/>
    </row>
    <row r="81" spans="1:24" x14ac:dyDescent="0.15">
      <c r="A81" s="612" t="s">
        <v>179</v>
      </c>
      <c r="B81" s="612" t="str">
        <f>Cover!$G$25</f>
        <v>NO</v>
      </c>
      <c r="C81" s="612" t="s">
        <v>290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142.352</v>
      </c>
      <c r="L81" s="615">
        <f>VLOOKUP(CONCATENATE($B81,"_",$C81,"_",L$2,"_",$D81,"_",$E81),SentData!$F$2:$G$65536,2,)</f>
        <v>73.507000000000005</v>
      </c>
      <c r="M81" s="616"/>
      <c r="N81" s="617" t="str">
        <f t="shared" si="7"/>
        <v>!!</v>
      </c>
      <c r="O81" s="617" t="str">
        <f t="shared" si="8"/>
        <v>!!</v>
      </c>
      <c r="P81" s="617" t="str">
        <f t="shared" si="9"/>
        <v>!!</v>
      </c>
      <c r="Q81" s="617" t="str">
        <f t="shared" si="10"/>
        <v>!!</v>
      </c>
      <c r="R81" s="617" t="str">
        <f t="shared" si="11"/>
        <v>!!</v>
      </c>
      <c r="S81" s="617">
        <f t="shared" si="12"/>
        <v>0.51637490165224231</v>
      </c>
      <c r="T81" s="616"/>
      <c r="U81" s="612"/>
      <c r="V81" s="612"/>
      <c r="W81" s="612"/>
      <c r="X81" s="612"/>
    </row>
    <row r="82" spans="1:24" x14ac:dyDescent="0.15">
      <c r="A82" s="629" t="s">
        <v>178</v>
      </c>
      <c r="B82" s="612" t="str">
        <f>Cover!$G$25</f>
        <v>NO</v>
      </c>
      <c r="C82" s="612" t="s">
        <v>290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141236</v>
      </c>
      <c r="L82" s="615">
        <f>VLOOKUP(CONCATENATE($B82,"_",$C82,"_",L$2,"_",$D82,"_",$E82),SentData!$F$2:$G$65536,2,)</f>
        <v>77475</v>
      </c>
      <c r="M82" s="616"/>
      <c r="N82" s="617" t="str">
        <f t="shared" si="7"/>
        <v>!!</v>
      </c>
      <c r="O82" s="617" t="str">
        <f t="shared" si="8"/>
        <v>!!</v>
      </c>
      <c r="P82" s="617" t="str">
        <f t="shared" si="9"/>
        <v>!!</v>
      </c>
      <c r="Q82" s="617" t="str">
        <f t="shared" si="10"/>
        <v>!!</v>
      </c>
      <c r="R82" s="617" t="str">
        <f t="shared" si="11"/>
        <v>!!</v>
      </c>
      <c r="S82" s="617">
        <f t="shared" si="12"/>
        <v>0.54854994477328722</v>
      </c>
      <c r="T82" s="616"/>
      <c r="U82" s="612"/>
      <c r="V82" s="612"/>
      <c r="W82" s="612"/>
      <c r="X82" s="612"/>
    </row>
    <row r="83" spans="1:24" ht="12" x14ac:dyDescent="0.15">
      <c r="A83" s="618" t="s">
        <v>177</v>
      </c>
      <c r="B83" s="618" t="str">
        <f>Cover!$G$25</f>
        <v>NO</v>
      </c>
      <c r="C83" s="618" t="s">
        <v>290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992.16027874564452</v>
      </c>
      <c r="L83" s="621">
        <f>VLOOKUP(CONCATENATE($B83,"_",$C83,"_",L$2,"_","1000 NAC","_",$E83),SentData!$F$2:$G$65536,2,)/VLOOKUP(CONCATENATE($B83,"_",$C83,"_",L$2,"_",$D83,"_",$E83),SentData!$F$2:$G$65536,2,)</f>
        <v>1053.9812534860625</v>
      </c>
      <c r="M83" s="622"/>
      <c r="N83" s="623" t="str">
        <f t="shared" si="7"/>
        <v>!!</v>
      </c>
      <c r="O83" s="623" t="str">
        <f t="shared" si="8"/>
        <v>!!</v>
      </c>
      <c r="P83" s="623" t="str">
        <f t="shared" si="9"/>
        <v>!!</v>
      </c>
      <c r="Q83" s="623" t="str">
        <f t="shared" si="10"/>
        <v>!!</v>
      </c>
      <c r="R83" s="623" t="str">
        <f t="shared" si="11"/>
        <v>!!</v>
      </c>
      <c r="S83" s="623">
        <f t="shared" si="12"/>
        <v>1.0623094635662862</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612" t="s">
        <v>179</v>
      </c>
      <c r="B84" s="612" t="str">
        <f>Cover!$G$25</f>
        <v>NO</v>
      </c>
      <c r="C84" s="612" t="s">
        <v>294</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231.411</v>
      </c>
      <c r="L84" s="615">
        <f>VLOOKUP(CONCATENATE($B84,"_",$C84,"_",L$2,"_",$D84,"_",$E84),SentData!$F$2:$G$65536,2,)</f>
        <v>162.80099999999999</v>
      </c>
      <c r="M84" s="616"/>
      <c r="N84" s="617" t="str">
        <f t="shared" si="7"/>
        <v>!!</v>
      </c>
      <c r="O84" s="617" t="str">
        <f t="shared" si="8"/>
        <v>!!</v>
      </c>
      <c r="P84" s="617" t="str">
        <f t="shared" si="9"/>
        <v>!!</v>
      </c>
      <c r="Q84" s="617" t="str">
        <f t="shared" si="10"/>
        <v>!!</v>
      </c>
      <c r="R84" s="617" t="str">
        <f t="shared" si="11"/>
        <v>!!</v>
      </c>
      <c r="S84" s="617">
        <f t="shared" si="12"/>
        <v>0.70351452610290777</v>
      </c>
      <c r="T84" s="616"/>
      <c r="U84" s="612"/>
      <c r="V84" s="612"/>
      <c r="W84" s="612"/>
      <c r="X84" s="612"/>
    </row>
    <row r="85" spans="1:24" x14ac:dyDescent="0.15">
      <c r="A85" s="629" t="s">
        <v>178</v>
      </c>
      <c r="B85" s="612" t="str">
        <f>Cover!$G$25</f>
        <v>NO</v>
      </c>
      <c r="C85" s="612" t="s">
        <v>294</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39209</v>
      </c>
      <c r="L85" s="615">
        <f>VLOOKUP(CONCATENATE($B85,"_",$C85,"_",L$2,"_",$D85,"_",$E85),SentData!$F$2:$G$65536,2,)</f>
        <v>80766</v>
      </c>
      <c r="M85" s="616"/>
      <c r="N85" s="617" t="str">
        <f t="shared" si="7"/>
        <v>!!</v>
      </c>
      <c r="O85" s="617" t="str">
        <f t="shared" si="8"/>
        <v>!!</v>
      </c>
      <c r="P85" s="617" t="str">
        <f t="shared" si="9"/>
        <v>!!</v>
      </c>
      <c r="Q85" s="617" t="str">
        <f t="shared" si="10"/>
        <v>!!</v>
      </c>
      <c r="R85" s="617" t="str">
        <f t="shared" si="11"/>
        <v>!!</v>
      </c>
      <c r="S85" s="617">
        <f t="shared" si="12"/>
        <v>2.0598842102578492</v>
      </c>
      <c r="T85" s="616"/>
      <c r="U85" s="612"/>
      <c r="V85" s="612"/>
      <c r="W85" s="612"/>
      <c r="X85" s="612"/>
    </row>
    <row r="86" spans="1:24" ht="12" x14ac:dyDescent="0.15">
      <c r="A86" s="618" t="s">
        <v>177</v>
      </c>
      <c r="B86" s="618" t="str">
        <f>Cover!$G$25</f>
        <v>NO</v>
      </c>
      <c r="C86" s="618" t="s">
        <v>294</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f>VLOOKUP(CONCATENATE($B86,"_",$C86,"_",K$2,"_","1000 NAC","_",$E86),SentData!$F$2:$G$65536,2,)/VLOOKUP(CONCATENATE($B86,"_",$C86,"_",K$2,"_",$D86,"_",$E86),SentData!$F$2:$G$65536,2,)</f>
        <v>169.4344694072451</v>
      </c>
      <c r="L86" s="621">
        <f>VLOOKUP(CONCATENATE($B86,"_",$C86,"_",L$2,"_","1000 NAC","_",$E86),SentData!$F$2:$G$65536,2,)/VLOOKUP(CONCATENATE($B86,"_",$C86,"_",L$2,"_",$D86,"_",$E86),SentData!$F$2:$G$65536,2,)</f>
        <v>496.10260379236001</v>
      </c>
      <c r="M86" s="622"/>
      <c r="N86" s="623" t="str">
        <f t="shared" si="7"/>
        <v>!!</v>
      </c>
      <c r="O86" s="623" t="str">
        <f t="shared" si="8"/>
        <v>!!</v>
      </c>
      <c r="P86" s="623" t="str">
        <f t="shared" si="9"/>
        <v>!!</v>
      </c>
      <c r="Q86" s="623" t="str">
        <f t="shared" si="10"/>
        <v>!!</v>
      </c>
      <c r="R86" s="623" t="str">
        <f t="shared" si="11"/>
        <v>!!</v>
      </c>
      <c r="S86" s="623">
        <f t="shared" si="12"/>
        <v>2.9279910134457352</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612" t="s">
        <v>179</v>
      </c>
      <c r="B87" s="612" t="str">
        <f>Cover!$G$25</f>
        <v>NO</v>
      </c>
      <c r="C87" s="612" t="s">
        <v>290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101.71599999999999</v>
      </c>
      <c r="L87" s="615">
        <f>VLOOKUP(CONCATENATE($B87,"_",$C87,"_",L$2,"_",$D87,"_",$E87),SentData!$F$2:$G$65536,2,)</f>
        <v>37.012</v>
      </c>
      <c r="M87" s="616"/>
      <c r="N87" s="617" t="str">
        <f t="shared" si="7"/>
        <v>!!</v>
      </c>
      <c r="O87" s="617" t="str">
        <f t="shared" si="8"/>
        <v>!!</v>
      </c>
      <c r="P87" s="617" t="str">
        <f t="shared" si="9"/>
        <v>!!</v>
      </c>
      <c r="Q87" s="617" t="str">
        <f t="shared" si="10"/>
        <v>!!</v>
      </c>
      <c r="R87" s="617" t="str">
        <f t="shared" si="11"/>
        <v>!!</v>
      </c>
      <c r="S87" s="617">
        <f t="shared" si="12"/>
        <v>0.36387588973219553</v>
      </c>
      <c r="T87" s="616"/>
      <c r="U87" s="612"/>
      <c r="V87" s="612"/>
      <c r="W87" s="612"/>
      <c r="X87" s="612"/>
    </row>
    <row r="88" spans="1:24" x14ac:dyDescent="0.15">
      <c r="A88" s="629" t="s">
        <v>178</v>
      </c>
      <c r="B88" s="612" t="str">
        <f>Cover!$G$25</f>
        <v>NO</v>
      </c>
      <c r="C88" s="612" t="s">
        <v>290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107644</v>
      </c>
      <c r="L88" s="615">
        <f>VLOOKUP(CONCATENATE($B88,"_",$C88,"_",L$2,"_",$D88,"_",$E88),SentData!$F$2:$G$65536,2,)</f>
        <v>46017</v>
      </c>
      <c r="M88" s="616"/>
      <c r="N88" s="617" t="str">
        <f t="shared" si="7"/>
        <v>!!</v>
      </c>
      <c r="O88" s="617" t="str">
        <f t="shared" si="8"/>
        <v>!!</v>
      </c>
      <c r="P88" s="617" t="str">
        <f t="shared" si="9"/>
        <v>!!</v>
      </c>
      <c r="Q88" s="617" t="str">
        <f t="shared" si="10"/>
        <v>!!</v>
      </c>
      <c r="R88" s="617" t="str">
        <f t="shared" si="11"/>
        <v>!!</v>
      </c>
      <c r="S88" s="617">
        <f t="shared" si="12"/>
        <v>0.42749247519601652</v>
      </c>
      <c r="T88" s="616"/>
      <c r="U88" s="612"/>
      <c r="V88" s="612"/>
      <c r="W88" s="612"/>
      <c r="X88" s="612"/>
    </row>
    <row r="89" spans="1:24" ht="12" x14ac:dyDescent="0.15">
      <c r="A89" s="618" t="s">
        <v>177</v>
      </c>
      <c r="B89" s="618" t="str">
        <f>Cover!$G$25</f>
        <v>NO</v>
      </c>
      <c r="C89" s="618" t="s">
        <v>290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1058.2799166306186</v>
      </c>
      <c r="L89" s="621">
        <f>VLOOKUP(CONCATENATE($B89,"_",$C89,"_",L$2,"_","1000 NAC","_",$E89),SentData!$F$2:$G$65536,2,)/VLOOKUP(CONCATENATE($B89,"_",$C89,"_",L$2,"_",$D89,"_",$E89),SentData!$F$2:$G$65536,2,)</f>
        <v>1243.2994704420189</v>
      </c>
      <c r="M89" s="622"/>
      <c r="N89" s="623" t="str">
        <f t="shared" si="7"/>
        <v>!!</v>
      </c>
      <c r="O89" s="623" t="str">
        <f t="shared" si="8"/>
        <v>!!</v>
      </c>
      <c r="P89" s="623" t="str">
        <f t="shared" si="9"/>
        <v>!!</v>
      </c>
      <c r="Q89" s="623" t="str">
        <f t="shared" si="10"/>
        <v>!!</v>
      </c>
      <c r="R89" s="623" t="str">
        <f t="shared" si="11"/>
        <v>!!</v>
      </c>
      <c r="S89" s="623">
        <f t="shared" si="12"/>
        <v>1.1748304497740738</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612" t="s">
        <v>179</v>
      </c>
      <c r="B90" s="612" t="str">
        <f>Cover!$G$25</f>
        <v>NO</v>
      </c>
      <c r="C90" s="612" t="s">
        <v>294</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17.707000000000001</v>
      </c>
      <c r="L90" s="615">
        <f>VLOOKUP(CONCATENATE($B90,"_",$C90,"_",L$2,"_",$D90,"_",$E90),SentData!$F$2:$G$65536,2,)</f>
        <v>57.505000000000003</v>
      </c>
      <c r="M90" s="616"/>
      <c r="N90" s="617" t="str">
        <f t="shared" si="7"/>
        <v>!!</v>
      </c>
      <c r="O90" s="617" t="str">
        <f t="shared" si="8"/>
        <v>!!</v>
      </c>
      <c r="P90" s="617" t="str">
        <f t="shared" si="9"/>
        <v>!!</v>
      </c>
      <c r="Q90" s="617" t="str">
        <f t="shared" si="10"/>
        <v>!!</v>
      </c>
      <c r="R90" s="617" t="str">
        <f t="shared" si="11"/>
        <v>!!</v>
      </c>
      <c r="S90" s="617">
        <f t="shared" si="12"/>
        <v>3.2475857005703959</v>
      </c>
      <c r="T90" s="616"/>
      <c r="U90" s="612"/>
      <c r="V90" s="612"/>
      <c r="W90" s="612"/>
      <c r="X90" s="612"/>
    </row>
    <row r="91" spans="1:24" x14ac:dyDescent="0.15">
      <c r="A91" s="629" t="s">
        <v>178</v>
      </c>
      <c r="B91" s="612" t="str">
        <f>Cover!$G$25</f>
        <v>NO</v>
      </c>
      <c r="C91" s="612" t="s">
        <v>294</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17256</v>
      </c>
      <c r="L91" s="615">
        <f>VLOOKUP(CONCATENATE($B91,"_",$C91,"_",L$2,"_",$D91,"_",$E91),SentData!$F$2:$G$65536,2,)</f>
        <v>63958</v>
      </c>
      <c r="M91" s="616"/>
      <c r="N91" s="617" t="str">
        <f t="shared" ref="N91:N110" si="25">IF(OR(ISERROR(F91),ISERROR(G91)),"!!",IF(F91=0,"!!",G91/F91))</f>
        <v>!!</v>
      </c>
      <c r="O91" s="617" t="str">
        <f t="shared" ref="O91:O110" si="26">IF(OR(ISERROR(G91),ISERROR(H91)),"!!",IF(G91=0,"!!",H91/G91))</f>
        <v>!!</v>
      </c>
      <c r="P91" s="617" t="str">
        <f t="shared" ref="P91:P110" si="27">IF(OR(ISERROR(H91),ISERROR(I91)),"!!",IF(H91=0,"!!",I91/H91))</f>
        <v>!!</v>
      </c>
      <c r="Q91" s="617" t="str">
        <f t="shared" ref="Q91:Q110" si="28">IF(OR(ISERROR(I91),ISERROR(J91)),"!!",IF(I91=0,"!!",J91/I91))</f>
        <v>!!</v>
      </c>
      <c r="R91" s="617" t="str">
        <f t="shared" ref="R91:R110" si="29">IF(OR(ISERROR(J91),ISERROR(K91)),"!!",IF(J91=0,"!!",K91/J91))</f>
        <v>!!</v>
      </c>
      <c r="S91" s="617">
        <f t="shared" ref="S91:S110" si="30">IF(OR(ISERROR(K91),ISERROR(L91)),"!!",IF(K91=0,"!!",L91/K91))</f>
        <v>3.7064209550301346</v>
      </c>
      <c r="T91" s="616"/>
      <c r="U91" s="612"/>
      <c r="V91" s="612"/>
      <c r="W91" s="612"/>
      <c r="X91" s="612"/>
    </row>
    <row r="92" spans="1:24" ht="12" x14ac:dyDescent="0.15">
      <c r="A92" s="618" t="s">
        <v>177</v>
      </c>
      <c r="B92" s="618" t="str">
        <f>Cover!$G$25</f>
        <v>NO</v>
      </c>
      <c r="C92" s="618" t="s">
        <v>294</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f>VLOOKUP(CONCATENATE($B92,"_",$C92,"_",K$2,"_","1000 NAC","_",$E92),SentData!$F$2:$G$65536,2,)/VLOOKUP(CONCATENATE($B92,"_",$C92,"_",K$2,"_",$D92,"_",$E92),SentData!$F$2:$G$65536,2,)</f>
        <v>974.5298469531823</v>
      </c>
      <c r="L92" s="621">
        <f>VLOOKUP(CONCATENATE($B92,"_",$C92,"_",L$2,"_","1000 NAC","_",$E92),SentData!$F$2:$G$65536,2,)/VLOOKUP(CONCATENATE($B92,"_",$C92,"_",L$2,"_",$D92,"_",$E92),SentData!$F$2:$G$65536,2,)</f>
        <v>1112.2163290148683</v>
      </c>
      <c r="M92" s="622"/>
      <c r="N92" s="623" t="str">
        <f t="shared" si="25"/>
        <v>!!</v>
      </c>
      <c r="O92" s="623" t="str">
        <f t="shared" si="26"/>
        <v>!!</v>
      </c>
      <c r="P92" s="623" t="str">
        <f t="shared" si="27"/>
        <v>!!</v>
      </c>
      <c r="Q92" s="623" t="str">
        <f t="shared" si="28"/>
        <v>!!</v>
      </c>
      <c r="R92" s="623" t="str">
        <f t="shared" si="29"/>
        <v>!!</v>
      </c>
      <c r="S92" s="623">
        <f t="shared" si="30"/>
        <v>1.1412850334878462</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612" t="s">
        <v>179</v>
      </c>
      <c r="B93" s="612" t="str">
        <f>Cover!$G$25</f>
        <v>NO</v>
      </c>
      <c r="C93" s="612" t="s">
        <v>290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40.636000000000003</v>
      </c>
      <c r="L93" s="615">
        <f>VLOOKUP(CONCATENATE($B93,"_",$C93,"_",L$2,"_",$D93,"_",$E93),SentData!$F$2:$G$65536,2,)</f>
        <v>36.494999999999997</v>
      </c>
      <c r="M93" s="616"/>
      <c r="N93" s="617" t="str">
        <f t="shared" si="25"/>
        <v>!!</v>
      </c>
      <c r="O93" s="617" t="str">
        <f t="shared" si="26"/>
        <v>!!</v>
      </c>
      <c r="P93" s="617" t="str">
        <f t="shared" si="27"/>
        <v>!!</v>
      </c>
      <c r="Q93" s="617" t="str">
        <f t="shared" si="28"/>
        <v>!!</v>
      </c>
      <c r="R93" s="617" t="str">
        <f t="shared" si="29"/>
        <v>!!</v>
      </c>
      <c r="S93" s="617">
        <f t="shared" si="30"/>
        <v>0.89809528496899294</v>
      </c>
      <c r="T93" s="616"/>
      <c r="U93" s="612"/>
      <c r="V93" s="612"/>
      <c r="W93" s="612"/>
      <c r="X93" s="612"/>
    </row>
    <row r="94" spans="1:24" x14ac:dyDescent="0.15">
      <c r="A94" s="629" t="s">
        <v>178</v>
      </c>
      <c r="B94" s="612" t="str">
        <f>Cover!$G$25</f>
        <v>NO</v>
      </c>
      <c r="C94" s="612" t="s">
        <v>290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33592</v>
      </c>
      <c r="L94" s="615">
        <f>VLOOKUP(CONCATENATE($B94,"_",$C94,"_",L$2,"_",$D94,"_",$E94),SentData!$F$2:$G$65536,2,)</f>
        <v>31458</v>
      </c>
      <c r="M94" s="616"/>
      <c r="N94" s="617" t="str">
        <f t="shared" si="25"/>
        <v>!!</v>
      </c>
      <c r="O94" s="617" t="str">
        <f t="shared" si="26"/>
        <v>!!</v>
      </c>
      <c r="P94" s="617" t="str">
        <f t="shared" si="27"/>
        <v>!!</v>
      </c>
      <c r="Q94" s="617" t="str">
        <f t="shared" si="28"/>
        <v>!!</v>
      </c>
      <c r="R94" s="617" t="str">
        <f t="shared" si="29"/>
        <v>!!</v>
      </c>
      <c r="S94" s="617">
        <f t="shared" si="30"/>
        <v>0.93647296975470351</v>
      </c>
      <c r="T94" s="616"/>
      <c r="U94" s="612"/>
      <c r="V94" s="612"/>
      <c r="W94" s="612"/>
      <c r="X94" s="612"/>
    </row>
    <row r="95" spans="1:24" ht="12" x14ac:dyDescent="0.15">
      <c r="A95" s="618" t="s">
        <v>177</v>
      </c>
      <c r="B95" s="618" t="str">
        <f>Cover!$G$25</f>
        <v>NO</v>
      </c>
      <c r="C95" s="618" t="s">
        <v>290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826.65616694556547</v>
      </c>
      <c r="L95" s="621">
        <f>VLOOKUP(CONCATENATE($B95,"_",$C95,"_",L$2,"_","1000 NAC","_",$E95),SentData!$F$2:$G$65536,2,)/VLOOKUP(CONCATENATE($B95,"_",$C95,"_",L$2,"_",$D95,"_",$E95),SentData!$F$2:$G$65536,2,)</f>
        <v>861.98109330045213</v>
      </c>
      <c r="M95" s="622"/>
      <c r="N95" s="623" t="str">
        <f t="shared" si="25"/>
        <v>!!</v>
      </c>
      <c r="O95" s="623" t="str">
        <f t="shared" si="26"/>
        <v>!!</v>
      </c>
      <c r="P95" s="623" t="str">
        <f t="shared" si="27"/>
        <v>!!</v>
      </c>
      <c r="Q95" s="623" t="str">
        <f t="shared" si="28"/>
        <v>!!</v>
      </c>
      <c r="R95" s="623" t="str">
        <f t="shared" si="29"/>
        <v>!!</v>
      </c>
      <c r="S95" s="623">
        <f t="shared" si="30"/>
        <v>1.0427323085067033</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612" t="s">
        <v>179</v>
      </c>
      <c r="B96" s="612" t="str">
        <f>Cover!$G$25</f>
        <v>NO</v>
      </c>
      <c r="C96" s="612" t="s">
        <v>294</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213.70400000000001</v>
      </c>
      <c r="L96" s="615">
        <f>VLOOKUP(CONCATENATE($B96,"_",$C96,"_",L$2,"_",$D96,"_",$E96),SentData!$F$2:$G$65536,2,)</f>
        <v>105.29600000000001</v>
      </c>
      <c r="M96" s="616"/>
      <c r="N96" s="617" t="str">
        <f t="shared" si="25"/>
        <v>!!</v>
      </c>
      <c r="O96" s="617" t="str">
        <f t="shared" si="26"/>
        <v>!!</v>
      </c>
      <c r="P96" s="617" t="str">
        <f t="shared" si="27"/>
        <v>!!</v>
      </c>
      <c r="Q96" s="617" t="str">
        <f t="shared" si="28"/>
        <v>!!</v>
      </c>
      <c r="R96" s="617" t="str">
        <f t="shared" si="29"/>
        <v>!!</v>
      </c>
      <c r="S96" s="617">
        <f t="shared" si="30"/>
        <v>0.49271890090966947</v>
      </c>
      <c r="T96" s="616"/>
      <c r="U96" s="612"/>
      <c r="V96" s="612"/>
      <c r="W96" s="612"/>
      <c r="X96" s="612"/>
    </row>
    <row r="97" spans="1:24" x14ac:dyDescent="0.15">
      <c r="A97" s="629" t="s">
        <v>178</v>
      </c>
      <c r="B97" s="612" t="str">
        <f>Cover!$G$25</f>
        <v>NO</v>
      </c>
      <c r="C97" s="612" t="s">
        <v>294</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21953</v>
      </c>
      <c r="L97" s="615">
        <f>VLOOKUP(CONCATENATE($B97,"_",$C97,"_",L$2,"_",$D97,"_",$E97),SentData!$F$2:$G$65536,2,)</f>
        <v>16808</v>
      </c>
      <c r="M97" s="616"/>
      <c r="N97" s="617" t="str">
        <f t="shared" si="25"/>
        <v>!!</v>
      </c>
      <c r="O97" s="617" t="str">
        <f t="shared" si="26"/>
        <v>!!</v>
      </c>
      <c r="P97" s="617" t="str">
        <f t="shared" si="27"/>
        <v>!!</v>
      </c>
      <c r="Q97" s="617" t="str">
        <f t="shared" si="28"/>
        <v>!!</v>
      </c>
      <c r="R97" s="617" t="str">
        <f t="shared" si="29"/>
        <v>!!</v>
      </c>
      <c r="S97" s="617">
        <f t="shared" si="30"/>
        <v>0.7656356762173735</v>
      </c>
      <c r="T97" s="616"/>
      <c r="U97" s="612"/>
      <c r="V97" s="612"/>
      <c r="W97" s="612"/>
      <c r="X97" s="612"/>
    </row>
    <row r="98" spans="1:24" ht="12" x14ac:dyDescent="0.15">
      <c r="A98" s="618" t="s">
        <v>177</v>
      </c>
      <c r="B98" s="618" t="str">
        <f>Cover!$G$25</f>
        <v>NO</v>
      </c>
      <c r="C98" s="618" t="s">
        <v>294</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f>VLOOKUP(CONCATENATE($B98,"_",$C98,"_",K$2,"_","1000 NAC","_",$E98),SentData!$F$2:$G$65536,2,)/VLOOKUP(CONCATENATE($B98,"_",$C98,"_",K$2,"_",$D98,"_",$E98),SentData!$F$2:$G$65536,2,)</f>
        <v>102.72620072623816</v>
      </c>
      <c r="L98" s="621">
        <f>VLOOKUP(CONCATENATE($B98,"_",$C98,"_",L$2,"_","1000 NAC","_",$E98),SentData!$F$2:$G$65536,2,)/VLOOKUP(CONCATENATE($B98,"_",$C98,"_",L$2,"_",$D98,"_",$E98),SentData!$F$2:$G$65536,2,)</f>
        <v>159.62619662665247</v>
      </c>
      <c r="M98" s="622"/>
      <c r="N98" s="623" t="str">
        <f t="shared" si="25"/>
        <v>!!</v>
      </c>
      <c r="O98" s="623" t="str">
        <f t="shared" si="26"/>
        <v>!!</v>
      </c>
      <c r="P98" s="623" t="str">
        <f t="shared" si="27"/>
        <v>!!</v>
      </c>
      <c r="Q98" s="623" t="str">
        <f t="shared" si="28"/>
        <v>!!</v>
      </c>
      <c r="R98" s="623" t="str">
        <f t="shared" si="29"/>
        <v>!!</v>
      </c>
      <c r="S98" s="623">
        <f t="shared" si="30"/>
        <v>1.553899545570179</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612" t="s">
        <v>179</v>
      </c>
      <c r="B99" s="612" t="str">
        <f>Cover!$G$25</f>
        <v>NO</v>
      </c>
      <c r="C99" s="612" t="s">
        <v>290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994.16899999999998</v>
      </c>
      <c r="L99" s="615">
        <f>VLOOKUP(CONCATENATE($B99,"_",$C99,"_",L$2,"_",$D99,"_",$E99),SentData!$F$2:$G$65536,2,)</f>
        <v>1043.24</v>
      </c>
      <c r="M99" s="616"/>
      <c r="N99" s="617" t="str">
        <f t="shared" si="25"/>
        <v>!!</v>
      </c>
      <c r="O99" s="617" t="str">
        <f t="shared" si="26"/>
        <v>!!</v>
      </c>
      <c r="P99" s="617" t="str">
        <f t="shared" si="27"/>
        <v>!!</v>
      </c>
      <c r="Q99" s="617" t="str">
        <f t="shared" si="28"/>
        <v>!!</v>
      </c>
      <c r="R99" s="617" t="str">
        <f t="shared" si="29"/>
        <v>!!</v>
      </c>
      <c r="S99" s="617">
        <f t="shared" si="30"/>
        <v>1.0493588112282721</v>
      </c>
      <c r="T99" s="616"/>
      <c r="U99" s="612"/>
      <c r="V99" s="612"/>
      <c r="W99" s="612"/>
      <c r="X99" s="612"/>
    </row>
    <row r="100" spans="1:24" x14ac:dyDescent="0.15">
      <c r="A100" s="629" t="s">
        <v>178</v>
      </c>
      <c r="B100" s="612" t="str">
        <f>Cover!$G$25</f>
        <v>NO</v>
      </c>
      <c r="C100" s="612" t="s">
        <v>290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3022591</v>
      </c>
      <c r="L100" s="615">
        <f>VLOOKUP(CONCATENATE($B100,"_",$C100,"_",L$2,"_",$D100,"_",$E100),SentData!$F$2:$G$65536,2,)</f>
        <v>3284684</v>
      </c>
      <c r="M100" s="616"/>
      <c r="N100" s="617" t="str">
        <f t="shared" si="25"/>
        <v>!!</v>
      </c>
      <c r="O100" s="617" t="str">
        <f t="shared" si="26"/>
        <v>!!</v>
      </c>
      <c r="P100" s="617" t="str">
        <f t="shared" si="27"/>
        <v>!!</v>
      </c>
      <c r="Q100" s="617" t="str">
        <f t="shared" si="28"/>
        <v>!!</v>
      </c>
      <c r="R100" s="617" t="str">
        <f t="shared" si="29"/>
        <v>!!</v>
      </c>
      <c r="S100" s="617">
        <f t="shared" si="30"/>
        <v>1.0867113678297857</v>
      </c>
      <c r="T100" s="616"/>
      <c r="U100" s="612"/>
      <c r="V100" s="612"/>
      <c r="W100" s="612"/>
      <c r="X100" s="612"/>
    </row>
    <row r="101" spans="1:24" ht="12" x14ac:dyDescent="0.15">
      <c r="A101" s="618" t="s">
        <v>177</v>
      </c>
      <c r="B101" s="618" t="str">
        <f>Cover!$G$25</f>
        <v>NO</v>
      </c>
      <c r="C101" s="618" t="s">
        <v>290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3040.3191006760421</v>
      </c>
      <c r="L101" s="621">
        <f>VLOOKUP(CONCATENATE($B101,"_",$C101,"_",L$2,"_","1000 NAC","_",$E101),SentData!$F$2:$G$65536,2,)/VLOOKUP(CONCATENATE($B101,"_",$C101,"_",L$2,"_",$D101,"_",$E101),SentData!$F$2:$G$65536,2,)</f>
        <v>3148.5410835474099</v>
      </c>
      <c r="M101" s="622"/>
      <c r="N101" s="623" t="str">
        <f t="shared" si="25"/>
        <v>!!</v>
      </c>
      <c r="O101" s="623" t="str">
        <f t="shared" si="26"/>
        <v>!!</v>
      </c>
      <c r="P101" s="623" t="str">
        <f t="shared" si="27"/>
        <v>!!</v>
      </c>
      <c r="Q101" s="623" t="str">
        <f t="shared" si="28"/>
        <v>!!</v>
      </c>
      <c r="R101" s="623" t="str">
        <f t="shared" si="29"/>
        <v>!!</v>
      </c>
      <c r="S101" s="623">
        <f t="shared" si="30"/>
        <v>1.0355956000958266</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612" t="s">
        <v>179</v>
      </c>
      <c r="B102" s="612" t="str">
        <f>Cover!$G$25</f>
        <v>NO</v>
      </c>
      <c r="C102" s="612" t="s">
        <v>294</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718.68799999999999</v>
      </c>
      <c r="L102" s="615">
        <f>VLOOKUP(CONCATENATE($B102,"_",$C102,"_",L$2,"_",$D102,"_",$E102),SentData!$F$2:$G$65536,2,)</f>
        <v>860.38499999999999</v>
      </c>
      <c r="M102" s="616"/>
      <c r="N102" s="617" t="str">
        <f t="shared" si="25"/>
        <v>!!</v>
      </c>
      <c r="O102" s="617" t="str">
        <f t="shared" si="26"/>
        <v>!!</v>
      </c>
      <c r="P102" s="617" t="str">
        <f t="shared" si="27"/>
        <v>!!</v>
      </c>
      <c r="Q102" s="617" t="str">
        <f t="shared" si="28"/>
        <v>!!</v>
      </c>
      <c r="R102" s="617" t="str">
        <f t="shared" si="29"/>
        <v>!!</v>
      </c>
      <c r="S102" s="617">
        <f t="shared" si="30"/>
        <v>1.1971606594238391</v>
      </c>
      <c r="T102" s="616"/>
      <c r="U102" s="612"/>
      <c r="V102" s="612"/>
      <c r="W102" s="612"/>
      <c r="X102" s="612"/>
    </row>
    <row r="103" spans="1:24" x14ac:dyDescent="0.15">
      <c r="A103" s="629" t="s">
        <v>178</v>
      </c>
      <c r="B103" s="612" t="str">
        <f>Cover!$G$25</f>
        <v>NO</v>
      </c>
      <c r="C103" s="612" t="s">
        <v>294</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1338121</v>
      </c>
      <c r="L103" s="615">
        <f>VLOOKUP(CONCATENATE($B103,"_",$C103,"_",L$2,"_",$D103,"_",$E103),SentData!$F$2:$G$65536,2,)</f>
        <v>1581356</v>
      </c>
      <c r="M103" s="616"/>
      <c r="N103" s="617" t="str">
        <f t="shared" si="25"/>
        <v>!!</v>
      </c>
      <c r="O103" s="617" t="str">
        <f t="shared" si="26"/>
        <v>!!</v>
      </c>
      <c r="P103" s="617" t="str">
        <f t="shared" si="27"/>
        <v>!!</v>
      </c>
      <c r="Q103" s="617" t="str">
        <f t="shared" si="28"/>
        <v>!!</v>
      </c>
      <c r="R103" s="617" t="str">
        <f t="shared" si="29"/>
        <v>!!</v>
      </c>
      <c r="S103" s="617">
        <f t="shared" si="30"/>
        <v>1.1817735466374117</v>
      </c>
      <c r="T103" s="616"/>
      <c r="U103" s="612"/>
      <c r="V103" s="612"/>
      <c r="W103" s="612"/>
      <c r="X103" s="612"/>
    </row>
    <row r="104" spans="1:24" ht="12" x14ac:dyDescent="0.15">
      <c r="A104" s="618" t="s">
        <v>177</v>
      </c>
      <c r="B104" s="618" t="str">
        <f>Cover!$G$25</f>
        <v>NO</v>
      </c>
      <c r="C104" s="618" t="s">
        <v>294</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1861.8941738278641</v>
      </c>
      <c r="L104" s="621">
        <f>VLOOKUP(CONCATENATE($B104,"_",$C104,"_",L$2,"_","1000 NAC","_",$E104),SentData!$F$2:$G$65536,2,)/VLOOKUP(CONCATENATE($B104,"_",$C104,"_",L$2,"_",$D104,"_",$E104),SentData!$F$2:$G$65536,2,)</f>
        <v>1837.9632373879135</v>
      </c>
      <c r="M104" s="622"/>
      <c r="N104" s="623" t="str">
        <f t="shared" si="25"/>
        <v>!!</v>
      </c>
      <c r="O104" s="623" t="str">
        <f t="shared" si="26"/>
        <v>!!</v>
      </c>
      <c r="P104" s="623" t="str">
        <f t="shared" si="27"/>
        <v>!!</v>
      </c>
      <c r="Q104" s="623" t="str">
        <f t="shared" si="28"/>
        <v>!!</v>
      </c>
      <c r="R104" s="623" t="str">
        <f t="shared" si="29"/>
        <v>!!</v>
      </c>
      <c r="S104" s="623">
        <f t="shared" si="30"/>
        <v>0.987146994294122</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612" t="s">
        <v>179</v>
      </c>
      <c r="B105" s="612" t="str">
        <f>Cover!$G$25</f>
        <v>NO</v>
      </c>
      <c r="C105" s="612" t="s">
        <v>290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968.93299999999999</v>
      </c>
      <c r="L105" s="615">
        <f>VLOOKUP(CONCATENATE($B105,"_",$C105,"_",L$2,"_",$D105,"_",$E105),SentData!$F$2:$G$65536,2,)</f>
        <v>1021.663</v>
      </c>
      <c r="M105" s="616"/>
      <c r="N105" s="617" t="str">
        <f t="shared" si="25"/>
        <v>!!</v>
      </c>
      <c r="O105" s="617" t="str">
        <f t="shared" si="26"/>
        <v>!!</v>
      </c>
      <c r="P105" s="617" t="str">
        <f t="shared" si="27"/>
        <v>!!</v>
      </c>
      <c r="Q105" s="617" t="str">
        <f t="shared" si="28"/>
        <v>!!</v>
      </c>
      <c r="R105" s="617" t="str">
        <f t="shared" si="29"/>
        <v>!!</v>
      </c>
      <c r="S105" s="617">
        <f t="shared" si="30"/>
        <v>1.0544206874985165</v>
      </c>
      <c r="T105" s="616"/>
      <c r="U105" s="612"/>
      <c r="V105" s="612"/>
      <c r="W105" s="612"/>
      <c r="X105" s="612"/>
    </row>
    <row r="106" spans="1:24" x14ac:dyDescent="0.15">
      <c r="A106" s="629" t="s">
        <v>178</v>
      </c>
      <c r="B106" s="612" t="str">
        <f>Cover!$G$25</f>
        <v>NO</v>
      </c>
      <c r="C106" s="612" t="s">
        <v>290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2759018</v>
      </c>
      <c r="L106" s="615">
        <f>VLOOKUP(CONCATENATE($B106,"_",$C106,"_",L$2,"_",$D106,"_",$E106),SentData!$F$2:$G$65536,2,)</f>
        <v>3011736</v>
      </c>
      <c r="M106" s="616"/>
      <c r="N106" s="617" t="str">
        <f t="shared" si="25"/>
        <v>!!</v>
      </c>
      <c r="O106" s="617" t="str">
        <f t="shared" si="26"/>
        <v>!!</v>
      </c>
      <c r="P106" s="617" t="str">
        <f t="shared" si="27"/>
        <v>!!</v>
      </c>
      <c r="Q106" s="617" t="str">
        <f t="shared" si="28"/>
        <v>!!</v>
      </c>
      <c r="R106" s="617" t="str">
        <f t="shared" si="29"/>
        <v>!!</v>
      </c>
      <c r="S106" s="617">
        <f t="shared" si="30"/>
        <v>1.0915970827301598</v>
      </c>
      <c r="T106" s="616"/>
      <c r="U106" s="612"/>
      <c r="V106" s="612"/>
      <c r="W106" s="612"/>
      <c r="X106" s="612"/>
    </row>
    <row r="107" spans="1:24" ht="12" x14ac:dyDescent="0.15">
      <c r="A107" s="618" t="s">
        <v>177</v>
      </c>
      <c r="B107" s="618" t="str">
        <f>Cover!$G$25</f>
        <v>NO</v>
      </c>
      <c r="C107" s="618" t="s">
        <v>290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2847.4806823588424</v>
      </c>
      <c r="L107" s="621">
        <f>VLOOKUP(CONCATENATE($B107,"_",$C107,"_",L$2,"_","1000 NAC","_",$E107),SentData!$F$2:$G$65536,2,)/VLOOKUP(CONCATENATE($B107,"_",$C107,"_",L$2,"_",$D107,"_",$E107),SentData!$F$2:$G$65536,2,)</f>
        <v>2947.8761587725112</v>
      </c>
      <c r="M107" s="622"/>
      <c r="N107" s="623" t="str">
        <f t="shared" si="25"/>
        <v>!!</v>
      </c>
      <c r="O107" s="623" t="str">
        <f t="shared" si="26"/>
        <v>!!</v>
      </c>
      <c r="P107" s="623" t="str">
        <f t="shared" si="27"/>
        <v>!!</v>
      </c>
      <c r="Q107" s="623" t="str">
        <f t="shared" si="28"/>
        <v>!!</v>
      </c>
      <c r="R107" s="623" t="str">
        <f t="shared" si="29"/>
        <v>!!</v>
      </c>
      <c r="S107" s="623">
        <f t="shared" si="30"/>
        <v>1.0352576496956256</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612" t="s">
        <v>179</v>
      </c>
      <c r="B108" s="612" t="str">
        <f>Cover!$G$25</f>
        <v>NO</v>
      </c>
      <c r="C108" s="612" t="s">
        <v>294</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708.24199999999996</v>
      </c>
      <c r="L108" s="615">
        <f>VLOOKUP(CONCATENATE($B108,"_",$C108,"_",L$2,"_",$D108,"_",$E108),SentData!$F$2:$G$65536,2,)</f>
        <v>853.77</v>
      </c>
      <c r="M108" s="616"/>
      <c r="N108" s="617" t="str">
        <f t="shared" si="25"/>
        <v>!!</v>
      </c>
      <c r="O108" s="617" t="str">
        <f t="shared" si="26"/>
        <v>!!</v>
      </c>
      <c r="P108" s="617" t="str">
        <f t="shared" si="27"/>
        <v>!!</v>
      </c>
      <c r="Q108" s="617" t="str">
        <f t="shared" si="28"/>
        <v>!!</v>
      </c>
      <c r="R108" s="617" t="str">
        <f t="shared" si="29"/>
        <v>!!</v>
      </c>
      <c r="S108" s="617">
        <f t="shared" si="30"/>
        <v>1.2054777886654562</v>
      </c>
      <c r="T108" s="616"/>
      <c r="U108" s="612"/>
      <c r="V108" s="612"/>
      <c r="W108" s="612"/>
      <c r="X108" s="612"/>
    </row>
    <row r="109" spans="1:24" x14ac:dyDescent="0.15">
      <c r="A109" s="629" t="s">
        <v>178</v>
      </c>
      <c r="B109" s="612" t="str">
        <f>Cover!$G$25</f>
        <v>NO</v>
      </c>
      <c r="C109" s="612" t="s">
        <v>294</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1280475</v>
      </c>
      <c r="L109" s="615">
        <f>VLOOKUP(CONCATENATE($B109,"_",$C109,"_",L$2,"_",$D109,"_",$E109),SentData!$F$2:$G$65536,2,)</f>
        <v>1552051</v>
      </c>
      <c r="M109" s="616"/>
      <c r="N109" s="617" t="str">
        <f t="shared" si="25"/>
        <v>!!</v>
      </c>
      <c r="O109" s="617" t="str">
        <f t="shared" si="26"/>
        <v>!!</v>
      </c>
      <c r="P109" s="617" t="str">
        <f t="shared" si="27"/>
        <v>!!</v>
      </c>
      <c r="Q109" s="617" t="str">
        <f t="shared" si="28"/>
        <v>!!</v>
      </c>
      <c r="R109" s="617" t="str">
        <f t="shared" si="29"/>
        <v>!!</v>
      </c>
      <c r="S109" s="617">
        <f t="shared" si="30"/>
        <v>1.2120900447099709</v>
      </c>
      <c r="T109" s="616"/>
      <c r="U109" s="612"/>
      <c r="V109" s="612"/>
      <c r="W109" s="612"/>
      <c r="X109" s="612"/>
    </row>
    <row r="110" spans="1:24" ht="12" x14ac:dyDescent="0.15">
      <c r="A110" s="618" t="s">
        <v>177</v>
      </c>
      <c r="B110" s="618" t="str">
        <f>Cover!$G$25</f>
        <v>NO</v>
      </c>
      <c r="C110" s="618" t="s">
        <v>294</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f>VLOOKUP(CONCATENATE($B110,"_",$C110,"_",K$2,"_","1000 NAC","_",$E110),SentData!$F$2:$G$65536,2,)/VLOOKUP(CONCATENATE($B110,"_",$C110,"_",K$2,"_",$D110,"_",$E110),SentData!$F$2:$G$65536,2,)</f>
        <v>1807.9625325806717</v>
      </c>
      <c r="L110" s="621">
        <f>VLOOKUP(CONCATENATE($B110,"_",$C110,"_",L$2,"_","1000 NAC","_",$E110),SentData!$F$2:$G$65536,2,)/VLOOKUP(CONCATENATE($B110,"_",$C110,"_",L$2,"_",$D110,"_",$E110),SentData!$F$2:$G$65536,2,)</f>
        <v>1817.8795225880506</v>
      </c>
      <c r="M110" s="622"/>
      <c r="N110" s="623" t="str">
        <f t="shared" si="25"/>
        <v>!!</v>
      </c>
      <c r="O110" s="623" t="str">
        <f t="shared" si="26"/>
        <v>!!</v>
      </c>
      <c r="P110" s="623" t="str">
        <f t="shared" si="27"/>
        <v>!!</v>
      </c>
      <c r="Q110" s="623" t="str">
        <f t="shared" si="28"/>
        <v>!!</v>
      </c>
      <c r="R110" s="623" t="str">
        <f t="shared" si="29"/>
        <v>!!</v>
      </c>
      <c r="S110" s="623">
        <f t="shared" si="30"/>
        <v>1.0054851745147746</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612" t="s">
        <v>179</v>
      </c>
      <c r="B111" s="612" t="str">
        <f>Cover!$G$25</f>
        <v>NO</v>
      </c>
      <c r="C111" s="612" t="s">
        <v>290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25.236000000000001</v>
      </c>
      <c r="L111" s="615">
        <f>VLOOKUP(CONCATENATE($B111,"_",$C111,"_",L$2,"_",$D111,"_",$E111),SentData!$F$2:$G$65536,2,)</f>
        <v>21.577000000000002</v>
      </c>
      <c r="M111" s="616"/>
      <c r="N111" s="617" t="str">
        <f t="shared" ref="N111:N122" si="31">IF(OR(ISERROR(F111),ISERROR(G111)),"!!",IF(F111=0,"!!",G111/F111))</f>
        <v>!!</v>
      </c>
      <c r="O111" s="617" t="str">
        <f t="shared" ref="O111:O122" si="32">IF(OR(ISERROR(G111),ISERROR(H111)),"!!",IF(G111=0,"!!",H111/G111))</f>
        <v>!!</v>
      </c>
      <c r="P111" s="617" t="str">
        <f t="shared" ref="P111:P122" si="33">IF(OR(ISERROR(H111),ISERROR(I111)),"!!",IF(H111=0,"!!",I111/H111))</f>
        <v>!!</v>
      </c>
      <c r="Q111" s="617" t="str">
        <f t="shared" ref="Q111:Q122" si="34">IF(OR(ISERROR(I111),ISERROR(J111)),"!!",IF(I111=0,"!!",J111/I111))</f>
        <v>!!</v>
      </c>
      <c r="R111" s="617" t="str">
        <f t="shared" ref="R111:R122" si="35">IF(OR(ISERROR(J111),ISERROR(K111)),"!!",IF(J111=0,"!!",K111/J111))</f>
        <v>!!</v>
      </c>
      <c r="S111" s="617">
        <f t="shared" ref="S111:S122" si="36">IF(OR(ISERROR(K111),ISERROR(L111)),"!!",IF(K111=0,"!!",L111/K111))</f>
        <v>0.85500871770486608</v>
      </c>
      <c r="T111" s="616"/>
      <c r="U111" s="612"/>
      <c r="V111" s="612"/>
      <c r="W111" s="612"/>
      <c r="X111" s="612"/>
    </row>
    <row r="112" spans="1:24" x14ac:dyDescent="0.15">
      <c r="A112" s="629" t="s">
        <v>178</v>
      </c>
      <c r="B112" s="612" t="str">
        <f>Cover!$G$25</f>
        <v>NO</v>
      </c>
      <c r="C112" s="612" t="s">
        <v>290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263573</v>
      </c>
      <c r="L112" s="615">
        <f>VLOOKUP(CONCATENATE($B112,"_",$C112,"_",L$2,"_",$D112,"_",$E112),SentData!$F$2:$G$65536,2,)</f>
        <v>272948</v>
      </c>
      <c r="M112" s="616"/>
      <c r="N112" s="617" t="str">
        <f t="shared" si="31"/>
        <v>!!</v>
      </c>
      <c r="O112" s="617" t="str">
        <f t="shared" si="32"/>
        <v>!!</v>
      </c>
      <c r="P112" s="617" t="str">
        <f t="shared" si="33"/>
        <v>!!</v>
      </c>
      <c r="Q112" s="617" t="str">
        <f t="shared" si="34"/>
        <v>!!</v>
      </c>
      <c r="R112" s="617" t="str">
        <f t="shared" si="35"/>
        <v>!!</v>
      </c>
      <c r="S112" s="617">
        <f t="shared" si="36"/>
        <v>1.0355688936271925</v>
      </c>
      <c r="T112" s="616"/>
      <c r="U112" s="612"/>
      <c r="V112" s="612"/>
      <c r="W112" s="612"/>
      <c r="X112" s="612"/>
    </row>
    <row r="113" spans="1:24" ht="12" x14ac:dyDescent="0.15">
      <c r="A113" s="618" t="s">
        <v>177</v>
      </c>
      <c r="B113" s="618" t="str">
        <f>Cover!$G$25</f>
        <v>NO</v>
      </c>
      <c r="C113" s="618" t="s">
        <v>290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10444.325566650816</v>
      </c>
      <c r="L113" s="621">
        <f>VLOOKUP(CONCATENATE($B113,"_",$C113,"_",L$2,"_","1000 NAC","_",$E113),SentData!$F$2:$G$65536,2,)/VLOOKUP(CONCATENATE($B113,"_",$C113,"_",L$2,"_",$D113,"_",$E113),SentData!$F$2:$G$65536,2,)</f>
        <v>12649.951337071881</v>
      </c>
      <c r="M113" s="622"/>
      <c r="N113" s="623" t="str">
        <f t="shared" si="31"/>
        <v>!!</v>
      </c>
      <c r="O113" s="623" t="str">
        <f t="shared" si="32"/>
        <v>!!</v>
      </c>
      <c r="P113" s="623" t="str">
        <f t="shared" si="33"/>
        <v>!!</v>
      </c>
      <c r="Q113" s="623" t="str">
        <f t="shared" si="34"/>
        <v>!!</v>
      </c>
      <c r="R113" s="623" t="str">
        <f t="shared" si="35"/>
        <v>!!</v>
      </c>
      <c r="S113" s="623">
        <f t="shared" si="36"/>
        <v>1.2111793390914321</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612" t="s">
        <v>179</v>
      </c>
      <c r="B114" s="612" t="str">
        <f>Cover!$G$25</f>
        <v>NO</v>
      </c>
      <c r="C114" s="612" t="s">
        <v>294</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10.446</v>
      </c>
      <c r="L114" s="615">
        <f>VLOOKUP(CONCATENATE($B114,"_",$C114,"_",L$2,"_",$D114,"_",$E114),SentData!$F$2:$G$65536,2,)</f>
        <v>6.6150000000000002</v>
      </c>
      <c r="M114" s="616"/>
      <c r="N114" s="617" t="str">
        <f t="shared" si="31"/>
        <v>!!</v>
      </c>
      <c r="O114" s="617" t="str">
        <f t="shared" si="32"/>
        <v>!!</v>
      </c>
      <c r="P114" s="617" t="str">
        <f t="shared" si="33"/>
        <v>!!</v>
      </c>
      <c r="Q114" s="617" t="str">
        <f t="shared" si="34"/>
        <v>!!</v>
      </c>
      <c r="R114" s="617" t="str">
        <f t="shared" si="35"/>
        <v>!!</v>
      </c>
      <c r="S114" s="617">
        <f t="shared" si="36"/>
        <v>0.63325674899483064</v>
      </c>
      <c r="T114" s="616"/>
      <c r="U114" s="612"/>
      <c r="V114" s="612"/>
      <c r="W114" s="612"/>
      <c r="X114" s="612"/>
    </row>
    <row r="115" spans="1:24" x14ac:dyDescent="0.15">
      <c r="A115" s="629" t="s">
        <v>178</v>
      </c>
      <c r="B115" s="612" t="str">
        <f>Cover!$G$25</f>
        <v>NO</v>
      </c>
      <c r="C115" s="612" t="s">
        <v>294</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57645</v>
      </c>
      <c r="L115" s="615">
        <f>VLOOKUP(CONCATENATE($B115,"_",$C115,"_",L$2,"_",$D115,"_",$E115),SentData!$F$2:$G$65536,2,)</f>
        <v>29305</v>
      </c>
      <c r="M115" s="616"/>
      <c r="N115" s="617" t="str">
        <f t="shared" si="31"/>
        <v>!!</v>
      </c>
      <c r="O115" s="617" t="str">
        <f t="shared" si="32"/>
        <v>!!</v>
      </c>
      <c r="P115" s="617" t="str">
        <f t="shared" si="33"/>
        <v>!!</v>
      </c>
      <c r="Q115" s="617" t="str">
        <f t="shared" si="34"/>
        <v>!!</v>
      </c>
      <c r="R115" s="617" t="str">
        <f t="shared" si="35"/>
        <v>!!</v>
      </c>
      <c r="S115" s="617">
        <f t="shared" si="36"/>
        <v>0.50837019689478702</v>
      </c>
      <c r="T115" s="616"/>
      <c r="U115" s="612"/>
      <c r="V115" s="612"/>
      <c r="W115" s="612"/>
      <c r="X115" s="612"/>
    </row>
    <row r="116" spans="1:24" ht="12" x14ac:dyDescent="0.15">
      <c r="A116" s="618" t="s">
        <v>177</v>
      </c>
      <c r="B116" s="618" t="str">
        <f>Cover!$G$25</f>
        <v>NO</v>
      </c>
      <c r="C116" s="618" t="s">
        <v>294</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5518.3802412406667</v>
      </c>
      <c r="L116" s="621">
        <f>VLOOKUP(CONCATENATE($B116,"_",$C116,"_",L$2,"_","1000 NAC","_",$E116),SentData!$F$2:$G$65536,2,)/VLOOKUP(CONCATENATE($B116,"_",$C116,"_",L$2,"_",$D116,"_",$E116),SentData!$F$2:$G$65536,2,)</f>
        <v>4430.0831443688585</v>
      </c>
      <c r="M116" s="622"/>
      <c r="N116" s="623" t="str">
        <f t="shared" si="31"/>
        <v>!!</v>
      </c>
      <c r="O116" s="623" t="str">
        <f t="shared" si="32"/>
        <v>!!</v>
      </c>
      <c r="P116" s="623" t="str">
        <f t="shared" si="33"/>
        <v>!!</v>
      </c>
      <c r="Q116" s="623" t="str">
        <f t="shared" si="34"/>
        <v>!!</v>
      </c>
      <c r="R116" s="623" t="str">
        <f t="shared" si="35"/>
        <v>!!</v>
      </c>
      <c r="S116" s="623">
        <f t="shared" si="36"/>
        <v>0.80278685967693797</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612" t="s">
        <v>179</v>
      </c>
      <c r="B117" s="612" t="str">
        <f>Cover!$G$25</f>
        <v>NO</v>
      </c>
      <c r="C117" s="612" t="s">
        <v>290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1.8540000000000001</v>
      </c>
      <c r="L117" s="615">
        <f>VLOOKUP(CONCATENATE($B117,"_",$C117,"_",L$2,"_",$D117,"_",$E117),SentData!$F$2:$G$65536,2,)</f>
        <v>1.921</v>
      </c>
      <c r="M117" s="616"/>
      <c r="N117" s="617" t="str">
        <f t="shared" si="31"/>
        <v>!!</v>
      </c>
      <c r="O117" s="617" t="str">
        <f t="shared" si="32"/>
        <v>!!</v>
      </c>
      <c r="P117" s="617" t="str">
        <f t="shared" si="33"/>
        <v>!!</v>
      </c>
      <c r="Q117" s="617" t="str">
        <f t="shared" si="34"/>
        <v>!!</v>
      </c>
      <c r="R117" s="617" t="str">
        <f t="shared" si="35"/>
        <v>!!</v>
      </c>
      <c r="S117" s="617">
        <f t="shared" si="36"/>
        <v>1.0361380798274002</v>
      </c>
      <c r="T117" s="616"/>
      <c r="U117" s="612"/>
      <c r="V117" s="612"/>
      <c r="W117" s="612"/>
      <c r="X117" s="612"/>
    </row>
    <row r="118" spans="1:24" x14ac:dyDescent="0.15">
      <c r="A118" s="629" t="s">
        <v>178</v>
      </c>
      <c r="B118" s="612" t="str">
        <f>Cover!$G$25</f>
        <v>NO</v>
      </c>
      <c r="C118" s="612" t="s">
        <v>290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37254</v>
      </c>
      <c r="L118" s="615">
        <f>VLOOKUP(CONCATENATE($B118,"_",$C118,"_",L$2,"_",$D118,"_",$E118),SentData!$F$2:$G$65536,2,)</f>
        <v>37434</v>
      </c>
      <c r="M118" s="616"/>
      <c r="N118" s="617" t="str">
        <f t="shared" si="31"/>
        <v>!!</v>
      </c>
      <c r="O118" s="617" t="str">
        <f t="shared" si="32"/>
        <v>!!</v>
      </c>
      <c r="P118" s="617" t="str">
        <f t="shared" si="33"/>
        <v>!!</v>
      </c>
      <c r="Q118" s="617" t="str">
        <f t="shared" si="34"/>
        <v>!!</v>
      </c>
      <c r="R118" s="617" t="str">
        <f t="shared" si="35"/>
        <v>!!</v>
      </c>
      <c r="S118" s="617">
        <f t="shared" si="36"/>
        <v>1.0048316959252697</v>
      </c>
      <c r="T118" s="616"/>
      <c r="U118" s="612"/>
      <c r="V118" s="612"/>
      <c r="W118" s="612"/>
      <c r="X118" s="612"/>
    </row>
    <row r="119" spans="1:24" ht="12" x14ac:dyDescent="0.15">
      <c r="A119" s="618" t="s">
        <v>177</v>
      </c>
      <c r="B119" s="618" t="str">
        <f>Cover!$G$25</f>
        <v>NO</v>
      </c>
      <c r="C119" s="618" t="s">
        <v>290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20093.851132686083</v>
      </c>
      <c r="L119" s="621">
        <f>VLOOKUP(CONCATENATE($B119,"_",$C119,"_",L$2,"_","1000 NAC","_",$E119),SentData!$F$2:$G$65536,2,)/VLOOKUP(CONCATENATE($B119,"_",$C119,"_",L$2,"_",$D119,"_",$E119),SentData!$F$2:$G$65536,2,)</f>
        <v>19486.725663716814</v>
      </c>
      <c r="M119" s="622"/>
      <c r="N119" s="623" t="str">
        <f t="shared" si="31"/>
        <v>!!</v>
      </c>
      <c r="O119" s="623" t="str">
        <f t="shared" si="32"/>
        <v>!!</v>
      </c>
      <c r="P119" s="623" t="str">
        <f t="shared" si="33"/>
        <v>!!</v>
      </c>
      <c r="Q119" s="623" t="str">
        <f t="shared" si="34"/>
        <v>!!</v>
      </c>
      <c r="R119" s="623" t="str">
        <f t="shared" si="35"/>
        <v>!!</v>
      </c>
      <c r="S119" s="623">
        <f t="shared" si="36"/>
        <v>0.96978550975817301</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612" t="s">
        <v>179</v>
      </c>
      <c r="B120" s="612" t="str">
        <f>Cover!$G$25</f>
        <v>NO</v>
      </c>
      <c r="C120" s="612" t="s">
        <v>294</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0.45500000000000002</v>
      </c>
      <c r="L120" s="615">
        <f>VLOOKUP(CONCATENATE($B120,"_",$C120,"_",L$2,"_",$D120,"_",$E120),SentData!$F$2:$G$65536,2,)</f>
        <v>0.115</v>
      </c>
      <c r="M120" s="616"/>
      <c r="N120" s="617" t="str">
        <f t="shared" si="31"/>
        <v>!!</v>
      </c>
      <c r="O120" s="617" t="str">
        <f t="shared" si="32"/>
        <v>!!</v>
      </c>
      <c r="P120" s="617" t="str">
        <f t="shared" si="33"/>
        <v>!!</v>
      </c>
      <c r="Q120" s="617" t="str">
        <f t="shared" si="34"/>
        <v>!!</v>
      </c>
      <c r="R120" s="617" t="str">
        <f t="shared" si="35"/>
        <v>!!</v>
      </c>
      <c r="S120" s="617">
        <f t="shared" si="36"/>
        <v>0.25274725274725274</v>
      </c>
      <c r="T120" s="616"/>
      <c r="U120" s="612"/>
      <c r="V120" s="612"/>
      <c r="W120" s="612"/>
      <c r="X120" s="612"/>
    </row>
    <row r="121" spans="1:24" x14ac:dyDescent="0.15">
      <c r="A121" s="629" t="s">
        <v>178</v>
      </c>
      <c r="B121" s="612" t="str">
        <f>Cover!$G$25</f>
        <v>NO</v>
      </c>
      <c r="C121" s="612" t="s">
        <v>294</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27088</v>
      </c>
      <c r="L121" s="615">
        <f>VLOOKUP(CONCATENATE($B121,"_",$C121,"_",L$2,"_",$D121,"_",$E121),SentData!$F$2:$G$65536,2,)</f>
        <v>9856</v>
      </c>
      <c r="M121" s="616"/>
      <c r="N121" s="617" t="str">
        <f t="shared" si="31"/>
        <v>!!</v>
      </c>
      <c r="O121" s="617" t="str">
        <f t="shared" si="32"/>
        <v>!!</v>
      </c>
      <c r="P121" s="617" t="str">
        <f t="shared" si="33"/>
        <v>!!</v>
      </c>
      <c r="Q121" s="617" t="str">
        <f t="shared" si="34"/>
        <v>!!</v>
      </c>
      <c r="R121" s="617" t="str">
        <f t="shared" si="35"/>
        <v>!!</v>
      </c>
      <c r="S121" s="617">
        <f t="shared" si="36"/>
        <v>0.36385115180153571</v>
      </c>
      <c r="T121" s="616"/>
      <c r="U121" s="612"/>
      <c r="V121" s="612"/>
      <c r="W121" s="612"/>
      <c r="X121" s="612"/>
    </row>
    <row r="122" spans="1:24" ht="12" x14ac:dyDescent="0.15">
      <c r="A122" s="618" t="s">
        <v>177</v>
      </c>
      <c r="B122" s="618" t="str">
        <f>Cover!$G$25</f>
        <v>NO</v>
      </c>
      <c r="C122" s="618" t="s">
        <v>294</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f>VLOOKUP(CONCATENATE($B122,"_",$C122,"_",K$2,"_","1000 NAC","_",$E122),SentData!$F$2:$G$65536,2,)/VLOOKUP(CONCATENATE($B122,"_",$C122,"_",K$2,"_",$D122,"_",$E122),SentData!$F$2:$G$65536,2,)</f>
        <v>59534.065934065933</v>
      </c>
      <c r="L122" s="621">
        <f>VLOOKUP(CONCATENATE($B122,"_",$C122,"_",L$2,"_","1000 NAC","_",$E122),SentData!$F$2:$G$65536,2,)/VLOOKUP(CONCATENATE($B122,"_",$C122,"_",L$2,"_",$D122,"_",$E122),SentData!$F$2:$G$65536,2,)</f>
        <v>85704.34782608696</v>
      </c>
      <c r="M122" s="622"/>
      <c r="N122" s="623" t="str">
        <f t="shared" si="31"/>
        <v>!!</v>
      </c>
      <c r="O122" s="623" t="str">
        <f t="shared" si="32"/>
        <v>!!</v>
      </c>
      <c r="P122" s="623" t="str">
        <f t="shared" si="33"/>
        <v>!!</v>
      </c>
      <c r="Q122" s="623" t="str">
        <f t="shared" si="34"/>
        <v>!!</v>
      </c>
      <c r="R122" s="623" t="str">
        <f t="shared" si="35"/>
        <v>!!</v>
      </c>
      <c r="S122" s="623">
        <f t="shared" si="36"/>
        <v>1.439584991910424</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612" t="s">
        <v>179</v>
      </c>
      <c r="B123" s="612" t="str">
        <f>Cover!$G$25</f>
        <v>NO</v>
      </c>
      <c r="C123" s="612" t="s">
        <v>290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4.7089999999999996</v>
      </c>
      <c r="L123" s="615">
        <f>VLOOKUP(CONCATENATE($B123,"_",$C123,"_",L$2,"_",$D123,"_",$E123),SentData!$F$2:$G$65536,2,)</f>
        <v>4.9630000000000001</v>
      </c>
      <c r="M123" s="616"/>
      <c r="N123" s="617" t="str">
        <f t="shared" ref="N123:N158" si="37">IF(OR(ISERROR(F123),ISERROR(G123)),"!!",IF(F123=0,"!!",G123/F123))</f>
        <v>!!</v>
      </c>
      <c r="O123" s="617" t="str">
        <f t="shared" ref="O123:O158" si="38">IF(OR(ISERROR(G123),ISERROR(H123)),"!!",IF(G123=0,"!!",H123/G123))</f>
        <v>!!</v>
      </c>
      <c r="P123" s="617" t="str">
        <f t="shared" ref="P123:P158" si="39">IF(OR(ISERROR(H123),ISERROR(I123)),"!!",IF(H123=0,"!!",I123/H123))</f>
        <v>!!</v>
      </c>
      <c r="Q123" s="617" t="str">
        <f t="shared" ref="Q123:Q158" si="40">IF(OR(ISERROR(I123),ISERROR(J123)),"!!",IF(I123=0,"!!",J123/I123))</f>
        <v>!!</v>
      </c>
      <c r="R123" s="617" t="str">
        <f t="shared" ref="R123:R158" si="41">IF(OR(ISERROR(J123),ISERROR(K123)),"!!",IF(J123=0,"!!",K123/J123))</f>
        <v>!!</v>
      </c>
      <c r="S123" s="617">
        <f t="shared" ref="S123:S158" si="42">IF(OR(ISERROR(K123),ISERROR(L123)),"!!",IF(K123=0,"!!",L123/K123))</f>
        <v>1.0539392652367807</v>
      </c>
      <c r="T123" s="616"/>
      <c r="U123" s="612"/>
      <c r="V123" s="612"/>
      <c r="W123" s="612"/>
      <c r="X123" s="612"/>
    </row>
    <row r="124" spans="1:24" x14ac:dyDescent="0.15">
      <c r="A124" s="629" t="s">
        <v>178</v>
      </c>
      <c r="B124" s="612" t="str">
        <f>Cover!$G$25</f>
        <v>NO</v>
      </c>
      <c r="C124" s="612" t="s">
        <v>290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42166</v>
      </c>
      <c r="L124" s="615">
        <f>VLOOKUP(CONCATENATE($B124,"_",$C124,"_",L$2,"_",$D124,"_",$E124),SentData!$F$2:$G$65536,2,)</f>
        <v>54548</v>
      </c>
      <c r="M124" s="616"/>
      <c r="N124" s="617" t="str">
        <f t="shared" si="37"/>
        <v>!!</v>
      </c>
      <c r="O124" s="617" t="str">
        <f t="shared" si="38"/>
        <v>!!</v>
      </c>
      <c r="P124" s="617" t="str">
        <f t="shared" si="39"/>
        <v>!!</v>
      </c>
      <c r="Q124" s="617" t="str">
        <f t="shared" si="40"/>
        <v>!!</v>
      </c>
      <c r="R124" s="617" t="str">
        <f t="shared" si="41"/>
        <v>!!</v>
      </c>
      <c r="S124" s="617">
        <f t="shared" si="42"/>
        <v>1.2936489114452403</v>
      </c>
      <c r="T124" s="616"/>
      <c r="U124" s="612"/>
      <c r="V124" s="612"/>
      <c r="W124" s="612"/>
      <c r="X124" s="612"/>
    </row>
    <row r="125" spans="1:24" ht="12" x14ac:dyDescent="0.15">
      <c r="A125" s="618" t="s">
        <v>177</v>
      </c>
      <c r="B125" s="618" t="str">
        <f>Cover!$G$25</f>
        <v>NO</v>
      </c>
      <c r="C125" s="618" t="s">
        <v>290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8954.3427479294969</v>
      </c>
      <c r="L125" s="621">
        <f>VLOOKUP(CONCATENATE($B125,"_",$C125,"_",L$2,"_","1000 NAC","_",$E125),SentData!$F$2:$G$65536,2,)/VLOOKUP(CONCATENATE($B125,"_",$C125,"_",L$2,"_",$D125,"_",$E125),SentData!$F$2:$G$65536,2,)</f>
        <v>10990.932903485795</v>
      </c>
      <c r="M125" s="622"/>
      <c r="N125" s="623" t="str">
        <f t="shared" si="37"/>
        <v>!!</v>
      </c>
      <c r="O125" s="623" t="str">
        <f t="shared" si="38"/>
        <v>!!</v>
      </c>
      <c r="P125" s="623" t="str">
        <f t="shared" si="39"/>
        <v>!!</v>
      </c>
      <c r="Q125" s="623" t="str">
        <f t="shared" si="40"/>
        <v>!!</v>
      </c>
      <c r="R125" s="623" t="str">
        <f t="shared" si="41"/>
        <v>!!</v>
      </c>
      <c r="S125" s="623">
        <f t="shared" si="42"/>
        <v>1.2274416127333541</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612" t="s">
        <v>179</v>
      </c>
      <c r="B126" s="612" t="str">
        <f>Cover!$G$25</f>
        <v>NO</v>
      </c>
      <c r="C126" s="612" t="s">
        <v>294</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0.53700000000000003</v>
      </c>
      <c r="L126" s="615">
        <f>VLOOKUP(CONCATENATE($B126,"_",$C126,"_",L$2,"_",$D126,"_",$E126),SentData!$F$2:$G$65536,2,)</f>
        <v>3.9420000000000002</v>
      </c>
      <c r="M126" s="616"/>
      <c r="N126" s="617" t="str">
        <f t="shared" si="37"/>
        <v>!!</v>
      </c>
      <c r="O126" s="617" t="str">
        <f t="shared" si="38"/>
        <v>!!</v>
      </c>
      <c r="P126" s="617" t="str">
        <f t="shared" si="39"/>
        <v>!!</v>
      </c>
      <c r="Q126" s="617" t="str">
        <f t="shared" si="40"/>
        <v>!!</v>
      </c>
      <c r="R126" s="617" t="str">
        <f t="shared" si="41"/>
        <v>!!</v>
      </c>
      <c r="S126" s="617">
        <f t="shared" si="42"/>
        <v>7.3407821229050274</v>
      </c>
      <c r="T126" s="616"/>
      <c r="U126" s="612"/>
      <c r="V126" s="612"/>
      <c r="W126" s="612"/>
      <c r="X126" s="612"/>
    </row>
    <row r="127" spans="1:24" x14ac:dyDescent="0.15">
      <c r="A127" s="629" t="s">
        <v>178</v>
      </c>
      <c r="B127" s="612" t="str">
        <f>Cover!$G$25</f>
        <v>NO</v>
      </c>
      <c r="C127" s="612" t="s">
        <v>294</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1216</v>
      </c>
      <c r="L127" s="615">
        <f>VLOOKUP(CONCATENATE($B127,"_",$C127,"_",L$2,"_",$D127,"_",$E127),SentData!$F$2:$G$65536,2,)</f>
        <v>1762</v>
      </c>
      <c r="M127" s="616"/>
      <c r="N127" s="617" t="str">
        <f t="shared" si="37"/>
        <v>!!</v>
      </c>
      <c r="O127" s="617" t="str">
        <f t="shared" si="38"/>
        <v>!!</v>
      </c>
      <c r="P127" s="617" t="str">
        <f t="shared" si="39"/>
        <v>!!</v>
      </c>
      <c r="Q127" s="617" t="str">
        <f t="shared" si="40"/>
        <v>!!</v>
      </c>
      <c r="R127" s="617" t="str">
        <f t="shared" si="41"/>
        <v>!!</v>
      </c>
      <c r="S127" s="617">
        <f t="shared" si="42"/>
        <v>1.4490131578947369</v>
      </c>
      <c r="T127" s="616"/>
      <c r="U127" s="612"/>
      <c r="V127" s="612"/>
      <c r="W127" s="612"/>
      <c r="X127" s="612"/>
    </row>
    <row r="128" spans="1:24" ht="12" x14ac:dyDescent="0.15">
      <c r="A128" s="618" t="s">
        <v>177</v>
      </c>
      <c r="B128" s="618" t="str">
        <f>Cover!$G$25</f>
        <v>NO</v>
      </c>
      <c r="C128" s="618" t="s">
        <v>294</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f>VLOOKUP(CONCATENATE($B128,"_",$C128,"_",K$2,"_","1000 NAC","_",$E128),SentData!$F$2:$G$65536,2,)/VLOOKUP(CONCATENATE($B128,"_",$C128,"_",K$2,"_",$D128,"_",$E128),SentData!$F$2:$G$65536,2,)</f>
        <v>2264.4320297951581</v>
      </c>
      <c r="L128" s="621">
        <f>VLOOKUP(CONCATENATE($B128,"_",$C128,"_",L$2,"_","1000 NAC","_",$E128),SentData!$F$2:$G$65536,2,)/VLOOKUP(CONCATENATE($B128,"_",$C128,"_",L$2,"_",$D128,"_",$E128),SentData!$F$2:$G$65536,2,)</f>
        <v>446.9812278031456</v>
      </c>
      <c r="M128" s="622"/>
      <c r="N128" s="623" t="str">
        <f t="shared" si="37"/>
        <v>!!</v>
      </c>
      <c r="O128" s="623" t="str">
        <f t="shared" si="38"/>
        <v>!!</v>
      </c>
      <c r="P128" s="623" t="str">
        <f t="shared" si="39"/>
        <v>!!</v>
      </c>
      <c r="Q128" s="623" t="str">
        <f t="shared" si="40"/>
        <v>!!</v>
      </c>
      <c r="R128" s="623" t="str">
        <f t="shared" si="41"/>
        <v>!!</v>
      </c>
      <c r="S128" s="623">
        <f t="shared" si="42"/>
        <v>0.19739220339661942</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612" t="s">
        <v>179</v>
      </c>
      <c r="B129" s="612" t="str">
        <f>Cover!$G$25</f>
        <v>NO</v>
      </c>
      <c r="C129" s="612" t="s">
        <v>290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0.17399999999999999</v>
      </c>
      <c r="L129" s="615">
        <f>VLOOKUP(CONCATENATE($B129,"_",$C129,"_",L$2,"_",$D129,"_",$E129),SentData!$F$2:$G$65536,2,)</f>
        <v>0.187</v>
      </c>
      <c r="M129" s="616"/>
      <c r="N129" s="617" t="str">
        <f t="shared" si="37"/>
        <v>!!</v>
      </c>
      <c r="O129" s="617" t="str">
        <f t="shared" si="38"/>
        <v>!!</v>
      </c>
      <c r="P129" s="617" t="str">
        <f t="shared" si="39"/>
        <v>!!</v>
      </c>
      <c r="Q129" s="617" t="str">
        <f t="shared" si="40"/>
        <v>!!</v>
      </c>
      <c r="R129" s="617" t="str">
        <f t="shared" si="41"/>
        <v>!!</v>
      </c>
      <c r="S129" s="617">
        <f t="shared" si="42"/>
        <v>1.0747126436781609</v>
      </c>
      <c r="T129" s="616"/>
      <c r="U129" s="612"/>
      <c r="V129" s="612"/>
      <c r="W129" s="612"/>
      <c r="X129" s="612"/>
    </row>
    <row r="130" spans="1:24" x14ac:dyDescent="0.15">
      <c r="A130" s="629" t="s">
        <v>178</v>
      </c>
      <c r="B130" s="612" t="str">
        <f>Cover!$G$25</f>
        <v>NO</v>
      </c>
      <c r="C130" s="612" t="s">
        <v>290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1231</v>
      </c>
      <c r="L130" s="615">
        <f>VLOOKUP(CONCATENATE($B130,"_",$C130,"_",L$2,"_",$D130,"_",$E130),SentData!$F$2:$G$65536,2,)</f>
        <v>1543</v>
      </c>
      <c r="M130" s="616"/>
      <c r="N130" s="617" t="str">
        <f t="shared" si="37"/>
        <v>!!</v>
      </c>
      <c r="O130" s="617" t="str">
        <f t="shared" si="38"/>
        <v>!!</v>
      </c>
      <c r="P130" s="617" t="str">
        <f t="shared" si="39"/>
        <v>!!</v>
      </c>
      <c r="Q130" s="617" t="str">
        <f t="shared" si="40"/>
        <v>!!</v>
      </c>
      <c r="R130" s="617" t="str">
        <f t="shared" si="41"/>
        <v>!!</v>
      </c>
      <c r="S130" s="617">
        <f t="shared" si="42"/>
        <v>1.2534524776604388</v>
      </c>
      <c r="T130" s="616"/>
      <c r="U130" s="612"/>
      <c r="V130" s="612"/>
      <c r="W130" s="612"/>
      <c r="X130" s="612"/>
    </row>
    <row r="131" spans="1:24" ht="12" x14ac:dyDescent="0.15">
      <c r="A131" s="618" t="s">
        <v>177</v>
      </c>
      <c r="B131" s="618" t="str">
        <f>Cover!$G$25</f>
        <v>NO</v>
      </c>
      <c r="C131" s="618" t="s">
        <v>290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7074.7126436781618</v>
      </c>
      <c r="L131" s="621">
        <f>VLOOKUP(CONCATENATE($B131,"_",$C131,"_",L$2,"_","1000 NAC","_",$E131),SentData!$F$2:$G$65536,2,)/VLOOKUP(CONCATENATE($B131,"_",$C131,"_",L$2,"_",$D131,"_",$E131),SentData!$F$2:$G$65536,2,)</f>
        <v>8251.3368983957225</v>
      </c>
      <c r="M131" s="622"/>
      <c r="N131" s="623" t="str">
        <f t="shared" si="37"/>
        <v>!!</v>
      </c>
      <c r="O131" s="623" t="str">
        <f t="shared" si="38"/>
        <v>!!</v>
      </c>
      <c r="P131" s="623" t="str">
        <f t="shared" si="39"/>
        <v>!!</v>
      </c>
      <c r="Q131" s="623" t="str">
        <f t="shared" si="40"/>
        <v>!!</v>
      </c>
      <c r="R131" s="623" t="str">
        <f t="shared" si="41"/>
        <v>!!</v>
      </c>
      <c r="S131" s="623">
        <f t="shared" si="42"/>
        <v>1.1663140701225472</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612" t="s">
        <v>179</v>
      </c>
      <c r="B132" s="612" t="str">
        <f>Cover!$G$25</f>
        <v>NO</v>
      </c>
      <c r="C132" s="612" t="s">
        <v>294</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2.9000000000000001E-2</v>
      </c>
      <c r="L132" s="615">
        <f>VLOOKUP(CONCATENATE($B132,"_",$C132,"_",L$2,"_",$D132,"_",$E132),SentData!$F$2:$G$65536,2,)</f>
        <v>1.7000000000000001E-2</v>
      </c>
      <c r="M132" s="616"/>
      <c r="N132" s="617" t="str">
        <f t="shared" si="37"/>
        <v>!!</v>
      </c>
      <c r="O132" s="617" t="str">
        <f t="shared" si="38"/>
        <v>!!</v>
      </c>
      <c r="P132" s="617" t="str">
        <f t="shared" si="39"/>
        <v>!!</v>
      </c>
      <c r="Q132" s="617" t="str">
        <f t="shared" si="40"/>
        <v>!!</v>
      </c>
      <c r="R132" s="617" t="str">
        <f t="shared" si="41"/>
        <v>!!</v>
      </c>
      <c r="S132" s="617">
        <f t="shared" si="42"/>
        <v>0.5862068965517242</v>
      </c>
      <c r="T132" s="616"/>
      <c r="U132" s="612"/>
      <c r="V132" s="612"/>
      <c r="W132" s="612"/>
      <c r="X132" s="612"/>
    </row>
    <row r="133" spans="1:24" x14ac:dyDescent="0.15">
      <c r="A133" s="629" t="s">
        <v>178</v>
      </c>
      <c r="B133" s="612" t="str">
        <f>Cover!$G$25</f>
        <v>NO</v>
      </c>
      <c r="C133" s="612" t="s">
        <v>294</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201</v>
      </c>
      <c r="L133" s="615">
        <f>VLOOKUP(CONCATENATE($B133,"_",$C133,"_",L$2,"_",$D133,"_",$E133),SentData!$F$2:$G$65536,2,)</f>
        <v>82</v>
      </c>
      <c r="M133" s="616"/>
      <c r="N133" s="617" t="str">
        <f t="shared" si="37"/>
        <v>!!</v>
      </c>
      <c r="O133" s="617" t="str">
        <f t="shared" si="38"/>
        <v>!!</v>
      </c>
      <c r="P133" s="617" t="str">
        <f t="shared" si="39"/>
        <v>!!</v>
      </c>
      <c r="Q133" s="617" t="str">
        <f t="shared" si="40"/>
        <v>!!</v>
      </c>
      <c r="R133" s="617" t="str">
        <f t="shared" si="41"/>
        <v>!!</v>
      </c>
      <c r="S133" s="617">
        <f t="shared" si="42"/>
        <v>0.4079601990049751</v>
      </c>
      <c r="T133" s="616"/>
      <c r="U133" s="612"/>
      <c r="V133" s="612"/>
      <c r="W133" s="612"/>
      <c r="X133" s="612"/>
    </row>
    <row r="134" spans="1:24" ht="12" x14ac:dyDescent="0.15">
      <c r="A134" s="618" t="s">
        <v>177</v>
      </c>
      <c r="B134" s="618" t="str">
        <f>Cover!$G$25</f>
        <v>NO</v>
      </c>
      <c r="C134" s="618" t="s">
        <v>294</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f>VLOOKUP(CONCATENATE($B134,"_",$C134,"_",K$2,"_","1000 NAC","_",$E134),SentData!$F$2:$G$65536,2,)/VLOOKUP(CONCATENATE($B134,"_",$C134,"_",K$2,"_",$D134,"_",$E134),SentData!$F$2:$G$65536,2,)</f>
        <v>6931.0344827586205</v>
      </c>
      <c r="L134" s="621">
        <f>VLOOKUP(CONCATENATE($B134,"_",$C134,"_",L$2,"_","1000 NAC","_",$E134),SentData!$F$2:$G$65536,2,)/VLOOKUP(CONCATENATE($B134,"_",$C134,"_",L$2,"_",$D134,"_",$E134),SentData!$F$2:$G$65536,2,)</f>
        <v>4823.5294117647054</v>
      </c>
      <c r="M134" s="622"/>
      <c r="N134" s="623" t="str">
        <f t="shared" si="37"/>
        <v>!!</v>
      </c>
      <c r="O134" s="623" t="str">
        <f t="shared" si="38"/>
        <v>!!</v>
      </c>
      <c r="P134" s="623" t="str">
        <f t="shared" si="39"/>
        <v>!!</v>
      </c>
      <c r="Q134" s="623" t="str">
        <f t="shared" si="40"/>
        <v>!!</v>
      </c>
      <c r="R134" s="623" t="str">
        <f t="shared" si="41"/>
        <v>!!</v>
      </c>
      <c r="S134" s="623">
        <f t="shared" si="42"/>
        <v>0.69593210418495755</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612" t="s">
        <v>179</v>
      </c>
      <c r="B135" s="612" t="str">
        <f>Cover!$G$25</f>
        <v>NO</v>
      </c>
      <c r="C135" s="612" t="s">
        <v>290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4.5350000000000001</v>
      </c>
      <c r="L135" s="615">
        <f>VLOOKUP(CONCATENATE($B135,"_",$C135,"_",L$2,"_",$D135,"_",$E135),SentData!$F$2:$G$65536,2,)</f>
        <v>4.7759999999999998</v>
      </c>
      <c r="M135" s="616"/>
      <c r="N135" s="617" t="str">
        <f t="shared" si="37"/>
        <v>!!</v>
      </c>
      <c r="O135" s="617" t="str">
        <f t="shared" si="38"/>
        <v>!!</v>
      </c>
      <c r="P135" s="617" t="str">
        <f t="shared" si="39"/>
        <v>!!</v>
      </c>
      <c r="Q135" s="617" t="str">
        <f t="shared" si="40"/>
        <v>!!</v>
      </c>
      <c r="R135" s="617" t="str">
        <f t="shared" si="41"/>
        <v>!!</v>
      </c>
      <c r="S135" s="617">
        <f t="shared" si="42"/>
        <v>1.0531422271223814</v>
      </c>
      <c r="T135" s="616"/>
      <c r="U135" s="612"/>
      <c r="V135" s="612"/>
      <c r="W135" s="612"/>
      <c r="X135" s="612"/>
    </row>
    <row r="136" spans="1:24" x14ac:dyDescent="0.15">
      <c r="A136" s="629" t="s">
        <v>178</v>
      </c>
      <c r="B136" s="612" t="str">
        <f>Cover!$G$25</f>
        <v>NO</v>
      </c>
      <c r="C136" s="612" t="s">
        <v>290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40935</v>
      </c>
      <c r="L136" s="615">
        <f>VLOOKUP(CONCATENATE($B136,"_",$C136,"_",L$2,"_",$D136,"_",$E136),SentData!$F$2:$G$65536,2,)</f>
        <v>53005</v>
      </c>
      <c r="M136" s="616"/>
      <c r="N136" s="617" t="str">
        <f t="shared" si="37"/>
        <v>!!</v>
      </c>
      <c r="O136" s="617" t="str">
        <f t="shared" si="38"/>
        <v>!!</v>
      </c>
      <c r="P136" s="617" t="str">
        <f t="shared" si="39"/>
        <v>!!</v>
      </c>
      <c r="Q136" s="617" t="str">
        <f t="shared" si="40"/>
        <v>!!</v>
      </c>
      <c r="R136" s="617" t="str">
        <f t="shared" si="41"/>
        <v>!!</v>
      </c>
      <c r="S136" s="617">
        <f t="shared" si="42"/>
        <v>1.2948577012336631</v>
      </c>
      <c r="T136" s="616"/>
      <c r="U136" s="612"/>
      <c r="V136" s="612"/>
      <c r="W136" s="612"/>
      <c r="X136" s="612"/>
    </row>
    <row r="137" spans="1:24" ht="12" x14ac:dyDescent="0.15">
      <c r="A137" s="618" t="s">
        <v>177</v>
      </c>
      <c r="B137" s="618" t="str">
        <f>Cover!$G$25</f>
        <v>NO</v>
      </c>
      <c r="C137" s="618" t="s">
        <v>290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9026.4608599779494</v>
      </c>
      <c r="L137" s="621">
        <f>VLOOKUP(CONCATENATE($B137,"_",$C137,"_",L$2,"_","1000 NAC","_",$E137),SentData!$F$2:$G$65536,2,)/VLOOKUP(CONCATENATE($B137,"_",$C137,"_",L$2,"_",$D137,"_",$E137),SentData!$F$2:$G$65536,2,)</f>
        <v>11098.19932998325</v>
      </c>
      <c r="M137" s="622"/>
      <c r="N137" s="623" t="str">
        <f t="shared" si="37"/>
        <v>!!</v>
      </c>
      <c r="O137" s="623" t="str">
        <f t="shared" si="38"/>
        <v>!!</v>
      </c>
      <c r="P137" s="623" t="str">
        <f t="shared" si="39"/>
        <v>!!</v>
      </c>
      <c r="Q137" s="623" t="str">
        <f t="shared" si="40"/>
        <v>!!</v>
      </c>
      <c r="R137" s="623" t="str">
        <f t="shared" si="41"/>
        <v>!!</v>
      </c>
      <c r="S137" s="623">
        <f t="shared" si="42"/>
        <v>1.2295183574318806</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612" t="s">
        <v>179</v>
      </c>
      <c r="B138" s="612" t="str">
        <f>Cover!$G$25</f>
        <v>NO</v>
      </c>
      <c r="C138" s="612" t="s">
        <v>294</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0.50800000000000001</v>
      </c>
      <c r="L138" s="615">
        <f>VLOOKUP(CONCATENATE($B138,"_",$C138,"_",L$2,"_",$D138,"_",$E138),SentData!$F$2:$G$65536,2,)</f>
        <v>3.9249999999999998</v>
      </c>
      <c r="M138" s="616"/>
      <c r="N138" s="617" t="str">
        <f t="shared" si="37"/>
        <v>!!</v>
      </c>
      <c r="O138" s="617" t="str">
        <f t="shared" si="38"/>
        <v>!!</v>
      </c>
      <c r="P138" s="617" t="str">
        <f t="shared" si="39"/>
        <v>!!</v>
      </c>
      <c r="Q138" s="617" t="str">
        <f t="shared" si="40"/>
        <v>!!</v>
      </c>
      <c r="R138" s="617" t="str">
        <f t="shared" si="41"/>
        <v>!!</v>
      </c>
      <c r="S138" s="617">
        <f t="shared" si="42"/>
        <v>7.7263779527559047</v>
      </c>
      <c r="T138" s="616"/>
      <c r="U138" s="612"/>
      <c r="V138" s="612"/>
      <c r="W138" s="612"/>
      <c r="X138" s="612"/>
    </row>
    <row r="139" spans="1:24" x14ac:dyDescent="0.15">
      <c r="A139" s="629" t="s">
        <v>178</v>
      </c>
      <c r="B139" s="612" t="str">
        <f>Cover!$G$25</f>
        <v>NO</v>
      </c>
      <c r="C139" s="612" t="s">
        <v>294</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1015</v>
      </c>
      <c r="L139" s="615">
        <f>VLOOKUP(CONCATENATE($B139,"_",$C139,"_",L$2,"_",$D139,"_",$E139),SentData!$F$2:$G$65536,2,)</f>
        <v>1680</v>
      </c>
      <c r="M139" s="616"/>
      <c r="N139" s="617" t="str">
        <f t="shared" si="37"/>
        <v>!!</v>
      </c>
      <c r="O139" s="617" t="str">
        <f t="shared" si="38"/>
        <v>!!</v>
      </c>
      <c r="P139" s="617" t="str">
        <f t="shared" si="39"/>
        <v>!!</v>
      </c>
      <c r="Q139" s="617" t="str">
        <f t="shared" si="40"/>
        <v>!!</v>
      </c>
      <c r="R139" s="617" t="str">
        <f t="shared" si="41"/>
        <v>!!</v>
      </c>
      <c r="S139" s="617">
        <f t="shared" si="42"/>
        <v>1.6551724137931034</v>
      </c>
      <c r="T139" s="616"/>
      <c r="U139" s="612"/>
      <c r="V139" s="612"/>
      <c r="W139" s="612"/>
      <c r="X139" s="612"/>
    </row>
    <row r="140" spans="1:24" ht="12" x14ac:dyDescent="0.15">
      <c r="A140" s="618" t="s">
        <v>177</v>
      </c>
      <c r="B140" s="618" t="str">
        <f>Cover!$G$25</f>
        <v>NO</v>
      </c>
      <c r="C140" s="618" t="s">
        <v>294</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f>VLOOKUP(CONCATENATE($B140,"_",$C140,"_",K$2,"_","1000 NAC","_",$E140),SentData!$F$2:$G$65536,2,)/VLOOKUP(CONCATENATE($B140,"_",$C140,"_",K$2,"_",$D140,"_",$E140),SentData!$F$2:$G$65536,2,)</f>
        <v>1998.0314960629921</v>
      </c>
      <c r="L140" s="621">
        <f>VLOOKUP(CONCATENATE($B140,"_",$C140,"_",L$2,"_","1000 NAC","_",$E140),SentData!$F$2:$G$65536,2,)/VLOOKUP(CONCATENATE($B140,"_",$C140,"_",L$2,"_",$D140,"_",$E140),SentData!$F$2:$G$65536,2,)</f>
        <v>428.02547770700642</v>
      </c>
      <c r="M140" s="622"/>
      <c r="N140" s="623" t="str">
        <f t="shared" si="37"/>
        <v>!!</v>
      </c>
      <c r="O140" s="623" t="str">
        <f t="shared" si="38"/>
        <v>!!</v>
      </c>
      <c r="P140" s="623" t="str">
        <f t="shared" si="39"/>
        <v>!!</v>
      </c>
      <c r="Q140" s="623" t="str">
        <f t="shared" si="40"/>
        <v>!!</v>
      </c>
      <c r="R140" s="623" t="str">
        <f t="shared" si="41"/>
        <v>!!</v>
      </c>
      <c r="S140" s="623">
        <f t="shared" si="42"/>
        <v>0.21422358884252143</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612" t="s">
        <v>179</v>
      </c>
      <c r="B141" s="612" t="str">
        <f>Cover!$G$25</f>
        <v>NO</v>
      </c>
      <c r="C141" s="612" t="s">
        <v>290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1.7000000000000001E-2</v>
      </c>
      <c r="L141" s="615">
        <f>VLOOKUP(CONCATENATE($B141,"_",$C141,"_",L$2,"_",$D141,"_",$E141),SentData!$F$2:$G$65536,2,)</f>
        <v>9.7000000000000003E-2</v>
      </c>
      <c r="M141" s="616"/>
      <c r="N141" s="617" t="str">
        <f t="shared" si="37"/>
        <v>!!</v>
      </c>
      <c r="O141" s="617" t="str">
        <f t="shared" si="38"/>
        <v>!!</v>
      </c>
      <c r="P141" s="617" t="str">
        <f t="shared" si="39"/>
        <v>!!</v>
      </c>
      <c r="Q141" s="617" t="str">
        <f t="shared" si="40"/>
        <v>!!</v>
      </c>
      <c r="R141" s="617" t="str">
        <f t="shared" si="41"/>
        <v>!!</v>
      </c>
      <c r="S141" s="617">
        <f t="shared" si="42"/>
        <v>5.7058823529411766</v>
      </c>
      <c r="T141" s="616"/>
      <c r="U141" s="612"/>
      <c r="V141" s="612"/>
      <c r="W141" s="612"/>
      <c r="X141" s="612"/>
    </row>
    <row r="142" spans="1:24" x14ac:dyDescent="0.15">
      <c r="A142" s="629" t="s">
        <v>178</v>
      </c>
      <c r="B142" s="612" t="str">
        <f>Cover!$G$25</f>
        <v>NO</v>
      </c>
      <c r="C142" s="612" t="s">
        <v>290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376</v>
      </c>
      <c r="L142" s="615">
        <f>VLOOKUP(CONCATENATE($B142,"_",$C142,"_",L$2,"_",$D142,"_",$E142),SentData!$F$2:$G$65536,2,)</f>
        <v>606</v>
      </c>
      <c r="M142" s="616"/>
      <c r="N142" s="617" t="str">
        <f t="shared" si="37"/>
        <v>!!</v>
      </c>
      <c r="O142" s="617" t="str">
        <f t="shared" si="38"/>
        <v>!!</v>
      </c>
      <c r="P142" s="617" t="str">
        <f t="shared" si="39"/>
        <v>!!</v>
      </c>
      <c r="Q142" s="617" t="str">
        <f t="shared" si="40"/>
        <v>!!</v>
      </c>
      <c r="R142" s="617" t="str">
        <f t="shared" si="41"/>
        <v>!!</v>
      </c>
      <c r="S142" s="617">
        <f t="shared" si="42"/>
        <v>1.6117021276595744</v>
      </c>
      <c r="T142" s="616"/>
      <c r="U142" s="612"/>
      <c r="V142" s="612"/>
      <c r="W142" s="612"/>
      <c r="X142" s="612"/>
    </row>
    <row r="143" spans="1:24" ht="12" x14ac:dyDescent="0.15">
      <c r="A143" s="618" t="s">
        <v>177</v>
      </c>
      <c r="B143" s="618" t="str">
        <f>Cover!$G$25</f>
        <v>NO</v>
      </c>
      <c r="C143" s="618" t="s">
        <v>290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22117.647058823528</v>
      </c>
      <c r="L143" s="621">
        <f>VLOOKUP(CONCATENATE($B143,"_",$C143,"_",L$2,"_","1000 NAC","_",$E143),SentData!$F$2:$G$65536,2,)/VLOOKUP(CONCATENATE($B143,"_",$C143,"_",L$2,"_",$D143,"_",$E143),SentData!$F$2:$G$65536,2,)</f>
        <v>6247.4226804123709</v>
      </c>
      <c r="M143" s="622"/>
      <c r="N143" s="623" t="str">
        <f t="shared" si="37"/>
        <v>!!</v>
      </c>
      <c r="O143" s="623" t="str">
        <f t="shared" si="38"/>
        <v>!!</v>
      </c>
      <c r="P143" s="623" t="str">
        <f t="shared" si="39"/>
        <v>!!</v>
      </c>
      <c r="Q143" s="623" t="str">
        <f t="shared" si="40"/>
        <v>!!</v>
      </c>
      <c r="R143" s="623" t="str">
        <f t="shared" si="41"/>
        <v>!!</v>
      </c>
      <c r="S143" s="623">
        <f t="shared" si="42"/>
        <v>0.28246325948672957</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612" t="s">
        <v>179</v>
      </c>
      <c r="B144" s="612" t="str">
        <f>Cover!$G$25</f>
        <v>NO</v>
      </c>
      <c r="C144" s="612" t="s">
        <v>294</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0.374</v>
      </c>
      <c r="L144" s="615">
        <f>VLOOKUP(CONCATENATE($B144,"_",$C144,"_",L$2,"_",$D144,"_",$E144),SentData!$F$2:$G$65536,2,)</f>
        <v>3.5960000000000001</v>
      </c>
      <c r="M144" s="616"/>
      <c r="N144" s="617" t="str">
        <f t="shared" si="37"/>
        <v>!!</v>
      </c>
      <c r="O144" s="617" t="str">
        <f t="shared" si="38"/>
        <v>!!</v>
      </c>
      <c r="P144" s="617" t="str">
        <f t="shared" si="39"/>
        <v>!!</v>
      </c>
      <c r="Q144" s="617" t="str">
        <f t="shared" si="40"/>
        <v>!!</v>
      </c>
      <c r="R144" s="617" t="str">
        <f t="shared" si="41"/>
        <v>!!</v>
      </c>
      <c r="S144" s="617">
        <f t="shared" si="42"/>
        <v>9.6149732620320858</v>
      </c>
      <c r="T144" s="616"/>
      <c r="U144" s="612"/>
      <c r="V144" s="612"/>
      <c r="W144" s="612"/>
      <c r="X144" s="612"/>
    </row>
    <row r="145" spans="1:24" x14ac:dyDescent="0.15">
      <c r="A145" s="629" t="s">
        <v>178</v>
      </c>
      <c r="B145" s="612" t="str">
        <f>Cover!$G$25</f>
        <v>NO</v>
      </c>
      <c r="C145" s="612" t="s">
        <v>294</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529</v>
      </c>
      <c r="L145" s="615">
        <f>VLOOKUP(CONCATENATE($B145,"_",$C145,"_",L$2,"_",$D145,"_",$E145),SentData!$F$2:$G$65536,2,)</f>
        <v>1547</v>
      </c>
      <c r="M145" s="616"/>
      <c r="N145" s="617" t="str">
        <f t="shared" si="37"/>
        <v>!!</v>
      </c>
      <c r="O145" s="617" t="str">
        <f t="shared" si="38"/>
        <v>!!</v>
      </c>
      <c r="P145" s="617" t="str">
        <f t="shared" si="39"/>
        <v>!!</v>
      </c>
      <c r="Q145" s="617" t="str">
        <f t="shared" si="40"/>
        <v>!!</v>
      </c>
      <c r="R145" s="617" t="str">
        <f t="shared" si="41"/>
        <v>!!</v>
      </c>
      <c r="S145" s="617">
        <f t="shared" si="42"/>
        <v>2.9243856332703215</v>
      </c>
      <c r="T145" s="616"/>
      <c r="U145" s="612"/>
      <c r="V145" s="612"/>
      <c r="W145" s="612"/>
      <c r="X145" s="612"/>
    </row>
    <row r="146" spans="1:24" ht="12" x14ac:dyDescent="0.15">
      <c r="A146" s="618" t="s">
        <v>177</v>
      </c>
      <c r="B146" s="618" t="str">
        <f>Cover!$G$25</f>
        <v>NO</v>
      </c>
      <c r="C146" s="618" t="s">
        <v>294</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f>VLOOKUP(CONCATENATE($B146,"_",$C146,"_",K$2,"_","1000 NAC","_",$E146),SentData!$F$2:$G$65536,2,)/VLOOKUP(CONCATENATE($B146,"_",$C146,"_",K$2,"_",$D146,"_",$E146),SentData!$F$2:$G$65536,2,)</f>
        <v>1414.4385026737968</v>
      </c>
      <c r="L146" s="621">
        <f>VLOOKUP(CONCATENATE($B146,"_",$C146,"_",L$2,"_","1000 NAC","_",$E146),SentData!$F$2:$G$65536,2,)/VLOOKUP(CONCATENATE($B146,"_",$C146,"_",L$2,"_",$D146,"_",$E146),SentData!$F$2:$G$65536,2,)</f>
        <v>430.20022246941045</v>
      </c>
      <c r="M146" s="622"/>
      <c r="N146" s="623" t="str">
        <f t="shared" si="37"/>
        <v>!!</v>
      </c>
      <c r="O146" s="623" t="str">
        <f t="shared" si="38"/>
        <v>!!</v>
      </c>
      <c r="P146" s="623" t="str">
        <f t="shared" si="39"/>
        <v>!!</v>
      </c>
      <c r="Q146" s="623" t="str">
        <f t="shared" si="40"/>
        <v>!!</v>
      </c>
      <c r="R146" s="623" t="str">
        <f t="shared" si="41"/>
        <v>!!</v>
      </c>
      <c r="S146" s="623">
        <f t="shared" si="42"/>
        <v>0.30414911758706897</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612" t="s">
        <v>179</v>
      </c>
      <c r="B147" s="612" t="str">
        <f>Cover!$G$25</f>
        <v>NO</v>
      </c>
      <c r="C147" s="612" t="s">
        <v>290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359.88400000000001</v>
      </c>
      <c r="L147" s="615">
        <f>VLOOKUP(CONCATENATE($B147,"_",$C147,"_",L$2,"_",$D147,"_",$E147),SentData!$F$2:$G$65536,2,)</f>
        <v>343.85399999999998</v>
      </c>
      <c r="M147" s="616"/>
      <c r="N147" s="617" t="str">
        <f t="shared" si="37"/>
        <v>!!</v>
      </c>
      <c r="O147" s="617" t="str">
        <f t="shared" si="38"/>
        <v>!!</v>
      </c>
      <c r="P147" s="617" t="str">
        <f t="shared" si="39"/>
        <v>!!</v>
      </c>
      <c r="Q147" s="617" t="str">
        <f t="shared" si="40"/>
        <v>!!</v>
      </c>
      <c r="R147" s="617" t="str">
        <f t="shared" si="41"/>
        <v>!!</v>
      </c>
      <c r="S147" s="617">
        <f t="shared" si="42"/>
        <v>0.95545786975803304</v>
      </c>
      <c r="T147" s="616"/>
      <c r="U147" s="612"/>
      <c r="V147" s="612"/>
      <c r="W147" s="612"/>
      <c r="X147" s="612"/>
    </row>
    <row r="148" spans="1:24" x14ac:dyDescent="0.15">
      <c r="A148" s="629" t="s">
        <v>178</v>
      </c>
      <c r="B148" s="612" t="str">
        <f>Cover!$G$25</f>
        <v>NO</v>
      </c>
      <c r="C148" s="612" t="s">
        <v>290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2327960</v>
      </c>
      <c r="L148" s="615">
        <f>VLOOKUP(CONCATENATE($B148,"_",$C148,"_",L$2,"_",$D148,"_",$E148),SentData!$F$2:$G$65536,2,)</f>
        <v>2416772</v>
      </c>
      <c r="M148" s="616"/>
      <c r="N148" s="617" t="str">
        <f t="shared" si="37"/>
        <v>!!</v>
      </c>
      <c r="O148" s="617" t="str">
        <f t="shared" si="38"/>
        <v>!!</v>
      </c>
      <c r="P148" s="617" t="str">
        <f t="shared" si="39"/>
        <v>!!</v>
      </c>
      <c r="Q148" s="617" t="str">
        <f t="shared" si="40"/>
        <v>!!</v>
      </c>
      <c r="R148" s="617" t="str">
        <f t="shared" si="41"/>
        <v>!!</v>
      </c>
      <c r="S148" s="617">
        <f t="shared" si="42"/>
        <v>1.0381501400367703</v>
      </c>
      <c r="T148" s="616"/>
      <c r="U148" s="612"/>
      <c r="V148" s="612"/>
      <c r="W148" s="612"/>
      <c r="X148" s="612"/>
    </row>
    <row r="149" spans="1:24" ht="12" x14ac:dyDescent="0.15">
      <c r="A149" s="618" t="s">
        <v>177</v>
      </c>
      <c r="B149" s="618" t="str">
        <f>Cover!$G$25</f>
        <v>NO</v>
      </c>
      <c r="C149" s="618" t="s">
        <v>290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6468.6398950773028</v>
      </c>
      <c r="L149" s="621">
        <f>VLOOKUP(CONCATENATE($B149,"_",$C149,"_",L$2,"_","1000 NAC","_",$E149),SentData!$F$2:$G$65536,2,)/VLOOKUP(CONCATENATE($B149,"_",$C149,"_",L$2,"_",$D149,"_",$E149),SentData!$F$2:$G$65536,2,)</f>
        <v>7028.4830189557197</v>
      </c>
      <c r="M149" s="622"/>
      <c r="N149" s="623" t="str">
        <f t="shared" si="37"/>
        <v>!!</v>
      </c>
      <c r="O149" s="623" t="str">
        <f t="shared" si="38"/>
        <v>!!</v>
      </c>
      <c r="P149" s="623" t="str">
        <f t="shared" si="39"/>
        <v>!!</v>
      </c>
      <c r="Q149" s="623" t="str">
        <f t="shared" si="40"/>
        <v>!!</v>
      </c>
      <c r="R149" s="623" t="str">
        <f t="shared" si="41"/>
        <v>!!</v>
      </c>
      <c r="S149" s="623">
        <f t="shared" si="42"/>
        <v>1.086547270053549</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612" t="s">
        <v>179</v>
      </c>
      <c r="B150" s="612" t="str">
        <f>Cover!$G$25</f>
        <v>NO</v>
      </c>
      <c r="C150" s="612" t="s">
        <v>294</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153.28700000000001</v>
      </c>
      <c r="L150" s="615">
        <f>VLOOKUP(CONCATENATE($B150,"_",$C150,"_",L$2,"_",$D150,"_",$E150),SentData!$F$2:$G$65536,2,)</f>
        <v>182.11699999999999</v>
      </c>
      <c r="M150" s="616"/>
      <c r="N150" s="617" t="str">
        <f t="shared" si="37"/>
        <v>!!</v>
      </c>
      <c r="O150" s="617" t="str">
        <f t="shared" si="38"/>
        <v>!!</v>
      </c>
      <c r="P150" s="617" t="str">
        <f t="shared" si="39"/>
        <v>!!</v>
      </c>
      <c r="Q150" s="617" t="str">
        <f t="shared" si="40"/>
        <v>!!</v>
      </c>
      <c r="R150" s="617" t="str">
        <f t="shared" si="41"/>
        <v>!!</v>
      </c>
      <c r="S150" s="617">
        <f t="shared" si="42"/>
        <v>1.188078571568365</v>
      </c>
      <c r="T150" s="616"/>
      <c r="U150" s="612"/>
      <c r="V150" s="612"/>
      <c r="W150" s="612"/>
      <c r="X150" s="612"/>
    </row>
    <row r="151" spans="1:24" x14ac:dyDescent="0.15">
      <c r="A151" s="629" t="s">
        <v>178</v>
      </c>
      <c r="B151" s="612" t="str">
        <f>Cover!$G$25</f>
        <v>NO</v>
      </c>
      <c r="C151" s="612" t="s">
        <v>294</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1013952</v>
      </c>
      <c r="L151" s="615">
        <f>VLOOKUP(CONCATENATE($B151,"_",$C151,"_",L$2,"_",$D151,"_",$E151),SentData!$F$2:$G$65536,2,)</f>
        <v>1275903</v>
      </c>
      <c r="M151" s="616"/>
      <c r="N151" s="617" t="str">
        <f t="shared" si="37"/>
        <v>!!</v>
      </c>
      <c r="O151" s="617" t="str">
        <f t="shared" si="38"/>
        <v>!!</v>
      </c>
      <c r="P151" s="617" t="str">
        <f t="shared" si="39"/>
        <v>!!</v>
      </c>
      <c r="Q151" s="617" t="str">
        <f t="shared" si="40"/>
        <v>!!</v>
      </c>
      <c r="R151" s="617" t="str">
        <f t="shared" si="41"/>
        <v>!!</v>
      </c>
      <c r="S151" s="617">
        <f t="shared" si="42"/>
        <v>1.2583465489490626</v>
      </c>
      <c r="T151" s="616"/>
      <c r="U151" s="612"/>
      <c r="V151" s="612"/>
      <c r="W151" s="612"/>
      <c r="X151" s="612"/>
    </row>
    <row r="152" spans="1:24" ht="12" x14ac:dyDescent="0.15">
      <c r="A152" s="618" t="s">
        <v>177</v>
      </c>
      <c r="B152" s="618" t="str">
        <f>Cover!$G$25</f>
        <v>NO</v>
      </c>
      <c r="C152" s="618" t="s">
        <v>294</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6614.729233398788</v>
      </c>
      <c r="L152" s="621">
        <f>VLOOKUP(CONCATENATE($B152,"_",$C152,"_",L$2,"_","1000 NAC","_",$E152),SentData!$F$2:$G$65536,2,)/VLOOKUP(CONCATENATE($B152,"_",$C152,"_",L$2,"_",$D152,"_",$E152),SentData!$F$2:$G$65536,2,)</f>
        <v>7005.9522175304892</v>
      </c>
      <c r="M152" s="622"/>
      <c r="N152" s="623" t="str">
        <f t="shared" si="37"/>
        <v>!!</v>
      </c>
      <c r="O152" s="623" t="str">
        <f t="shared" si="38"/>
        <v>!!</v>
      </c>
      <c r="P152" s="623" t="str">
        <f t="shared" si="39"/>
        <v>!!</v>
      </c>
      <c r="Q152" s="623" t="str">
        <f t="shared" si="40"/>
        <v>!!</v>
      </c>
      <c r="R152" s="623" t="str">
        <f t="shared" si="41"/>
        <v>!!</v>
      </c>
      <c r="S152" s="623">
        <f t="shared" si="42"/>
        <v>1.0591442174467787</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612" t="s">
        <v>179</v>
      </c>
      <c r="B153" s="612" t="str">
        <f>Cover!$G$25</f>
        <v>NO</v>
      </c>
      <c r="C153" s="612" t="s">
        <v>290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154.078</v>
      </c>
      <c r="L153" s="615">
        <f>VLOOKUP(CONCATENATE($B153,"_",$C153,"_",L$2,"_",$D153,"_",$E153),SentData!$F$2:$G$65536,2,)</f>
        <v>142.18299999999999</v>
      </c>
      <c r="M153" s="616"/>
      <c r="N153" s="617" t="str">
        <f t="shared" si="37"/>
        <v>!!</v>
      </c>
      <c r="O153" s="617" t="str">
        <f t="shared" si="38"/>
        <v>!!</v>
      </c>
      <c r="P153" s="617" t="str">
        <f t="shared" si="39"/>
        <v>!!</v>
      </c>
      <c r="Q153" s="617" t="str">
        <f t="shared" si="40"/>
        <v>!!</v>
      </c>
      <c r="R153" s="617" t="str">
        <f t="shared" si="41"/>
        <v>!!</v>
      </c>
      <c r="S153" s="617">
        <f t="shared" si="42"/>
        <v>0.92279884214488761</v>
      </c>
      <c r="T153" s="616"/>
      <c r="U153" s="612"/>
      <c r="V153" s="612"/>
      <c r="W153" s="612"/>
      <c r="X153" s="612"/>
    </row>
    <row r="154" spans="1:24" x14ac:dyDescent="0.15">
      <c r="A154" s="629" t="s">
        <v>178</v>
      </c>
      <c r="B154" s="612" t="str">
        <f>Cover!$G$25</f>
        <v>NO</v>
      </c>
      <c r="C154" s="612" t="s">
        <v>290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878881</v>
      </c>
      <c r="L154" s="615">
        <f>VLOOKUP(CONCATENATE($B154,"_",$C154,"_",L$2,"_",$D154,"_",$E154),SentData!$F$2:$G$65536,2,)</f>
        <v>895511</v>
      </c>
      <c r="M154" s="616"/>
      <c r="N154" s="617" t="str">
        <f t="shared" si="37"/>
        <v>!!</v>
      </c>
      <c r="O154" s="617" t="str">
        <f t="shared" si="38"/>
        <v>!!</v>
      </c>
      <c r="P154" s="617" t="str">
        <f t="shared" si="39"/>
        <v>!!</v>
      </c>
      <c r="Q154" s="617" t="str">
        <f t="shared" si="40"/>
        <v>!!</v>
      </c>
      <c r="R154" s="617" t="str">
        <f t="shared" si="41"/>
        <v>!!</v>
      </c>
      <c r="S154" s="617">
        <f t="shared" si="42"/>
        <v>1.0189217880463908</v>
      </c>
      <c r="T154" s="616"/>
      <c r="U154" s="612"/>
      <c r="V154" s="612"/>
      <c r="W154" s="612"/>
      <c r="X154" s="612"/>
    </row>
    <row r="155" spans="1:24" ht="12" x14ac:dyDescent="0.15">
      <c r="A155" s="618" t="s">
        <v>177</v>
      </c>
      <c r="B155" s="618" t="str">
        <f>Cover!$G$25</f>
        <v>NO</v>
      </c>
      <c r="C155" s="618" t="s">
        <v>290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5704.1303755240851</v>
      </c>
      <c r="L155" s="621">
        <f>VLOOKUP(CONCATENATE($B155,"_",$C155,"_",L$2,"_","1000 NAC","_",$E155),SentData!$F$2:$G$65536,2,)/VLOOKUP(CONCATENATE($B155,"_",$C155,"_",L$2,"_",$D155,"_",$E155),SentData!$F$2:$G$65536,2,)</f>
        <v>6298.2986714304807</v>
      </c>
      <c r="M155" s="622"/>
      <c r="N155" s="623" t="str">
        <f t="shared" si="37"/>
        <v>!!</v>
      </c>
      <c r="O155" s="623" t="str">
        <f t="shared" si="38"/>
        <v>!!</v>
      </c>
      <c r="P155" s="623" t="str">
        <f t="shared" si="39"/>
        <v>!!</v>
      </c>
      <c r="Q155" s="623" t="str">
        <f t="shared" si="40"/>
        <v>!!</v>
      </c>
      <c r="R155" s="623" t="str">
        <f t="shared" si="41"/>
        <v>!!</v>
      </c>
      <c r="S155" s="623">
        <f t="shared" si="42"/>
        <v>1.104164571422827</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612" t="s">
        <v>179</v>
      </c>
      <c r="B156" s="612" t="str">
        <f>Cover!$G$25</f>
        <v>NO</v>
      </c>
      <c r="C156" s="612" t="s">
        <v>294</v>
      </c>
      <c r="D156" s="612" t="s">
        <v>291</v>
      </c>
      <c r="E156" s="613" t="s">
        <v>119</v>
      </c>
      <c r="F156" s="614">
        <f>VLOOKUP(CONCATENATE($B156,"_",$C156,"_",F$2,"_",$D156,"_",$E156),Database!$F$2:$G$65536,2,)</f>
        <v>0</v>
      </c>
      <c r="G156" s="614" t="e">
        <f>VLOOKUP(CONCATENATE($B156,"_",$C156,"_",G$2,"_",$D156,"_",$E156),Database!$F$2:$G$65536,2,)</f>
        <v>#N/A</v>
      </c>
      <c r="H156" s="614" t="e">
        <f>VLOOKUP(CONCATENATE($B156,"_",$C156,"_",H$2,"_",$D156,"_",$E156),Database!$F$2:$G$65536,2,)</f>
        <v>#N/A</v>
      </c>
      <c r="I156" s="614" t="e">
        <f>VLOOKUP(CONCATENATE($B156,"_",$C156,"_",I$2,"_",$D156,"_",$E156),Database!$F$2:$G$65536,2,)</f>
        <v>#N/A</v>
      </c>
      <c r="J156" s="614" t="e">
        <f>VLOOKUP(CONCATENATE($B156,"_",$C156,"_",J$2,"_",$D156,"_",$E156),Database!$F$2:$G$65536,2,)</f>
        <v>#N/A</v>
      </c>
      <c r="K156" s="615">
        <f>VLOOKUP(CONCATENATE($B156,"_",$C156,"_",K$2,"_",$D156,"_",$E156),SentData!$F$2:$G$65536,2,)</f>
        <v>21.327000000000002</v>
      </c>
      <c r="L156" s="615">
        <f>VLOOKUP(CONCATENATE($B156,"_",$C156,"_",L$2,"_",$D156,"_",$E156),SentData!$F$2:$G$65536,2,)</f>
        <v>27.071000000000002</v>
      </c>
      <c r="M156" s="616"/>
      <c r="N156" s="617" t="str">
        <f t="shared" si="37"/>
        <v>!!</v>
      </c>
      <c r="O156" s="617" t="str">
        <f t="shared" si="38"/>
        <v>!!</v>
      </c>
      <c r="P156" s="617" t="str">
        <f t="shared" si="39"/>
        <v>!!</v>
      </c>
      <c r="Q156" s="617" t="str">
        <f t="shared" si="40"/>
        <v>!!</v>
      </c>
      <c r="R156" s="617" t="str">
        <f t="shared" si="41"/>
        <v>!!</v>
      </c>
      <c r="S156" s="617">
        <f t="shared" si="42"/>
        <v>1.2693299573310826</v>
      </c>
      <c r="T156" s="616"/>
      <c r="U156" s="612"/>
      <c r="V156" s="612"/>
      <c r="W156" s="612"/>
      <c r="X156" s="612"/>
    </row>
    <row r="157" spans="1:24" x14ac:dyDescent="0.15">
      <c r="A157" s="629" t="s">
        <v>178</v>
      </c>
      <c r="B157" s="612" t="str">
        <f>Cover!$G$25</f>
        <v>NO</v>
      </c>
      <c r="C157" s="612" t="s">
        <v>294</v>
      </c>
      <c r="D157" s="612" t="s">
        <v>214</v>
      </c>
      <c r="E157" s="613" t="s">
        <v>119</v>
      </c>
      <c r="F157" s="614">
        <f>VLOOKUP(CONCATENATE($B157,"_",$C157,"_",F$2,"_",$D157,"_",$E157),Database!$F$2:$G$65536,2,)</f>
        <v>0</v>
      </c>
      <c r="G157" s="614" t="e">
        <f>VLOOKUP(CONCATENATE($B157,"_",$C157,"_",G$2,"_",$D157,"_",$E157),Database!$F$2:$G$65536,2,)</f>
        <v>#N/A</v>
      </c>
      <c r="H157" s="614" t="e">
        <f>VLOOKUP(CONCATENATE($B157,"_",$C157,"_",H$2,"_",$D157,"_",$E157),Database!$F$2:$G$65536,2,)</f>
        <v>#N/A</v>
      </c>
      <c r="I157" s="614" t="e">
        <f>VLOOKUP(CONCATENATE($B157,"_",$C157,"_",I$2,"_",$D157,"_",$E157),Database!$F$2:$G$65536,2,)</f>
        <v>#N/A</v>
      </c>
      <c r="J157" s="614" t="e">
        <f>VLOOKUP(CONCATENATE($B157,"_",$C157,"_",J$2,"_",$D157,"_",$E157),Database!$F$2:$G$65536,2,)</f>
        <v>#N/A</v>
      </c>
      <c r="K157" s="615">
        <f>VLOOKUP(CONCATENATE($B157,"_",$C157,"_",K$2,"_",$D157,"_",$E157),SentData!$F$2:$G$65536,2,)</f>
        <v>187024</v>
      </c>
      <c r="L157" s="615">
        <f>VLOOKUP(CONCATENATE($B157,"_",$C157,"_",L$2,"_",$D157,"_",$E157),SentData!$F$2:$G$65536,2,)</f>
        <v>199548</v>
      </c>
      <c r="M157" s="616"/>
      <c r="N157" s="617" t="str">
        <f t="shared" si="37"/>
        <v>!!</v>
      </c>
      <c r="O157" s="617" t="str">
        <f t="shared" si="38"/>
        <v>!!</v>
      </c>
      <c r="P157" s="617" t="str">
        <f t="shared" si="39"/>
        <v>!!</v>
      </c>
      <c r="Q157" s="617" t="str">
        <f t="shared" si="40"/>
        <v>!!</v>
      </c>
      <c r="R157" s="617" t="str">
        <f t="shared" si="41"/>
        <v>!!</v>
      </c>
      <c r="S157" s="617">
        <f t="shared" si="42"/>
        <v>1.0669646676362392</v>
      </c>
      <c r="T157" s="616"/>
      <c r="U157" s="612"/>
      <c r="V157" s="612"/>
      <c r="W157" s="612"/>
      <c r="X157" s="612"/>
    </row>
    <row r="158" spans="1:24" ht="12" x14ac:dyDescent="0.15">
      <c r="A158" s="618" t="s">
        <v>177</v>
      </c>
      <c r="B158" s="618" t="str">
        <f>Cover!$G$25</f>
        <v>NO</v>
      </c>
      <c r="C158" s="618" t="s">
        <v>294</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8769.3534017911552</v>
      </c>
      <c r="L158" s="621">
        <f>VLOOKUP(CONCATENATE($B158,"_",$C158,"_",L$2,"_","1000 NAC","_",$E158),SentData!$F$2:$G$65536,2,)/VLOOKUP(CONCATENATE($B158,"_",$C158,"_",L$2,"_",$D158,"_",$E158),SentData!$F$2:$G$65536,2,)</f>
        <v>7371.2829226847916</v>
      </c>
      <c r="M158" s="622"/>
      <c r="N158" s="623" t="str">
        <f t="shared" si="37"/>
        <v>!!</v>
      </c>
      <c r="O158" s="623" t="str">
        <f t="shared" si="38"/>
        <v>!!</v>
      </c>
      <c r="P158" s="623" t="str">
        <f t="shared" si="39"/>
        <v>!!</v>
      </c>
      <c r="Q158" s="623" t="str">
        <f t="shared" si="40"/>
        <v>!!</v>
      </c>
      <c r="R158" s="623" t="str">
        <f t="shared" si="41"/>
        <v>!!</v>
      </c>
      <c r="S158" s="623">
        <f t="shared" si="42"/>
        <v>0.8405731397686852</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612" t="s">
        <v>179</v>
      </c>
      <c r="B159" s="612" t="str">
        <f>Cover!$G$25</f>
        <v>NO</v>
      </c>
      <c r="C159" s="612" t="s">
        <v>290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71.227999999999994</v>
      </c>
      <c r="L159" s="615">
        <f>VLOOKUP(CONCATENATE($B159,"_",$C159,"_",L$2,"_",$D159,"_",$E159),SentData!$F$2:$G$65536,2,)</f>
        <v>69.658000000000001</v>
      </c>
      <c r="M159" s="616"/>
      <c r="N159" s="617" t="str">
        <f t="shared" ref="N159:N186" si="43">IF(OR(ISERROR(F159),ISERROR(G159)),"!!",IF(F159=0,"!!",G159/F159))</f>
        <v>!!</v>
      </c>
      <c r="O159" s="617" t="str">
        <f t="shared" ref="O159:O186" si="44">IF(OR(ISERROR(G159),ISERROR(H159)),"!!",IF(G159=0,"!!",H159/G159))</f>
        <v>!!</v>
      </c>
      <c r="P159" s="617" t="str">
        <f t="shared" ref="P159:P186" si="45">IF(OR(ISERROR(H159),ISERROR(I159)),"!!",IF(H159=0,"!!",I159/H159))</f>
        <v>!!</v>
      </c>
      <c r="Q159" s="617" t="str">
        <f t="shared" ref="Q159:Q186" si="46">IF(OR(ISERROR(I159),ISERROR(J159)),"!!",IF(I159=0,"!!",J159/I159))</f>
        <v>!!</v>
      </c>
      <c r="R159" s="617" t="str">
        <f t="shared" ref="R159:R186" si="47">IF(OR(ISERROR(J159),ISERROR(K159)),"!!",IF(J159=0,"!!",K159/J159))</f>
        <v>!!</v>
      </c>
      <c r="S159" s="617">
        <f t="shared" ref="S159:S186" si="48">IF(OR(ISERROR(K159),ISERROR(L159)),"!!",IF(K159=0,"!!",L159/K159))</f>
        <v>0.97795810636266645</v>
      </c>
      <c r="T159" s="616"/>
      <c r="U159" s="612"/>
      <c r="V159" s="612"/>
      <c r="W159" s="612"/>
      <c r="X159" s="612"/>
    </row>
    <row r="160" spans="1:24" x14ac:dyDescent="0.15">
      <c r="A160" s="629" t="s">
        <v>178</v>
      </c>
      <c r="B160" s="612" t="str">
        <f>Cover!$G$25</f>
        <v>NO</v>
      </c>
      <c r="C160" s="612" t="s">
        <v>290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369482</v>
      </c>
      <c r="L160" s="615">
        <f>VLOOKUP(CONCATENATE($B160,"_",$C160,"_",L$2,"_",$D160,"_",$E160),SentData!$F$2:$G$65536,2,)</f>
        <v>406276</v>
      </c>
      <c r="M160" s="616"/>
      <c r="N160" s="617" t="str">
        <f t="shared" si="43"/>
        <v>!!</v>
      </c>
      <c r="O160" s="617" t="str">
        <f t="shared" si="44"/>
        <v>!!</v>
      </c>
      <c r="P160" s="617" t="str">
        <f t="shared" si="45"/>
        <v>!!</v>
      </c>
      <c r="Q160" s="617" t="str">
        <f t="shared" si="46"/>
        <v>!!</v>
      </c>
      <c r="R160" s="617" t="str">
        <f t="shared" si="47"/>
        <v>!!</v>
      </c>
      <c r="S160" s="617">
        <f t="shared" si="48"/>
        <v>1.0995826589657953</v>
      </c>
      <c r="T160" s="616"/>
      <c r="U160" s="612"/>
      <c r="V160" s="612"/>
      <c r="W160" s="612"/>
      <c r="X160" s="612"/>
    </row>
    <row r="161" spans="1:24" ht="12" x14ac:dyDescent="0.15">
      <c r="A161" s="618" t="s">
        <v>177</v>
      </c>
      <c r="B161" s="618" t="str">
        <f>Cover!$G$25</f>
        <v>NO</v>
      </c>
      <c r="C161" s="618" t="s">
        <v>290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5187.3139776492399</v>
      </c>
      <c r="L161" s="621">
        <f>VLOOKUP(CONCATENATE($B161,"_",$C161,"_",L$2,"_","1000 NAC","_",$E161),SentData!$F$2:$G$65536,2,)/VLOOKUP(CONCATENATE($B161,"_",$C161,"_",L$2,"_",$D161,"_",$E161),SentData!$F$2:$G$65536,2,)</f>
        <v>5832.4384851704035</v>
      </c>
      <c r="M161" s="622"/>
      <c r="N161" s="623" t="str">
        <f t="shared" si="43"/>
        <v>!!</v>
      </c>
      <c r="O161" s="623" t="str">
        <f t="shared" si="44"/>
        <v>!!</v>
      </c>
      <c r="P161" s="623" t="str">
        <f t="shared" si="45"/>
        <v>!!</v>
      </c>
      <c r="Q161" s="623" t="str">
        <f t="shared" si="46"/>
        <v>!!</v>
      </c>
      <c r="R161" s="623" t="str">
        <f t="shared" si="47"/>
        <v>!!</v>
      </c>
      <c r="S161" s="623">
        <f t="shared" si="48"/>
        <v>1.1243658105718748</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612" t="s">
        <v>179</v>
      </c>
      <c r="B162" s="612" t="str">
        <f>Cover!$G$25</f>
        <v>NO</v>
      </c>
      <c r="C162" s="612" t="s">
        <v>294</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15.396000000000001</v>
      </c>
      <c r="L162" s="615">
        <f>VLOOKUP(CONCATENATE($B162,"_",$C162,"_",L$2,"_",$D162,"_",$E162),SentData!$F$2:$G$65536,2,)</f>
        <v>15.327</v>
      </c>
      <c r="M162" s="616"/>
      <c r="N162" s="617" t="str">
        <f t="shared" si="43"/>
        <v>!!</v>
      </c>
      <c r="O162" s="617" t="str">
        <f t="shared" si="44"/>
        <v>!!</v>
      </c>
      <c r="P162" s="617" t="str">
        <f t="shared" si="45"/>
        <v>!!</v>
      </c>
      <c r="Q162" s="617" t="str">
        <f t="shared" si="46"/>
        <v>!!</v>
      </c>
      <c r="R162" s="617" t="str">
        <f t="shared" si="47"/>
        <v>!!</v>
      </c>
      <c r="S162" s="617">
        <f t="shared" si="48"/>
        <v>0.99551831644583</v>
      </c>
      <c r="T162" s="616"/>
      <c r="U162" s="612"/>
      <c r="V162" s="612"/>
      <c r="W162" s="612"/>
      <c r="X162" s="612"/>
    </row>
    <row r="163" spans="1:24" x14ac:dyDescent="0.15">
      <c r="A163" s="629" t="s">
        <v>178</v>
      </c>
      <c r="B163" s="612" t="str">
        <f>Cover!$G$25</f>
        <v>NO</v>
      </c>
      <c r="C163" s="612" t="s">
        <v>294</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166146</v>
      </c>
      <c r="L163" s="615">
        <f>VLOOKUP(CONCATENATE($B163,"_",$C163,"_",L$2,"_",$D163,"_",$E163),SentData!$F$2:$G$65536,2,)</f>
        <v>186178</v>
      </c>
      <c r="M163" s="616"/>
      <c r="N163" s="617" t="str">
        <f t="shared" si="43"/>
        <v>!!</v>
      </c>
      <c r="O163" s="617" t="str">
        <f t="shared" si="44"/>
        <v>!!</v>
      </c>
      <c r="P163" s="617" t="str">
        <f t="shared" si="45"/>
        <v>!!</v>
      </c>
      <c r="Q163" s="617" t="str">
        <f t="shared" si="46"/>
        <v>!!</v>
      </c>
      <c r="R163" s="617" t="str">
        <f t="shared" si="47"/>
        <v>!!</v>
      </c>
      <c r="S163" s="617">
        <f t="shared" si="48"/>
        <v>1.1205686564828525</v>
      </c>
      <c r="T163" s="616"/>
      <c r="U163" s="612"/>
      <c r="V163" s="612"/>
      <c r="W163" s="612"/>
      <c r="X163" s="612"/>
    </row>
    <row r="164" spans="1:24" ht="12" x14ac:dyDescent="0.15">
      <c r="A164" s="618" t="s">
        <v>177</v>
      </c>
      <c r="B164" s="618" t="str">
        <f>Cover!$G$25</f>
        <v>NO</v>
      </c>
      <c r="C164" s="618" t="s">
        <v>294</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10791.504286827747</v>
      </c>
      <c r="L164" s="621">
        <f>VLOOKUP(CONCATENATE($B164,"_",$C164,"_",L$2,"_","1000 NAC","_",$E164),SentData!$F$2:$G$65536,2,)/VLOOKUP(CONCATENATE($B164,"_",$C164,"_",L$2,"_",$D164,"_",$E164),SentData!$F$2:$G$65536,2,)</f>
        <v>12147.060742480589</v>
      </c>
      <c r="M164" s="622"/>
      <c r="N164" s="623" t="str">
        <f t="shared" si="43"/>
        <v>!!</v>
      </c>
      <c r="O164" s="623" t="str">
        <f t="shared" si="44"/>
        <v>!!</v>
      </c>
      <c r="P164" s="623" t="str">
        <f t="shared" si="45"/>
        <v>!!</v>
      </c>
      <c r="Q164" s="623" t="str">
        <f t="shared" si="46"/>
        <v>!!</v>
      </c>
      <c r="R164" s="623" t="str">
        <f t="shared" si="47"/>
        <v>!!</v>
      </c>
      <c r="S164" s="623">
        <f t="shared" si="48"/>
        <v>1.125613299093756</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612" t="s">
        <v>179</v>
      </c>
      <c r="B165" s="612" t="str">
        <f>Cover!$G$25</f>
        <v>NO</v>
      </c>
      <c r="C165" s="612" t="s">
        <v>290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82.85</v>
      </c>
      <c r="L165" s="615">
        <f>VLOOKUP(CONCATENATE($B165,"_",$C165,"_",L$2,"_",$D165,"_",$E165),SentData!$F$2:$G$65536,2,)</f>
        <v>72.525000000000006</v>
      </c>
      <c r="M165" s="616"/>
      <c r="N165" s="617" t="str">
        <f t="shared" si="43"/>
        <v>!!</v>
      </c>
      <c r="O165" s="617" t="str">
        <f t="shared" si="44"/>
        <v>!!</v>
      </c>
      <c r="P165" s="617" t="str">
        <f t="shared" si="45"/>
        <v>!!</v>
      </c>
      <c r="Q165" s="617" t="str">
        <f t="shared" si="46"/>
        <v>!!</v>
      </c>
      <c r="R165" s="617" t="str">
        <f t="shared" si="47"/>
        <v>!!</v>
      </c>
      <c r="S165" s="617">
        <f t="shared" si="48"/>
        <v>0.87537718768859396</v>
      </c>
      <c r="T165" s="616"/>
      <c r="U165" s="612"/>
      <c r="V165" s="612"/>
      <c r="W165" s="612"/>
      <c r="X165" s="612"/>
    </row>
    <row r="166" spans="1:24" x14ac:dyDescent="0.15">
      <c r="A166" s="629" t="s">
        <v>178</v>
      </c>
      <c r="B166" s="612" t="str">
        <f>Cover!$G$25</f>
        <v>NO</v>
      </c>
      <c r="C166" s="612" t="s">
        <v>290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509399</v>
      </c>
      <c r="L166" s="615">
        <f>VLOOKUP(CONCATENATE($B166,"_",$C166,"_",L$2,"_",$D166,"_",$E166),SentData!$F$2:$G$65536,2,)</f>
        <v>489235</v>
      </c>
      <c r="M166" s="616"/>
      <c r="N166" s="617" t="str">
        <f t="shared" si="43"/>
        <v>!!</v>
      </c>
      <c r="O166" s="617" t="str">
        <f t="shared" si="44"/>
        <v>!!</v>
      </c>
      <c r="P166" s="617" t="str">
        <f t="shared" si="45"/>
        <v>!!</v>
      </c>
      <c r="Q166" s="617" t="str">
        <f t="shared" si="46"/>
        <v>!!</v>
      </c>
      <c r="R166" s="617" t="str">
        <f t="shared" si="47"/>
        <v>!!</v>
      </c>
      <c r="S166" s="617">
        <f t="shared" si="48"/>
        <v>0.96041609818629403</v>
      </c>
      <c r="T166" s="616"/>
      <c r="U166" s="612"/>
      <c r="V166" s="612"/>
      <c r="W166" s="612"/>
      <c r="X166" s="612"/>
    </row>
    <row r="167" spans="1:24" ht="12" x14ac:dyDescent="0.15">
      <c r="A167" s="618" t="s">
        <v>177</v>
      </c>
      <c r="B167" s="618" t="str">
        <f>Cover!$G$25</f>
        <v>NO</v>
      </c>
      <c r="C167" s="618" t="s">
        <v>290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6148.4490042245025</v>
      </c>
      <c r="L167" s="621">
        <f>VLOOKUP(CONCATENATE($B167,"_",$C167,"_",L$2,"_","1000 NAC","_",$E167),SentData!$F$2:$G$65536,2,)/VLOOKUP(CONCATENATE($B167,"_",$C167,"_",L$2,"_",$D167,"_",$E167),SentData!$F$2:$G$65536,2,)</f>
        <v>6745.7428472940364</v>
      </c>
      <c r="M167" s="622"/>
      <c r="N167" s="623" t="str">
        <f t="shared" si="43"/>
        <v>!!</v>
      </c>
      <c r="O167" s="623" t="str">
        <f t="shared" si="44"/>
        <v>!!</v>
      </c>
      <c r="P167" s="623" t="str">
        <f t="shared" si="45"/>
        <v>!!</v>
      </c>
      <c r="Q167" s="623" t="str">
        <f t="shared" si="46"/>
        <v>!!</v>
      </c>
      <c r="R167" s="623" t="str">
        <f t="shared" si="47"/>
        <v>!!</v>
      </c>
      <c r="S167" s="623">
        <f t="shared" si="48"/>
        <v>1.0971454496343944</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612" t="s">
        <v>179</v>
      </c>
      <c r="B168" s="612" t="str">
        <f>Cover!$G$25</f>
        <v>NO</v>
      </c>
      <c r="C168" s="612" t="s">
        <v>294</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5.931</v>
      </c>
      <c r="L168" s="615">
        <f>VLOOKUP(CONCATENATE($B168,"_",$C168,"_",L$2,"_",$D168,"_",$E168),SentData!$F$2:$G$65536,2,)</f>
        <v>11.744</v>
      </c>
      <c r="M168" s="616"/>
      <c r="N168" s="617" t="str">
        <f t="shared" si="43"/>
        <v>!!</v>
      </c>
      <c r="O168" s="617" t="str">
        <f t="shared" si="44"/>
        <v>!!</v>
      </c>
      <c r="P168" s="617" t="str">
        <f t="shared" si="45"/>
        <v>!!</v>
      </c>
      <c r="Q168" s="617" t="str">
        <f t="shared" si="46"/>
        <v>!!</v>
      </c>
      <c r="R168" s="617" t="str">
        <f t="shared" si="47"/>
        <v>!!</v>
      </c>
      <c r="S168" s="617">
        <f t="shared" si="48"/>
        <v>1.9801045354914855</v>
      </c>
      <c r="T168" s="616"/>
      <c r="U168" s="612"/>
      <c r="V168" s="612"/>
      <c r="W168" s="612"/>
      <c r="X168" s="612"/>
    </row>
    <row r="169" spans="1:24" x14ac:dyDescent="0.15">
      <c r="A169" s="629" t="s">
        <v>178</v>
      </c>
      <c r="B169" s="612" t="str">
        <f>Cover!$G$25</f>
        <v>NO</v>
      </c>
      <c r="C169" s="612" t="s">
        <v>294</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20878</v>
      </c>
      <c r="L169" s="615">
        <f>VLOOKUP(CONCATENATE($B169,"_",$C169,"_",L$2,"_",$D169,"_",$E169),SentData!$F$2:$G$65536,2,)</f>
        <v>13370</v>
      </c>
      <c r="M169" s="616"/>
      <c r="N169" s="617" t="str">
        <f t="shared" si="43"/>
        <v>!!</v>
      </c>
      <c r="O169" s="617" t="str">
        <f t="shared" si="44"/>
        <v>!!</v>
      </c>
      <c r="P169" s="617" t="str">
        <f t="shared" si="45"/>
        <v>!!</v>
      </c>
      <c r="Q169" s="617" t="str">
        <f t="shared" si="46"/>
        <v>!!</v>
      </c>
      <c r="R169" s="617" t="str">
        <f t="shared" si="47"/>
        <v>!!</v>
      </c>
      <c r="S169" s="617">
        <f t="shared" si="48"/>
        <v>0.64038701025002398</v>
      </c>
      <c r="T169" s="616"/>
      <c r="U169" s="612"/>
      <c r="V169" s="612"/>
      <c r="W169" s="612"/>
      <c r="X169" s="612"/>
    </row>
    <row r="170" spans="1:24" ht="12" x14ac:dyDescent="0.15">
      <c r="A170" s="618" t="s">
        <v>177</v>
      </c>
      <c r="B170" s="618" t="str">
        <f>Cover!$G$25</f>
        <v>NO</v>
      </c>
      <c r="C170" s="618" t="s">
        <v>294</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3520.1483729556567</v>
      </c>
      <c r="L170" s="621">
        <f>VLOOKUP(CONCATENATE($B170,"_",$C170,"_",L$2,"_","1000 NAC","_",$E170),SentData!$F$2:$G$65536,2,)/VLOOKUP(CONCATENATE($B170,"_",$C170,"_",L$2,"_",$D170,"_",$E170),SentData!$F$2:$G$65536,2,)</f>
        <v>1138.4536784741144</v>
      </c>
      <c r="M170" s="622"/>
      <c r="N170" s="623" t="str">
        <f t="shared" si="43"/>
        <v>!!</v>
      </c>
      <c r="O170" s="623" t="str">
        <f t="shared" si="44"/>
        <v>!!</v>
      </c>
      <c r="P170" s="623" t="str">
        <f t="shared" si="45"/>
        <v>!!</v>
      </c>
      <c r="Q170" s="623" t="str">
        <f t="shared" si="46"/>
        <v>!!</v>
      </c>
      <c r="R170" s="623" t="str">
        <f t="shared" si="47"/>
        <v>!!</v>
      </c>
      <c r="S170" s="623">
        <f t="shared" si="48"/>
        <v>0.32341070825893153</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612" t="s">
        <v>179</v>
      </c>
      <c r="B171" s="612" t="str">
        <f>Cover!$G$25</f>
        <v>NO</v>
      </c>
      <c r="C171" s="612" t="s">
        <v>290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15.885999999999999</v>
      </c>
      <c r="L171" s="615">
        <f>VLOOKUP(CONCATENATE($B171,"_",$C171,"_",L$2,"_",$D171,"_",$E171),SentData!$F$2:$G$65536,2,)</f>
        <v>8.6539999999999999</v>
      </c>
      <c r="M171" s="616"/>
      <c r="N171" s="617" t="str">
        <f t="shared" si="43"/>
        <v>!!</v>
      </c>
      <c r="O171" s="617" t="str">
        <f t="shared" si="44"/>
        <v>!!</v>
      </c>
      <c r="P171" s="617" t="str">
        <f t="shared" si="45"/>
        <v>!!</v>
      </c>
      <c r="Q171" s="617" t="str">
        <f t="shared" si="46"/>
        <v>!!</v>
      </c>
      <c r="R171" s="617" t="str">
        <f t="shared" si="47"/>
        <v>!!</v>
      </c>
      <c r="S171" s="617">
        <f t="shared" si="48"/>
        <v>0.54475638927357428</v>
      </c>
      <c r="T171" s="616"/>
      <c r="U171" s="612"/>
      <c r="V171" s="612"/>
      <c r="W171" s="612"/>
      <c r="X171" s="612"/>
    </row>
    <row r="172" spans="1:24" x14ac:dyDescent="0.15">
      <c r="A172" s="629" t="s">
        <v>178</v>
      </c>
      <c r="B172" s="612" t="str">
        <f>Cover!$G$25</f>
        <v>NO</v>
      </c>
      <c r="C172" s="612" t="s">
        <v>290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63738</v>
      </c>
      <c r="L172" s="615">
        <f>VLOOKUP(CONCATENATE($B172,"_",$C172,"_",L$2,"_",$D172,"_",$E172),SentData!$F$2:$G$65536,2,)</f>
        <v>45934</v>
      </c>
      <c r="M172" s="616"/>
      <c r="N172" s="617" t="str">
        <f t="shared" si="43"/>
        <v>!!</v>
      </c>
      <c r="O172" s="617" t="str">
        <f t="shared" si="44"/>
        <v>!!</v>
      </c>
      <c r="P172" s="617" t="str">
        <f t="shared" si="45"/>
        <v>!!</v>
      </c>
      <c r="Q172" s="617" t="str">
        <f t="shared" si="46"/>
        <v>!!</v>
      </c>
      <c r="R172" s="617" t="str">
        <f t="shared" si="47"/>
        <v>!!</v>
      </c>
      <c r="S172" s="617">
        <f t="shared" si="48"/>
        <v>0.7206689886723775</v>
      </c>
      <c r="T172" s="616"/>
      <c r="U172" s="612"/>
      <c r="V172" s="612"/>
      <c r="W172" s="612"/>
      <c r="X172" s="612"/>
    </row>
    <row r="173" spans="1:24" ht="12" x14ac:dyDescent="0.15">
      <c r="A173" s="618" t="s">
        <v>177</v>
      </c>
      <c r="B173" s="618" t="str">
        <f>Cover!$G$25</f>
        <v>NO</v>
      </c>
      <c r="C173" s="618" t="s">
        <v>290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4012.2120105753497</v>
      </c>
      <c r="L173" s="621">
        <f>VLOOKUP(CONCATENATE($B173,"_",$C173,"_",L$2,"_","1000 NAC","_",$E173),SentData!$F$2:$G$65536,2,)/VLOOKUP(CONCATENATE($B173,"_",$C173,"_",L$2,"_",$D173,"_",$E173),SentData!$F$2:$G$65536,2,)</f>
        <v>5307.8345273861796</v>
      </c>
      <c r="M173" s="622"/>
      <c r="N173" s="623" t="str">
        <f t="shared" si="43"/>
        <v>!!</v>
      </c>
      <c r="O173" s="623" t="str">
        <f t="shared" si="44"/>
        <v>!!</v>
      </c>
      <c r="P173" s="623" t="str">
        <f t="shared" si="45"/>
        <v>!!</v>
      </c>
      <c r="Q173" s="623" t="str">
        <f t="shared" si="46"/>
        <v>!!</v>
      </c>
      <c r="R173" s="623" t="str">
        <f t="shared" si="47"/>
        <v>!!</v>
      </c>
      <c r="S173" s="623">
        <f t="shared" si="48"/>
        <v>1.3229197543389632</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612" t="s">
        <v>179</v>
      </c>
      <c r="B174" s="612" t="str">
        <f>Cover!$G$25</f>
        <v>NO</v>
      </c>
      <c r="C174" s="612" t="s">
        <v>294</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4.2359999999999998</v>
      </c>
      <c r="L174" s="615">
        <f>VLOOKUP(CONCATENATE($B174,"_",$C174,"_",L$2,"_",$D174,"_",$E174),SentData!$F$2:$G$65536,2,)</f>
        <v>8.4190000000000005</v>
      </c>
      <c r="M174" s="616"/>
      <c r="N174" s="617" t="str">
        <f t="shared" si="43"/>
        <v>!!</v>
      </c>
      <c r="O174" s="617" t="str">
        <f t="shared" si="44"/>
        <v>!!</v>
      </c>
      <c r="P174" s="617" t="str">
        <f t="shared" si="45"/>
        <v>!!</v>
      </c>
      <c r="Q174" s="617" t="str">
        <f t="shared" si="46"/>
        <v>!!</v>
      </c>
      <c r="R174" s="617" t="str">
        <f t="shared" si="47"/>
        <v>!!</v>
      </c>
      <c r="S174" s="617">
        <f t="shared" si="48"/>
        <v>1.9874881964117095</v>
      </c>
      <c r="T174" s="616"/>
      <c r="U174" s="612"/>
      <c r="V174" s="612"/>
      <c r="W174" s="612"/>
      <c r="X174" s="612"/>
    </row>
    <row r="175" spans="1:24" x14ac:dyDescent="0.15">
      <c r="A175" s="629" t="s">
        <v>178</v>
      </c>
      <c r="B175" s="612" t="str">
        <f>Cover!$G$25</f>
        <v>NO</v>
      </c>
      <c r="C175" s="612" t="s">
        <v>294</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4387</v>
      </c>
      <c r="L175" s="615">
        <f>VLOOKUP(CONCATENATE($B175,"_",$C175,"_",L$2,"_",$D175,"_",$E175),SentData!$F$2:$G$65536,2,)</f>
        <v>3586</v>
      </c>
      <c r="M175" s="616"/>
      <c r="N175" s="617" t="str">
        <f t="shared" si="43"/>
        <v>!!</v>
      </c>
      <c r="O175" s="617" t="str">
        <f t="shared" si="44"/>
        <v>!!</v>
      </c>
      <c r="P175" s="617" t="str">
        <f t="shared" si="45"/>
        <v>!!</v>
      </c>
      <c r="Q175" s="617" t="str">
        <f t="shared" si="46"/>
        <v>!!</v>
      </c>
      <c r="R175" s="617" t="str">
        <f t="shared" si="47"/>
        <v>!!</v>
      </c>
      <c r="S175" s="617">
        <f t="shared" si="48"/>
        <v>0.8174150900387509</v>
      </c>
      <c r="T175" s="616"/>
      <c r="U175" s="612"/>
      <c r="V175" s="612"/>
      <c r="W175" s="612"/>
      <c r="X175" s="612"/>
    </row>
    <row r="176" spans="1:24" ht="12" x14ac:dyDescent="0.15">
      <c r="A176" s="618" t="s">
        <v>177</v>
      </c>
      <c r="B176" s="618" t="str">
        <f>Cover!$G$25</f>
        <v>NO</v>
      </c>
      <c r="C176" s="618" t="s">
        <v>294</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1035.6468366383381</v>
      </c>
      <c r="L176" s="621">
        <f>VLOOKUP(CONCATENATE($B176,"_",$C176,"_",L$2,"_","1000 NAC","_",$E176),SentData!$F$2:$G$65536,2,)/VLOOKUP(CONCATENATE($B176,"_",$C176,"_",L$2,"_",$D176,"_",$E176),SentData!$F$2:$G$65536,2,)</f>
        <v>425.94132319752936</v>
      </c>
      <c r="M176" s="622"/>
      <c r="N176" s="623" t="str">
        <f t="shared" si="43"/>
        <v>!!</v>
      </c>
      <c r="O176" s="623" t="str">
        <f t="shared" si="44"/>
        <v>!!</v>
      </c>
      <c r="P176" s="623" t="str">
        <f t="shared" si="45"/>
        <v>!!</v>
      </c>
      <c r="Q176" s="623" t="str">
        <f t="shared" si="46"/>
        <v>!!</v>
      </c>
      <c r="R176" s="623" t="str">
        <f t="shared" si="47"/>
        <v>!!</v>
      </c>
      <c r="S176" s="623">
        <f t="shared" si="48"/>
        <v>0.41128047528259276</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612" t="s">
        <v>179</v>
      </c>
      <c r="B177" s="612" t="str">
        <f>Cover!$G$25</f>
        <v>NO</v>
      </c>
      <c r="C177" s="612" t="s">
        <v>290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78.772999999999996</v>
      </c>
      <c r="L177" s="615">
        <f>VLOOKUP(CONCATENATE($B177,"_",$C177,"_",L$2,"_",$D177,"_",$E177),SentData!$F$2:$G$65536,2,)</f>
        <v>76.900999999999996</v>
      </c>
      <c r="M177" s="616"/>
      <c r="N177" s="617" t="str">
        <f t="shared" si="43"/>
        <v>!!</v>
      </c>
      <c r="O177" s="617" t="str">
        <f t="shared" si="44"/>
        <v>!!</v>
      </c>
      <c r="P177" s="617" t="str">
        <f t="shared" si="45"/>
        <v>!!</v>
      </c>
      <c r="Q177" s="617" t="str">
        <f t="shared" si="46"/>
        <v>!!</v>
      </c>
      <c r="R177" s="617" t="str">
        <f t="shared" si="47"/>
        <v>!!</v>
      </c>
      <c r="S177" s="617">
        <f t="shared" si="48"/>
        <v>0.97623551216787474</v>
      </c>
      <c r="T177" s="616"/>
      <c r="U177" s="612"/>
      <c r="V177" s="612"/>
      <c r="W177" s="612"/>
      <c r="X177" s="612"/>
    </row>
    <row r="178" spans="1:24" x14ac:dyDescent="0.15">
      <c r="A178" s="629" t="s">
        <v>178</v>
      </c>
      <c r="B178" s="612" t="str">
        <f>Cover!$G$25</f>
        <v>NO</v>
      </c>
      <c r="C178" s="612" t="s">
        <v>290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437321</v>
      </c>
      <c r="L178" s="615">
        <f>VLOOKUP(CONCATENATE($B178,"_",$C178,"_",L$2,"_",$D178,"_",$E178),SentData!$F$2:$G$65536,2,)</f>
        <v>421423</v>
      </c>
      <c r="M178" s="616"/>
      <c r="N178" s="617" t="str">
        <f t="shared" si="43"/>
        <v>!!</v>
      </c>
      <c r="O178" s="617" t="str">
        <f t="shared" si="44"/>
        <v>!!</v>
      </c>
      <c r="P178" s="617" t="str">
        <f t="shared" si="45"/>
        <v>!!</v>
      </c>
      <c r="Q178" s="617" t="str">
        <f t="shared" si="46"/>
        <v>!!</v>
      </c>
      <c r="R178" s="617" t="str">
        <f t="shared" si="47"/>
        <v>!!</v>
      </c>
      <c r="S178" s="617">
        <f t="shared" si="48"/>
        <v>0.96364684065023176</v>
      </c>
      <c r="T178" s="616"/>
      <c r="U178" s="612"/>
      <c r="V178" s="612"/>
      <c r="W178" s="612"/>
      <c r="X178" s="612"/>
    </row>
    <row r="179" spans="1:24" ht="12" x14ac:dyDescent="0.15">
      <c r="A179" s="618" t="s">
        <v>177</v>
      </c>
      <c r="B179" s="618" t="str">
        <f>Cover!$G$25</f>
        <v>NO</v>
      </c>
      <c r="C179" s="618" t="s">
        <v>290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5551.6611021542922</v>
      </c>
      <c r="L179" s="621">
        <f>VLOOKUP(CONCATENATE($B179,"_",$C179,"_",L$2,"_","1000 NAC","_",$E179),SentData!$F$2:$G$65536,2,)/VLOOKUP(CONCATENATE($B179,"_",$C179,"_",L$2,"_",$D179,"_",$E179),SentData!$F$2:$G$65536,2,)</f>
        <v>5480.0717806010325</v>
      </c>
      <c r="M179" s="622"/>
      <c r="N179" s="623" t="str">
        <f t="shared" si="43"/>
        <v>!!</v>
      </c>
      <c r="O179" s="623" t="str">
        <f t="shared" si="44"/>
        <v>!!</v>
      </c>
      <c r="P179" s="623" t="str">
        <f t="shared" si="45"/>
        <v>!!</v>
      </c>
      <c r="Q179" s="623" t="str">
        <f t="shared" si="46"/>
        <v>!!</v>
      </c>
      <c r="R179" s="623" t="str">
        <f t="shared" si="47"/>
        <v>!!</v>
      </c>
      <c r="S179" s="623">
        <f t="shared" si="48"/>
        <v>0.98710488262234164</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612" t="s">
        <v>179</v>
      </c>
      <c r="B180" s="612" t="str">
        <f>Cover!$G$25</f>
        <v>NO</v>
      </c>
      <c r="C180" s="612" t="s">
        <v>294</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95.11</v>
      </c>
      <c r="L180" s="615">
        <f>VLOOKUP(CONCATENATE($B180,"_",$C180,"_",L$2,"_",$D180,"_",$E180),SentData!$F$2:$G$65536,2,)</f>
        <v>108.298</v>
      </c>
      <c r="M180" s="616"/>
      <c r="N180" s="617" t="str">
        <f t="shared" si="43"/>
        <v>!!</v>
      </c>
      <c r="O180" s="617" t="str">
        <f t="shared" si="44"/>
        <v>!!</v>
      </c>
      <c r="P180" s="617" t="str">
        <f t="shared" si="45"/>
        <v>!!</v>
      </c>
      <c r="Q180" s="617" t="str">
        <f t="shared" si="46"/>
        <v>!!</v>
      </c>
      <c r="R180" s="617" t="str">
        <f t="shared" si="47"/>
        <v>!!</v>
      </c>
      <c r="S180" s="617">
        <f t="shared" si="48"/>
        <v>1.1386604983703081</v>
      </c>
      <c r="T180" s="616"/>
      <c r="U180" s="612"/>
      <c r="V180" s="612"/>
      <c r="W180" s="612"/>
      <c r="X180" s="612"/>
    </row>
    <row r="181" spans="1:24" x14ac:dyDescent="0.15">
      <c r="A181" s="629" t="s">
        <v>178</v>
      </c>
      <c r="B181" s="612" t="str">
        <f>Cover!$G$25</f>
        <v>NO</v>
      </c>
      <c r="C181" s="612" t="s">
        <v>294</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358066</v>
      </c>
      <c r="L181" s="615">
        <f>VLOOKUP(CONCATENATE($B181,"_",$C181,"_",L$2,"_",$D181,"_",$E181),SentData!$F$2:$G$65536,2,)</f>
        <v>447057</v>
      </c>
      <c r="M181" s="616"/>
      <c r="N181" s="617" t="str">
        <f t="shared" si="43"/>
        <v>!!</v>
      </c>
      <c r="O181" s="617" t="str">
        <f t="shared" si="44"/>
        <v>!!</v>
      </c>
      <c r="P181" s="617" t="str">
        <f t="shared" si="45"/>
        <v>!!</v>
      </c>
      <c r="Q181" s="617" t="str">
        <f t="shared" si="46"/>
        <v>!!</v>
      </c>
      <c r="R181" s="617" t="str">
        <f t="shared" si="47"/>
        <v>!!</v>
      </c>
      <c r="S181" s="617">
        <f t="shared" si="48"/>
        <v>1.2485323934693604</v>
      </c>
      <c r="T181" s="616"/>
      <c r="U181" s="612"/>
      <c r="V181" s="612"/>
      <c r="W181" s="612"/>
      <c r="X181" s="612"/>
    </row>
    <row r="182" spans="1:24" ht="12" x14ac:dyDescent="0.15">
      <c r="A182" s="618" t="s">
        <v>177</v>
      </c>
      <c r="B182" s="618" t="str">
        <f>Cover!$G$25</f>
        <v>NO</v>
      </c>
      <c r="C182" s="618" t="s">
        <v>294</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3764.7565976238038</v>
      </c>
      <c r="L182" s="621">
        <f>VLOOKUP(CONCATENATE($B182,"_",$C182,"_",L$2,"_","1000 NAC","_",$E182),SentData!$F$2:$G$65536,2,)/VLOOKUP(CONCATENATE($B182,"_",$C182,"_",L$2,"_",$D182,"_",$E182),SentData!$F$2:$G$65536,2,)</f>
        <v>4128.0263716781474</v>
      </c>
      <c r="M182" s="622"/>
      <c r="N182" s="623" t="str">
        <f t="shared" si="43"/>
        <v>!!</v>
      </c>
      <c r="O182" s="623" t="str">
        <f t="shared" si="44"/>
        <v>!!</v>
      </c>
      <c r="P182" s="623" t="str">
        <f t="shared" si="45"/>
        <v>!!</v>
      </c>
      <c r="Q182" s="623" t="str">
        <f t="shared" si="46"/>
        <v>!!</v>
      </c>
      <c r="R182" s="623" t="str">
        <f t="shared" si="47"/>
        <v>!!</v>
      </c>
      <c r="S182" s="623">
        <f t="shared" si="48"/>
        <v>1.0964922338627756</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612" t="s">
        <v>179</v>
      </c>
      <c r="B183" s="612" t="str">
        <f>Cover!$G$25</f>
        <v>NO</v>
      </c>
      <c r="C183" s="612" t="s">
        <v>290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54.709000000000003</v>
      </c>
      <c r="L183" s="615">
        <f>VLOOKUP(CONCATENATE($B183,"_",$C183,"_",L$2,"_",$D183,"_",$E183),SentData!$F$2:$G$65536,2,)</f>
        <v>55.03</v>
      </c>
      <c r="M183" s="616"/>
      <c r="N183" s="617" t="str">
        <f t="shared" si="43"/>
        <v>!!</v>
      </c>
      <c r="O183" s="617" t="str">
        <f t="shared" si="44"/>
        <v>!!</v>
      </c>
      <c r="P183" s="617" t="str">
        <f t="shared" si="45"/>
        <v>!!</v>
      </c>
      <c r="Q183" s="617" t="str">
        <f t="shared" si="46"/>
        <v>!!</v>
      </c>
      <c r="R183" s="617" t="str">
        <f t="shared" si="47"/>
        <v>!!</v>
      </c>
      <c r="S183" s="617">
        <f t="shared" si="48"/>
        <v>1.0058674075563436</v>
      </c>
      <c r="T183" s="616"/>
      <c r="U183" s="612"/>
      <c r="V183" s="612"/>
      <c r="W183" s="612"/>
      <c r="X183" s="612"/>
    </row>
    <row r="184" spans="1:24" x14ac:dyDescent="0.15">
      <c r="A184" s="629" t="s">
        <v>178</v>
      </c>
      <c r="B184" s="612" t="str">
        <f>Cover!$G$25</f>
        <v>NO</v>
      </c>
      <c r="C184" s="612" t="s">
        <v>290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254725</v>
      </c>
      <c r="L184" s="615">
        <f>VLOOKUP(CONCATENATE($B184,"_",$C184,"_",L$2,"_",$D184,"_",$E184),SentData!$F$2:$G$65536,2,)</f>
        <v>235045</v>
      </c>
      <c r="M184" s="616"/>
      <c r="N184" s="617" t="str">
        <f t="shared" si="43"/>
        <v>!!</v>
      </c>
      <c r="O184" s="617" t="str">
        <f t="shared" si="44"/>
        <v>!!</v>
      </c>
      <c r="P184" s="617" t="str">
        <f t="shared" si="45"/>
        <v>!!</v>
      </c>
      <c r="Q184" s="617" t="str">
        <f t="shared" si="46"/>
        <v>!!</v>
      </c>
      <c r="R184" s="617" t="str">
        <f t="shared" si="47"/>
        <v>!!</v>
      </c>
      <c r="S184" s="617">
        <f t="shared" si="48"/>
        <v>0.92274021003042495</v>
      </c>
      <c r="T184" s="616"/>
      <c r="U184" s="612"/>
      <c r="V184" s="612"/>
      <c r="W184" s="612"/>
      <c r="X184" s="612"/>
    </row>
    <row r="185" spans="1:24" ht="12" x14ac:dyDescent="0.15">
      <c r="A185" s="618" t="s">
        <v>177</v>
      </c>
      <c r="B185" s="618" t="str">
        <f>Cover!$G$25</f>
        <v>NO</v>
      </c>
      <c r="C185" s="618" t="s">
        <v>290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4655.998099033066</v>
      </c>
      <c r="L185" s="621">
        <f>VLOOKUP(CONCATENATE($B185,"_",$C185,"_",L$2,"_","1000 NAC","_",$E185),SentData!$F$2:$G$65536,2,)/VLOOKUP(CONCATENATE($B185,"_",$C185,"_",L$2,"_",$D185,"_",$E185),SentData!$F$2:$G$65536,2,)</f>
        <v>4271.2157005269855</v>
      </c>
      <c r="M185" s="622"/>
      <c r="N185" s="623" t="str">
        <f t="shared" si="43"/>
        <v>!!</v>
      </c>
      <c r="O185" s="623" t="str">
        <f t="shared" si="44"/>
        <v>!!</v>
      </c>
      <c r="P185" s="623" t="str">
        <f t="shared" si="45"/>
        <v>!!</v>
      </c>
      <c r="Q185" s="623" t="str">
        <f t="shared" si="46"/>
        <v>!!</v>
      </c>
      <c r="R185" s="623" t="str">
        <f t="shared" si="47"/>
        <v>!!</v>
      </c>
      <c r="S185" s="623">
        <f t="shared" si="48"/>
        <v>0.9173576985381523</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612" t="s">
        <v>179</v>
      </c>
      <c r="B186" s="612" t="str">
        <f>Cover!$G$25</f>
        <v>NO</v>
      </c>
      <c r="C186" s="612" t="s">
        <v>294</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3.3000000000000002E-2</v>
      </c>
      <c r="L186" s="615">
        <f>VLOOKUP(CONCATENATE($B186,"_",$C186,"_",L$2,"_",$D186,"_",$E186),SentData!$F$2:$G$65536,2,)</f>
        <v>1.7999999999999999E-2</v>
      </c>
      <c r="M186" s="616"/>
      <c r="N186" s="617" t="str">
        <f t="shared" si="43"/>
        <v>!!</v>
      </c>
      <c r="O186" s="617" t="str">
        <f t="shared" si="44"/>
        <v>!!</v>
      </c>
      <c r="P186" s="617" t="str">
        <f t="shared" si="45"/>
        <v>!!</v>
      </c>
      <c r="Q186" s="617" t="str">
        <f t="shared" si="46"/>
        <v>!!</v>
      </c>
      <c r="R186" s="617" t="str">
        <f t="shared" si="47"/>
        <v>!!</v>
      </c>
      <c r="S186" s="617">
        <f t="shared" si="48"/>
        <v>0.54545454545454541</v>
      </c>
      <c r="T186" s="616"/>
      <c r="U186" s="612"/>
      <c r="V186" s="612"/>
      <c r="W186" s="612"/>
      <c r="X186" s="612"/>
    </row>
    <row r="187" spans="1:24" x14ac:dyDescent="0.15">
      <c r="A187" s="629" t="s">
        <v>178</v>
      </c>
      <c r="B187" s="612" t="str">
        <f>Cover!$G$25</f>
        <v>NO</v>
      </c>
      <c r="C187" s="612" t="s">
        <v>294</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386</v>
      </c>
      <c r="L187" s="615">
        <f>VLOOKUP(CONCATENATE($B187,"_",$C187,"_",L$2,"_",$D187,"_",$E187),SentData!$F$2:$G$65536,2,)</f>
        <v>144</v>
      </c>
      <c r="M187" s="616"/>
      <c r="N187" s="617" t="str">
        <f t="shared" ref="N187:N218" si="49">IF(OR(ISERROR(F187),ISERROR(G187)),"!!",IF(F187=0,"!!",G187/F187))</f>
        <v>!!</v>
      </c>
      <c r="O187" s="617" t="str">
        <f t="shared" ref="O187:O218" si="50">IF(OR(ISERROR(G187),ISERROR(H187)),"!!",IF(G187=0,"!!",H187/G187))</f>
        <v>!!</v>
      </c>
      <c r="P187" s="617" t="str">
        <f t="shared" ref="P187:P218" si="51">IF(OR(ISERROR(H187),ISERROR(I187)),"!!",IF(H187=0,"!!",I187/H187))</f>
        <v>!!</v>
      </c>
      <c r="Q187" s="617" t="str">
        <f t="shared" ref="Q187:Q218" si="52">IF(OR(ISERROR(I187),ISERROR(J187)),"!!",IF(I187=0,"!!",J187/I187))</f>
        <v>!!</v>
      </c>
      <c r="R187" s="617" t="str">
        <f t="shared" ref="R187:R218" si="53">IF(OR(ISERROR(J187),ISERROR(K187)),"!!",IF(J187=0,"!!",K187/J187))</f>
        <v>!!</v>
      </c>
      <c r="S187" s="617">
        <f t="shared" ref="S187:S218" si="54">IF(OR(ISERROR(K187),ISERROR(L187)),"!!",IF(K187=0,"!!",L187/K187))</f>
        <v>0.37305699481865284</v>
      </c>
      <c r="T187" s="616"/>
      <c r="U187" s="612"/>
      <c r="V187" s="612"/>
      <c r="W187" s="612"/>
      <c r="X187" s="612"/>
    </row>
    <row r="188" spans="1:24" ht="12" x14ac:dyDescent="0.15">
      <c r="A188" s="618" t="s">
        <v>177</v>
      </c>
      <c r="B188" s="618" t="str">
        <f>Cover!$G$25</f>
        <v>NO</v>
      </c>
      <c r="C188" s="618" t="s">
        <v>294</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11696.969696969696</v>
      </c>
      <c r="L188" s="621">
        <f>VLOOKUP(CONCATENATE($B188,"_",$C188,"_",L$2,"_","1000 NAC","_",$E188),SentData!$F$2:$G$65536,2,)/VLOOKUP(CONCATENATE($B188,"_",$C188,"_",L$2,"_",$D188,"_",$E188),SentData!$F$2:$G$65536,2,)</f>
        <v>8000.0000000000009</v>
      </c>
      <c r="M188" s="622"/>
      <c r="N188" s="623" t="str">
        <f t="shared" si="49"/>
        <v>!!</v>
      </c>
      <c r="O188" s="623" t="str">
        <f t="shared" si="50"/>
        <v>!!</v>
      </c>
      <c r="P188" s="623" t="str">
        <f t="shared" si="51"/>
        <v>!!</v>
      </c>
      <c r="Q188" s="623" t="str">
        <f t="shared" si="52"/>
        <v>!!</v>
      </c>
      <c r="R188" s="623" t="str">
        <f t="shared" si="53"/>
        <v>!!</v>
      </c>
      <c r="S188" s="623">
        <f t="shared" si="54"/>
        <v>0.68393782383419699</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612" t="s">
        <v>179</v>
      </c>
      <c r="B189" s="612" t="str">
        <f>Cover!$G$25</f>
        <v>NO</v>
      </c>
      <c r="C189" s="612" t="s">
        <v>290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127.033</v>
      </c>
      <c r="L189" s="615">
        <f>VLOOKUP(CONCATENATE($B189,"_",$C189,"_",L$2,"_",$D189,"_",$E189),SentData!$F$2:$G$65536,2,)</f>
        <v>124.77</v>
      </c>
      <c r="M189" s="616"/>
      <c r="N189" s="617" t="str">
        <f t="shared" si="49"/>
        <v>!!</v>
      </c>
      <c r="O189" s="617" t="str">
        <f t="shared" si="50"/>
        <v>!!</v>
      </c>
      <c r="P189" s="617" t="str">
        <f t="shared" si="51"/>
        <v>!!</v>
      </c>
      <c r="Q189" s="617" t="str">
        <f t="shared" si="52"/>
        <v>!!</v>
      </c>
      <c r="R189" s="617" t="str">
        <f t="shared" si="53"/>
        <v>!!</v>
      </c>
      <c r="S189" s="617">
        <f t="shared" si="54"/>
        <v>0.98218573126667874</v>
      </c>
      <c r="T189" s="616"/>
      <c r="U189" s="612"/>
      <c r="V189" s="612"/>
      <c r="W189" s="612"/>
      <c r="X189" s="612"/>
    </row>
    <row r="190" spans="1:24" x14ac:dyDescent="0.15">
      <c r="A190" s="629" t="s">
        <v>178</v>
      </c>
      <c r="B190" s="612" t="str">
        <f>Cover!$G$25</f>
        <v>NO</v>
      </c>
      <c r="C190" s="612" t="s">
        <v>290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1011758</v>
      </c>
      <c r="L190" s="615">
        <f>VLOOKUP(CONCATENATE($B190,"_",$C190,"_",L$2,"_",$D190,"_",$E190),SentData!$F$2:$G$65536,2,)</f>
        <v>1099838</v>
      </c>
      <c r="M190" s="616"/>
      <c r="N190" s="617" t="str">
        <f t="shared" si="49"/>
        <v>!!</v>
      </c>
      <c r="O190" s="617" t="str">
        <f t="shared" si="50"/>
        <v>!!</v>
      </c>
      <c r="P190" s="617" t="str">
        <f t="shared" si="51"/>
        <v>!!</v>
      </c>
      <c r="Q190" s="617" t="str">
        <f t="shared" si="52"/>
        <v>!!</v>
      </c>
      <c r="R190" s="617" t="str">
        <f t="shared" si="53"/>
        <v>!!</v>
      </c>
      <c r="S190" s="617">
        <f t="shared" si="54"/>
        <v>1.0870563909551494</v>
      </c>
      <c r="T190" s="616"/>
      <c r="U190" s="612"/>
      <c r="V190" s="612"/>
      <c r="W190" s="612"/>
      <c r="X190" s="612"/>
    </row>
    <row r="191" spans="1:24" ht="12" x14ac:dyDescent="0.15">
      <c r="A191" s="618" t="s">
        <v>177</v>
      </c>
      <c r="B191" s="618" t="str">
        <f>Cover!$G$25</f>
        <v>NO</v>
      </c>
      <c r="C191" s="618" t="s">
        <v>290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7964.5289019388665</v>
      </c>
      <c r="L191" s="621">
        <f>VLOOKUP(CONCATENATE($B191,"_",$C191,"_",L$2,"_","1000 NAC","_",$E191),SentData!$F$2:$G$65536,2,)/VLOOKUP(CONCATENATE($B191,"_",$C191,"_",L$2,"_",$D191,"_",$E191),SentData!$F$2:$G$65536,2,)</f>
        <v>8814.9234591648637</v>
      </c>
      <c r="M191" s="622"/>
      <c r="N191" s="623" t="str">
        <f t="shared" si="49"/>
        <v>!!</v>
      </c>
      <c r="O191" s="623" t="str">
        <f t="shared" si="50"/>
        <v>!!</v>
      </c>
      <c r="P191" s="623" t="str">
        <f t="shared" si="51"/>
        <v>!!</v>
      </c>
      <c r="Q191" s="623" t="str">
        <f t="shared" si="52"/>
        <v>!!</v>
      </c>
      <c r="R191" s="623" t="str">
        <f t="shared" si="53"/>
        <v>!!</v>
      </c>
      <c r="S191" s="623">
        <f t="shared" si="54"/>
        <v>1.1067727379354451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612" t="s">
        <v>179</v>
      </c>
      <c r="B192" s="612" t="str">
        <f>Cover!$G$25</f>
        <v>NO</v>
      </c>
      <c r="C192" s="612" t="s">
        <v>294</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36.85</v>
      </c>
      <c r="L192" s="615">
        <f>VLOOKUP(CONCATENATE($B192,"_",$C192,"_",L$2,"_",$D192,"_",$E192),SentData!$F$2:$G$65536,2,)</f>
        <v>46.747999999999998</v>
      </c>
      <c r="M192" s="616"/>
      <c r="N192" s="617" t="str">
        <f t="shared" si="49"/>
        <v>!!</v>
      </c>
      <c r="O192" s="617" t="str">
        <f t="shared" si="50"/>
        <v>!!</v>
      </c>
      <c r="P192" s="617" t="str">
        <f t="shared" si="51"/>
        <v>!!</v>
      </c>
      <c r="Q192" s="617" t="str">
        <f t="shared" si="52"/>
        <v>!!</v>
      </c>
      <c r="R192" s="617" t="str">
        <f t="shared" si="53"/>
        <v>!!</v>
      </c>
      <c r="S192" s="617">
        <f t="shared" si="54"/>
        <v>1.2686024423337856</v>
      </c>
      <c r="T192" s="616"/>
      <c r="U192" s="612"/>
      <c r="V192" s="612"/>
      <c r="W192" s="612"/>
      <c r="X192" s="612"/>
    </row>
    <row r="193" spans="1:24" x14ac:dyDescent="0.15">
      <c r="A193" s="629" t="s">
        <v>178</v>
      </c>
      <c r="B193" s="612" t="str">
        <f>Cover!$G$25</f>
        <v>NO</v>
      </c>
      <c r="C193" s="612" t="s">
        <v>294</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468862</v>
      </c>
      <c r="L193" s="615">
        <f>VLOOKUP(CONCATENATE($B193,"_",$C193,"_",L$2,"_",$D193,"_",$E193),SentData!$F$2:$G$65536,2,)</f>
        <v>629298</v>
      </c>
      <c r="M193" s="616"/>
      <c r="N193" s="617" t="str">
        <f t="shared" si="49"/>
        <v>!!</v>
      </c>
      <c r="O193" s="617" t="str">
        <f t="shared" si="50"/>
        <v>!!</v>
      </c>
      <c r="P193" s="617" t="str">
        <f t="shared" si="51"/>
        <v>!!</v>
      </c>
      <c r="Q193" s="617" t="str">
        <f t="shared" si="52"/>
        <v>!!</v>
      </c>
      <c r="R193" s="617" t="str">
        <f t="shared" si="53"/>
        <v>!!</v>
      </c>
      <c r="S193" s="617">
        <f t="shared" si="54"/>
        <v>1.3421817080505565</v>
      </c>
      <c r="T193" s="616"/>
      <c r="U193" s="612"/>
      <c r="V193" s="612"/>
      <c r="W193" s="612"/>
      <c r="X193" s="612"/>
    </row>
    <row r="194" spans="1:24" ht="12" x14ac:dyDescent="0.15">
      <c r="A194" s="618" t="s">
        <v>177</v>
      </c>
      <c r="B194" s="618" t="str">
        <f>Cover!$G$25</f>
        <v>NO</v>
      </c>
      <c r="C194" s="618" t="s">
        <v>294</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f>VLOOKUP(CONCATENATE($B194,"_",$C194,"_",K$2,"_","1000 NAC","_",$E194),SentData!$F$2:$G$65536,2,)/VLOOKUP(CONCATENATE($B194,"_",$C194,"_",K$2,"_",$D194,"_",$E194),SentData!$F$2:$G$65536,2,)</f>
        <v>12723.527815468113</v>
      </c>
      <c r="L194" s="621">
        <f>VLOOKUP(CONCATENATE($B194,"_",$C194,"_",L$2,"_","1000 NAC","_",$E194),SentData!$F$2:$G$65536,2,)/VLOOKUP(CONCATENATE($B194,"_",$C194,"_",L$2,"_",$D194,"_",$E194),SentData!$F$2:$G$65536,2,)</f>
        <v>13461.495678959529</v>
      </c>
      <c r="M194" s="622"/>
      <c r="N194" s="623" t="str">
        <f t="shared" si="49"/>
        <v>!!</v>
      </c>
      <c r="O194" s="623" t="str">
        <f t="shared" si="50"/>
        <v>!!</v>
      </c>
      <c r="P194" s="623" t="str">
        <f t="shared" si="51"/>
        <v>!!</v>
      </c>
      <c r="Q194" s="623" t="str">
        <f t="shared" si="52"/>
        <v>!!</v>
      </c>
      <c r="R194" s="623" t="str">
        <f t="shared" si="53"/>
        <v>!!</v>
      </c>
      <c r="S194" s="623">
        <f t="shared" si="54"/>
        <v>1.0580002554475703</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612" t="s">
        <v>179</v>
      </c>
      <c r="B195" s="612" t="str">
        <f>Cover!$G$25</f>
        <v>NO</v>
      </c>
      <c r="C195" s="612" t="s">
        <v>290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14.403</v>
      </c>
      <c r="L195" s="615">
        <f>VLOOKUP(CONCATENATE($B195,"_",$C195,"_",L$2,"_",$D195,"_",$E195),SentData!$F$2:$G$65536,2,)</f>
        <v>12.028</v>
      </c>
      <c r="M195" s="616"/>
      <c r="N195" s="617" t="str">
        <f t="shared" si="49"/>
        <v>!!</v>
      </c>
      <c r="O195" s="617" t="str">
        <f t="shared" si="50"/>
        <v>!!</v>
      </c>
      <c r="P195" s="617" t="str">
        <f t="shared" si="51"/>
        <v>!!</v>
      </c>
      <c r="Q195" s="617" t="str">
        <f t="shared" si="52"/>
        <v>!!</v>
      </c>
      <c r="R195" s="617" t="str">
        <f t="shared" si="53"/>
        <v>!!</v>
      </c>
      <c r="S195" s="617">
        <f t="shared" si="54"/>
        <v>0.83510379781989863</v>
      </c>
      <c r="T195" s="616"/>
      <c r="U195" s="612"/>
      <c r="V195" s="612"/>
      <c r="W195" s="612"/>
      <c r="X195" s="612"/>
    </row>
    <row r="196" spans="1:24" x14ac:dyDescent="0.15">
      <c r="A196" s="629" t="s">
        <v>178</v>
      </c>
      <c r="B196" s="612" t="str">
        <f>Cover!$G$25</f>
        <v>NO</v>
      </c>
      <c r="C196" s="612" t="s">
        <v>290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110434</v>
      </c>
      <c r="L196" s="615">
        <f>VLOOKUP(CONCATENATE($B196,"_",$C196,"_",L$2,"_",$D196,"_",$E196),SentData!$F$2:$G$65536,2,)</f>
        <v>119085</v>
      </c>
      <c r="M196" s="616"/>
      <c r="N196" s="617" t="str">
        <f t="shared" si="49"/>
        <v>!!</v>
      </c>
      <c r="O196" s="617" t="str">
        <f t="shared" si="50"/>
        <v>!!</v>
      </c>
      <c r="P196" s="617" t="str">
        <f t="shared" si="51"/>
        <v>!!</v>
      </c>
      <c r="Q196" s="617" t="str">
        <f t="shared" si="52"/>
        <v>!!</v>
      </c>
      <c r="R196" s="617" t="str">
        <f t="shared" si="53"/>
        <v>!!</v>
      </c>
      <c r="S196" s="617">
        <f t="shared" si="54"/>
        <v>1.0783363819113678</v>
      </c>
      <c r="T196" s="616"/>
      <c r="U196" s="612"/>
      <c r="V196" s="612"/>
      <c r="W196" s="612"/>
      <c r="X196" s="612"/>
    </row>
    <row r="197" spans="1:24" ht="12" x14ac:dyDescent="0.15">
      <c r="A197" s="618" t="s">
        <v>177</v>
      </c>
      <c r="B197" s="618" t="str">
        <f>Cover!$G$25</f>
        <v>NO</v>
      </c>
      <c r="C197" s="618" t="s">
        <v>290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7667.4303964451847</v>
      </c>
      <c r="L197" s="621">
        <f>VLOOKUP(CONCATENATE($B197,"_",$C197,"_",L$2,"_","1000 NAC","_",$E197),SentData!$F$2:$G$65536,2,)/VLOOKUP(CONCATENATE($B197,"_",$C197,"_",L$2,"_",$D197,"_",$E197),SentData!$F$2:$G$65536,2,)</f>
        <v>9900.6484868639836</v>
      </c>
      <c r="M197" s="622"/>
      <c r="N197" s="623" t="str">
        <f t="shared" si="49"/>
        <v>!!</v>
      </c>
      <c r="O197" s="623" t="str">
        <f t="shared" si="50"/>
        <v>!!</v>
      </c>
      <c r="P197" s="623" t="str">
        <f t="shared" si="51"/>
        <v>!!</v>
      </c>
      <c r="Q197" s="623" t="str">
        <f t="shared" si="52"/>
        <v>!!</v>
      </c>
      <c r="R197" s="623" t="str">
        <f t="shared" si="53"/>
        <v>!!</v>
      </c>
      <c r="S197" s="623">
        <f t="shared" si="54"/>
        <v>1.2912603016851871</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612" t="s">
        <v>179</v>
      </c>
      <c r="B198" s="612" t="str">
        <f>Cover!$G$25</f>
        <v>NO</v>
      </c>
      <c r="C198" s="612" t="s">
        <v>294</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3.6240000000000001</v>
      </c>
      <c r="L198" s="615">
        <f>VLOOKUP(CONCATENATE($B198,"_",$C198,"_",L$2,"_",$D198,"_",$E198),SentData!$F$2:$G$65536,2,)</f>
        <v>5.6989999999999998</v>
      </c>
      <c r="M198" s="616"/>
      <c r="N198" s="617" t="str">
        <f t="shared" si="49"/>
        <v>!!</v>
      </c>
      <c r="O198" s="617" t="str">
        <f t="shared" si="50"/>
        <v>!!</v>
      </c>
      <c r="P198" s="617" t="str">
        <f t="shared" si="51"/>
        <v>!!</v>
      </c>
      <c r="Q198" s="617" t="str">
        <f t="shared" si="52"/>
        <v>!!</v>
      </c>
      <c r="R198" s="617" t="str">
        <f t="shared" si="53"/>
        <v>!!</v>
      </c>
      <c r="S198" s="617">
        <f t="shared" si="54"/>
        <v>1.5725717439293598</v>
      </c>
      <c r="T198" s="616"/>
      <c r="U198" s="612"/>
      <c r="V198" s="612"/>
      <c r="W198" s="612"/>
      <c r="X198" s="612"/>
    </row>
    <row r="199" spans="1:24" x14ac:dyDescent="0.15">
      <c r="A199" s="629" t="s">
        <v>178</v>
      </c>
      <c r="B199" s="612" t="str">
        <f>Cover!$G$25</f>
        <v>NO</v>
      </c>
      <c r="C199" s="612" t="s">
        <v>294</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30976</v>
      </c>
      <c r="L199" s="615">
        <f>VLOOKUP(CONCATENATE($B199,"_",$C199,"_",L$2,"_",$D199,"_",$E199),SentData!$F$2:$G$65536,2,)</f>
        <v>54824</v>
      </c>
      <c r="M199" s="616"/>
      <c r="N199" s="617" t="str">
        <f t="shared" si="49"/>
        <v>!!</v>
      </c>
      <c r="O199" s="617" t="str">
        <f t="shared" si="50"/>
        <v>!!</v>
      </c>
      <c r="P199" s="617" t="str">
        <f t="shared" si="51"/>
        <v>!!</v>
      </c>
      <c r="Q199" s="617" t="str">
        <f t="shared" si="52"/>
        <v>!!</v>
      </c>
      <c r="R199" s="617" t="str">
        <f t="shared" si="53"/>
        <v>!!</v>
      </c>
      <c r="S199" s="617">
        <f t="shared" si="54"/>
        <v>1.7698863636363635</v>
      </c>
      <c r="T199" s="616"/>
      <c r="U199" s="612"/>
      <c r="V199" s="612"/>
      <c r="W199" s="612"/>
      <c r="X199" s="612"/>
    </row>
    <row r="200" spans="1:24" ht="12" x14ac:dyDescent="0.15">
      <c r="A200" s="618" t="s">
        <v>177</v>
      </c>
      <c r="B200" s="618" t="str">
        <f>Cover!$G$25</f>
        <v>NO</v>
      </c>
      <c r="C200" s="618" t="s">
        <v>294</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f>VLOOKUP(CONCATENATE($B200,"_",$C200,"_",K$2,"_","1000 NAC","_",$E200),SentData!$F$2:$G$65536,2,)/VLOOKUP(CONCATENATE($B200,"_",$C200,"_",K$2,"_",$D200,"_",$E200),SentData!$F$2:$G$65536,2,)</f>
        <v>8547.4613686534212</v>
      </c>
      <c r="L200" s="621">
        <f>VLOOKUP(CONCATENATE($B200,"_",$C200,"_",L$2,"_","1000 NAC","_",$E200),SentData!$F$2:$G$65536,2,)/VLOOKUP(CONCATENATE($B200,"_",$C200,"_",L$2,"_",$D200,"_",$E200),SentData!$F$2:$G$65536,2,)</f>
        <v>9619.9333216353753</v>
      </c>
      <c r="M200" s="622"/>
      <c r="N200" s="623" t="str">
        <f t="shared" si="49"/>
        <v>!!</v>
      </c>
      <c r="O200" s="623" t="str">
        <f t="shared" si="50"/>
        <v>!!</v>
      </c>
      <c r="P200" s="623" t="str">
        <f t="shared" si="51"/>
        <v>!!</v>
      </c>
      <c r="Q200" s="623" t="str">
        <f t="shared" si="52"/>
        <v>!!</v>
      </c>
      <c r="R200" s="623" t="str">
        <f t="shared" si="53"/>
        <v>!!</v>
      </c>
      <c r="S200" s="623">
        <f t="shared" si="54"/>
        <v>1.1254725709454612</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row r="201" spans="1:24" x14ac:dyDescent="0.15">
      <c r="A201" s="612" t="s">
        <v>179</v>
      </c>
      <c r="B201" s="612" t="str">
        <f>Cover!$G$25</f>
        <v>NO</v>
      </c>
      <c r="C201" s="612" t="s">
        <v>290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107.992</v>
      </c>
      <c r="L201" s="615">
        <f>VLOOKUP(CONCATENATE($B201,"_",$C201,"_",L$2,"_",$D201,"_",$E201),SentData!$F$2:$G$65536,2,)</f>
        <v>108.40900000000001</v>
      </c>
      <c r="M201" s="616"/>
      <c r="N201" s="617" t="str">
        <f t="shared" si="49"/>
        <v>!!</v>
      </c>
      <c r="O201" s="617" t="str">
        <f t="shared" si="50"/>
        <v>!!</v>
      </c>
      <c r="P201" s="617" t="str">
        <f t="shared" si="51"/>
        <v>!!</v>
      </c>
      <c r="Q201" s="617" t="str">
        <f t="shared" si="52"/>
        <v>!!</v>
      </c>
      <c r="R201" s="617" t="str">
        <f t="shared" si="53"/>
        <v>!!</v>
      </c>
      <c r="S201" s="617">
        <f t="shared" si="54"/>
        <v>1.003861397140529</v>
      </c>
      <c r="T201" s="616"/>
      <c r="U201" s="612"/>
      <c r="V201" s="612"/>
      <c r="W201" s="612"/>
      <c r="X201" s="612"/>
    </row>
    <row r="202" spans="1:24" x14ac:dyDescent="0.15">
      <c r="A202" s="629" t="s">
        <v>178</v>
      </c>
      <c r="B202" s="612" t="str">
        <f>Cover!$G$25</f>
        <v>NO</v>
      </c>
      <c r="C202" s="612" t="s">
        <v>290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868469</v>
      </c>
      <c r="L202" s="615">
        <f>VLOOKUP(CONCATENATE($B202,"_",$C202,"_",L$2,"_",$D202,"_",$E202),SentData!$F$2:$G$65536,2,)</f>
        <v>946393</v>
      </c>
      <c r="M202" s="616"/>
      <c r="N202" s="617" t="str">
        <f t="shared" si="49"/>
        <v>!!</v>
      </c>
      <c r="O202" s="617" t="str">
        <f t="shared" si="50"/>
        <v>!!</v>
      </c>
      <c r="P202" s="617" t="str">
        <f t="shared" si="51"/>
        <v>!!</v>
      </c>
      <c r="Q202" s="617" t="str">
        <f t="shared" si="52"/>
        <v>!!</v>
      </c>
      <c r="R202" s="617" t="str">
        <f t="shared" si="53"/>
        <v>!!</v>
      </c>
      <c r="S202" s="617">
        <f t="shared" si="54"/>
        <v>1.0897257127197402</v>
      </c>
      <c r="T202" s="616"/>
      <c r="U202" s="612"/>
      <c r="V202" s="612"/>
      <c r="W202" s="612"/>
      <c r="X202" s="612"/>
    </row>
    <row r="203" spans="1:24" ht="12" x14ac:dyDescent="0.15">
      <c r="A203" s="618" t="s">
        <v>177</v>
      </c>
      <c r="B203" s="618" t="str">
        <f>Cover!$G$25</f>
        <v>NO</v>
      </c>
      <c r="C203" s="618" t="s">
        <v>290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8041.975331506037</v>
      </c>
      <c r="L203" s="621">
        <f>VLOOKUP(CONCATENATE($B203,"_",$C203,"_",L$2,"_","1000 NAC","_",$E203),SentData!$F$2:$G$65536,2,)/VLOOKUP(CONCATENATE($B203,"_",$C203,"_",L$2,"_",$D203,"_",$E203),SentData!$F$2:$G$65536,2,)</f>
        <v>8729.8379285852643</v>
      </c>
      <c r="M203" s="622"/>
      <c r="N203" s="623" t="str">
        <f t="shared" si="49"/>
        <v>!!</v>
      </c>
      <c r="O203" s="623" t="str">
        <f t="shared" si="50"/>
        <v>!!</v>
      </c>
      <c r="P203" s="623" t="str">
        <f t="shared" si="51"/>
        <v>!!</v>
      </c>
      <c r="Q203" s="623" t="str">
        <f t="shared" si="52"/>
        <v>!!</v>
      </c>
      <c r="R203" s="623" t="str">
        <f t="shared" si="53"/>
        <v>!!</v>
      </c>
      <c r="S203" s="623">
        <f t="shared" si="54"/>
        <v>1.0855340347021942</v>
      </c>
      <c r="T203" s="622"/>
      <c r="U203" s="631" t="str">
        <f>IF(ISNUMBER(U201),IF(ISNUMBER(U202),U202/U201,F202/U201),IF(ISNUMBER(U202),U202/F201,""))</f>
        <v/>
      </c>
      <c r="V203" s="631" t="str">
        <f>IF(ISNUMBER(V201),IF(ISNUMBER(V202),V202/V201,G202/V201),IF(ISNUMBER(V202),V202/G201,""))</f>
        <v/>
      </c>
      <c r="W203" s="631" t="str">
        <f>IF(ISNUMBER(W201),IF(ISNUMBER(W202),W202/W201,H202/W201),IF(ISNUMBER(W202),W202/H201,""))</f>
        <v/>
      </c>
      <c r="X203" s="631" t="str">
        <f>IF(ISNUMBER(X201),IF(ISNUMBER(X202),X202/X201,I202/X201),IF(ISNUMBER(X202),X202/I201,""))</f>
        <v/>
      </c>
    </row>
    <row r="204" spans="1:24" x14ac:dyDescent="0.15">
      <c r="A204" s="612" t="s">
        <v>179</v>
      </c>
      <c r="B204" s="612" t="str">
        <f>Cover!$G$25</f>
        <v>NO</v>
      </c>
      <c r="C204" s="612" t="s">
        <v>294</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27.466000000000001</v>
      </c>
      <c r="L204" s="615">
        <f>VLOOKUP(CONCATENATE($B204,"_",$C204,"_",L$2,"_",$D204,"_",$E204),SentData!$F$2:$G$65536,2,)</f>
        <v>34.220999999999997</v>
      </c>
      <c r="M204" s="616"/>
      <c r="N204" s="617" t="str">
        <f t="shared" si="49"/>
        <v>!!</v>
      </c>
      <c r="O204" s="617" t="str">
        <f t="shared" si="50"/>
        <v>!!</v>
      </c>
      <c r="P204" s="617" t="str">
        <f t="shared" si="51"/>
        <v>!!</v>
      </c>
      <c r="Q204" s="617" t="str">
        <f t="shared" si="52"/>
        <v>!!</v>
      </c>
      <c r="R204" s="617" t="str">
        <f t="shared" si="53"/>
        <v>!!</v>
      </c>
      <c r="S204" s="617">
        <f t="shared" si="54"/>
        <v>1.2459404354474621</v>
      </c>
      <c r="T204" s="616"/>
      <c r="U204" s="612"/>
      <c r="V204" s="612"/>
      <c r="W204" s="612"/>
      <c r="X204" s="612"/>
    </row>
    <row r="205" spans="1:24" x14ac:dyDescent="0.15">
      <c r="A205" s="629" t="s">
        <v>178</v>
      </c>
      <c r="B205" s="612" t="str">
        <f>Cover!$G$25</f>
        <v>NO</v>
      </c>
      <c r="C205" s="612" t="s">
        <v>294</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392027</v>
      </c>
      <c r="L205" s="615">
        <f>VLOOKUP(CONCATENATE($B205,"_",$C205,"_",L$2,"_",$D205,"_",$E205),SentData!$F$2:$G$65536,2,)</f>
        <v>516874</v>
      </c>
      <c r="M205" s="616"/>
      <c r="N205" s="617" t="str">
        <f t="shared" si="49"/>
        <v>!!</v>
      </c>
      <c r="O205" s="617" t="str">
        <f t="shared" si="50"/>
        <v>!!</v>
      </c>
      <c r="P205" s="617" t="str">
        <f t="shared" si="51"/>
        <v>!!</v>
      </c>
      <c r="Q205" s="617" t="str">
        <f t="shared" si="52"/>
        <v>!!</v>
      </c>
      <c r="R205" s="617" t="str">
        <f t="shared" si="53"/>
        <v>!!</v>
      </c>
      <c r="S205" s="617">
        <f t="shared" si="54"/>
        <v>1.318465309787336</v>
      </c>
      <c r="T205" s="616"/>
      <c r="U205" s="612"/>
      <c r="V205" s="612"/>
      <c r="W205" s="612"/>
      <c r="X205" s="612"/>
    </row>
    <row r="206" spans="1:24" ht="12" x14ac:dyDescent="0.15">
      <c r="A206" s="618" t="s">
        <v>177</v>
      </c>
      <c r="B206" s="618" t="str">
        <f>Cover!$G$25</f>
        <v>NO</v>
      </c>
      <c r="C206" s="618" t="s">
        <v>294</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14273.174106167626</v>
      </c>
      <c r="L206" s="621">
        <f>VLOOKUP(CONCATENATE($B206,"_",$C206,"_",L$2,"_","1000 NAC","_",$E206),SentData!$F$2:$G$65536,2,)/VLOOKUP(CONCATENATE($B206,"_",$C206,"_",L$2,"_",$D206,"_",$E206),SentData!$F$2:$G$65536,2,)</f>
        <v>15104.000467549167</v>
      </c>
      <c r="M206" s="622"/>
      <c r="N206" s="623" t="str">
        <f t="shared" si="49"/>
        <v>!!</v>
      </c>
      <c r="O206" s="623" t="str">
        <f t="shared" si="50"/>
        <v>!!</v>
      </c>
      <c r="P206" s="623" t="str">
        <f t="shared" si="51"/>
        <v>!!</v>
      </c>
      <c r="Q206" s="623" t="str">
        <f t="shared" si="52"/>
        <v>!!</v>
      </c>
      <c r="R206" s="623" t="str">
        <f t="shared" si="53"/>
        <v>!!</v>
      </c>
      <c r="S206" s="623">
        <f t="shared" si="54"/>
        <v>1.0582089418374383</v>
      </c>
      <c r="T206" s="622"/>
      <c r="U206" s="631" t="str">
        <f>IF(ISNUMBER(U204),IF(ISNUMBER(U205),U205/U204,F205/U204),IF(ISNUMBER(U205),U205/F204,""))</f>
        <v/>
      </c>
      <c r="V206" s="631" t="str">
        <f>IF(ISNUMBER(V204),IF(ISNUMBER(V205),V205/V204,G205/V204),IF(ISNUMBER(V205),V205/G204,""))</f>
        <v/>
      </c>
      <c r="W206" s="631" t="str">
        <f>IF(ISNUMBER(W204),IF(ISNUMBER(W205),W205/W204,H205/W204),IF(ISNUMBER(W205),W205/H204,""))</f>
        <v/>
      </c>
      <c r="X206" s="631" t="str">
        <f>IF(ISNUMBER(X204),IF(ISNUMBER(X205),X205/X204,I205/X204),IF(ISNUMBER(X205),X205/I204,""))</f>
        <v/>
      </c>
    </row>
    <row r="207" spans="1:24" x14ac:dyDescent="0.15">
      <c r="A207" s="612" t="s">
        <v>179</v>
      </c>
      <c r="B207" s="612" t="str">
        <f>Cover!$G$25</f>
        <v>NO</v>
      </c>
      <c r="C207" s="612" t="s">
        <v>290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4.6379999999999999</v>
      </c>
      <c r="L207" s="615">
        <f>VLOOKUP(CONCATENATE($B207,"_",$C207,"_",L$2,"_",$D207,"_",$E207),SentData!$F$2:$G$65536,2,)</f>
        <v>4.3330000000000002</v>
      </c>
      <c r="M207" s="616"/>
      <c r="N207" s="617" t="str">
        <f t="shared" si="49"/>
        <v>!!</v>
      </c>
      <c r="O207" s="617" t="str">
        <f t="shared" si="50"/>
        <v>!!</v>
      </c>
      <c r="P207" s="617" t="str">
        <f t="shared" si="51"/>
        <v>!!</v>
      </c>
      <c r="Q207" s="617" t="str">
        <f t="shared" si="52"/>
        <v>!!</v>
      </c>
      <c r="R207" s="617" t="str">
        <f t="shared" si="53"/>
        <v>!!</v>
      </c>
      <c r="S207" s="617">
        <f t="shared" si="54"/>
        <v>0.93423889607589483</v>
      </c>
      <c r="T207" s="616"/>
      <c r="U207" s="612"/>
      <c r="V207" s="612"/>
      <c r="W207" s="612"/>
      <c r="X207" s="612"/>
    </row>
    <row r="208" spans="1:24" x14ac:dyDescent="0.15">
      <c r="A208" s="629" t="s">
        <v>178</v>
      </c>
      <c r="B208" s="612" t="str">
        <f>Cover!$G$25</f>
        <v>NO</v>
      </c>
      <c r="C208" s="612" t="s">
        <v>290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32855</v>
      </c>
      <c r="L208" s="615">
        <f>VLOOKUP(CONCATENATE($B208,"_",$C208,"_",L$2,"_",$D208,"_",$E208),SentData!$F$2:$G$65536,2,)</f>
        <v>34360</v>
      </c>
      <c r="M208" s="616"/>
      <c r="N208" s="617" t="str">
        <f t="shared" si="49"/>
        <v>!!</v>
      </c>
      <c r="O208" s="617" t="str">
        <f t="shared" si="50"/>
        <v>!!</v>
      </c>
      <c r="P208" s="617" t="str">
        <f t="shared" si="51"/>
        <v>!!</v>
      </c>
      <c r="Q208" s="617" t="str">
        <f t="shared" si="52"/>
        <v>!!</v>
      </c>
      <c r="R208" s="617" t="str">
        <f t="shared" si="53"/>
        <v>!!</v>
      </c>
      <c r="S208" s="617">
        <f t="shared" si="54"/>
        <v>1.0458073352609953</v>
      </c>
      <c r="T208" s="616"/>
      <c r="U208" s="612"/>
      <c r="V208" s="612"/>
      <c r="W208" s="612"/>
      <c r="X208" s="612"/>
    </row>
    <row r="209" spans="1:24" ht="12" x14ac:dyDescent="0.15">
      <c r="A209" s="618" t="s">
        <v>177</v>
      </c>
      <c r="B209" s="618" t="str">
        <f>Cover!$G$25</f>
        <v>NO</v>
      </c>
      <c r="C209" s="618" t="s">
        <v>290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7083.8723587753348</v>
      </c>
      <c r="L209" s="621">
        <f>VLOOKUP(CONCATENATE($B209,"_",$C209,"_",L$2,"_","1000 NAC","_",$E209),SentData!$F$2:$G$65536,2,)/VLOOKUP(CONCATENATE($B209,"_",$C209,"_",L$2,"_",$D209,"_",$E209),SentData!$F$2:$G$65536,2,)</f>
        <v>7929.8407569813062</v>
      </c>
      <c r="M209" s="622"/>
      <c r="N209" s="623" t="str">
        <f t="shared" si="49"/>
        <v>!!</v>
      </c>
      <c r="O209" s="623" t="str">
        <f t="shared" si="50"/>
        <v>!!</v>
      </c>
      <c r="P209" s="623" t="str">
        <f t="shared" si="51"/>
        <v>!!</v>
      </c>
      <c r="Q209" s="623" t="str">
        <f t="shared" si="52"/>
        <v>!!</v>
      </c>
      <c r="R209" s="623" t="str">
        <f t="shared" si="53"/>
        <v>!!</v>
      </c>
      <c r="S209" s="623">
        <f t="shared" si="54"/>
        <v>1.1194217449666504</v>
      </c>
      <c r="T209" s="622"/>
      <c r="U209" s="631" t="str">
        <f>IF(ISNUMBER(U207),IF(ISNUMBER(U208),U208/U207,F208/U207),IF(ISNUMBER(U208),U208/F207,""))</f>
        <v/>
      </c>
      <c r="V209" s="631" t="str">
        <f>IF(ISNUMBER(V207),IF(ISNUMBER(V208),V208/V207,G208/V207),IF(ISNUMBER(V208),V208/G207,""))</f>
        <v/>
      </c>
      <c r="W209" s="631" t="str">
        <f>IF(ISNUMBER(W207),IF(ISNUMBER(W208),W208/W207,H208/W207),IF(ISNUMBER(W208),W208/H207,""))</f>
        <v/>
      </c>
      <c r="X209" s="631" t="str">
        <f>IF(ISNUMBER(X207),IF(ISNUMBER(X208),X208/X207,I208/X207),IF(ISNUMBER(X208),X208/I207,""))</f>
        <v/>
      </c>
    </row>
    <row r="210" spans="1:24" x14ac:dyDescent="0.15">
      <c r="A210" s="612" t="s">
        <v>179</v>
      </c>
      <c r="B210" s="612" t="str">
        <f>Cover!$G$25</f>
        <v>NO</v>
      </c>
      <c r="C210" s="612" t="s">
        <v>294</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5.76</v>
      </c>
      <c r="L210" s="615">
        <f>VLOOKUP(CONCATENATE($B210,"_",$C210,"_",L$2,"_",$D210,"_",$E210),SentData!$F$2:$G$65536,2,)</f>
        <v>6.8280000000000003</v>
      </c>
      <c r="M210" s="616"/>
      <c r="N210" s="617" t="str">
        <f t="shared" si="49"/>
        <v>!!</v>
      </c>
      <c r="O210" s="617" t="str">
        <f t="shared" si="50"/>
        <v>!!</v>
      </c>
      <c r="P210" s="617" t="str">
        <f t="shared" si="51"/>
        <v>!!</v>
      </c>
      <c r="Q210" s="617" t="str">
        <f t="shared" si="52"/>
        <v>!!</v>
      </c>
      <c r="R210" s="617" t="str">
        <f t="shared" si="53"/>
        <v>!!</v>
      </c>
      <c r="S210" s="617">
        <f t="shared" si="54"/>
        <v>1.1854166666666668</v>
      </c>
      <c r="T210" s="616"/>
      <c r="U210" s="612"/>
      <c r="V210" s="612"/>
      <c r="W210" s="612"/>
      <c r="X210" s="612"/>
    </row>
    <row r="211" spans="1:24" x14ac:dyDescent="0.15">
      <c r="A211" s="629" t="s">
        <v>178</v>
      </c>
      <c r="B211" s="612" t="str">
        <f>Cover!$G$25</f>
        <v>NO</v>
      </c>
      <c r="C211" s="612" t="s">
        <v>294</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45859</v>
      </c>
      <c r="L211" s="615">
        <f>VLOOKUP(CONCATENATE($B211,"_",$C211,"_",L$2,"_",$D211,"_",$E211),SentData!$F$2:$G$65536,2,)</f>
        <v>57600</v>
      </c>
      <c r="M211" s="616"/>
      <c r="N211" s="617" t="str">
        <f t="shared" si="49"/>
        <v>!!</v>
      </c>
      <c r="O211" s="617" t="str">
        <f t="shared" si="50"/>
        <v>!!</v>
      </c>
      <c r="P211" s="617" t="str">
        <f t="shared" si="51"/>
        <v>!!</v>
      </c>
      <c r="Q211" s="617" t="str">
        <f t="shared" si="52"/>
        <v>!!</v>
      </c>
      <c r="R211" s="617" t="str">
        <f t="shared" si="53"/>
        <v>!!</v>
      </c>
      <c r="S211" s="617">
        <f t="shared" si="54"/>
        <v>1.2560238993436403</v>
      </c>
      <c r="T211" s="616"/>
      <c r="U211" s="612"/>
      <c r="V211" s="612"/>
      <c r="W211" s="612"/>
      <c r="X211" s="612"/>
    </row>
    <row r="212" spans="1:24" ht="12" x14ac:dyDescent="0.15">
      <c r="A212" s="618" t="s">
        <v>177</v>
      </c>
      <c r="B212" s="618" t="str">
        <f>Cover!$G$25</f>
        <v>NO</v>
      </c>
      <c r="C212" s="618" t="s">
        <v>294</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f>VLOOKUP(CONCATENATE($B212,"_",$C212,"_",K$2,"_","1000 NAC","_",$E212),SentData!$F$2:$G$65536,2,)/VLOOKUP(CONCATENATE($B212,"_",$C212,"_",K$2,"_",$D212,"_",$E212),SentData!$F$2:$G$65536,2,)</f>
        <v>7961.6319444444443</v>
      </c>
      <c r="L212" s="621">
        <f>VLOOKUP(CONCATENATE($B212,"_",$C212,"_",L$2,"_","1000 NAC","_",$E212),SentData!$F$2:$G$65536,2,)/VLOOKUP(CONCATENATE($B212,"_",$C212,"_",L$2,"_",$D212,"_",$E212),SentData!$F$2:$G$65536,2,)</f>
        <v>8435.8523725834802</v>
      </c>
      <c r="M212" s="622"/>
      <c r="N212" s="623" t="str">
        <f t="shared" si="49"/>
        <v>!!</v>
      </c>
      <c r="O212" s="623" t="str">
        <f t="shared" si="50"/>
        <v>!!</v>
      </c>
      <c r="P212" s="623" t="str">
        <f t="shared" si="51"/>
        <v>!!</v>
      </c>
      <c r="Q212" s="623" t="str">
        <f t="shared" si="52"/>
        <v>!!</v>
      </c>
      <c r="R212" s="623" t="str">
        <f t="shared" si="53"/>
        <v>!!</v>
      </c>
      <c r="S212" s="623">
        <f t="shared" si="54"/>
        <v>1.0595632191299602</v>
      </c>
      <c r="T212" s="622"/>
      <c r="U212" s="631" t="str">
        <f>IF(ISNUMBER(U210),IF(ISNUMBER(U211),U211/U210,F211/U210),IF(ISNUMBER(U211),U211/F210,""))</f>
        <v/>
      </c>
      <c r="V212" s="631" t="str">
        <f>IF(ISNUMBER(V210),IF(ISNUMBER(V211),V211/V210,G211/V210),IF(ISNUMBER(V211),V211/G210,""))</f>
        <v/>
      </c>
      <c r="W212" s="631" t="str">
        <f>IF(ISNUMBER(W210),IF(ISNUMBER(W211),W211/W210,H211/W210),IF(ISNUMBER(W211),W211/H210,""))</f>
        <v/>
      </c>
      <c r="X212" s="631" t="str">
        <f>IF(ISNUMBER(X210),IF(ISNUMBER(X211),X211/X210,I211/X210),IF(ISNUMBER(X211),X211/I210,""))</f>
        <v/>
      </c>
    </row>
    <row r="213" spans="1:24" x14ac:dyDescent="0.15">
      <c r="A213" s="612" t="s">
        <v>179</v>
      </c>
      <c r="B213" s="612" t="str">
        <f>Cover!$G$25</f>
        <v>NO</v>
      </c>
      <c r="C213" s="612" t="s">
        <v>290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63.966000000000001</v>
      </c>
      <c r="L213" s="615">
        <f>VLOOKUP(CONCATENATE($B213,"_",$C213,"_",L$2,"_",$D213,"_",$E213),SentData!$F$2:$G$65536,2,)</f>
        <v>68.347999999999999</v>
      </c>
      <c r="M213" s="616"/>
      <c r="N213" s="617" t="str">
        <f t="shared" si="49"/>
        <v>!!</v>
      </c>
      <c r="O213" s="617" t="str">
        <f t="shared" si="50"/>
        <v>!!</v>
      </c>
      <c r="P213" s="617" t="str">
        <f t="shared" si="51"/>
        <v>!!</v>
      </c>
      <c r="Q213" s="617" t="str">
        <f t="shared" si="52"/>
        <v>!!</v>
      </c>
      <c r="R213" s="617" t="str">
        <f t="shared" si="53"/>
        <v>!!</v>
      </c>
      <c r="S213" s="617">
        <f t="shared" si="54"/>
        <v>1.0685051433574086</v>
      </c>
      <c r="T213" s="616"/>
      <c r="U213" s="612"/>
      <c r="V213" s="612"/>
      <c r="W213" s="612"/>
      <c r="X213" s="612"/>
    </row>
    <row r="214" spans="1:24" x14ac:dyDescent="0.15">
      <c r="A214" s="629" t="s">
        <v>178</v>
      </c>
      <c r="B214" s="612" t="str">
        <f>Cover!$G$25</f>
        <v>NO</v>
      </c>
      <c r="C214" s="612" t="s">
        <v>290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380137</v>
      </c>
      <c r="L214" s="615">
        <f>VLOOKUP(CONCATENATE($B214,"_",$C214,"_",L$2,"_",$D214,"_",$E214),SentData!$F$2:$G$65536,2,)</f>
        <v>365737</v>
      </c>
      <c r="M214" s="616"/>
      <c r="N214" s="617" t="str">
        <f t="shared" si="49"/>
        <v>!!</v>
      </c>
      <c r="O214" s="617" t="str">
        <f t="shared" si="50"/>
        <v>!!</v>
      </c>
      <c r="P214" s="617" t="str">
        <f t="shared" si="51"/>
        <v>!!</v>
      </c>
      <c r="Q214" s="617" t="str">
        <f t="shared" si="52"/>
        <v>!!</v>
      </c>
      <c r="R214" s="617" t="str">
        <f t="shared" si="53"/>
        <v>!!</v>
      </c>
      <c r="S214" s="617">
        <f t="shared" si="54"/>
        <v>0.96211892028400292</v>
      </c>
      <c r="T214" s="616"/>
      <c r="U214" s="612"/>
      <c r="V214" s="612"/>
      <c r="W214" s="612"/>
      <c r="X214" s="612"/>
    </row>
    <row r="215" spans="1:24" ht="12" x14ac:dyDescent="0.15">
      <c r="A215" s="618" t="s">
        <v>177</v>
      </c>
      <c r="B215" s="618" t="str">
        <f>Cover!$G$25</f>
        <v>NO</v>
      </c>
      <c r="C215" s="618" t="s">
        <v>290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5942.7977362974079</v>
      </c>
      <c r="L215" s="621">
        <f>VLOOKUP(CONCATENATE($B215,"_",$C215,"_",L$2,"_","1000 NAC","_",$E215),SentData!$F$2:$G$65536,2,)/VLOOKUP(CONCATENATE($B215,"_",$C215,"_",L$2,"_",$D215,"_",$E215),SentData!$F$2:$G$65536,2,)</f>
        <v>5351.1002516533035</v>
      </c>
      <c r="M215" s="622"/>
      <c r="N215" s="623" t="str">
        <f t="shared" si="49"/>
        <v>!!</v>
      </c>
      <c r="O215" s="623" t="str">
        <f t="shared" si="50"/>
        <v>!!</v>
      </c>
      <c r="P215" s="623" t="str">
        <f t="shared" si="51"/>
        <v>!!</v>
      </c>
      <c r="Q215" s="623" t="str">
        <f t="shared" si="52"/>
        <v>!!</v>
      </c>
      <c r="R215" s="623" t="str">
        <f t="shared" si="53"/>
        <v>!!</v>
      </c>
      <c r="S215" s="623">
        <f t="shared" si="54"/>
        <v>0.90043452412486868</v>
      </c>
      <c r="T215" s="622"/>
      <c r="U215" s="631" t="str">
        <f>IF(ISNUMBER(U213),IF(ISNUMBER(U214),U214/U213,F214/U213),IF(ISNUMBER(U214),U214/F213,""))</f>
        <v/>
      </c>
      <c r="V215" s="631" t="str">
        <f>IF(ISNUMBER(V213),IF(ISNUMBER(V214),V214/V213,G214/V213),IF(ISNUMBER(V214),V214/G213,""))</f>
        <v/>
      </c>
      <c r="W215" s="631" t="str">
        <f>IF(ISNUMBER(W213),IF(ISNUMBER(W214),W214/W213,H214/W213),IF(ISNUMBER(W214),W214/H213,""))</f>
        <v/>
      </c>
      <c r="X215" s="631" t="str">
        <f>IF(ISNUMBER(X213),IF(ISNUMBER(X214),X214/X213,I214/X213),IF(ISNUMBER(X214),X214/I213,""))</f>
        <v/>
      </c>
    </row>
    <row r="216" spans="1:24" x14ac:dyDescent="0.15">
      <c r="A216" s="612" t="s">
        <v>179</v>
      </c>
      <c r="B216" s="612" t="str">
        <f>Cover!$G$25</f>
        <v>NO</v>
      </c>
      <c r="C216" s="612" t="s">
        <v>294</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49"/>
        <v>!!</v>
      </c>
      <c r="O216" s="617" t="str">
        <f t="shared" si="50"/>
        <v>!!</v>
      </c>
      <c r="P216" s="617" t="str">
        <f t="shared" si="51"/>
        <v>!!</v>
      </c>
      <c r="Q216" s="617" t="str">
        <f t="shared" si="52"/>
        <v>!!</v>
      </c>
      <c r="R216" s="617" t="str">
        <f t="shared" si="53"/>
        <v>!!</v>
      </c>
      <c r="S216" s="617" t="str">
        <f t="shared" si="54"/>
        <v>!!</v>
      </c>
      <c r="T216" s="616"/>
      <c r="U216" s="612"/>
      <c r="V216" s="612"/>
      <c r="W216" s="612"/>
      <c r="X216" s="612"/>
    </row>
    <row r="217" spans="1:24" x14ac:dyDescent="0.15">
      <c r="A217" s="629" t="s">
        <v>178</v>
      </c>
      <c r="B217" s="612" t="str">
        <f>Cover!$G$25</f>
        <v>NO</v>
      </c>
      <c r="C217" s="612" t="s">
        <v>294</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49"/>
        <v>!!</v>
      </c>
      <c r="O217" s="617" t="str">
        <f t="shared" si="50"/>
        <v>!!</v>
      </c>
      <c r="P217" s="617" t="str">
        <f t="shared" si="51"/>
        <v>!!</v>
      </c>
      <c r="Q217" s="617" t="str">
        <f t="shared" si="52"/>
        <v>!!</v>
      </c>
      <c r="R217" s="617" t="str">
        <f t="shared" si="53"/>
        <v>!!</v>
      </c>
      <c r="S217" s="617" t="str">
        <f t="shared" si="54"/>
        <v>!!</v>
      </c>
      <c r="T217" s="616"/>
      <c r="U217" s="612"/>
      <c r="V217" s="612"/>
      <c r="W217" s="612"/>
      <c r="X217" s="612"/>
    </row>
    <row r="218" spans="1:24" ht="12" x14ac:dyDescent="0.15">
      <c r="A218" s="618" t="s">
        <v>177</v>
      </c>
      <c r="B218" s="618" t="str">
        <f>Cover!$G$25</f>
        <v>NO</v>
      </c>
      <c r="C218" s="618" t="s">
        <v>294</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49"/>
        <v>!!</v>
      </c>
      <c r="O218" s="623" t="str">
        <f t="shared" si="50"/>
        <v>!!</v>
      </c>
      <c r="P218" s="623" t="str">
        <f t="shared" si="51"/>
        <v>!!</v>
      </c>
      <c r="Q218" s="623" t="str">
        <f t="shared" si="52"/>
        <v>!!</v>
      </c>
      <c r="R218" s="623" t="str">
        <f t="shared" si="53"/>
        <v>!!</v>
      </c>
      <c r="S218" s="623" t="str">
        <f t="shared" si="54"/>
        <v>!!</v>
      </c>
      <c r="T218" s="622"/>
      <c r="U218" s="631" t="str">
        <f>IF(ISNUMBER(U216),IF(ISNUMBER(U217),U217/U216,F217/U216),IF(ISNUMBER(U217),U217/F216,""))</f>
        <v/>
      </c>
      <c r="V218" s="631" t="str">
        <f>IF(ISNUMBER(V216),IF(ISNUMBER(V217),V217/V216,G217/V216),IF(ISNUMBER(V217),V217/G216,""))</f>
        <v/>
      </c>
      <c r="W218" s="631" t="str">
        <f>IF(ISNUMBER(W216),IF(ISNUMBER(W217),W217/W216,H217/W216),IF(ISNUMBER(W217),W217/H216,""))</f>
        <v/>
      </c>
      <c r="X218" s="631" t="str">
        <f>IF(ISNUMBER(X216),IF(ISNUMBER(X217),X217/X216,I217/X216),IF(ISNUMBER(X217),X217/I216,""))</f>
        <v/>
      </c>
    </row>
    <row r="219" spans="1:24" x14ac:dyDescent="0.15">
      <c r="A219" s="612" t="s">
        <v>179</v>
      </c>
      <c r="B219" s="612" t="str">
        <f>Cover!$G$25</f>
        <v>NO</v>
      </c>
      <c r="C219" s="612" t="s">
        <v>290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0.25800000000000001</v>
      </c>
      <c r="L219" s="615">
        <f>VLOOKUP(CONCATENATE($B219,"_",$C219,"_",L$2,"_",$D219,"_",$E219),SentData!$F$2:$G$65536,2,)</f>
        <v>7.3999999999999996E-2</v>
      </c>
      <c r="M219" s="616"/>
      <c r="N219" s="617" t="str">
        <f t="shared" ref="N219:N254" si="55">IF(OR(ISERROR(F219),ISERROR(G219)),"!!",IF(F219=0,"!!",G219/F219))</f>
        <v>!!</v>
      </c>
      <c r="O219" s="617" t="str">
        <f t="shared" ref="O219:O254" si="56">IF(OR(ISERROR(G219),ISERROR(H219)),"!!",IF(G219=0,"!!",H219/G219))</f>
        <v>!!</v>
      </c>
      <c r="P219" s="617" t="str">
        <f t="shared" ref="P219:P254" si="57">IF(OR(ISERROR(H219),ISERROR(I219)),"!!",IF(H219=0,"!!",I219/H219))</f>
        <v>!!</v>
      </c>
      <c r="Q219" s="617" t="str">
        <f t="shared" ref="Q219:Q254" si="58">IF(OR(ISERROR(I219),ISERROR(J219)),"!!",IF(I219=0,"!!",J219/I219))</f>
        <v>!!</v>
      </c>
      <c r="R219" s="617" t="str">
        <f t="shared" ref="R219:R254" si="59">IF(OR(ISERROR(J219),ISERROR(K219)),"!!",IF(J219=0,"!!",K219/J219))</f>
        <v>!!</v>
      </c>
      <c r="S219" s="617">
        <f t="shared" ref="S219:S254" si="60">IF(OR(ISERROR(K219),ISERROR(L219)),"!!",IF(K219=0,"!!",L219/K219))</f>
        <v>0.28682170542635654</v>
      </c>
      <c r="T219" s="616"/>
      <c r="U219" s="612"/>
      <c r="V219" s="612"/>
      <c r="W219" s="612"/>
      <c r="X219" s="612"/>
    </row>
    <row r="220" spans="1:24" x14ac:dyDescent="0.15">
      <c r="A220" s="629" t="s">
        <v>178</v>
      </c>
      <c r="B220" s="612" t="str">
        <f>Cover!$G$25</f>
        <v>NO</v>
      </c>
      <c r="C220" s="612" t="s">
        <v>290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1590</v>
      </c>
      <c r="L220" s="615">
        <f>VLOOKUP(CONCATENATE($B220,"_",$C220,"_",L$2,"_",$D220,"_",$E220),SentData!$F$2:$G$65536,2,)</f>
        <v>659</v>
      </c>
      <c r="M220" s="616"/>
      <c r="N220" s="617" t="str">
        <f t="shared" si="55"/>
        <v>!!</v>
      </c>
      <c r="O220" s="617" t="str">
        <f t="shared" si="56"/>
        <v>!!</v>
      </c>
      <c r="P220" s="617" t="str">
        <f t="shared" si="57"/>
        <v>!!</v>
      </c>
      <c r="Q220" s="617" t="str">
        <f t="shared" si="58"/>
        <v>!!</v>
      </c>
      <c r="R220" s="617" t="str">
        <f t="shared" si="59"/>
        <v>!!</v>
      </c>
      <c r="S220" s="617">
        <f t="shared" si="60"/>
        <v>0.41446540880503147</v>
      </c>
      <c r="T220" s="616"/>
      <c r="U220" s="612"/>
      <c r="V220" s="612"/>
      <c r="W220" s="612"/>
      <c r="X220" s="612"/>
    </row>
    <row r="221" spans="1:24" ht="12" x14ac:dyDescent="0.15">
      <c r="A221" s="618" t="s">
        <v>177</v>
      </c>
      <c r="B221" s="618" t="str">
        <f>Cover!$G$25</f>
        <v>NO</v>
      </c>
      <c r="C221" s="618" t="s">
        <v>290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f>VLOOKUP(CONCATENATE($B221,"_",$C221,"_",K$2,"_","1000 NAC","_",$E221),SentData!$F$2:$G$65536,2,)/VLOOKUP(CONCATENATE($B221,"_",$C221,"_",K$2,"_",$D221,"_",$E221),SentData!$F$2:$G$65536,2,)</f>
        <v>6162.7906976744189</v>
      </c>
      <c r="L221" s="621">
        <f>VLOOKUP(CONCATENATE($B221,"_",$C221,"_",L$2,"_","1000 NAC","_",$E221),SentData!$F$2:$G$65536,2,)/VLOOKUP(CONCATENATE($B221,"_",$C221,"_",L$2,"_",$D221,"_",$E221),SentData!$F$2:$G$65536,2,)</f>
        <v>8905.405405405405</v>
      </c>
      <c r="M221" s="622"/>
      <c r="N221" s="623" t="str">
        <f t="shared" si="55"/>
        <v>!!</v>
      </c>
      <c r="O221" s="623" t="str">
        <f t="shared" si="56"/>
        <v>!!</v>
      </c>
      <c r="P221" s="623" t="str">
        <f t="shared" si="57"/>
        <v>!!</v>
      </c>
      <c r="Q221" s="623" t="str">
        <f t="shared" si="58"/>
        <v>!!</v>
      </c>
      <c r="R221" s="623" t="str">
        <f t="shared" si="59"/>
        <v>!!</v>
      </c>
      <c r="S221" s="623">
        <f t="shared" si="60"/>
        <v>1.4450280469148393</v>
      </c>
      <c r="T221" s="622"/>
      <c r="U221" s="631" t="str">
        <f>IF(ISNUMBER(U219),IF(ISNUMBER(U220),U220/U219,F220/U219),IF(ISNUMBER(U220),U220/F219,""))</f>
        <v/>
      </c>
      <c r="V221" s="631" t="str">
        <f>IF(ISNUMBER(V219),IF(ISNUMBER(V220),V220/V219,G220/V219),IF(ISNUMBER(V220),V220/G219,""))</f>
        <v/>
      </c>
      <c r="W221" s="631" t="str">
        <f>IF(ISNUMBER(W219),IF(ISNUMBER(W220),W220/W219,H220/W219),IF(ISNUMBER(W220),W220/H219,""))</f>
        <v/>
      </c>
      <c r="X221" s="631" t="str">
        <f>IF(ISNUMBER(X219),IF(ISNUMBER(X220),X220/X219,I220/X219),IF(ISNUMBER(X220),X220/I219,""))</f>
        <v/>
      </c>
    </row>
    <row r="222" spans="1:24" x14ac:dyDescent="0.15">
      <c r="A222" s="612" t="s">
        <v>179</v>
      </c>
      <c r="B222" s="612" t="str">
        <f>Cover!$G$25</f>
        <v>NO</v>
      </c>
      <c r="C222" s="612" t="s">
        <v>294</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192.14599999999999</v>
      </c>
      <c r="L222" s="615">
        <f>VLOOKUP(CONCATENATE($B222,"_",$C222,"_",L$2,"_",$D222,"_",$E222),SentData!$F$2:$G$65536,2,)</f>
        <v>198.92500000000001</v>
      </c>
      <c r="M222" s="616"/>
      <c r="N222" s="617" t="str">
        <f t="shared" si="55"/>
        <v>!!</v>
      </c>
      <c r="O222" s="617" t="str">
        <f t="shared" si="56"/>
        <v>!!</v>
      </c>
      <c r="P222" s="617" t="str">
        <f t="shared" si="57"/>
        <v>!!</v>
      </c>
      <c r="Q222" s="617" t="str">
        <f t="shared" si="58"/>
        <v>!!</v>
      </c>
      <c r="R222" s="617" t="str">
        <f t="shared" si="59"/>
        <v>!!</v>
      </c>
      <c r="S222" s="617">
        <f t="shared" si="60"/>
        <v>1.035280463813975</v>
      </c>
      <c r="T222" s="616"/>
      <c r="U222" s="612"/>
      <c r="V222" s="612"/>
      <c r="W222" s="612"/>
      <c r="X222" s="612"/>
    </row>
    <row r="223" spans="1:24" x14ac:dyDescent="0.15">
      <c r="A223" s="629" t="s">
        <v>178</v>
      </c>
      <c r="B223" s="612" t="str">
        <f>Cover!$G$25</f>
        <v>NO</v>
      </c>
      <c r="C223" s="612" t="s">
        <v>294</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776518</v>
      </c>
      <c r="L223" s="615">
        <f>VLOOKUP(CONCATENATE($B223,"_",$C223,"_",L$2,"_",$D223,"_",$E223),SentData!$F$2:$G$65536,2,)</f>
        <v>807550</v>
      </c>
      <c r="M223" s="616"/>
      <c r="N223" s="617" t="str">
        <f t="shared" si="55"/>
        <v>!!</v>
      </c>
      <c r="O223" s="617" t="str">
        <f t="shared" si="56"/>
        <v>!!</v>
      </c>
      <c r="P223" s="617" t="str">
        <f t="shared" si="57"/>
        <v>!!</v>
      </c>
      <c r="Q223" s="617" t="str">
        <f t="shared" si="58"/>
        <v>!!</v>
      </c>
      <c r="R223" s="617" t="str">
        <f t="shared" si="59"/>
        <v>!!</v>
      </c>
      <c r="S223" s="617">
        <f t="shared" si="60"/>
        <v>1.0399630143795766</v>
      </c>
      <c r="T223" s="616"/>
      <c r="U223" s="612"/>
      <c r="V223" s="612"/>
      <c r="W223" s="612"/>
      <c r="X223" s="612"/>
    </row>
    <row r="224" spans="1:24" ht="12" x14ac:dyDescent="0.15">
      <c r="A224" s="618" t="s">
        <v>177</v>
      </c>
      <c r="B224" s="618" t="str">
        <f>Cover!$G$25</f>
        <v>NO</v>
      </c>
      <c r="C224" s="618" t="s">
        <v>294</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f>VLOOKUP(CONCATENATE($B224,"_",$C224,"_",K$2,"_","1000 NAC","_",$E224),SentData!$F$2:$G$65536,2,)/VLOOKUP(CONCATENATE($B224,"_",$C224,"_",K$2,"_",$D224,"_",$E224),SentData!$F$2:$G$65536,2,)</f>
        <v>4041.2915179082574</v>
      </c>
      <c r="L224" s="621">
        <f>VLOOKUP(CONCATENATE($B224,"_",$C224,"_",L$2,"_","1000 NAC","_",$E224),SentData!$F$2:$G$65536,2,)/VLOOKUP(CONCATENATE($B224,"_",$C224,"_",L$2,"_",$D224,"_",$E224),SentData!$F$2:$G$65536,2,)</f>
        <v>4059.5701897700137</v>
      </c>
      <c r="M224" s="622"/>
      <c r="N224" s="623" t="str">
        <f t="shared" si="55"/>
        <v>!!</v>
      </c>
      <c r="O224" s="623" t="str">
        <f t="shared" si="56"/>
        <v>!!</v>
      </c>
      <c r="P224" s="623" t="str">
        <f t="shared" si="57"/>
        <v>!!</v>
      </c>
      <c r="Q224" s="623" t="str">
        <f t="shared" si="58"/>
        <v>!!</v>
      </c>
      <c r="R224" s="623" t="str">
        <f t="shared" si="59"/>
        <v>!!</v>
      </c>
      <c r="S224" s="623">
        <f t="shared" si="60"/>
        <v>1.0045229778106226</v>
      </c>
      <c r="T224" s="622"/>
      <c r="U224" s="631" t="str">
        <f>IF(ISNUMBER(U222),IF(ISNUMBER(U223),U223/U222,F223/U222),IF(ISNUMBER(U223),U223/F222,""))</f>
        <v/>
      </c>
      <c r="V224" s="631" t="str">
        <f>IF(ISNUMBER(V222),IF(ISNUMBER(V223),V223/V222,G223/V222),IF(ISNUMBER(V223),V223/G222,""))</f>
        <v/>
      </c>
      <c r="W224" s="631" t="str">
        <f>IF(ISNUMBER(W222),IF(ISNUMBER(W223),W223/W222,H223/W222),IF(ISNUMBER(W223),W223/H222,""))</f>
        <v/>
      </c>
      <c r="X224" s="631" t="str">
        <f>IF(ISNUMBER(X222),IF(ISNUMBER(X223),X223/X222,I223/X222),IF(ISNUMBER(X223),X223/I222,""))</f>
        <v/>
      </c>
    </row>
    <row r="225" spans="1:24" x14ac:dyDescent="0.15">
      <c r="A225" s="612" t="s">
        <v>179</v>
      </c>
      <c r="B225" s="612" t="str">
        <f>Cover!$G$25</f>
        <v>NO</v>
      </c>
      <c r="C225" s="612" t="s">
        <v>290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63.656999999999996</v>
      </c>
      <c r="L225" s="615">
        <f>VLOOKUP(CONCATENATE($B225,"_",$C225,"_",L$2,"_",$D225,"_",$E225),SentData!$F$2:$G$65536,2,)</f>
        <v>68.272000000000006</v>
      </c>
      <c r="M225" s="616"/>
      <c r="N225" s="617" t="str">
        <f t="shared" si="55"/>
        <v>!!</v>
      </c>
      <c r="O225" s="617" t="str">
        <f t="shared" si="56"/>
        <v>!!</v>
      </c>
      <c r="P225" s="617" t="str">
        <f t="shared" si="57"/>
        <v>!!</v>
      </c>
      <c r="Q225" s="617" t="str">
        <f t="shared" si="58"/>
        <v>!!</v>
      </c>
      <c r="R225" s="617" t="str">
        <f t="shared" si="59"/>
        <v>!!</v>
      </c>
      <c r="S225" s="617">
        <f t="shared" si="60"/>
        <v>1.0724979185321333</v>
      </c>
      <c r="T225" s="616"/>
      <c r="U225" s="612"/>
      <c r="V225" s="612"/>
      <c r="W225" s="612"/>
      <c r="X225" s="612"/>
    </row>
    <row r="226" spans="1:24" x14ac:dyDescent="0.15">
      <c r="A226" s="629" t="s">
        <v>178</v>
      </c>
      <c r="B226" s="612" t="str">
        <f>Cover!$G$25</f>
        <v>NO</v>
      </c>
      <c r="C226" s="612" t="s">
        <v>290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377929</v>
      </c>
      <c r="L226" s="615">
        <f>VLOOKUP(CONCATENATE($B226,"_",$C226,"_",L$2,"_",$D226,"_",$E226),SentData!$F$2:$G$65536,2,)</f>
        <v>364949</v>
      </c>
      <c r="M226" s="616"/>
      <c r="N226" s="617" t="str">
        <f t="shared" si="55"/>
        <v>!!</v>
      </c>
      <c r="O226" s="617" t="str">
        <f t="shared" si="56"/>
        <v>!!</v>
      </c>
      <c r="P226" s="617" t="str">
        <f t="shared" si="57"/>
        <v>!!</v>
      </c>
      <c r="Q226" s="617" t="str">
        <f t="shared" si="58"/>
        <v>!!</v>
      </c>
      <c r="R226" s="617" t="str">
        <f t="shared" si="59"/>
        <v>!!</v>
      </c>
      <c r="S226" s="617">
        <f t="shared" si="60"/>
        <v>0.96565492460224012</v>
      </c>
      <c r="T226" s="616"/>
      <c r="U226" s="612"/>
      <c r="V226" s="612"/>
      <c r="W226" s="612"/>
      <c r="X226" s="612"/>
    </row>
    <row r="227" spans="1:24" ht="12" x14ac:dyDescent="0.15">
      <c r="A227" s="618" t="s">
        <v>177</v>
      </c>
      <c r="B227" s="618" t="str">
        <f>Cover!$G$25</f>
        <v>NO</v>
      </c>
      <c r="C227" s="618" t="s">
        <v>290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5936.9590147195131</v>
      </c>
      <c r="L227" s="621">
        <f>VLOOKUP(CONCATENATE($B227,"_",$C227,"_",L$2,"_","1000 NAC","_",$E227),SentData!$F$2:$G$65536,2,)/VLOOKUP(CONCATENATE($B227,"_",$C227,"_",L$2,"_",$D227,"_",$E227),SentData!$F$2:$G$65536,2,)</f>
        <v>5345.5149988282164</v>
      </c>
      <c r="M227" s="622"/>
      <c r="N227" s="623" t="str">
        <f t="shared" si="55"/>
        <v>!!</v>
      </c>
      <c r="O227" s="623" t="str">
        <f t="shared" si="56"/>
        <v>!!</v>
      </c>
      <c r="P227" s="623" t="str">
        <f t="shared" si="57"/>
        <v>!!</v>
      </c>
      <c r="Q227" s="623" t="str">
        <f t="shared" si="58"/>
        <v>!!</v>
      </c>
      <c r="R227" s="623" t="str">
        <f t="shared" si="59"/>
        <v>!!</v>
      </c>
      <c r="S227" s="623">
        <f t="shared" si="60"/>
        <v>0.90037929949913276</v>
      </c>
      <c r="T227" s="622"/>
      <c r="U227" s="631" t="str">
        <f>IF(ISNUMBER(U225),IF(ISNUMBER(U226),U226/U225,F226/U225),IF(ISNUMBER(U226),U226/F225,""))</f>
        <v/>
      </c>
      <c r="V227" s="631" t="str">
        <f>IF(ISNUMBER(V225),IF(ISNUMBER(V226),V226/V225,G226/V225),IF(ISNUMBER(V226),V226/G225,""))</f>
        <v/>
      </c>
      <c r="W227" s="631" t="str">
        <f>IF(ISNUMBER(W225),IF(ISNUMBER(W226),W226/W225,H226/W225),IF(ISNUMBER(W226),W226/H225,""))</f>
        <v/>
      </c>
      <c r="X227" s="631" t="str">
        <f>IF(ISNUMBER(X225),IF(ISNUMBER(X226),X226/X225,I226/X225),IF(ISNUMBER(X226),X226/I225,""))</f>
        <v/>
      </c>
    </row>
    <row r="228" spans="1:24" x14ac:dyDescent="0.15">
      <c r="A228" s="612" t="s">
        <v>179</v>
      </c>
      <c r="B228" s="612" t="str">
        <f>Cover!$G$25</f>
        <v>NO</v>
      </c>
      <c r="C228" s="612" t="s">
        <v>294</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55"/>
        <v>!!</v>
      </c>
      <c r="O228" s="617" t="str">
        <f t="shared" si="56"/>
        <v>!!</v>
      </c>
      <c r="P228" s="617" t="str">
        <f t="shared" si="57"/>
        <v>!!</v>
      </c>
      <c r="Q228" s="617" t="str">
        <f t="shared" si="58"/>
        <v>!!</v>
      </c>
      <c r="R228" s="617" t="str">
        <f t="shared" si="59"/>
        <v>!!</v>
      </c>
      <c r="S228" s="617" t="str">
        <f t="shared" si="60"/>
        <v>!!</v>
      </c>
      <c r="T228" s="616"/>
      <c r="U228" s="612"/>
      <c r="V228" s="612"/>
      <c r="W228" s="612"/>
      <c r="X228" s="612"/>
    </row>
    <row r="229" spans="1:24" x14ac:dyDescent="0.15">
      <c r="A229" s="629" t="s">
        <v>178</v>
      </c>
      <c r="B229" s="612" t="str">
        <f>Cover!$G$25</f>
        <v>NO</v>
      </c>
      <c r="C229" s="612" t="s">
        <v>294</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55"/>
        <v>!!</v>
      </c>
      <c r="O229" s="617" t="str">
        <f t="shared" si="56"/>
        <v>!!</v>
      </c>
      <c r="P229" s="617" t="str">
        <f t="shared" si="57"/>
        <v>!!</v>
      </c>
      <c r="Q229" s="617" t="str">
        <f t="shared" si="58"/>
        <v>!!</v>
      </c>
      <c r="R229" s="617" t="str">
        <f t="shared" si="59"/>
        <v>!!</v>
      </c>
      <c r="S229" s="617" t="str">
        <f t="shared" si="60"/>
        <v>!!</v>
      </c>
      <c r="T229" s="616"/>
      <c r="U229" s="612"/>
      <c r="V229" s="612"/>
      <c r="W229" s="612"/>
      <c r="X229" s="612"/>
    </row>
    <row r="230" spans="1:24" ht="12" x14ac:dyDescent="0.15">
      <c r="A230" s="618" t="s">
        <v>177</v>
      </c>
      <c r="B230" s="618" t="str">
        <f>Cover!$G$25</f>
        <v>NO</v>
      </c>
      <c r="C230" s="618" t="s">
        <v>294</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55"/>
        <v>!!</v>
      </c>
      <c r="O230" s="623" t="str">
        <f t="shared" si="56"/>
        <v>!!</v>
      </c>
      <c r="P230" s="623" t="str">
        <f t="shared" si="57"/>
        <v>!!</v>
      </c>
      <c r="Q230" s="623" t="str">
        <f t="shared" si="58"/>
        <v>!!</v>
      </c>
      <c r="R230" s="623" t="str">
        <f t="shared" si="59"/>
        <v>!!</v>
      </c>
      <c r="S230" s="623" t="str">
        <f t="shared" si="60"/>
        <v>!!</v>
      </c>
      <c r="T230" s="622"/>
      <c r="U230" s="631" t="str">
        <f>IF(ISNUMBER(U228),IF(ISNUMBER(U229),U229/U228,F229/U228),IF(ISNUMBER(U229),U229/F228,""))</f>
        <v/>
      </c>
      <c r="V230" s="631" t="str">
        <f>IF(ISNUMBER(V228),IF(ISNUMBER(V229),V229/V228,G229/V228),IF(ISNUMBER(V229),V229/G228,""))</f>
        <v/>
      </c>
      <c r="W230" s="631" t="str">
        <f>IF(ISNUMBER(W228),IF(ISNUMBER(W229),W229/W228,H229/W228),IF(ISNUMBER(W229),W229/H228,""))</f>
        <v/>
      </c>
      <c r="X230" s="631" t="str">
        <f>IF(ISNUMBER(X228),IF(ISNUMBER(X229),X229/X228,I229/X228),IF(ISNUMBER(X229),X229/I228,""))</f>
        <v/>
      </c>
    </row>
    <row r="231" spans="1:24" x14ac:dyDescent="0.15">
      <c r="A231" s="612" t="s">
        <v>179</v>
      </c>
      <c r="B231" s="612" t="str">
        <f>Cover!$G$25</f>
        <v>NO</v>
      </c>
      <c r="C231" s="612" t="s">
        <v>290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55.046999999999997</v>
      </c>
      <c r="L231" s="615">
        <f>VLOOKUP(CONCATENATE($B231,"_",$C231,"_",L$2,"_",$D231,"_",$E231),SentData!$F$2:$G$65536,2,)</f>
        <v>62.795000000000002</v>
      </c>
      <c r="M231" s="616"/>
      <c r="N231" s="617" t="str">
        <f t="shared" si="55"/>
        <v>!!</v>
      </c>
      <c r="O231" s="617" t="str">
        <f t="shared" si="56"/>
        <v>!!</v>
      </c>
      <c r="P231" s="617" t="str">
        <f t="shared" si="57"/>
        <v>!!</v>
      </c>
      <c r="Q231" s="617" t="str">
        <f t="shared" si="58"/>
        <v>!!</v>
      </c>
      <c r="R231" s="617" t="str">
        <f t="shared" si="59"/>
        <v>!!</v>
      </c>
      <c r="S231" s="617">
        <f t="shared" si="60"/>
        <v>1.1407524479081512</v>
      </c>
      <c r="T231" s="616"/>
      <c r="U231" s="612"/>
      <c r="V231" s="612"/>
      <c r="W231" s="612"/>
      <c r="X231" s="612"/>
    </row>
    <row r="232" spans="1:24" x14ac:dyDescent="0.15">
      <c r="A232" s="629" t="s">
        <v>178</v>
      </c>
      <c r="B232" s="612" t="str">
        <f>Cover!$G$25</f>
        <v>NO</v>
      </c>
      <c r="C232" s="612" t="s">
        <v>290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302300</v>
      </c>
      <c r="L232" s="615">
        <f>VLOOKUP(CONCATENATE($B232,"_",$C232,"_",L$2,"_",$D232,"_",$E232),SentData!$F$2:$G$65536,2,)</f>
        <v>318261</v>
      </c>
      <c r="M232" s="616"/>
      <c r="N232" s="617" t="str">
        <f t="shared" si="55"/>
        <v>!!</v>
      </c>
      <c r="O232" s="617" t="str">
        <f t="shared" si="56"/>
        <v>!!</v>
      </c>
      <c r="P232" s="617" t="str">
        <f t="shared" si="57"/>
        <v>!!</v>
      </c>
      <c r="Q232" s="617" t="str">
        <f t="shared" si="58"/>
        <v>!!</v>
      </c>
      <c r="R232" s="617" t="str">
        <f t="shared" si="59"/>
        <v>!!</v>
      </c>
      <c r="S232" s="617">
        <f t="shared" si="60"/>
        <v>1.0527985444922263</v>
      </c>
      <c r="T232" s="616"/>
      <c r="U232" s="612"/>
      <c r="V232" s="612"/>
      <c r="W232" s="612"/>
      <c r="X232" s="612"/>
    </row>
    <row r="233" spans="1:24" ht="12" x14ac:dyDescent="0.15">
      <c r="A233" s="618" t="s">
        <v>177</v>
      </c>
      <c r="B233" s="618" t="str">
        <f>Cover!$G$25</f>
        <v>NO</v>
      </c>
      <c r="C233" s="618" t="s">
        <v>290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5491.6707540828747</v>
      </c>
      <c r="L233" s="621">
        <f>VLOOKUP(CONCATENATE($B233,"_",$C233,"_",L$2,"_","1000 NAC","_",$E233),SentData!$F$2:$G$65536,2,)/VLOOKUP(CONCATENATE($B233,"_",$C233,"_",L$2,"_",$D233,"_",$E233),SentData!$F$2:$G$65536,2,)</f>
        <v>5068.2538418663908</v>
      </c>
      <c r="M233" s="622"/>
      <c r="N233" s="623" t="str">
        <f t="shared" si="55"/>
        <v>!!</v>
      </c>
      <c r="O233" s="623" t="str">
        <f t="shared" si="56"/>
        <v>!!</v>
      </c>
      <c r="P233" s="623" t="str">
        <f t="shared" si="57"/>
        <v>!!</v>
      </c>
      <c r="Q233" s="623" t="str">
        <f t="shared" si="58"/>
        <v>!!</v>
      </c>
      <c r="R233" s="623" t="str">
        <f t="shared" si="59"/>
        <v>!!</v>
      </c>
      <c r="S233" s="623">
        <f t="shared" si="60"/>
        <v>0.92289834347740396</v>
      </c>
      <c r="T233" s="622"/>
      <c r="U233" s="631" t="str">
        <f>IF(ISNUMBER(U231),IF(ISNUMBER(U232),U232/U231,F232/U231),IF(ISNUMBER(U232),U232/F231,""))</f>
        <v/>
      </c>
      <c r="V233" s="631" t="str">
        <f>IF(ISNUMBER(V231),IF(ISNUMBER(V232),V232/V231,G232/V231),IF(ISNUMBER(V232),V232/G231,""))</f>
        <v/>
      </c>
      <c r="W233" s="631" t="str">
        <f>IF(ISNUMBER(W231),IF(ISNUMBER(W232),W232/W231,H232/W231),IF(ISNUMBER(W232),W232/H231,""))</f>
        <v/>
      </c>
      <c r="X233" s="631" t="str">
        <f>IF(ISNUMBER(X231),IF(ISNUMBER(X232),X232/X231,I232/X231),IF(ISNUMBER(X232),X232/I231,""))</f>
        <v/>
      </c>
    </row>
    <row r="234" spans="1:24" x14ac:dyDescent="0.15">
      <c r="A234" s="612" t="s">
        <v>179</v>
      </c>
      <c r="B234" s="612" t="str">
        <f>Cover!$G$25</f>
        <v>NO</v>
      </c>
      <c r="C234" s="612" t="s">
        <v>294</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55"/>
        <v>!!</v>
      </c>
      <c r="O234" s="617" t="str">
        <f t="shared" si="56"/>
        <v>!!</v>
      </c>
      <c r="P234" s="617" t="str">
        <f t="shared" si="57"/>
        <v>!!</v>
      </c>
      <c r="Q234" s="617" t="str">
        <f t="shared" si="58"/>
        <v>!!</v>
      </c>
      <c r="R234" s="617" t="str">
        <f t="shared" si="59"/>
        <v>!!</v>
      </c>
      <c r="S234" s="617" t="str">
        <f t="shared" si="60"/>
        <v>!!</v>
      </c>
      <c r="T234" s="616"/>
      <c r="U234" s="612"/>
      <c r="V234" s="612"/>
      <c r="W234" s="612"/>
      <c r="X234" s="612"/>
    </row>
    <row r="235" spans="1:24" x14ac:dyDescent="0.15">
      <c r="A235" s="629" t="s">
        <v>178</v>
      </c>
      <c r="B235" s="612" t="str">
        <f>Cover!$G$25</f>
        <v>NO</v>
      </c>
      <c r="C235" s="612" t="s">
        <v>294</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55"/>
        <v>!!</v>
      </c>
      <c r="O235" s="617" t="str">
        <f t="shared" si="56"/>
        <v>!!</v>
      </c>
      <c r="P235" s="617" t="str">
        <f t="shared" si="57"/>
        <v>!!</v>
      </c>
      <c r="Q235" s="617" t="str">
        <f t="shared" si="58"/>
        <v>!!</v>
      </c>
      <c r="R235" s="617" t="str">
        <f t="shared" si="59"/>
        <v>!!</v>
      </c>
      <c r="S235" s="617" t="str">
        <f t="shared" si="60"/>
        <v>!!</v>
      </c>
      <c r="T235" s="616"/>
      <c r="U235" s="612"/>
      <c r="V235" s="612"/>
      <c r="W235" s="612"/>
      <c r="X235" s="612"/>
    </row>
    <row r="236" spans="1:24" ht="12" x14ac:dyDescent="0.15">
      <c r="A236" s="618" t="s">
        <v>177</v>
      </c>
      <c r="B236" s="618" t="str">
        <f>Cover!$G$25</f>
        <v>NO</v>
      </c>
      <c r="C236" s="618" t="s">
        <v>294</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55"/>
        <v>!!</v>
      </c>
      <c r="O236" s="623" t="str">
        <f t="shared" si="56"/>
        <v>!!</v>
      </c>
      <c r="P236" s="623" t="str">
        <f t="shared" si="57"/>
        <v>!!</v>
      </c>
      <c r="Q236" s="623" t="str">
        <f t="shared" si="58"/>
        <v>!!</v>
      </c>
      <c r="R236" s="623" t="str">
        <f t="shared" si="59"/>
        <v>!!</v>
      </c>
      <c r="S236" s="623" t="str">
        <f t="shared" si="60"/>
        <v>!!</v>
      </c>
      <c r="T236" s="622"/>
      <c r="U236" s="631" t="str">
        <f>IF(ISNUMBER(U234),IF(ISNUMBER(U235),U235/U234,F235/U234),IF(ISNUMBER(U235),U235/F234,""))</f>
        <v/>
      </c>
      <c r="V236" s="631" t="str">
        <f>IF(ISNUMBER(V234),IF(ISNUMBER(V235),V235/V234,G235/V234),IF(ISNUMBER(V235),V235/G234,""))</f>
        <v/>
      </c>
      <c r="W236" s="631" t="str">
        <f>IF(ISNUMBER(W234),IF(ISNUMBER(W235),W235/W234,H235/W234),IF(ISNUMBER(W235),W235/H234,""))</f>
        <v/>
      </c>
      <c r="X236" s="631" t="str">
        <f>IF(ISNUMBER(X234),IF(ISNUMBER(X235),X235/X234,I235/X234),IF(ISNUMBER(X235),X235/I234,""))</f>
        <v/>
      </c>
    </row>
    <row r="237" spans="1:24" x14ac:dyDescent="0.15">
      <c r="A237" s="612" t="s">
        <v>179</v>
      </c>
      <c r="B237" s="612" t="str">
        <f>Cover!$G$25</f>
        <v>NO</v>
      </c>
      <c r="C237" s="612" t="s">
        <v>290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55.046999999999997</v>
      </c>
      <c r="L237" s="615">
        <f>VLOOKUP(CONCATENATE($B237,"_",$C237,"_",L$2,"_",$D237,"_",$E237),SentData!$F$2:$G$65536,2,)</f>
        <v>62.795000000000002</v>
      </c>
      <c r="M237" s="616"/>
      <c r="N237" s="617" t="str">
        <f t="shared" si="55"/>
        <v>!!</v>
      </c>
      <c r="O237" s="617" t="str">
        <f t="shared" si="56"/>
        <v>!!</v>
      </c>
      <c r="P237" s="617" t="str">
        <f t="shared" si="57"/>
        <v>!!</v>
      </c>
      <c r="Q237" s="617" t="str">
        <f t="shared" si="58"/>
        <v>!!</v>
      </c>
      <c r="R237" s="617" t="str">
        <f t="shared" si="59"/>
        <v>!!</v>
      </c>
      <c r="S237" s="617">
        <f t="shared" si="60"/>
        <v>1.1407524479081512</v>
      </c>
      <c r="T237" s="616"/>
      <c r="U237" s="612"/>
      <c r="V237" s="612"/>
      <c r="W237" s="612"/>
      <c r="X237" s="612"/>
    </row>
    <row r="238" spans="1:24" x14ac:dyDescent="0.15">
      <c r="A238" s="629" t="s">
        <v>178</v>
      </c>
      <c r="B238" s="612" t="str">
        <f>Cover!$G$25</f>
        <v>NO</v>
      </c>
      <c r="C238" s="612" t="s">
        <v>290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302297</v>
      </c>
      <c r="L238" s="615">
        <f>VLOOKUP(CONCATENATE($B238,"_",$C238,"_",L$2,"_",$D238,"_",$E238),SentData!$F$2:$G$65536,2,)</f>
        <v>318260</v>
      </c>
      <c r="M238" s="616"/>
      <c r="N238" s="617" t="str">
        <f t="shared" si="55"/>
        <v>!!</v>
      </c>
      <c r="O238" s="617" t="str">
        <f t="shared" si="56"/>
        <v>!!</v>
      </c>
      <c r="P238" s="617" t="str">
        <f t="shared" si="57"/>
        <v>!!</v>
      </c>
      <c r="Q238" s="617" t="str">
        <f t="shared" si="58"/>
        <v>!!</v>
      </c>
      <c r="R238" s="617" t="str">
        <f t="shared" si="59"/>
        <v>!!</v>
      </c>
      <c r="S238" s="617">
        <f t="shared" si="60"/>
        <v>1.0528056844758631</v>
      </c>
      <c r="T238" s="616"/>
      <c r="U238" s="612"/>
      <c r="V238" s="612"/>
      <c r="W238" s="612"/>
      <c r="X238" s="612"/>
    </row>
    <row r="239" spans="1:24" ht="12" x14ac:dyDescent="0.15">
      <c r="A239" s="618" t="s">
        <v>177</v>
      </c>
      <c r="B239" s="618" t="str">
        <f>Cover!$G$25</f>
        <v>NO</v>
      </c>
      <c r="C239" s="618" t="s">
        <v>290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5491.6162552001024</v>
      </c>
      <c r="L239" s="621">
        <f>VLOOKUP(CONCATENATE($B239,"_",$C239,"_",L$2,"_","1000 NAC","_",$E239),SentData!$F$2:$G$65536,2,)/VLOOKUP(CONCATENATE($B239,"_",$C239,"_",L$2,"_",$D239,"_",$E239),SentData!$F$2:$G$65536,2,)</f>
        <v>5068.2379170316108</v>
      </c>
      <c r="M239" s="622"/>
      <c r="N239" s="623" t="str">
        <f t="shared" si="55"/>
        <v>!!</v>
      </c>
      <c r="O239" s="623" t="str">
        <f t="shared" si="56"/>
        <v>!!</v>
      </c>
      <c r="P239" s="623" t="str">
        <f t="shared" si="57"/>
        <v>!!</v>
      </c>
      <c r="Q239" s="623" t="str">
        <f t="shared" si="58"/>
        <v>!!</v>
      </c>
      <c r="R239" s="623" t="str">
        <f t="shared" si="59"/>
        <v>!!</v>
      </c>
      <c r="S239" s="623">
        <f t="shared" si="60"/>
        <v>0.92290460248973372</v>
      </c>
      <c r="T239" s="622"/>
      <c r="U239" s="631" t="str">
        <f>IF(ISNUMBER(U237),IF(ISNUMBER(U238),U238/U237,F238/U237),IF(ISNUMBER(U238),U238/F237,""))</f>
        <v/>
      </c>
      <c r="V239" s="631" t="str">
        <f>IF(ISNUMBER(V237),IF(ISNUMBER(V238),V238/V237,G238/V237),IF(ISNUMBER(V238),V238/G237,""))</f>
        <v/>
      </c>
      <c r="W239" s="631" t="str">
        <f>IF(ISNUMBER(W237),IF(ISNUMBER(W238),W238/W237,H238/W237),IF(ISNUMBER(W238),W238/H237,""))</f>
        <v/>
      </c>
      <c r="X239" s="631" t="str">
        <f>IF(ISNUMBER(X237),IF(ISNUMBER(X238),X238/X237,I238/X237),IF(ISNUMBER(X238),X238/I237,""))</f>
        <v/>
      </c>
    </row>
    <row r="240" spans="1:24" x14ac:dyDescent="0.15">
      <c r="A240" s="612" t="s">
        <v>179</v>
      </c>
      <c r="B240" s="612" t="str">
        <f>Cover!$G$25</f>
        <v>NO</v>
      </c>
      <c r="C240" s="612" t="s">
        <v>294</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55"/>
        <v>!!</v>
      </c>
      <c r="O240" s="617" t="str">
        <f t="shared" si="56"/>
        <v>!!</v>
      </c>
      <c r="P240" s="617" t="str">
        <f t="shared" si="57"/>
        <v>!!</v>
      </c>
      <c r="Q240" s="617" t="str">
        <f t="shared" si="58"/>
        <v>!!</v>
      </c>
      <c r="R240" s="617" t="str">
        <f t="shared" si="59"/>
        <v>!!</v>
      </c>
      <c r="S240" s="617" t="str">
        <f t="shared" si="60"/>
        <v>!!</v>
      </c>
      <c r="T240" s="616"/>
      <c r="U240" s="612"/>
      <c r="V240" s="612"/>
      <c r="W240" s="612"/>
      <c r="X240" s="612"/>
    </row>
    <row r="241" spans="1:24" x14ac:dyDescent="0.15">
      <c r="A241" s="629" t="s">
        <v>178</v>
      </c>
      <c r="B241" s="612" t="str">
        <f>Cover!$G$25</f>
        <v>NO</v>
      </c>
      <c r="C241" s="612" t="s">
        <v>294</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55"/>
        <v>!!</v>
      </c>
      <c r="O241" s="617" t="str">
        <f t="shared" si="56"/>
        <v>!!</v>
      </c>
      <c r="P241" s="617" t="str">
        <f t="shared" si="57"/>
        <v>!!</v>
      </c>
      <c r="Q241" s="617" t="str">
        <f t="shared" si="58"/>
        <v>!!</v>
      </c>
      <c r="R241" s="617" t="str">
        <f t="shared" si="59"/>
        <v>!!</v>
      </c>
      <c r="S241" s="617" t="str">
        <f t="shared" si="60"/>
        <v>!!</v>
      </c>
      <c r="T241" s="616"/>
      <c r="U241" s="612"/>
      <c r="V241" s="612"/>
      <c r="W241" s="612"/>
      <c r="X241" s="612"/>
    </row>
    <row r="242" spans="1:24" ht="12" x14ac:dyDescent="0.15">
      <c r="A242" s="618" t="s">
        <v>177</v>
      </c>
      <c r="B242" s="618" t="str">
        <f>Cover!$G$25</f>
        <v>NO</v>
      </c>
      <c r="C242" s="618" t="s">
        <v>294</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55"/>
        <v>!!</v>
      </c>
      <c r="O242" s="623" t="str">
        <f t="shared" si="56"/>
        <v>!!</v>
      </c>
      <c r="P242" s="623" t="str">
        <f t="shared" si="57"/>
        <v>!!</v>
      </c>
      <c r="Q242" s="623" t="str">
        <f t="shared" si="58"/>
        <v>!!</v>
      </c>
      <c r="R242" s="623" t="str">
        <f t="shared" si="59"/>
        <v>!!</v>
      </c>
      <c r="S242" s="623" t="str">
        <f t="shared" si="60"/>
        <v>!!</v>
      </c>
      <c r="T242" s="622"/>
      <c r="U242" s="631" t="str">
        <f>IF(ISNUMBER(U240),IF(ISNUMBER(U241),U241/U240,F241/U240),IF(ISNUMBER(U241),U241/F240,""))</f>
        <v/>
      </c>
      <c r="V242" s="631" t="str">
        <f>IF(ISNUMBER(V240),IF(ISNUMBER(V241),V241/V240,G241/V240),IF(ISNUMBER(V241),V241/G240,""))</f>
        <v/>
      </c>
      <c r="W242" s="631" t="str">
        <f>IF(ISNUMBER(W240),IF(ISNUMBER(W241),W241/W240,H241/W240),IF(ISNUMBER(W241),W241/H240,""))</f>
        <v/>
      </c>
      <c r="X242" s="631" t="str">
        <f>IF(ISNUMBER(X240),IF(ISNUMBER(X241),X241/X240,I241/X240),IF(ISNUMBER(X241),X241/I240,""))</f>
        <v/>
      </c>
    </row>
    <row r="243" spans="1:24" x14ac:dyDescent="0.15">
      <c r="A243" s="612" t="s">
        <v>179</v>
      </c>
      <c r="B243" s="612" t="str">
        <f>Cover!$G$25</f>
        <v>NO</v>
      </c>
      <c r="C243" s="612" t="s">
        <v>290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8.61</v>
      </c>
      <c r="L243" s="615">
        <f>VLOOKUP(CONCATENATE($B243,"_",$C243,"_",L$2,"_",$D243,"_",$E243),SentData!$F$2:$G$65536,2,)</f>
        <v>5.4770000000000003</v>
      </c>
      <c r="M243" s="616"/>
      <c r="N243" s="617" t="str">
        <f t="shared" si="55"/>
        <v>!!</v>
      </c>
      <c r="O243" s="617" t="str">
        <f t="shared" si="56"/>
        <v>!!</v>
      </c>
      <c r="P243" s="617" t="str">
        <f t="shared" si="57"/>
        <v>!!</v>
      </c>
      <c r="Q243" s="617" t="str">
        <f t="shared" si="58"/>
        <v>!!</v>
      </c>
      <c r="R243" s="617" t="str">
        <f t="shared" si="59"/>
        <v>!!</v>
      </c>
      <c r="S243" s="617">
        <f t="shared" si="60"/>
        <v>0.6361207897793264</v>
      </c>
      <c r="T243" s="616"/>
      <c r="U243" s="612"/>
      <c r="V243" s="612"/>
      <c r="W243" s="612"/>
      <c r="X243" s="612"/>
    </row>
    <row r="244" spans="1:24" x14ac:dyDescent="0.15">
      <c r="A244" s="629" t="s">
        <v>178</v>
      </c>
      <c r="B244" s="612" t="str">
        <f>Cover!$G$25</f>
        <v>NO</v>
      </c>
      <c r="C244" s="612" t="s">
        <v>290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75629</v>
      </c>
      <c r="L244" s="615">
        <f>VLOOKUP(CONCATENATE($B244,"_",$C244,"_",L$2,"_",$D244,"_",$E244),SentData!$F$2:$G$65536,2,)</f>
        <v>46688</v>
      </c>
      <c r="M244" s="616"/>
      <c r="N244" s="617" t="str">
        <f t="shared" si="55"/>
        <v>!!</v>
      </c>
      <c r="O244" s="617" t="str">
        <f t="shared" si="56"/>
        <v>!!</v>
      </c>
      <c r="P244" s="617" t="str">
        <f t="shared" si="57"/>
        <v>!!</v>
      </c>
      <c r="Q244" s="617" t="str">
        <f t="shared" si="58"/>
        <v>!!</v>
      </c>
      <c r="R244" s="617" t="str">
        <f t="shared" si="59"/>
        <v>!!</v>
      </c>
      <c r="S244" s="617">
        <f t="shared" si="60"/>
        <v>0.6173293313411522</v>
      </c>
      <c r="T244" s="616"/>
      <c r="U244" s="612"/>
      <c r="V244" s="612"/>
      <c r="W244" s="612"/>
      <c r="X244" s="612"/>
    </row>
    <row r="245" spans="1:24" ht="12" x14ac:dyDescent="0.15">
      <c r="A245" s="618" t="s">
        <v>177</v>
      </c>
      <c r="B245" s="618" t="str">
        <f>Cover!$G$25</f>
        <v>NO</v>
      </c>
      <c r="C245" s="618" t="s">
        <v>290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f>VLOOKUP(CONCATENATE($B245,"_",$C245,"_",K$2,"_","1000 NAC","_",$E245),SentData!$F$2:$G$65536,2,)/VLOOKUP(CONCATENATE($B245,"_",$C245,"_",K$2,"_",$D245,"_",$E245),SentData!$F$2:$G$65536,2,)</f>
        <v>8783.8559814169585</v>
      </c>
      <c r="L245" s="621">
        <f>VLOOKUP(CONCATENATE($B245,"_",$C245,"_",L$2,"_","1000 NAC","_",$E245),SentData!$F$2:$G$65536,2,)/VLOOKUP(CONCATENATE($B245,"_",$C245,"_",L$2,"_",$D245,"_",$E245),SentData!$F$2:$G$65536,2,)</f>
        <v>8524.3746576593021</v>
      </c>
      <c r="M245" s="622"/>
      <c r="N245" s="623" t="str">
        <f t="shared" si="55"/>
        <v>!!</v>
      </c>
      <c r="O245" s="623" t="str">
        <f t="shared" si="56"/>
        <v>!!</v>
      </c>
      <c r="P245" s="623" t="str">
        <f t="shared" si="57"/>
        <v>!!</v>
      </c>
      <c r="Q245" s="623" t="str">
        <f t="shared" si="58"/>
        <v>!!</v>
      </c>
      <c r="R245" s="623" t="str">
        <f t="shared" si="59"/>
        <v>!!</v>
      </c>
      <c r="S245" s="623">
        <f t="shared" si="60"/>
        <v>0.97045929210285176</v>
      </c>
      <c r="T245" s="622"/>
      <c r="U245" s="631" t="str">
        <f>IF(ISNUMBER(U243),IF(ISNUMBER(U244),U244/U243,F244/U243),IF(ISNUMBER(U244),U244/F243,""))</f>
        <v/>
      </c>
      <c r="V245" s="631" t="str">
        <f>IF(ISNUMBER(V243),IF(ISNUMBER(V244),V244/V243,G244/V243),IF(ISNUMBER(V244),V244/G243,""))</f>
        <v/>
      </c>
      <c r="W245" s="631" t="str">
        <f>IF(ISNUMBER(W243),IF(ISNUMBER(W244),W244/W243,H244/W243),IF(ISNUMBER(W244),W244/H243,""))</f>
        <v/>
      </c>
      <c r="X245" s="631" t="str">
        <f>IF(ISNUMBER(X243),IF(ISNUMBER(X244),X244/X243,I244/X243),IF(ISNUMBER(X244),X244/I243,""))</f>
        <v/>
      </c>
    </row>
    <row r="246" spans="1:24" x14ac:dyDescent="0.15">
      <c r="A246" s="612" t="s">
        <v>179</v>
      </c>
      <c r="B246" s="612" t="str">
        <f>Cover!$G$25</f>
        <v>NO</v>
      </c>
      <c r="C246" s="612" t="s">
        <v>294</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4.7480000000000002</v>
      </c>
      <c r="L246" s="615">
        <f>VLOOKUP(CONCATENATE($B246,"_",$C246,"_",L$2,"_",$D246,"_",$E246),SentData!$F$2:$G$65536,2,)</f>
        <v>8.1820000000000004</v>
      </c>
      <c r="M246" s="616"/>
      <c r="N246" s="617" t="str">
        <f t="shared" si="55"/>
        <v>!!</v>
      </c>
      <c r="O246" s="617" t="str">
        <f t="shared" si="56"/>
        <v>!!</v>
      </c>
      <c r="P246" s="617" t="str">
        <f t="shared" si="57"/>
        <v>!!</v>
      </c>
      <c r="Q246" s="617" t="str">
        <f t="shared" si="58"/>
        <v>!!</v>
      </c>
      <c r="R246" s="617" t="str">
        <f t="shared" si="59"/>
        <v>!!</v>
      </c>
      <c r="S246" s="617">
        <f t="shared" si="60"/>
        <v>1.7232518955349621</v>
      </c>
      <c r="T246" s="616"/>
      <c r="U246" s="612"/>
      <c r="V246" s="612"/>
      <c r="W246" s="612"/>
      <c r="X246" s="612"/>
    </row>
    <row r="247" spans="1:24" x14ac:dyDescent="0.15">
      <c r="A247" s="629" t="s">
        <v>178</v>
      </c>
      <c r="B247" s="612" t="str">
        <f>Cover!$G$25</f>
        <v>NO</v>
      </c>
      <c r="C247" s="612" t="s">
        <v>294</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630</v>
      </c>
      <c r="L247" s="615">
        <f>VLOOKUP(CONCATENATE($B247,"_",$C247,"_",L$2,"_",$D247,"_",$E247),SentData!$F$2:$G$65536,2,)</f>
        <v>653</v>
      </c>
      <c r="M247" s="616"/>
      <c r="N247" s="617" t="str">
        <f t="shared" si="55"/>
        <v>!!</v>
      </c>
      <c r="O247" s="617" t="str">
        <f t="shared" si="56"/>
        <v>!!</v>
      </c>
      <c r="P247" s="617" t="str">
        <f t="shared" si="57"/>
        <v>!!</v>
      </c>
      <c r="Q247" s="617" t="str">
        <f t="shared" si="58"/>
        <v>!!</v>
      </c>
      <c r="R247" s="617" t="str">
        <f t="shared" si="59"/>
        <v>!!</v>
      </c>
      <c r="S247" s="617">
        <f t="shared" si="60"/>
        <v>1.0365079365079366</v>
      </c>
      <c r="T247" s="616"/>
      <c r="U247" s="612"/>
      <c r="V247" s="612"/>
      <c r="W247" s="612"/>
      <c r="X247" s="612"/>
    </row>
    <row r="248" spans="1:24" ht="12" x14ac:dyDescent="0.15">
      <c r="A248" s="618" t="s">
        <v>177</v>
      </c>
      <c r="B248" s="618" t="str">
        <f>Cover!$G$25</f>
        <v>NO</v>
      </c>
      <c r="C248" s="618" t="s">
        <v>294</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f>VLOOKUP(CONCATENATE($B248,"_",$C248,"_",K$2,"_","1000 NAC","_",$E248),SentData!$F$2:$G$65536,2,)/VLOOKUP(CONCATENATE($B248,"_",$C248,"_",K$2,"_",$D248,"_",$E248),SentData!$F$2:$G$65536,2,)</f>
        <v>132.68744734625105</v>
      </c>
      <c r="L248" s="621">
        <f>VLOOKUP(CONCATENATE($B248,"_",$C248,"_",L$2,"_","1000 NAC","_",$E248),SentData!$F$2:$G$65536,2,)/VLOOKUP(CONCATENATE($B248,"_",$C248,"_",L$2,"_",$D248,"_",$E248),SentData!$F$2:$G$65536,2,)</f>
        <v>79.809337570276213</v>
      </c>
      <c r="M248" s="622"/>
      <c r="N248" s="623" t="str">
        <f t="shared" si="55"/>
        <v>!!</v>
      </c>
      <c r="O248" s="623" t="str">
        <f t="shared" si="56"/>
        <v>!!</v>
      </c>
      <c r="P248" s="623" t="str">
        <f t="shared" si="57"/>
        <v>!!</v>
      </c>
      <c r="Q248" s="623" t="str">
        <f t="shared" si="58"/>
        <v>!!</v>
      </c>
      <c r="R248" s="623" t="str">
        <f t="shared" si="59"/>
        <v>!!</v>
      </c>
      <c r="S248" s="623">
        <f t="shared" si="60"/>
        <v>0.60148370600582779</v>
      </c>
      <c r="T248" s="622"/>
      <c r="U248" s="631" t="str">
        <f>IF(ISNUMBER(U246),IF(ISNUMBER(U247),U247/U246,F247/U246),IF(ISNUMBER(U247),U247/F246,""))</f>
        <v/>
      </c>
      <c r="V248" s="631" t="str">
        <f>IF(ISNUMBER(V246),IF(ISNUMBER(V247),V247/V246,G247/V246),IF(ISNUMBER(V247),V247/G246,""))</f>
        <v/>
      </c>
      <c r="W248" s="631" t="str">
        <f>IF(ISNUMBER(W246),IF(ISNUMBER(W247),W247/W246,H247/W246),IF(ISNUMBER(W247),W247/H246,""))</f>
        <v/>
      </c>
      <c r="X248" s="631" t="str">
        <f>IF(ISNUMBER(X246),IF(ISNUMBER(X247),X247/X246,I247/X246),IF(ISNUMBER(X247),X247/I246,""))</f>
        <v/>
      </c>
    </row>
    <row r="249" spans="1:24" x14ac:dyDescent="0.15">
      <c r="A249" s="612" t="s">
        <v>179</v>
      </c>
      <c r="B249" s="612" t="str">
        <f>Cover!$G$25</f>
        <v>NO</v>
      </c>
      <c r="C249" s="612" t="s">
        <v>290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5.0999999999999997E-2</v>
      </c>
      <c r="L249" s="615">
        <f>VLOOKUP(CONCATENATE($B249,"_",$C249,"_",L$2,"_",$D249,"_",$E249),SentData!$F$2:$G$65536,2,)</f>
        <v>2E-3</v>
      </c>
      <c r="M249" s="616"/>
      <c r="N249" s="617" t="str">
        <f t="shared" si="55"/>
        <v>!!</v>
      </c>
      <c r="O249" s="617" t="str">
        <f t="shared" si="56"/>
        <v>!!</v>
      </c>
      <c r="P249" s="617" t="str">
        <f t="shared" si="57"/>
        <v>!!</v>
      </c>
      <c r="Q249" s="617" t="str">
        <f t="shared" si="58"/>
        <v>!!</v>
      </c>
      <c r="R249" s="617" t="str">
        <f t="shared" si="59"/>
        <v>!!</v>
      </c>
      <c r="S249" s="617">
        <f t="shared" si="60"/>
        <v>3.921568627450981E-2</v>
      </c>
      <c r="T249" s="616"/>
      <c r="U249" s="612"/>
      <c r="V249" s="612"/>
      <c r="W249" s="612"/>
      <c r="X249" s="612"/>
    </row>
    <row r="250" spans="1:24" x14ac:dyDescent="0.15">
      <c r="A250" s="629" t="s">
        <v>178</v>
      </c>
      <c r="B250" s="612" t="str">
        <f>Cover!$G$25</f>
        <v>NO</v>
      </c>
      <c r="C250" s="612" t="s">
        <v>290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618</v>
      </c>
      <c r="L250" s="615">
        <f>VLOOKUP(CONCATENATE($B250,"_",$C250,"_",L$2,"_",$D250,"_",$E250),SentData!$F$2:$G$65536,2,)</f>
        <v>128</v>
      </c>
      <c r="M250" s="616"/>
      <c r="N250" s="617" t="str">
        <f t="shared" si="55"/>
        <v>!!</v>
      </c>
      <c r="O250" s="617" t="str">
        <f t="shared" si="56"/>
        <v>!!</v>
      </c>
      <c r="P250" s="617" t="str">
        <f t="shared" si="57"/>
        <v>!!</v>
      </c>
      <c r="Q250" s="617" t="str">
        <f t="shared" si="58"/>
        <v>!!</v>
      </c>
      <c r="R250" s="617" t="str">
        <f t="shared" si="59"/>
        <v>!!</v>
      </c>
      <c r="S250" s="617">
        <f t="shared" si="60"/>
        <v>0.20711974110032363</v>
      </c>
      <c r="T250" s="616"/>
      <c r="U250" s="612"/>
      <c r="V250" s="612"/>
      <c r="W250" s="612"/>
      <c r="X250" s="612"/>
    </row>
    <row r="251" spans="1:24" ht="12" x14ac:dyDescent="0.15">
      <c r="A251" s="618" t="s">
        <v>177</v>
      </c>
      <c r="B251" s="618" t="str">
        <f>Cover!$G$25</f>
        <v>NO</v>
      </c>
      <c r="C251" s="618" t="s">
        <v>290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f>VLOOKUP(CONCATENATE($B251,"_",$C251,"_",K$2,"_","1000 NAC","_",$E251),SentData!$F$2:$G$65536,2,)/VLOOKUP(CONCATENATE($B251,"_",$C251,"_",K$2,"_",$D251,"_",$E251),SentData!$F$2:$G$65536,2,)</f>
        <v>12117.64705882353</v>
      </c>
      <c r="L251" s="621">
        <f>VLOOKUP(CONCATENATE($B251,"_",$C251,"_",L$2,"_","1000 NAC","_",$E251),SentData!$F$2:$G$65536,2,)/VLOOKUP(CONCATENATE($B251,"_",$C251,"_",L$2,"_",$D251,"_",$E251),SentData!$F$2:$G$65536,2,)</f>
        <v>64000</v>
      </c>
      <c r="M251" s="622"/>
      <c r="N251" s="623" t="str">
        <f t="shared" si="55"/>
        <v>!!</v>
      </c>
      <c r="O251" s="623" t="str">
        <f t="shared" si="56"/>
        <v>!!</v>
      </c>
      <c r="P251" s="623" t="str">
        <f t="shared" si="57"/>
        <v>!!</v>
      </c>
      <c r="Q251" s="623" t="str">
        <f t="shared" si="58"/>
        <v>!!</v>
      </c>
      <c r="R251" s="623" t="str">
        <f t="shared" si="59"/>
        <v>!!</v>
      </c>
      <c r="S251" s="623">
        <f t="shared" si="60"/>
        <v>5.2815533980582519</v>
      </c>
      <c r="T251" s="622"/>
      <c r="U251" s="631" t="str">
        <f>IF(ISNUMBER(U249),IF(ISNUMBER(U250),U250/U249,F250/U249),IF(ISNUMBER(U250),U250/F249,""))</f>
        <v/>
      </c>
      <c r="V251" s="631" t="str">
        <f>IF(ISNUMBER(V249),IF(ISNUMBER(V250),V250/V249,G250/V249),IF(ISNUMBER(V250),V250/G249,""))</f>
        <v/>
      </c>
      <c r="W251" s="631" t="str">
        <f>IF(ISNUMBER(W249),IF(ISNUMBER(W250),W250/W249,H250/W249),IF(ISNUMBER(W250),W250/H249,""))</f>
        <v/>
      </c>
      <c r="X251" s="631" t="str">
        <f>IF(ISNUMBER(X249),IF(ISNUMBER(X250),X250/X249,I250/X249),IF(ISNUMBER(X250),X250/I249,""))</f>
        <v/>
      </c>
    </row>
    <row r="252" spans="1:24" x14ac:dyDescent="0.15">
      <c r="A252" s="612" t="s">
        <v>179</v>
      </c>
      <c r="B252" s="612" t="str">
        <f>Cover!$G$25</f>
        <v>NO</v>
      </c>
      <c r="C252" s="612" t="s">
        <v>294</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154.49799999999999</v>
      </c>
      <c r="L252" s="615">
        <f>VLOOKUP(CONCATENATE($B252,"_",$C252,"_",L$2,"_",$D252,"_",$E252),SentData!$F$2:$G$65536,2,)</f>
        <v>150.23400000000001</v>
      </c>
      <c r="M252" s="616"/>
      <c r="N252" s="617" t="str">
        <f t="shared" si="55"/>
        <v>!!</v>
      </c>
      <c r="O252" s="617" t="str">
        <f t="shared" si="56"/>
        <v>!!</v>
      </c>
      <c r="P252" s="617" t="str">
        <f t="shared" si="57"/>
        <v>!!</v>
      </c>
      <c r="Q252" s="617" t="str">
        <f t="shared" si="58"/>
        <v>!!</v>
      </c>
      <c r="R252" s="617" t="str">
        <f t="shared" si="59"/>
        <v>!!</v>
      </c>
      <c r="S252" s="617">
        <f t="shared" si="60"/>
        <v>0.97240093722896104</v>
      </c>
      <c r="T252" s="616"/>
      <c r="U252" s="612"/>
      <c r="V252" s="612"/>
      <c r="W252" s="612"/>
      <c r="X252" s="612"/>
    </row>
    <row r="253" spans="1:24" x14ac:dyDescent="0.15">
      <c r="A253" s="629" t="s">
        <v>178</v>
      </c>
      <c r="B253" s="612" t="str">
        <f>Cover!$G$25</f>
        <v>NO</v>
      </c>
      <c r="C253" s="612" t="s">
        <v>294</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1630842</v>
      </c>
      <c r="L253" s="615">
        <f>VLOOKUP(CONCATENATE($B253,"_",$C253,"_",L$2,"_",$D253,"_",$E253),SentData!$F$2:$G$65536,2,)</f>
        <v>1779570</v>
      </c>
      <c r="M253" s="616"/>
      <c r="N253" s="617" t="str">
        <f t="shared" si="55"/>
        <v>!!</v>
      </c>
      <c r="O253" s="617" t="str">
        <f t="shared" si="56"/>
        <v>!!</v>
      </c>
      <c r="P253" s="617" t="str">
        <f t="shared" si="57"/>
        <v>!!</v>
      </c>
      <c r="Q253" s="617" t="str">
        <f t="shared" si="58"/>
        <v>!!</v>
      </c>
      <c r="R253" s="617" t="str">
        <f t="shared" si="59"/>
        <v>!!</v>
      </c>
      <c r="S253" s="617">
        <f t="shared" si="60"/>
        <v>1.0911970626216396</v>
      </c>
      <c r="T253" s="616"/>
      <c r="U253" s="612"/>
      <c r="V253" s="612"/>
      <c r="W253" s="612"/>
      <c r="X253" s="612"/>
    </row>
    <row r="254" spans="1:24" ht="12" x14ac:dyDescent="0.15">
      <c r="A254" s="618" t="s">
        <v>177</v>
      </c>
      <c r="B254" s="618" t="str">
        <f>Cover!$G$25</f>
        <v>NO</v>
      </c>
      <c r="C254" s="618" t="s">
        <v>294</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f>VLOOKUP(CONCATENATE($B254,"_",$C254,"_",K$2,"_","1000 NAC","_",$E254),SentData!$F$2:$G$65536,2,)/VLOOKUP(CONCATENATE($B254,"_",$C254,"_",K$2,"_",$D254,"_",$E254),SentData!$F$2:$G$65536,2,)</f>
        <v>10555.748294476305</v>
      </c>
      <c r="L254" s="621">
        <f>VLOOKUP(CONCATENATE($B254,"_",$C254,"_",L$2,"_","1000 NAC","_",$E254),SentData!$F$2:$G$65536,2,)/VLOOKUP(CONCATENATE($B254,"_",$C254,"_",L$2,"_",$D254,"_",$E254),SentData!$F$2:$G$65536,2,)</f>
        <v>11845.321298773912</v>
      </c>
      <c r="M254" s="622"/>
      <c r="N254" s="623" t="str">
        <f t="shared" si="55"/>
        <v>!!</v>
      </c>
      <c r="O254" s="623" t="str">
        <f t="shared" si="56"/>
        <v>!!</v>
      </c>
      <c r="P254" s="623" t="str">
        <f t="shared" si="57"/>
        <v>!!</v>
      </c>
      <c r="Q254" s="623" t="str">
        <f t="shared" si="58"/>
        <v>!!</v>
      </c>
      <c r="R254" s="623" t="str">
        <f t="shared" si="59"/>
        <v>!!</v>
      </c>
      <c r="S254" s="623">
        <f t="shared" si="60"/>
        <v>1.1221678433704623</v>
      </c>
      <c r="T254" s="622"/>
      <c r="U254" s="631" t="str">
        <f>IF(ISNUMBER(U252),IF(ISNUMBER(U253),U253/U252,F253/U252),IF(ISNUMBER(U253),U253/F252,""))</f>
        <v/>
      </c>
      <c r="V254" s="631" t="str">
        <f>IF(ISNUMBER(V252),IF(ISNUMBER(V253),V253/V252,G253/V252),IF(ISNUMBER(V253),V253/G252,""))</f>
        <v/>
      </c>
      <c r="W254" s="631" t="str">
        <f>IF(ISNUMBER(W252),IF(ISNUMBER(W253),W253/W252,H253/W252),IF(ISNUMBER(W253),W253/H252,""))</f>
        <v/>
      </c>
      <c r="X254" s="631" t="str">
        <f>IF(ISNUMBER(X252),IF(ISNUMBER(X253),X253/X252,I253/X252),IF(ISNUMBER(X253),X253/I252,""))</f>
        <v/>
      </c>
    </row>
    <row r="255" spans="1:24" x14ac:dyDescent="0.15">
      <c r="A255" s="612" t="s">
        <v>179</v>
      </c>
      <c r="B255" s="612" t="str">
        <f>Cover!$G$25</f>
        <v>NO</v>
      </c>
      <c r="C255" s="612" t="s">
        <v>290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2.1059999999999999</v>
      </c>
      <c r="L255" s="615">
        <f>VLOOKUP(CONCATENATE($B255,"_",$C255,"_",L$2,"_",$D255,"_",$E255),SentData!$F$2:$G$65536,2,)</f>
        <v>1.8979999999999999</v>
      </c>
      <c r="M255" s="616"/>
      <c r="N255" s="617" t="str">
        <f t="shared" ref="N255:N266" si="61">IF(OR(ISERROR(F255),ISERROR(G255)),"!!",IF(F255=0,"!!",G255/F255))</f>
        <v>!!</v>
      </c>
      <c r="O255" s="617" t="str">
        <f t="shared" ref="O255:O266" si="62">IF(OR(ISERROR(G255),ISERROR(H255)),"!!",IF(G255=0,"!!",H255/G255))</f>
        <v>!!</v>
      </c>
      <c r="P255" s="617" t="str">
        <f t="shared" ref="P255:P266" si="63">IF(OR(ISERROR(H255),ISERROR(I255)),"!!",IF(H255=0,"!!",I255/H255))</f>
        <v>!!</v>
      </c>
      <c r="Q255" s="617" t="str">
        <f t="shared" ref="Q255:Q266" si="64">IF(OR(ISERROR(I255),ISERROR(J255)),"!!",IF(I255=0,"!!",J255/I255))</f>
        <v>!!</v>
      </c>
      <c r="R255" s="617" t="str">
        <f t="shared" ref="R255:R266" si="65">IF(OR(ISERROR(J255),ISERROR(K255)),"!!",IF(J255=0,"!!",K255/J255))</f>
        <v>!!</v>
      </c>
      <c r="S255" s="617">
        <f t="shared" ref="S255:S266" si="66">IF(OR(ISERROR(K255),ISERROR(L255)),"!!",IF(K255=0,"!!",L255/K255))</f>
        <v>0.90123456790123457</v>
      </c>
      <c r="T255" s="616"/>
      <c r="U255" s="612"/>
      <c r="V255" s="612"/>
      <c r="W255" s="612"/>
      <c r="X255" s="612"/>
    </row>
    <row r="256" spans="1:24" x14ac:dyDescent="0.15">
      <c r="A256" s="629" t="s">
        <v>178</v>
      </c>
      <c r="B256" s="612" t="str">
        <f>Cover!$G$25</f>
        <v>NO</v>
      </c>
      <c r="C256" s="612" t="s">
        <v>290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17295</v>
      </c>
      <c r="L256" s="615">
        <f>VLOOKUP(CONCATENATE($B256,"_",$C256,"_",L$2,"_",$D256,"_",$E256),SentData!$F$2:$G$65536,2,)</f>
        <v>17420</v>
      </c>
      <c r="M256" s="616"/>
      <c r="N256" s="617" t="str">
        <f t="shared" si="61"/>
        <v>!!</v>
      </c>
      <c r="O256" s="617" t="str">
        <f t="shared" si="62"/>
        <v>!!</v>
      </c>
      <c r="P256" s="617" t="str">
        <f t="shared" si="63"/>
        <v>!!</v>
      </c>
      <c r="Q256" s="617" t="str">
        <f t="shared" si="64"/>
        <v>!!</v>
      </c>
      <c r="R256" s="617" t="str">
        <f t="shared" si="65"/>
        <v>!!</v>
      </c>
      <c r="S256" s="617">
        <f t="shared" si="66"/>
        <v>1.0072275224053195</v>
      </c>
      <c r="T256" s="616"/>
      <c r="U256" s="612"/>
      <c r="V256" s="612"/>
      <c r="W256" s="612"/>
      <c r="X256" s="612"/>
    </row>
    <row r="257" spans="1:24" ht="12" x14ac:dyDescent="0.15">
      <c r="A257" s="618" t="s">
        <v>177</v>
      </c>
      <c r="B257" s="618" t="str">
        <f>Cover!$G$25</f>
        <v>NO</v>
      </c>
      <c r="C257" s="618" t="s">
        <v>290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8212.2507122507122</v>
      </c>
      <c r="L257" s="621">
        <f>VLOOKUP(CONCATENATE($B257,"_",$C257,"_",L$2,"_","1000 NAC","_",$E257),SentData!$F$2:$G$65536,2,)/VLOOKUP(CONCATENATE($B257,"_",$C257,"_",L$2,"_",$D257,"_",$E257),SentData!$F$2:$G$65536,2,)</f>
        <v>9178.0821917808225</v>
      </c>
      <c r="M257" s="622"/>
      <c r="N257" s="623" t="str">
        <f t="shared" si="61"/>
        <v>!!</v>
      </c>
      <c r="O257" s="623" t="str">
        <f t="shared" si="62"/>
        <v>!!</v>
      </c>
      <c r="P257" s="623" t="str">
        <f t="shared" si="63"/>
        <v>!!</v>
      </c>
      <c r="Q257" s="623" t="str">
        <f t="shared" si="64"/>
        <v>!!</v>
      </c>
      <c r="R257" s="623" t="str">
        <f t="shared" si="65"/>
        <v>!!</v>
      </c>
      <c r="S257" s="623">
        <f t="shared" si="66"/>
        <v>1.117608620751108</v>
      </c>
      <c r="T257" s="622"/>
      <c r="U257" s="631" t="str">
        <f>IF(ISNUMBER(U255),IF(ISNUMBER(U256),U256/U255,F256/U255),IF(ISNUMBER(U256),U256/F255,""))</f>
        <v/>
      </c>
      <c r="V257" s="631" t="str">
        <f>IF(ISNUMBER(V255),IF(ISNUMBER(V256),V256/V255,G256/V255),IF(ISNUMBER(V256),V256/G255,""))</f>
        <v/>
      </c>
      <c r="W257" s="631" t="str">
        <f>IF(ISNUMBER(W255),IF(ISNUMBER(W256),W256/W255,H256/W255),IF(ISNUMBER(W256),W256/H255,""))</f>
        <v/>
      </c>
      <c r="X257" s="631" t="str">
        <f>IF(ISNUMBER(X255),IF(ISNUMBER(X256),X256/X255,I256/X255),IF(ISNUMBER(X256),X256/I255,""))</f>
        <v/>
      </c>
    </row>
    <row r="258" spans="1:24" x14ac:dyDescent="0.15">
      <c r="A258" s="612" t="s">
        <v>179</v>
      </c>
      <c r="B258" s="612" t="str">
        <f>Cover!$G$25</f>
        <v>NO</v>
      </c>
      <c r="C258" s="612" t="s">
        <v>294</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0.216</v>
      </c>
      <c r="L258" s="615">
        <f>VLOOKUP(CONCATENATE($B258,"_",$C258,"_",L$2,"_",$D258,"_",$E258),SentData!$F$2:$G$65536,2,)</f>
        <v>1</v>
      </c>
      <c r="M258" s="616"/>
      <c r="N258" s="617" t="str">
        <f t="shared" si="61"/>
        <v>!!</v>
      </c>
      <c r="O258" s="617" t="str">
        <f t="shared" si="62"/>
        <v>!!</v>
      </c>
      <c r="P258" s="617" t="str">
        <f t="shared" si="63"/>
        <v>!!</v>
      </c>
      <c r="Q258" s="617" t="str">
        <f t="shared" si="64"/>
        <v>!!</v>
      </c>
      <c r="R258" s="617" t="str">
        <f t="shared" si="65"/>
        <v>!!</v>
      </c>
      <c r="S258" s="617">
        <f t="shared" si="66"/>
        <v>4.6296296296296298</v>
      </c>
      <c r="T258" s="616"/>
      <c r="U258" s="612"/>
      <c r="V258" s="612"/>
      <c r="W258" s="612"/>
      <c r="X258" s="612"/>
    </row>
    <row r="259" spans="1:24" x14ac:dyDescent="0.15">
      <c r="A259" s="629" t="s">
        <v>178</v>
      </c>
      <c r="B259" s="612" t="str">
        <f>Cover!$G$25</f>
        <v>NO</v>
      </c>
      <c r="C259" s="612" t="s">
        <v>294</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426</v>
      </c>
      <c r="L259" s="615">
        <f>VLOOKUP(CONCATENATE($B259,"_",$C259,"_",L$2,"_",$D259,"_",$E259),SentData!$F$2:$G$65536,2,)</f>
        <v>348</v>
      </c>
      <c r="M259" s="616"/>
      <c r="N259" s="617" t="str">
        <f t="shared" si="61"/>
        <v>!!</v>
      </c>
      <c r="O259" s="617" t="str">
        <f t="shared" si="62"/>
        <v>!!</v>
      </c>
      <c r="P259" s="617" t="str">
        <f t="shared" si="63"/>
        <v>!!</v>
      </c>
      <c r="Q259" s="617" t="str">
        <f t="shared" si="64"/>
        <v>!!</v>
      </c>
      <c r="R259" s="617" t="str">
        <f t="shared" si="65"/>
        <v>!!</v>
      </c>
      <c r="S259" s="617">
        <f t="shared" si="66"/>
        <v>0.81690140845070425</v>
      </c>
      <c r="T259" s="616"/>
      <c r="U259" s="612"/>
      <c r="V259" s="612"/>
      <c r="W259" s="612"/>
      <c r="X259" s="612"/>
    </row>
    <row r="260" spans="1:24" ht="12" x14ac:dyDescent="0.15">
      <c r="A260" s="618" t="s">
        <v>177</v>
      </c>
      <c r="B260" s="618" t="str">
        <f>Cover!$G$25</f>
        <v>NO</v>
      </c>
      <c r="C260" s="618" t="s">
        <v>294</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f>VLOOKUP(CONCATENATE($B260,"_",$C260,"_",K$2,"_","1000 NAC","_",$E260),SentData!$F$2:$G$65536,2,)/VLOOKUP(CONCATENATE($B260,"_",$C260,"_",K$2,"_",$D260,"_",$E260),SentData!$F$2:$G$65536,2,)</f>
        <v>1972.2222222222222</v>
      </c>
      <c r="L260" s="621">
        <f>VLOOKUP(CONCATENATE($B260,"_",$C260,"_",L$2,"_","1000 NAC","_",$E260),SentData!$F$2:$G$65536,2,)/VLOOKUP(CONCATENATE($B260,"_",$C260,"_",L$2,"_",$D260,"_",$E260),SentData!$F$2:$G$65536,2,)</f>
        <v>348</v>
      </c>
      <c r="M260" s="622"/>
      <c r="N260" s="623" t="str">
        <f t="shared" si="61"/>
        <v>!!</v>
      </c>
      <c r="O260" s="623" t="str">
        <f t="shared" si="62"/>
        <v>!!</v>
      </c>
      <c r="P260" s="623" t="str">
        <f t="shared" si="63"/>
        <v>!!</v>
      </c>
      <c r="Q260" s="623" t="str">
        <f t="shared" si="64"/>
        <v>!!</v>
      </c>
      <c r="R260" s="623" t="str">
        <f t="shared" si="65"/>
        <v>!!</v>
      </c>
      <c r="S260" s="623">
        <f t="shared" si="66"/>
        <v>0.17645070422535211</v>
      </c>
      <c r="T260" s="622"/>
      <c r="U260" s="631" t="str">
        <f>IF(ISNUMBER(U258),IF(ISNUMBER(U259),U259/U258,F259/U258),IF(ISNUMBER(U259),U259/F258,""))</f>
        <v/>
      </c>
      <c r="V260" s="631" t="str">
        <f>IF(ISNUMBER(V258),IF(ISNUMBER(V259),V259/V258,G259/V258),IF(ISNUMBER(V259),V259/G258,""))</f>
        <v/>
      </c>
      <c r="W260" s="631" t="str">
        <f>IF(ISNUMBER(W258),IF(ISNUMBER(W259),W259/W258,H259/W258),IF(ISNUMBER(W259),W259/H258,""))</f>
        <v/>
      </c>
      <c r="X260" s="631" t="str">
        <f>IF(ISNUMBER(X258),IF(ISNUMBER(X259),X259/X258,I259/X258),IF(ISNUMBER(X259),X259/I258,""))</f>
        <v/>
      </c>
    </row>
    <row r="261" spans="1:24" x14ac:dyDescent="0.15">
      <c r="A261" s="612" t="s">
        <v>179</v>
      </c>
      <c r="B261" s="612" t="str">
        <f>Cover!$G$25</f>
        <v>NO</v>
      </c>
      <c r="C261" s="612" t="s">
        <v>290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0.26</v>
      </c>
      <c r="L261" s="615">
        <f>VLOOKUP(CONCATENATE($B261,"_",$C261,"_",L$2,"_",$D261,"_",$E261),SentData!$F$2:$G$65536,2,)</f>
        <v>0.26500000000000001</v>
      </c>
      <c r="M261" s="616"/>
      <c r="N261" s="617" t="str">
        <f t="shared" si="61"/>
        <v>!!</v>
      </c>
      <c r="O261" s="617" t="str">
        <f t="shared" si="62"/>
        <v>!!</v>
      </c>
      <c r="P261" s="617" t="str">
        <f t="shared" si="63"/>
        <v>!!</v>
      </c>
      <c r="Q261" s="617" t="str">
        <f t="shared" si="64"/>
        <v>!!</v>
      </c>
      <c r="R261" s="617" t="str">
        <f t="shared" si="65"/>
        <v>!!</v>
      </c>
      <c r="S261" s="617">
        <f t="shared" si="66"/>
        <v>1.0192307692307692</v>
      </c>
      <c r="T261" s="616"/>
      <c r="U261" s="612"/>
      <c r="V261" s="612"/>
      <c r="W261" s="612"/>
      <c r="X261" s="612"/>
    </row>
    <row r="262" spans="1:24" x14ac:dyDescent="0.15">
      <c r="A262" s="629" t="s">
        <v>178</v>
      </c>
      <c r="B262" s="612" t="str">
        <f>Cover!$G$25</f>
        <v>NO</v>
      </c>
      <c r="C262" s="612" t="s">
        <v>290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5769</v>
      </c>
      <c r="L262" s="615">
        <f>VLOOKUP(CONCATENATE($B262,"_",$C262,"_",L$2,"_",$D262,"_",$E262),SentData!$F$2:$G$65536,2,)</f>
        <v>6288</v>
      </c>
      <c r="M262" s="616"/>
      <c r="N262" s="617" t="str">
        <f t="shared" si="61"/>
        <v>!!</v>
      </c>
      <c r="O262" s="617" t="str">
        <f t="shared" si="62"/>
        <v>!!</v>
      </c>
      <c r="P262" s="617" t="str">
        <f t="shared" si="63"/>
        <v>!!</v>
      </c>
      <c r="Q262" s="617" t="str">
        <f t="shared" si="64"/>
        <v>!!</v>
      </c>
      <c r="R262" s="617" t="str">
        <f t="shared" si="65"/>
        <v>!!</v>
      </c>
      <c r="S262" s="617">
        <f t="shared" si="66"/>
        <v>1.0899635985439418</v>
      </c>
      <c r="T262" s="616"/>
      <c r="U262" s="612"/>
      <c r="V262" s="612"/>
      <c r="W262" s="612"/>
      <c r="X262" s="612"/>
    </row>
    <row r="263" spans="1:24" ht="12" x14ac:dyDescent="0.15">
      <c r="A263" s="618" t="s">
        <v>177</v>
      </c>
      <c r="B263" s="618" t="str">
        <f>Cover!$G$25</f>
        <v>NO</v>
      </c>
      <c r="C263" s="618" t="s">
        <v>290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22188.461538461539</v>
      </c>
      <c r="L263" s="621">
        <f>VLOOKUP(CONCATENATE($B263,"_",$C263,"_",L$2,"_","1000 NAC","_",$E263),SentData!$F$2:$G$65536,2,)/VLOOKUP(CONCATENATE($B263,"_",$C263,"_",L$2,"_",$D263,"_",$E263),SentData!$F$2:$G$65536,2,)</f>
        <v>23728.301886792451</v>
      </c>
      <c r="M263" s="622"/>
      <c r="N263" s="623" t="str">
        <f t="shared" si="61"/>
        <v>!!</v>
      </c>
      <c r="O263" s="623" t="str">
        <f t="shared" si="62"/>
        <v>!!</v>
      </c>
      <c r="P263" s="623" t="str">
        <f t="shared" si="63"/>
        <v>!!</v>
      </c>
      <c r="Q263" s="623" t="str">
        <f t="shared" si="64"/>
        <v>!!</v>
      </c>
      <c r="R263" s="623" t="str">
        <f t="shared" si="65"/>
        <v>!!</v>
      </c>
      <c r="S263" s="623">
        <f t="shared" si="66"/>
        <v>1.0693982476280182</v>
      </c>
      <c r="T263" s="622"/>
      <c r="U263" s="631" t="str">
        <f>IF(ISNUMBER(U261),IF(ISNUMBER(U262),U262/U261,F262/U261),IF(ISNUMBER(U262),U262/F261,""))</f>
        <v/>
      </c>
      <c r="V263" s="631" t="str">
        <f>IF(ISNUMBER(V261),IF(ISNUMBER(V262),V262/V261,G262/V261),IF(ISNUMBER(V262),V262/G261,""))</f>
        <v/>
      </c>
      <c r="W263" s="631" t="str">
        <f>IF(ISNUMBER(W261),IF(ISNUMBER(W262),W262/W261,H262/W261),IF(ISNUMBER(W262),W262/H261,""))</f>
        <v/>
      </c>
      <c r="X263" s="631" t="str">
        <f>IF(ISNUMBER(X261),IF(ISNUMBER(X262),X262/X261,I262/X261),IF(ISNUMBER(X262),X262/I261,""))</f>
        <v/>
      </c>
    </row>
    <row r="264" spans="1:24" x14ac:dyDescent="0.15">
      <c r="A264" s="350" t="s">
        <v>179</v>
      </c>
      <c r="B264" s="350" t="str">
        <f>Cover!$G$25</f>
        <v>NO</v>
      </c>
      <c r="C264" s="350" t="s">
        <v>294</v>
      </c>
      <c r="D264" s="350" t="s">
        <v>360</v>
      </c>
      <c r="E264" s="351"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361" t="e">
        <f>VLOOKUP(CONCATENATE($B264,"_",$C264,"_",J$2,"_",$D264,"_",$E264),Database!$F$2:$G$65536,2,)</f>
        <v>#N/A</v>
      </c>
      <c r="K264" s="357">
        <f>VLOOKUP(CONCATENATE($B264,"_",$C264,"_",K$2,"_",$D264,"_",$E264),SentData!$F$2:$G$65536,2,)</f>
        <v>0.216</v>
      </c>
      <c r="L264" s="357">
        <f>VLOOKUP(CONCATENATE($B264,"_",$C264,"_",L$2,"_",$D264,"_",$E264),SentData!$F$2:$G$65536,2,)</f>
        <v>0</v>
      </c>
      <c r="M264" s="352"/>
      <c r="N264" s="353" t="str">
        <f t="shared" si="61"/>
        <v>!!</v>
      </c>
      <c r="O264" s="353" t="str">
        <f t="shared" si="62"/>
        <v>!!</v>
      </c>
      <c r="P264" s="353" t="str">
        <f t="shared" si="63"/>
        <v>!!</v>
      </c>
      <c r="Q264" s="353" t="str">
        <f t="shared" si="64"/>
        <v>!!</v>
      </c>
      <c r="R264" s="353" t="str">
        <f t="shared" si="65"/>
        <v>!!</v>
      </c>
      <c r="S264" s="353">
        <f t="shared" si="66"/>
        <v>0</v>
      </c>
      <c r="T264" s="352"/>
    </row>
    <row r="265" spans="1:24" x14ac:dyDescent="0.15">
      <c r="A265" s="362" t="s">
        <v>178</v>
      </c>
      <c r="B265" s="350" t="str">
        <f>Cover!$G$25</f>
        <v>NO</v>
      </c>
      <c r="C265" s="350" t="s">
        <v>294</v>
      </c>
      <c r="D265" s="350" t="s">
        <v>214</v>
      </c>
      <c r="E265" s="351"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361" t="e">
        <f>VLOOKUP(CONCATENATE($B265,"_",$C265,"_",J$2,"_",$D265,"_",$E265),Database!$F$2:$G$65536,2,)</f>
        <v>#N/A</v>
      </c>
      <c r="K265" s="357">
        <f>VLOOKUP(CONCATENATE($B265,"_",$C265,"_",K$2,"_",$D265,"_",$E265),SentData!$F$2:$G$65536,2,)</f>
        <v>426</v>
      </c>
      <c r="L265" s="357">
        <f>VLOOKUP(CONCATENATE($B265,"_",$C265,"_",L$2,"_",$D265,"_",$E265),SentData!$F$2:$G$65536,2,)</f>
        <v>0</v>
      </c>
      <c r="M265" s="352"/>
      <c r="N265" s="353" t="str">
        <f t="shared" si="61"/>
        <v>!!</v>
      </c>
      <c r="O265" s="353" t="str">
        <f t="shared" si="62"/>
        <v>!!</v>
      </c>
      <c r="P265" s="353" t="str">
        <f t="shared" si="63"/>
        <v>!!</v>
      </c>
      <c r="Q265" s="353" t="str">
        <f t="shared" si="64"/>
        <v>!!</v>
      </c>
      <c r="R265" s="353" t="str">
        <f t="shared" si="65"/>
        <v>!!</v>
      </c>
      <c r="S265" s="353">
        <f t="shared" si="66"/>
        <v>0</v>
      </c>
      <c r="T265" s="352"/>
    </row>
    <row r="266" spans="1:24" ht="12" x14ac:dyDescent="0.15">
      <c r="A266" s="350" t="s">
        <v>177</v>
      </c>
      <c r="B266" s="350" t="str">
        <f>Cover!$G$25</f>
        <v>NO</v>
      </c>
      <c r="C266" s="350" t="s">
        <v>294</v>
      </c>
      <c r="D266" s="350" t="s">
        <v>360</v>
      </c>
      <c r="E266" s="351"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f>VLOOKUP(CONCATENATE($B266,"_",$C266,"_",K$2,"_","1000 NAC","_",$E266),SentData!$F$2:$G$65536,2,)/VLOOKUP(CONCATENATE($B266,"_",$C266,"_",K$2,"_",$D266,"_",$E266),SentData!$F$2:$G$65536,2,)</f>
        <v>1972.2222222222222</v>
      </c>
      <c r="L266" s="357" t="e">
        <f>VLOOKUP(CONCATENATE($B266,"_",$C266,"_",L$2,"_","1000 NAC","_",$E266),SentData!$F$2:$G$65536,2,)/VLOOKUP(CONCATENATE($B266,"_",$C266,"_",L$2,"_",$D266,"_",$E266),SentData!$F$2:$G$65536,2,)</f>
        <v>#DIV/0!</v>
      </c>
      <c r="M266" s="352"/>
      <c r="N266" s="353" t="str">
        <f t="shared" si="61"/>
        <v>!!</v>
      </c>
      <c r="O266" s="353" t="str">
        <f t="shared" si="62"/>
        <v>!!</v>
      </c>
      <c r="P266" s="353" t="str">
        <f t="shared" si="63"/>
        <v>!!</v>
      </c>
      <c r="Q266" s="353" t="str">
        <f t="shared" si="64"/>
        <v>!!</v>
      </c>
      <c r="R266" s="353" t="str">
        <f t="shared" si="65"/>
        <v>!!</v>
      </c>
      <c r="S266" s="353" t="str">
        <f t="shared" si="66"/>
        <v>!!</v>
      </c>
      <c r="T266" s="352"/>
      <c r="U266" s="631" t="str">
        <f>IF(ISNUMBER(U264),IF(ISNUMBER(U265),U265/U264,F265/U264),IF(ISNUMBER(U265),U265/F264,""))</f>
        <v/>
      </c>
      <c r="V266" s="631" t="str">
        <f>IF(ISNUMBER(V264),IF(ISNUMBER(V265),V265/V264,G265/V264),IF(ISNUMBER(V265),V265/G264,""))</f>
        <v/>
      </c>
      <c r="W266" s="631" t="str">
        <f>IF(ISNUMBER(W264),IF(ISNUMBER(W265),W265/W264,H265/W264),IF(ISNUMBER(W265),W265/H264,""))</f>
        <v/>
      </c>
      <c r="X266" s="631" t="str">
        <f>IF(ISNUMBER(X264),IF(ISNUMBER(X265),X265/X264,I265/X264),IF(ISNUMBER(X265),X265/I264,""))</f>
        <v/>
      </c>
    </row>
    <row r="267" spans="1:24" x14ac:dyDescent="0.15">
      <c r="A267" s="612" t="s">
        <v>179</v>
      </c>
      <c r="B267" s="612" t="str">
        <f>Cover!$G$25</f>
        <v>NO</v>
      </c>
      <c r="C267" s="612" t="s">
        <v>290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1.8460000000000001</v>
      </c>
      <c r="L267" s="615">
        <f>VLOOKUP(CONCATENATE($B267,"_",$C267,"_",L$2,"_",$D267,"_",$E267),SentData!$F$2:$G$65536,2,)</f>
        <v>1.633</v>
      </c>
      <c r="M267" s="616"/>
      <c r="N267" s="617" t="str">
        <f t="shared" ref="N267:N278" si="67">IF(OR(ISERROR(F267),ISERROR(G267)),"!!",IF(F267=0,"!!",G267/F267))</f>
        <v>!!</v>
      </c>
      <c r="O267" s="617" t="str">
        <f t="shared" ref="O267:O278" si="68">IF(OR(ISERROR(G267),ISERROR(H267)),"!!",IF(G267=0,"!!",H267/G267))</f>
        <v>!!</v>
      </c>
      <c r="P267" s="617" t="str">
        <f t="shared" ref="P267:P278" si="69">IF(OR(ISERROR(H267),ISERROR(I267)),"!!",IF(H267=0,"!!",I267/H267))</f>
        <v>!!</v>
      </c>
      <c r="Q267" s="617" t="str">
        <f t="shared" ref="Q267:Q278" si="70">IF(OR(ISERROR(I267),ISERROR(J267)),"!!",IF(I267=0,"!!",J267/I267))</f>
        <v>!!</v>
      </c>
      <c r="R267" s="617" t="str">
        <f t="shared" ref="R267:R278" si="71">IF(OR(ISERROR(J267),ISERROR(K267)),"!!",IF(J267=0,"!!",K267/J267))</f>
        <v>!!</v>
      </c>
      <c r="S267" s="617">
        <f t="shared" ref="S267:S278" si="72">IF(OR(ISERROR(K267),ISERROR(L267)),"!!",IF(K267=0,"!!",L267/K267))</f>
        <v>0.88461538461538458</v>
      </c>
      <c r="T267" s="616"/>
      <c r="U267" s="612"/>
      <c r="V267" s="612"/>
      <c r="W267" s="612"/>
      <c r="X267" s="612"/>
    </row>
    <row r="268" spans="1:24" x14ac:dyDescent="0.15">
      <c r="A268" s="629" t="s">
        <v>178</v>
      </c>
      <c r="B268" s="612" t="str">
        <f>Cover!$G$25</f>
        <v>NO</v>
      </c>
      <c r="C268" s="612" t="s">
        <v>290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11526</v>
      </c>
      <c r="L268" s="615">
        <f>VLOOKUP(CONCATENATE($B268,"_",$C268,"_",L$2,"_",$D268,"_",$E268),SentData!$F$2:$G$65536,2,)</f>
        <v>11131</v>
      </c>
      <c r="M268" s="616"/>
      <c r="N268" s="617" t="str">
        <f t="shared" si="67"/>
        <v>!!</v>
      </c>
      <c r="O268" s="617" t="str">
        <f t="shared" si="68"/>
        <v>!!</v>
      </c>
      <c r="P268" s="617" t="str">
        <f t="shared" si="69"/>
        <v>!!</v>
      </c>
      <c r="Q268" s="617" t="str">
        <f t="shared" si="70"/>
        <v>!!</v>
      </c>
      <c r="R268" s="617" t="str">
        <f t="shared" si="71"/>
        <v>!!</v>
      </c>
      <c r="S268" s="617">
        <f t="shared" si="72"/>
        <v>0.96572965469373595</v>
      </c>
      <c r="T268" s="616"/>
      <c r="U268" s="612"/>
      <c r="V268" s="612"/>
      <c r="W268" s="612"/>
      <c r="X268" s="612"/>
    </row>
    <row r="269" spans="1:24" ht="12" x14ac:dyDescent="0.15">
      <c r="A269" s="618" t="s">
        <v>177</v>
      </c>
      <c r="B269" s="618" t="str">
        <f>Cover!$G$25</f>
        <v>NO</v>
      </c>
      <c r="C269" s="618" t="s">
        <v>290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6243.7703141928487</v>
      </c>
      <c r="L269" s="621">
        <f>VLOOKUP(CONCATENATE($B269,"_",$C269,"_",L$2,"_","1000 NAC","_",$E269),SentData!$F$2:$G$65536,2,)/VLOOKUP(CONCATENATE($B269,"_",$C269,"_",L$2,"_",$D269,"_",$E269),SentData!$F$2:$G$65536,2,)</f>
        <v>6816.2890385793016</v>
      </c>
      <c r="M269" s="622"/>
      <c r="N269" s="623" t="str">
        <f t="shared" si="67"/>
        <v>!!</v>
      </c>
      <c r="O269" s="623" t="str">
        <f t="shared" si="68"/>
        <v>!!</v>
      </c>
      <c r="P269" s="623" t="str">
        <f t="shared" si="69"/>
        <v>!!</v>
      </c>
      <c r="Q269" s="623" t="str">
        <f t="shared" si="70"/>
        <v>!!</v>
      </c>
      <c r="R269" s="623" t="str">
        <f t="shared" si="71"/>
        <v>!!</v>
      </c>
      <c r="S269" s="623">
        <f t="shared" si="72"/>
        <v>1.0916943922624842</v>
      </c>
      <c r="T269" s="622"/>
      <c r="U269" s="631" t="str">
        <f>IF(ISNUMBER(U267),IF(ISNUMBER(U268),U268/U267,F268/U267),IF(ISNUMBER(U268),U268/F267,""))</f>
        <v/>
      </c>
      <c r="V269" s="631" t="str">
        <f>IF(ISNUMBER(V267),IF(ISNUMBER(V268),V268/V267,G268/V267),IF(ISNUMBER(V268),V268/G267,""))</f>
        <v/>
      </c>
      <c r="W269" s="631" t="str">
        <f>IF(ISNUMBER(W267),IF(ISNUMBER(W268),W268/W267,H268/W267),IF(ISNUMBER(W268),W268/H267,""))</f>
        <v/>
      </c>
      <c r="X269" s="631" t="str">
        <f>IF(ISNUMBER(X267),IF(ISNUMBER(X268),X268/X267,I268/X267),IF(ISNUMBER(X268),X268/I267,""))</f>
        <v/>
      </c>
    </row>
    <row r="270" spans="1:24" x14ac:dyDescent="0.15">
      <c r="A270" s="612" t="s">
        <v>179</v>
      </c>
      <c r="B270" s="612" t="str">
        <f>Cover!$G$25</f>
        <v>NO</v>
      </c>
      <c r="C270" s="612" t="s">
        <v>294</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f>VLOOKUP(CONCATENATE($B270,"_",$C270,"_",L$2,"_",$D270,"_",$E270),SentData!$F$2:$G$65536,2,)</f>
        <v>1</v>
      </c>
      <c r="M270" s="616"/>
      <c r="N270" s="617" t="str">
        <f t="shared" si="67"/>
        <v>!!</v>
      </c>
      <c r="O270" s="617" t="str">
        <f t="shared" si="68"/>
        <v>!!</v>
      </c>
      <c r="P270" s="617" t="str">
        <f t="shared" si="69"/>
        <v>!!</v>
      </c>
      <c r="Q270" s="617" t="str">
        <f t="shared" si="70"/>
        <v>!!</v>
      </c>
      <c r="R270" s="617" t="str">
        <f t="shared" si="71"/>
        <v>!!</v>
      </c>
      <c r="S270" s="617" t="str">
        <f t="shared" si="72"/>
        <v>!!</v>
      </c>
      <c r="T270" s="616"/>
      <c r="U270" s="612"/>
      <c r="V270" s="612"/>
      <c r="W270" s="612"/>
      <c r="X270" s="612"/>
    </row>
    <row r="271" spans="1:24" x14ac:dyDescent="0.15">
      <c r="A271" s="629" t="s">
        <v>178</v>
      </c>
      <c r="B271" s="612" t="str">
        <f>Cover!$G$25</f>
        <v>NO</v>
      </c>
      <c r="C271" s="612" t="s">
        <v>294</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f>VLOOKUP(CONCATENATE($B271,"_",$C271,"_",L$2,"_",$D271,"_",$E271),SentData!$F$2:$G$65536,2,)</f>
        <v>336</v>
      </c>
      <c r="M271" s="616"/>
      <c r="N271" s="617" t="str">
        <f t="shared" si="67"/>
        <v>!!</v>
      </c>
      <c r="O271" s="617" t="str">
        <f t="shared" si="68"/>
        <v>!!</v>
      </c>
      <c r="P271" s="617" t="str">
        <f t="shared" si="69"/>
        <v>!!</v>
      </c>
      <c r="Q271" s="617" t="str">
        <f t="shared" si="70"/>
        <v>!!</v>
      </c>
      <c r="R271" s="617" t="str">
        <f t="shared" si="71"/>
        <v>!!</v>
      </c>
      <c r="S271" s="617" t="str">
        <f t="shared" si="72"/>
        <v>!!</v>
      </c>
      <c r="T271" s="616"/>
      <c r="U271" s="612"/>
      <c r="V271" s="612"/>
      <c r="W271" s="612"/>
      <c r="X271" s="612"/>
    </row>
    <row r="272" spans="1:24" ht="12" x14ac:dyDescent="0.15">
      <c r="A272" s="618" t="s">
        <v>177</v>
      </c>
      <c r="B272" s="618" t="str">
        <f>Cover!$G$25</f>
        <v>NO</v>
      </c>
      <c r="C272" s="618" t="s">
        <v>294</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f>VLOOKUP(CONCATENATE($B272,"_",$C272,"_",L$2,"_","1000 NAC","_",$E272),SentData!$F$2:$G$65536,2,)/VLOOKUP(CONCATENATE($B272,"_",$C272,"_",L$2,"_",$D272,"_",$E272),SentData!$F$2:$G$65536,2,)</f>
        <v>336</v>
      </c>
      <c r="M272" s="622"/>
      <c r="N272" s="623" t="str">
        <f t="shared" si="67"/>
        <v>!!</v>
      </c>
      <c r="O272" s="623" t="str">
        <f t="shared" si="68"/>
        <v>!!</v>
      </c>
      <c r="P272" s="623" t="str">
        <f t="shared" si="69"/>
        <v>!!</v>
      </c>
      <c r="Q272" s="623" t="str">
        <f t="shared" si="70"/>
        <v>!!</v>
      </c>
      <c r="R272" s="623" t="str">
        <f t="shared" si="71"/>
        <v>!!</v>
      </c>
      <c r="S272" s="623" t="str">
        <f t="shared" si="72"/>
        <v>!!</v>
      </c>
      <c r="T272" s="622"/>
      <c r="U272" s="631" t="str">
        <f>IF(ISNUMBER(U270),IF(ISNUMBER(U271),U271/U270,F271/U270),IF(ISNUMBER(U271),U271/F270,""))</f>
        <v/>
      </c>
      <c r="V272" s="631" t="str">
        <f>IF(ISNUMBER(V270),IF(ISNUMBER(V271),V271/V270,G271/V270),IF(ISNUMBER(V271),V271/G270,""))</f>
        <v/>
      </c>
      <c r="W272" s="631" t="str">
        <f>IF(ISNUMBER(W270),IF(ISNUMBER(W271),W271/W270,H271/W270),IF(ISNUMBER(W271),W271/H270,""))</f>
        <v/>
      </c>
      <c r="X272" s="631" t="str">
        <f>IF(ISNUMBER(X270),IF(ISNUMBER(X271),X271/X270,I271/X270),IF(ISNUMBER(X271),X271/I270,""))</f>
        <v/>
      </c>
    </row>
    <row r="273" spans="1:24" x14ac:dyDescent="0.15">
      <c r="A273" s="612" t="s">
        <v>179</v>
      </c>
      <c r="B273" s="612" t="str">
        <f>Cover!$G$25</f>
        <v>NO</v>
      </c>
      <c r="C273" s="612" t="s">
        <v>290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24.905000000000001</v>
      </c>
      <c r="L273" s="615">
        <f>VLOOKUP(CONCATENATE($B273,"_",$C273,"_",L$2,"_",$D273,"_",$E273),SentData!$F$2:$G$65536,2,)</f>
        <v>20.260000000000002</v>
      </c>
      <c r="M273" s="616"/>
      <c r="N273" s="617" t="str">
        <f t="shared" si="67"/>
        <v>!!</v>
      </c>
      <c r="O273" s="617" t="str">
        <f t="shared" si="68"/>
        <v>!!</v>
      </c>
      <c r="P273" s="617" t="str">
        <f t="shared" si="69"/>
        <v>!!</v>
      </c>
      <c r="Q273" s="617" t="str">
        <f t="shared" si="70"/>
        <v>!!</v>
      </c>
      <c r="R273" s="617" t="str">
        <f t="shared" si="71"/>
        <v>!!</v>
      </c>
      <c r="S273" s="617">
        <f t="shared" si="72"/>
        <v>0.81349126681389283</v>
      </c>
      <c r="T273" s="616"/>
      <c r="U273" s="612"/>
      <c r="V273" s="612"/>
      <c r="W273" s="612"/>
      <c r="X273" s="612"/>
    </row>
    <row r="274" spans="1:24" x14ac:dyDescent="0.15">
      <c r="A274" s="629" t="s">
        <v>178</v>
      </c>
      <c r="B274" s="612" t="str">
        <f>Cover!$G$25</f>
        <v>NO</v>
      </c>
      <c r="C274" s="612" t="s">
        <v>290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29890</v>
      </c>
      <c r="L274" s="615">
        <f>VLOOKUP(CONCATENATE($B274,"_",$C274,"_",L$2,"_",$D274,"_",$E274),SentData!$F$2:$G$65536,2,)</f>
        <v>22810</v>
      </c>
      <c r="M274" s="616"/>
      <c r="N274" s="617" t="str">
        <f t="shared" si="67"/>
        <v>!!</v>
      </c>
      <c r="O274" s="617" t="str">
        <f t="shared" si="68"/>
        <v>!!</v>
      </c>
      <c r="P274" s="617" t="str">
        <f t="shared" si="69"/>
        <v>!!</v>
      </c>
      <c r="Q274" s="617" t="str">
        <f t="shared" si="70"/>
        <v>!!</v>
      </c>
      <c r="R274" s="617" t="str">
        <f t="shared" si="71"/>
        <v>!!</v>
      </c>
      <c r="S274" s="617">
        <f t="shared" si="72"/>
        <v>0.7631314821010371</v>
      </c>
      <c r="T274" s="616"/>
      <c r="U274" s="612"/>
      <c r="V274" s="612"/>
      <c r="W274" s="612"/>
      <c r="X274" s="612"/>
    </row>
    <row r="275" spans="1:24" ht="12" x14ac:dyDescent="0.15">
      <c r="A275" s="618" t="s">
        <v>177</v>
      </c>
      <c r="B275" s="618" t="str">
        <f>Cover!$G$25</f>
        <v>NO</v>
      </c>
      <c r="C275" s="618" t="s">
        <v>290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f>VLOOKUP(CONCATENATE($B275,"_",$C275,"_",K$2,"_","1000 NAC","_",$E275),SentData!$F$2:$G$65536,2,)/VLOOKUP(CONCATENATE($B275,"_",$C275,"_",K$2,"_",$D275,"_",$E275),SentData!$F$2:$G$65536,2,)</f>
        <v>1200.160610319213</v>
      </c>
      <c r="L275" s="621">
        <f>VLOOKUP(CONCATENATE($B275,"_",$C275,"_",L$2,"_","1000 NAC","_",$E275),SentData!$F$2:$G$65536,2,)/VLOOKUP(CONCATENATE($B275,"_",$C275,"_",L$2,"_",$D275,"_",$E275),SentData!$F$2:$G$65536,2,)</f>
        <v>1125.8637709772952</v>
      </c>
      <c r="M275" s="622"/>
      <c r="N275" s="623" t="str">
        <f t="shared" si="67"/>
        <v>!!</v>
      </c>
      <c r="O275" s="623" t="str">
        <f t="shared" si="68"/>
        <v>!!</v>
      </c>
      <c r="P275" s="623" t="str">
        <f t="shared" si="69"/>
        <v>!!</v>
      </c>
      <c r="Q275" s="623" t="str">
        <f t="shared" si="70"/>
        <v>!!</v>
      </c>
      <c r="R275" s="623" t="str">
        <f t="shared" si="71"/>
        <v>!!</v>
      </c>
      <c r="S275" s="623">
        <f t="shared" si="72"/>
        <v>0.93809425279991765</v>
      </c>
      <c r="T275" s="622"/>
      <c r="U275" s="631" t="str">
        <f>IF(ISNUMBER(U273),IF(ISNUMBER(U274),U274/U273,F274/U273),IF(ISNUMBER(U274),U274/F273,""))</f>
        <v/>
      </c>
      <c r="V275" s="631" t="str">
        <f>IF(ISNUMBER(V273),IF(ISNUMBER(V274),V274/V273,G274/V273),IF(ISNUMBER(V274),V274/G273,""))</f>
        <v/>
      </c>
      <c r="W275" s="631" t="str">
        <f>IF(ISNUMBER(W273),IF(ISNUMBER(W274),W274/W273,H274/W273),IF(ISNUMBER(W274),W274/H273,""))</f>
        <v/>
      </c>
      <c r="X275" s="631" t="str">
        <f>IF(ISNUMBER(X273),IF(ISNUMBER(X274),X274/X273,I274/X273),IF(ISNUMBER(X274),X274/I273,""))</f>
        <v/>
      </c>
    </row>
    <row r="276" spans="1:24" x14ac:dyDescent="0.15">
      <c r="A276" s="612" t="s">
        <v>179</v>
      </c>
      <c r="B276" s="612" t="str">
        <f>Cover!$G$25</f>
        <v>NO</v>
      </c>
      <c r="C276" s="612" t="s">
        <v>294</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427.38600000000002</v>
      </c>
      <c r="L276" s="615">
        <f>VLOOKUP(CONCATENATE($B276,"_",$C276,"_",L$2,"_",$D276,"_",$E276),SentData!$F$2:$G$65536,2,)</f>
        <v>389.589</v>
      </c>
      <c r="M276" s="616"/>
      <c r="N276" s="617" t="str">
        <f t="shared" si="67"/>
        <v>!!</v>
      </c>
      <c r="O276" s="617" t="str">
        <f t="shared" si="68"/>
        <v>!!</v>
      </c>
      <c r="P276" s="617" t="str">
        <f t="shared" si="69"/>
        <v>!!</v>
      </c>
      <c r="Q276" s="617" t="str">
        <f t="shared" si="70"/>
        <v>!!</v>
      </c>
      <c r="R276" s="617" t="str">
        <f t="shared" si="71"/>
        <v>!!</v>
      </c>
      <c r="S276" s="617">
        <f t="shared" si="72"/>
        <v>0.91156238154735991</v>
      </c>
      <c r="T276" s="616"/>
      <c r="U276" s="612"/>
      <c r="V276" s="612"/>
      <c r="W276" s="612"/>
      <c r="X276" s="612"/>
    </row>
    <row r="277" spans="1:24" x14ac:dyDescent="0.15">
      <c r="A277" s="629" t="s">
        <v>178</v>
      </c>
      <c r="B277" s="612" t="str">
        <f>Cover!$G$25</f>
        <v>NO</v>
      </c>
      <c r="C277" s="612" t="s">
        <v>294</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381003</v>
      </c>
      <c r="L277" s="615">
        <f>VLOOKUP(CONCATENATE($B277,"_",$C277,"_",L$2,"_",$D277,"_",$E277),SentData!$F$2:$G$65536,2,)</f>
        <v>303100</v>
      </c>
      <c r="M277" s="616"/>
      <c r="N277" s="617" t="str">
        <f t="shared" si="67"/>
        <v>!!</v>
      </c>
      <c r="O277" s="617" t="str">
        <f t="shared" si="68"/>
        <v>!!</v>
      </c>
      <c r="P277" s="617" t="str">
        <f t="shared" si="69"/>
        <v>!!</v>
      </c>
      <c r="Q277" s="617" t="str">
        <f t="shared" si="70"/>
        <v>!!</v>
      </c>
      <c r="R277" s="617" t="str">
        <f t="shared" si="71"/>
        <v>!!</v>
      </c>
      <c r="S277" s="617">
        <f t="shared" si="72"/>
        <v>0.79553179371291038</v>
      </c>
      <c r="T277" s="616"/>
      <c r="U277" s="612"/>
      <c r="V277" s="612"/>
      <c r="W277" s="612"/>
      <c r="X277" s="612"/>
    </row>
    <row r="278" spans="1:24" ht="12" x14ac:dyDescent="0.15">
      <c r="A278" s="618" t="s">
        <v>177</v>
      </c>
      <c r="B278" s="618" t="str">
        <f>Cover!$G$25</f>
        <v>NO</v>
      </c>
      <c r="C278" s="618" t="s">
        <v>294</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891.47281380297898</v>
      </c>
      <c r="L278" s="621">
        <f>VLOOKUP(CONCATENATE($B278,"_",$C278,"_",L$2,"_","1000 NAC","_",$E278),SentData!$F$2:$G$65536,2,)/VLOOKUP(CONCATENATE($B278,"_",$C278,"_",L$2,"_",$D278,"_",$E278),SentData!$F$2:$G$65536,2,)</f>
        <v>777.99937883256462</v>
      </c>
      <c r="M278" s="622"/>
      <c r="N278" s="623" t="str">
        <f t="shared" si="67"/>
        <v>!!</v>
      </c>
      <c r="O278" s="623" t="str">
        <f t="shared" si="68"/>
        <v>!!</v>
      </c>
      <c r="P278" s="623" t="str">
        <f t="shared" si="69"/>
        <v>!!</v>
      </c>
      <c r="Q278" s="623" t="str">
        <f t="shared" si="70"/>
        <v>!!</v>
      </c>
      <c r="R278" s="623" t="str">
        <f t="shared" si="71"/>
        <v>!!</v>
      </c>
      <c r="S278" s="623">
        <f t="shared" si="72"/>
        <v>0.87271239995940841</v>
      </c>
      <c r="T278" s="622"/>
      <c r="U278" s="631" t="str">
        <f>IF(ISNUMBER(U276),IF(ISNUMBER(U277),U277/U276,F277/U276),IF(ISNUMBER(U277),U277/F276,""))</f>
        <v/>
      </c>
      <c r="V278" s="631" t="str">
        <f>IF(ISNUMBER(V276),IF(ISNUMBER(V277),V277/V276,G277/V276),IF(ISNUMBER(V277),V277/G276,""))</f>
        <v/>
      </c>
      <c r="W278" s="631" t="str">
        <f>IF(ISNUMBER(W276),IF(ISNUMBER(W277),W277/W276,H277/W276),IF(ISNUMBER(W277),W277/H276,""))</f>
        <v/>
      </c>
      <c r="X278" s="631" t="str">
        <f>IF(ISNUMBER(X276),IF(ISNUMBER(X277),X277/X276,I277/X276),IF(ISNUMBER(X277),X277/I276,""))</f>
        <v/>
      </c>
    </row>
    <row r="279" spans="1:24" x14ac:dyDescent="0.15">
      <c r="A279" s="612" t="s">
        <v>179</v>
      </c>
      <c r="B279" s="612" t="str">
        <f>Cover!$G$25</f>
        <v>NO</v>
      </c>
      <c r="C279" s="612" t="s">
        <v>290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326.02699999999999</v>
      </c>
      <c r="L279" s="615">
        <f>VLOOKUP(CONCATENATE($B279,"_",$C279,"_",L$2,"_",$D279,"_",$E279),SentData!$F$2:$G$65536,2,)</f>
        <v>301.88</v>
      </c>
      <c r="M279" s="616"/>
      <c r="N279" s="617" t="str">
        <f t="shared" ref="N279:N316" si="73">IF(OR(ISERROR(F279),ISERROR(G279)),"!!",IF(F279=0,"!!",G279/F279))</f>
        <v>!!</v>
      </c>
      <c r="O279" s="617" t="str">
        <f t="shared" ref="O279:O316" si="74">IF(OR(ISERROR(G279),ISERROR(H279)),"!!",IF(G279=0,"!!",H279/G279))</f>
        <v>!!</v>
      </c>
      <c r="P279" s="617" t="str">
        <f t="shared" ref="P279:P316" si="75">IF(OR(ISERROR(H279),ISERROR(I279)),"!!",IF(H279=0,"!!",I279/H279))</f>
        <v>!!</v>
      </c>
      <c r="Q279" s="617" t="str">
        <f t="shared" ref="Q279:Q316" si="76">IF(OR(ISERROR(I279),ISERROR(J279)),"!!",IF(I279=0,"!!",J279/I279))</f>
        <v>!!</v>
      </c>
      <c r="R279" s="617" t="str">
        <f t="shared" ref="R279:R316" si="77">IF(OR(ISERROR(J279),ISERROR(K279)),"!!",IF(J279=0,"!!",K279/J279))</f>
        <v>!!</v>
      </c>
      <c r="S279" s="617">
        <f t="shared" ref="S279:S316" si="78">IF(OR(ISERROR(K279),ISERROR(L279)),"!!",IF(K279=0,"!!",L279/K279))</f>
        <v>0.92593558202234783</v>
      </c>
      <c r="T279" s="616"/>
      <c r="U279" s="612"/>
      <c r="V279" s="612"/>
      <c r="W279" s="612"/>
      <c r="X279" s="612"/>
    </row>
    <row r="280" spans="1:24" x14ac:dyDescent="0.15">
      <c r="A280" s="629" t="s">
        <v>178</v>
      </c>
      <c r="B280" s="612" t="str">
        <f>Cover!$G$25</f>
        <v>NO</v>
      </c>
      <c r="C280" s="612" t="s">
        <v>290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2488605</v>
      </c>
      <c r="L280" s="615">
        <f>VLOOKUP(CONCATENATE($B280,"_",$C280,"_",L$2,"_",$D280,"_",$E280),SentData!$F$2:$G$65536,2,)</f>
        <v>2419649</v>
      </c>
      <c r="M280" s="616"/>
      <c r="N280" s="617" t="str">
        <f t="shared" si="73"/>
        <v>!!</v>
      </c>
      <c r="O280" s="617" t="str">
        <f t="shared" si="74"/>
        <v>!!</v>
      </c>
      <c r="P280" s="617" t="str">
        <f t="shared" si="75"/>
        <v>!!</v>
      </c>
      <c r="Q280" s="617" t="str">
        <f t="shared" si="76"/>
        <v>!!</v>
      </c>
      <c r="R280" s="617" t="str">
        <f t="shared" si="77"/>
        <v>!!</v>
      </c>
      <c r="S280" s="617">
        <f t="shared" si="78"/>
        <v>0.97229130376254969</v>
      </c>
      <c r="T280" s="616"/>
      <c r="U280" s="612"/>
      <c r="V280" s="612"/>
      <c r="W280" s="612"/>
      <c r="X280" s="612"/>
    </row>
    <row r="281" spans="1:24" ht="12" x14ac:dyDescent="0.15">
      <c r="A281" s="618" t="s">
        <v>177</v>
      </c>
      <c r="B281" s="618" t="str">
        <f>Cover!$G$25</f>
        <v>NO</v>
      </c>
      <c r="C281" s="618" t="s">
        <v>290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7633.1254773377668</v>
      </c>
      <c r="L281" s="621">
        <f>VLOOKUP(CONCATENATE($B281,"_",$C281,"_",L$2,"_","1000 NAC","_",$E281),SentData!$F$2:$G$65536,2,)/VLOOKUP(CONCATENATE($B281,"_",$C281,"_",L$2,"_",$D281,"_",$E281),SentData!$F$2:$G$65536,2,)</f>
        <v>8015.2676560222608</v>
      </c>
      <c r="M281" s="622"/>
      <c r="N281" s="623" t="str">
        <f t="shared" si="73"/>
        <v>!!</v>
      </c>
      <c r="O281" s="623" t="str">
        <f t="shared" si="74"/>
        <v>!!</v>
      </c>
      <c r="P281" s="623" t="str">
        <f t="shared" si="75"/>
        <v>!!</v>
      </c>
      <c r="Q281" s="623" t="str">
        <f t="shared" si="76"/>
        <v>!!</v>
      </c>
      <c r="R281" s="623" t="str">
        <f t="shared" si="77"/>
        <v>!!</v>
      </c>
      <c r="S281" s="623">
        <f t="shared" si="78"/>
        <v>1.0500636573863549</v>
      </c>
      <c r="T281" s="622"/>
      <c r="U281" s="631" t="str">
        <f>IF(ISNUMBER(U279),IF(ISNUMBER(U280),U280/U279,F280/U279),IF(ISNUMBER(U280),U280/F279,""))</f>
        <v/>
      </c>
      <c r="V281" s="631" t="str">
        <f>IF(ISNUMBER(V279),IF(ISNUMBER(V280),V280/V279,G280/V279),IF(ISNUMBER(V280),V280/G279,""))</f>
        <v/>
      </c>
      <c r="W281" s="631" t="str">
        <f>IF(ISNUMBER(W279),IF(ISNUMBER(W280),W280/W279,H280/W279),IF(ISNUMBER(W280),W280/H279,""))</f>
        <v/>
      </c>
      <c r="X281" s="631" t="str">
        <f>IF(ISNUMBER(X279),IF(ISNUMBER(X280),X280/X279,I280/X279),IF(ISNUMBER(X280),X280/I279,""))</f>
        <v/>
      </c>
    </row>
    <row r="282" spans="1:24" x14ac:dyDescent="0.15">
      <c r="A282" s="612" t="s">
        <v>179</v>
      </c>
      <c r="B282" s="612" t="str">
        <f>Cover!$G$25</f>
        <v>NO</v>
      </c>
      <c r="C282" s="612" t="s">
        <v>294</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73"/>
        <v>!!</v>
      </c>
      <c r="O282" s="617" t="str">
        <f t="shared" si="74"/>
        <v>!!</v>
      </c>
      <c r="P282" s="617" t="str">
        <f t="shared" si="75"/>
        <v>!!</v>
      </c>
      <c r="Q282" s="617" t="str">
        <f t="shared" si="76"/>
        <v>!!</v>
      </c>
      <c r="R282" s="617" t="str">
        <f t="shared" si="77"/>
        <v>!!</v>
      </c>
      <c r="S282" s="617" t="str">
        <f t="shared" si="78"/>
        <v>!!</v>
      </c>
      <c r="T282" s="616"/>
      <c r="U282" s="612"/>
      <c r="V282" s="612"/>
      <c r="W282" s="612"/>
      <c r="X282" s="612"/>
    </row>
    <row r="283" spans="1:24" x14ac:dyDescent="0.15">
      <c r="A283" s="629" t="s">
        <v>178</v>
      </c>
      <c r="B283" s="612" t="str">
        <f>Cover!$G$25</f>
        <v>NO</v>
      </c>
      <c r="C283" s="612" t="s">
        <v>294</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73"/>
        <v>!!</v>
      </c>
      <c r="O283" s="617" t="str">
        <f t="shared" si="74"/>
        <v>!!</v>
      </c>
      <c r="P283" s="617" t="str">
        <f t="shared" si="75"/>
        <v>!!</v>
      </c>
      <c r="Q283" s="617" t="str">
        <f t="shared" si="76"/>
        <v>!!</v>
      </c>
      <c r="R283" s="617" t="str">
        <f t="shared" si="77"/>
        <v>!!</v>
      </c>
      <c r="S283" s="617" t="str">
        <f t="shared" si="78"/>
        <v>!!</v>
      </c>
      <c r="T283" s="616"/>
      <c r="U283" s="612"/>
      <c r="V283" s="612"/>
      <c r="W283" s="612"/>
      <c r="X283" s="612"/>
    </row>
    <row r="284" spans="1:24" ht="12" x14ac:dyDescent="0.15">
      <c r="A284" s="618" t="s">
        <v>177</v>
      </c>
      <c r="B284" s="618" t="str">
        <f>Cover!$G$25</f>
        <v>NO</v>
      </c>
      <c r="C284" s="618" t="s">
        <v>294</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73"/>
        <v>!!</v>
      </c>
      <c r="O284" s="623" t="str">
        <f t="shared" si="74"/>
        <v>!!</v>
      </c>
      <c r="P284" s="623" t="str">
        <f t="shared" si="75"/>
        <v>!!</v>
      </c>
      <c r="Q284" s="623" t="str">
        <f t="shared" si="76"/>
        <v>!!</v>
      </c>
      <c r="R284" s="623" t="str">
        <f t="shared" si="77"/>
        <v>!!</v>
      </c>
      <c r="S284" s="623" t="str">
        <f t="shared" si="78"/>
        <v>!!</v>
      </c>
      <c r="T284" s="622"/>
      <c r="U284" s="631" t="str">
        <f>IF(ISNUMBER(U282),IF(ISNUMBER(U283),U283/U282,F283/U282),IF(ISNUMBER(U283),U283/F282,""))</f>
        <v/>
      </c>
      <c r="V284" s="631" t="str">
        <f>IF(ISNUMBER(V282),IF(ISNUMBER(V283),V283/V282,G283/V282),IF(ISNUMBER(V283),V283/G282,""))</f>
        <v/>
      </c>
      <c r="W284" s="631" t="str">
        <f>IF(ISNUMBER(W282),IF(ISNUMBER(W283),W283/W282,H283/W282),IF(ISNUMBER(W283),W283/H282,""))</f>
        <v/>
      </c>
      <c r="X284" s="631" t="str">
        <f>IF(ISNUMBER(X282),IF(ISNUMBER(X283),X283/X282,I283/X282),IF(ISNUMBER(X283),X283/I282,""))</f>
        <v/>
      </c>
    </row>
    <row r="285" spans="1:24" x14ac:dyDescent="0.15">
      <c r="A285" s="612" t="s">
        <v>179</v>
      </c>
      <c r="B285" s="612" t="str">
        <f>Cover!$G$25</f>
        <v>NO</v>
      </c>
      <c r="C285" s="612" t="s">
        <v>290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165.20100000000002</v>
      </c>
      <c r="L285" s="615">
        <f>VLOOKUP(CONCATENATE($B285,"_",$C285,"_",L$2,"_",$D285,"_",$E285),SentData!$F$2:$G$65536,2,)</f>
        <v>129.328</v>
      </c>
      <c r="M285" s="616"/>
      <c r="N285" s="617" t="str">
        <f t="shared" si="73"/>
        <v>!!</v>
      </c>
      <c r="O285" s="617" t="str">
        <f t="shared" si="74"/>
        <v>!!</v>
      </c>
      <c r="P285" s="617" t="str">
        <f t="shared" si="75"/>
        <v>!!</v>
      </c>
      <c r="Q285" s="617" t="str">
        <f t="shared" si="76"/>
        <v>!!</v>
      </c>
      <c r="R285" s="617" t="str">
        <f t="shared" si="77"/>
        <v>!!</v>
      </c>
      <c r="S285" s="617">
        <f t="shared" si="78"/>
        <v>0.78285240404113765</v>
      </c>
      <c r="T285" s="616"/>
      <c r="U285" s="612"/>
      <c r="V285" s="612"/>
      <c r="W285" s="612"/>
      <c r="X285" s="612"/>
    </row>
    <row r="286" spans="1:24" x14ac:dyDescent="0.15">
      <c r="A286" s="629" t="s">
        <v>178</v>
      </c>
      <c r="B286" s="612" t="str">
        <f>Cover!$G$25</f>
        <v>NO</v>
      </c>
      <c r="C286" s="612" t="s">
        <v>290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980040</v>
      </c>
      <c r="L286" s="615">
        <f>VLOOKUP(CONCATENATE($B286,"_",$C286,"_",L$2,"_",$D286,"_",$E286),SentData!$F$2:$G$65536,2,)</f>
        <v>794321</v>
      </c>
      <c r="M286" s="616"/>
      <c r="N286" s="617" t="str">
        <f t="shared" si="73"/>
        <v>!!</v>
      </c>
      <c r="O286" s="617" t="str">
        <f t="shared" si="74"/>
        <v>!!</v>
      </c>
      <c r="P286" s="617" t="str">
        <f t="shared" si="75"/>
        <v>!!</v>
      </c>
      <c r="Q286" s="617" t="str">
        <f t="shared" si="76"/>
        <v>!!</v>
      </c>
      <c r="R286" s="617" t="str">
        <f t="shared" si="77"/>
        <v>!!</v>
      </c>
      <c r="S286" s="617">
        <f t="shared" si="78"/>
        <v>0.81049855107954782</v>
      </c>
      <c r="T286" s="616"/>
      <c r="U286" s="612"/>
      <c r="V286" s="612"/>
      <c r="W286" s="612"/>
      <c r="X286" s="612"/>
    </row>
    <row r="287" spans="1:24" ht="12" x14ac:dyDescent="0.15">
      <c r="A287" s="618" t="s">
        <v>177</v>
      </c>
      <c r="B287" s="618" t="str">
        <f>Cover!$G$25</f>
        <v>NO</v>
      </c>
      <c r="C287" s="618" t="s">
        <v>290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5932.4096101113182</v>
      </c>
      <c r="L287" s="621">
        <f>VLOOKUP(CONCATENATE($B287,"_",$C287,"_",L$2,"_","1000 NAC","_",$E287),SentData!$F$2:$G$65536,2,)/VLOOKUP(CONCATENATE($B287,"_",$C287,"_",L$2,"_",$D287,"_",$E287),SentData!$F$2:$G$65536,2,)</f>
        <v>6141.9104911542745</v>
      </c>
      <c r="M287" s="622"/>
      <c r="N287" s="623" t="str">
        <f t="shared" si="73"/>
        <v>!!</v>
      </c>
      <c r="O287" s="623" t="str">
        <f t="shared" si="74"/>
        <v>!!</v>
      </c>
      <c r="P287" s="623" t="str">
        <f t="shared" si="75"/>
        <v>!!</v>
      </c>
      <c r="Q287" s="623" t="str">
        <f t="shared" si="76"/>
        <v>!!</v>
      </c>
      <c r="R287" s="623" t="str">
        <f t="shared" si="77"/>
        <v>!!</v>
      </c>
      <c r="S287" s="623">
        <f t="shared" si="78"/>
        <v>1.035314635167113</v>
      </c>
      <c r="T287" s="622"/>
      <c r="U287" s="631" t="str">
        <f>IF(ISNUMBER(U285),IF(ISNUMBER(U286),U286/U285,F286/U285),IF(ISNUMBER(U286),U286/F285,""))</f>
        <v/>
      </c>
      <c r="V287" s="631" t="str">
        <f>IF(ISNUMBER(V285),IF(ISNUMBER(V286),V286/V285,G286/V285),IF(ISNUMBER(V286),V286/G285,""))</f>
        <v/>
      </c>
      <c r="W287" s="631" t="str">
        <f>IF(ISNUMBER(W285),IF(ISNUMBER(W286),W286/W285,H286/W285),IF(ISNUMBER(W286),W286/H285,""))</f>
        <v/>
      </c>
      <c r="X287" s="631" t="str">
        <f>IF(ISNUMBER(X285),IF(ISNUMBER(X286),X286/X285,I286/X285),IF(ISNUMBER(X286),X286/I285,""))</f>
        <v/>
      </c>
    </row>
    <row r="288" spans="1:24" x14ac:dyDescent="0.15">
      <c r="A288" s="612" t="s">
        <v>179</v>
      </c>
      <c r="B288" s="612" t="str">
        <f>Cover!$G$25</f>
        <v>NO</v>
      </c>
      <c r="C288" s="612" t="s">
        <v>294</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v>
      </c>
      <c r="M288" s="616"/>
      <c r="N288" s="617" t="str">
        <f t="shared" si="73"/>
        <v>!!</v>
      </c>
      <c r="O288" s="617" t="str">
        <f t="shared" si="74"/>
        <v>!!</v>
      </c>
      <c r="P288" s="617" t="str">
        <f t="shared" si="75"/>
        <v>!!</v>
      </c>
      <c r="Q288" s="617" t="str">
        <f t="shared" si="76"/>
        <v>!!</v>
      </c>
      <c r="R288" s="617" t="str">
        <f t="shared" si="77"/>
        <v>!!</v>
      </c>
      <c r="S288" s="617" t="str">
        <f t="shared" si="78"/>
        <v>!!</v>
      </c>
      <c r="T288" s="616"/>
      <c r="U288" s="612"/>
      <c r="V288" s="612"/>
      <c r="W288" s="612"/>
      <c r="X288" s="612"/>
    </row>
    <row r="289" spans="1:24" x14ac:dyDescent="0.15">
      <c r="A289" s="629" t="s">
        <v>178</v>
      </c>
      <c r="B289" s="612" t="str">
        <f>Cover!$G$25</f>
        <v>NO</v>
      </c>
      <c r="C289" s="612" t="s">
        <v>294</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0</v>
      </c>
      <c r="M289" s="616"/>
      <c r="N289" s="617" t="str">
        <f t="shared" si="73"/>
        <v>!!</v>
      </c>
      <c r="O289" s="617" t="str">
        <f t="shared" si="74"/>
        <v>!!</v>
      </c>
      <c r="P289" s="617" t="str">
        <f t="shared" si="75"/>
        <v>!!</v>
      </c>
      <c r="Q289" s="617" t="str">
        <f t="shared" si="76"/>
        <v>!!</v>
      </c>
      <c r="R289" s="617" t="str">
        <f t="shared" si="77"/>
        <v>!!</v>
      </c>
      <c r="S289" s="617" t="str">
        <f t="shared" si="78"/>
        <v>!!</v>
      </c>
      <c r="T289" s="616"/>
      <c r="U289" s="612"/>
      <c r="V289" s="612"/>
      <c r="W289" s="612"/>
      <c r="X289" s="612"/>
    </row>
    <row r="290" spans="1:24" ht="12" x14ac:dyDescent="0.15">
      <c r="A290" s="618" t="s">
        <v>177</v>
      </c>
      <c r="B290" s="618" t="str">
        <f>Cover!$G$25</f>
        <v>NO</v>
      </c>
      <c r="C290" s="618" t="s">
        <v>294</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t="e">
        <f>VLOOKUP(CONCATENATE($B290,"_",$C290,"_",L$2,"_","1000 NAC","_",$E290),SentData!$F$2:$G$65536,2,)/VLOOKUP(CONCATENATE($B290,"_",$C290,"_",L$2,"_",$D290,"_",$E290),SentData!$F$2:$G$65536,2,)</f>
        <v>#DIV/0!</v>
      </c>
      <c r="M290" s="622"/>
      <c r="N290" s="623" t="str">
        <f t="shared" si="73"/>
        <v>!!</v>
      </c>
      <c r="O290" s="623" t="str">
        <f t="shared" si="74"/>
        <v>!!</v>
      </c>
      <c r="P290" s="623" t="str">
        <f t="shared" si="75"/>
        <v>!!</v>
      </c>
      <c r="Q290" s="623" t="str">
        <f t="shared" si="76"/>
        <v>!!</v>
      </c>
      <c r="R290" s="623" t="str">
        <f t="shared" si="77"/>
        <v>!!</v>
      </c>
      <c r="S290" s="623" t="str">
        <f t="shared" si="78"/>
        <v>!!</v>
      </c>
      <c r="T290" s="622"/>
      <c r="U290" s="631" t="str">
        <f>IF(ISNUMBER(U288),IF(ISNUMBER(U289),U289/U288,F289/U288),IF(ISNUMBER(U289),U289/F288,""))</f>
        <v/>
      </c>
      <c r="V290" s="631" t="str">
        <f>IF(ISNUMBER(V288),IF(ISNUMBER(V289),V289/V288,G289/V288),IF(ISNUMBER(V289),V289/G288,""))</f>
        <v/>
      </c>
      <c r="W290" s="631" t="str">
        <f>IF(ISNUMBER(W288),IF(ISNUMBER(W289),W289/W288,H289/W288),IF(ISNUMBER(W289),W289/H288,""))</f>
        <v/>
      </c>
      <c r="X290" s="631" t="str">
        <f>IF(ISNUMBER(X288),IF(ISNUMBER(X289),X289/X288,I289/X288),IF(ISNUMBER(X289),X289/I288,""))</f>
        <v/>
      </c>
    </row>
    <row r="291" spans="1:24" x14ac:dyDescent="0.15">
      <c r="A291" s="612" t="s">
        <v>179</v>
      </c>
      <c r="B291" s="612" t="str">
        <f>Cover!$G$25</f>
        <v>NO</v>
      </c>
      <c r="C291" s="612" t="s">
        <v>290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31.7</v>
      </c>
      <c r="L291" s="615">
        <f>VLOOKUP(CONCATENATE($B291,"_",$C291,"_",L$2,"_",$D291,"_",$E291),SentData!$F$2:$G$65536,2,)</f>
        <v>28.106000000000002</v>
      </c>
      <c r="M291" s="616"/>
      <c r="N291" s="617" t="str">
        <f t="shared" si="73"/>
        <v>!!</v>
      </c>
      <c r="O291" s="617" t="str">
        <f t="shared" si="74"/>
        <v>!!</v>
      </c>
      <c r="P291" s="617" t="str">
        <f t="shared" si="75"/>
        <v>!!</v>
      </c>
      <c r="Q291" s="617" t="str">
        <f t="shared" si="76"/>
        <v>!!</v>
      </c>
      <c r="R291" s="617" t="str">
        <f t="shared" si="77"/>
        <v>!!</v>
      </c>
      <c r="S291" s="617">
        <f t="shared" si="78"/>
        <v>0.88662460567823353</v>
      </c>
      <c r="T291" s="616"/>
      <c r="U291" s="612"/>
      <c r="V291" s="612"/>
      <c r="W291" s="612"/>
      <c r="X291" s="612"/>
    </row>
    <row r="292" spans="1:24" x14ac:dyDescent="0.15">
      <c r="A292" s="629" t="s">
        <v>178</v>
      </c>
      <c r="B292" s="612" t="str">
        <f>Cover!$G$25</f>
        <v>NO</v>
      </c>
      <c r="C292" s="612" t="s">
        <v>290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163109</v>
      </c>
      <c r="L292" s="615">
        <f>VLOOKUP(CONCATENATE($B292,"_",$C292,"_",L$2,"_",$D292,"_",$E292),SentData!$F$2:$G$65536,2,)</f>
        <v>138476</v>
      </c>
      <c r="M292" s="616"/>
      <c r="N292" s="617" t="str">
        <f t="shared" si="73"/>
        <v>!!</v>
      </c>
      <c r="O292" s="617" t="str">
        <f t="shared" si="74"/>
        <v>!!</v>
      </c>
      <c r="P292" s="617" t="str">
        <f t="shared" si="75"/>
        <v>!!</v>
      </c>
      <c r="Q292" s="617" t="str">
        <f t="shared" si="76"/>
        <v>!!</v>
      </c>
      <c r="R292" s="617" t="str">
        <f t="shared" si="77"/>
        <v>!!</v>
      </c>
      <c r="S292" s="617">
        <f t="shared" si="78"/>
        <v>0.84897829059095453</v>
      </c>
      <c r="T292" s="616"/>
      <c r="U292" s="612"/>
      <c r="V292" s="612"/>
      <c r="W292" s="612"/>
      <c r="X292" s="612"/>
    </row>
    <row r="293" spans="1:24" ht="12" x14ac:dyDescent="0.15">
      <c r="A293" s="618" t="s">
        <v>177</v>
      </c>
      <c r="B293" s="618" t="str">
        <f>Cover!$G$25</f>
        <v>NO</v>
      </c>
      <c r="C293" s="618" t="s">
        <v>290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5145.3943217665619</v>
      </c>
      <c r="L293" s="621">
        <f>VLOOKUP(CONCATENATE($B293,"_",$C293,"_",L$2,"_","1000 NAC","_",$E293),SentData!$F$2:$G$65536,2,)/VLOOKUP(CONCATENATE($B293,"_",$C293,"_",L$2,"_",$D293,"_",$E293),SentData!$F$2:$G$65536,2,)</f>
        <v>4926.9195189639222</v>
      </c>
      <c r="M293" s="622"/>
      <c r="N293" s="623" t="str">
        <f t="shared" si="73"/>
        <v>!!</v>
      </c>
      <c r="O293" s="623" t="str">
        <f t="shared" si="74"/>
        <v>!!</v>
      </c>
      <c r="P293" s="623" t="str">
        <f t="shared" si="75"/>
        <v>!!</v>
      </c>
      <c r="Q293" s="623" t="str">
        <f t="shared" si="76"/>
        <v>!!</v>
      </c>
      <c r="R293" s="623" t="str">
        <f t="shared" si="77"/>
        <v>!!</v>
      </c>
      <c r="S293" s="623">
        <f t="shared" si="78"/>
        <v>0.95753973570530337</v>
      </c>
      <c r="T293" s="622"/>
      <c r="U293" s="631" t="str">
        <f>IF(ISNUMBER(U291),IF(ISNUMBER(U292),U292/U291,F292/U291),IF(ISNUMBER(U292),U292/F291,""))</f>
        <v/>
      </c>
      <c r="V293" s="631" t="str">
        <f>IF(ISNUMBER(V291),IF(ISNUMBER(V292),V292/V291,G292/V291),IF(ISNUMBER(V292),V292/G291,""))</f>
        <v/>
      </c>
      <c r="W293" s="631" t="str">
        <f>IF(ISNUMBER(W291),IF(ISNUMBER(W292),W292/W291,H292/W291),IF(ISNUMBER(W292),W292/H291,""))</f>
        <v/>
      </c>
      <c r="X293" s="631" t="str">
        <f>IF(ISNUMBER(X291),IF(ISNUMBER(X292),X292/X291,I292/X291),IF(ISNUMBER(X292),X292/I291,""))</f>
        <v/>
      </c>
    </row>
    <row r="294" spans="1:24" x14ac:dyDescent="0.15">
      <c r="A294" s="612" t="s">
        <v>179</v>
      </c>
      <c r="B294" s="612" t="str">
        <f>Cover!$G$25</f>
        <v>NO</v>
      </c>
      <c r="C294" s="612" t="s">
        <v>294</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73"/>
        <v>!!</v>
      </c>
      <c r="O294" s="617" t="str">
        <f t="shared" si="74"/>
        <v>!!</v>
      </c>
      <c r="P294" s="617" t="str">
        <f t="shared" si="75"/>
        <v>!!</v>
      </c>
      <c r="Q294" s="617" t="str">
        <f t="shared" si="76"/>
        <v>!!</v>
      </c>
      <c r="R294" s="617" t="str">
        <f t="shared" si="77"/>
        <v>!!</v>
      </c>
      <c r="S294" s="617" t="str">
        <f t="shared" si="78"/>
        <v>!!</v>
      </c>
      <c r="T294" s="616"/>
      <c r="U294" s="612"/>
      <c r="V294" s="612"/>
      <c r="W294" s="612"/>
      <c r="X294" s="612"/>
    </row>
    <row r="295" spans="1:24" x14ac:dyDescent="0.15">
      <c r="A295" s="629" t="s">
        <v>178</v>
      </c>
      <c r="B295" s="612" t="str">
        <f>Cover!$G$25</f>
        <v>NO</v>
      </c>
      <c r="C295" s="612" t="s">
        <v>294</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73"/>
        <v>!!</v>
      </c>
      <c r="O295" s="617" t="str">
        <f t="shared" si="74"/>
        <v>!!</v>
      </c>
      <c r="P295" s="617" t="str">
        <f t="shared" si="75"/>
        <v>!!</v>
      </c>
      <c r="Q295" s="617" t="str">
        <f t="shared" si="76"/>
        <v>!!</v>
      </c>
      <c r="R295" s="617" t="str">
        <f t="shared" si="77"/>
        <v>!!</v>
      </c>
      <c r="S295" s="617" t="str">
        <f t="shared" si="78"/>
        <v>!!</v>
      </c>
      <c r="T295" s="616"/>
      <c r="U295" s="612"/>
      <c r="V295" s="612"/>
      <c r="W295" s="612"/>
      <c r="X295" s="612"/>
    </row>
    <row r="296" spans="1:24" ht="12" x14ac:dyDescent="0.15">
      <c r="A296" s="618" t="s">
        <v>177</v>
      </c>
      <c r="B296" s="618" t="str">
        <f>Cover!$G$25</f>
        <v>NO</v>
      </c>
      <c r="C296" s="618" t="s">
        <v>294</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73"/>
        <v>!!</v>
      </c>
      <c r="O296" s="623" t="str">
        <f t="shared" si="74"/>
        <v>!!</v>
      </c>
      <c r="P296" s="623" t="str">
        <f t="shared" si="75"/>
        <v>!!</v>
      </c>
      <c r="Q296" s="623" t="str">
        <f t="shared" si="76"/>
        <v>!!</v>
      </c>
      <c r="R296" s="623" t="str">
        <f t="shared" si="77"/>
        <v>!!</v>
      </c>
      <c r="S296" s="623" t="str">
        <f t="shared" si="78"/>
        <v>!!</v>
      </c>
      <c r="T296" s="622"/>
      <c r="U296" s="631" t="str">
        <f>IF(ISNUMBER(U294),IF(ISNUMBER(U295),U295/U294,F295/U294),IF(ISNUMBER(U295),U295/F294,""))</f>
        <v/>
      </c>
      <c r="V296" s="631" t="str">
        <f>IF(ISNUMBER(V294),IF(ISNUMBER(V295),V295/V294,G295/V294),IF(ISNUMBER(V295),V295/G294,""))</f>
        <v/>
      </c>
      <c r="W296" s="631" t="str">
        <f>IF(ISNUMBER(W294),IF(ISNUMBER(W295),W295/W294,H295/W294),IF(ISNUMBER(W295),W295/H294,""))</f>
        <v/>
      </c>
      <c r="X296" s="631" t="str">
        <f>IF(ISNUMBER(X294),IF(ISNUMBER(X295),X295/X294,I295/X294),IF(ISNUMBER(X295),X295/I294,""))</f>
        <v/>
      </c>
    </row>
    <row r="297" spans="1:24" x14ac:dyDescent="0.15">
      <c r="A297" s="612" t="s">
        <v>179</v>
      </c>
      <c r="B297" s="612" t="str">
        <f>Cover!$G$25</f>
        <v>NO</v>
      </c>
      <c r="C297" s="612" t="s">
        <v>290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3.8340000000000001</v>
      </c>
      <c r="L297" s="615">
        <f>VLOOKUP(CONCATENATE($B297,"_",$C297,"_",L$2,"_",$D297,"_",$E297),SentData!$F$2:$G$65536,2,)</f>
        <v>2.887</v>
      </c>
      <c r="M297" s="616"/>
      <c r="N297" s="617" t="str">
        <f t="shared" si="73"/>
        <v>!!</v>
      </c>
      <c r="O297" s="617" t="str">
        <f t="shared" si="74"/>
        <v>!!</v>
      </c>
      <c r="P297" s="617" t="str">
        <f t="shared" si="75"/>
        <v>!!</v>
      </c>
      <c r="Q297" s="617" t="str">
        <f t="shared" si="76"/>
        <v>!!</v>
      </c>
      <c r="R297" s="617" t="str">
        <f t="shared" si="77"/>
        <v>!!</v>
      </c>
      <c r="S297" s="617">
        <f t="shared" si="78"/>
        <v>0.75299947835159098</v>
      </c>
      <c r="T297" s="616"/>
      <c r="U297" s="612"/>
      <c r="V297" s="612"/>
      <c r="W297" s="612"/>
      <c r="X297" s="612"/>
    </row>
    <row r="298" spans="1:24" x14ac:dyDescent="0.15">
      <c r="A298" s="629" t="s">
        <v>178</v>
      </c>
      <c r="B298" s="612" t="str">
        <f>Cover!$G$25</f>
        <v>NO</v>
      </c>
      <c r="C298" s="612" t="s">
        <v>290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28373</v>
      </c>
      <c r="L298" s="615">
        <f>VLOOKUP(CONCATENATE($B298,"_",$C298,"_",L$2,"_",$D298,"_",$E298),SentData!$F$2:$G$65536,2,)</f>
        <v>24052</v>
      </c>
      <c r="M298" s="616"/>
      <c r="N298" s="617" t="str">
        <f t="shared" si="73"/>
        <v>!!</v>
      </c>
      <c r="O298" s="617" t="str">
        <f t="shared" si="74"/>
        <v>!!</v>
      </c>
      <c r="P298" s="617" t="str">
        <f t="shared" si="75"/>
        <v>!!</v>
      </c>
      <c r="Q298" s="617" t="str">
        <f t="shared" si="76"/>
        <v>!!</v>
      </c>
      <c r="R298" s="617" t="str">
        <f t="shared" si="77"/>
        <v>!!</v>
      </c>
      <c r="S298" s="617">
        <f t="shared" si="78"/>
        <v>0.84770732738871457</v>
      </c>
      <c r="T298" s="616"/>
      <c r="U298" s="612"/>
      <c r="V298" s="612"/>
      <c r="W298" s="612"/>
      <c r="X298" s="612"/>
    </row>
    <row r="299" spans="1:24" ht="12" x14ac:dyDescent="0.15">
      <c r="A299" s="618" t="s">
        <v>177</v>
      </c>
      <c r="B299" s="618" t="str">
        <f>Cover!$G$25</f>
        <v>NO</v>
      </c>
      <c r="C299" s="618" t="s">
        <v>290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7400.3651538862805</v>
      </c>
      <c r="L299" s="621">
        <f>VLOOKUP(CONCATENATE($B299,"_",$C299,"_",L$2,"_","1000 NAC","_",$E299),SentData!$F$2:$G$65536,2,)/VLOOKUP(CONCATENATE($B299,"_",$C299,"_",L$2,"_",$D299,"_",$E299),SentData!$F$2:$G$65536,2,)</f>
        <v>8331.139591271216</v>
      </c>
      <c r="M299" s="622"/>
      <c r="N299" s="623" t="str">
        <f t="shared" si="73"/>
        <v>!!</v>
      </c>
      <c r="O299" s="623" t="str">
        <f t="shared" si="74"/>
        <v>!!</v>
      </c>
      <c r="P299" s="623" t="str">
        <f t="shared" si="75"/>
        <v>!!</v>
      </c>
      <c r="Q299" s="623" t="str">
        <f t="shared" si="76"/>
        <v>!!</v>
      </c>
      <c r="R299" s="623" t="str">
        <f t="shared" si="77"/>
        <v>!!</v>
      </c>
      <c r="S299" s="623">
        <f t="shared" si="78"/>
        <v>1.1257741230371776</v>
      </c>
      <c r="T299" s="622"/>
      <c r="U299" s="631" t="str">
        <f>IF(ISNUMBER(U297),IF(ISNUMBER(U298),U298/U297,F298/U297),IF(ISNUMBER(U298),U298/F297,""))</f>
        <v/>
      </c>
      <c r="V299" s="631" t="str">
        <f>IF(ISNUMBER(V297),IF(ISNUMBER(V298),V298/V297,G298/V297),IF(ISNUMBER(V298),V298/G297,""))</f>
        <v/>
      </c>
      <c r="W299" s="631" t="str">
        <f>IF(ISNUMBER(W297),IF(ISNUMBER(W298),W298/W297,H298/W297),IF(ISNUMBER(W298),W298/H297,""))</f>
        <v/>
      </c>
      <c r="X299" s="631" t="str">
        <f>IF(ISNUMBER(X297),IF(ISNUMBER(X298),X298/X297,I298/X297),IF(ISNUMBER(X298),X298/I297,""))</f>
        <v/>
      </c>
    </row>
    <row r="300" spans="1:24" x14ac:dyDescent="0.15">
      <c r="A300" s="612" t="s">
        <v>179</v>
      </c>
      <c r="B300" s="612" t="str">
        <f>Cover!$G$25</f>
        <v>NO</v>
      </c>
      <c r="C300" s="612" t="s">
        <v>294</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0</v>
      </c>
      <c r="M300" s="616"/>
      <c r="N300" s="617" t="str">
        <f t="shared" si="73"/>
        <v>!!</v>
      </c>
      <c r="O300" s="617" t="str">
        <f t="shared" si="74"/>
        <v>!!</v>
      </c>
      <c r="P300" s="617" t="str">
        <f t="shared" si="75"/>
        <v>!!</v>
      </c>
      <c r="Q300" s="617" t="str">
        <f t="shared" si="76"/>
        <v>!!</v>
      </c>
      <c r="R300" s="617" t="str">
        <f t="shared" si="77"/>
        <v>!!</v>
      </c>
      <c r="S300" s="617" t="str">
        <f t="shared" si="78"/>
        <v>!!</v>
      </c>
      <c r="T300" s="616"/>
      <c r="U300" s="612"/>
      <c r="V300" s="612"/>
      <c r="W300" s="612"/>
      <c r="X300" s="612"/>
    </row>
    <row r="301" spans="1:24" x14ac:dyDescent="0.15">
      <c r="A301" s="629" t="s">
        <v>178</v>
      </c>
      <c r="B301" s="612" t="str">
        <f>Cover!$G$25</f>
        <v>NO</v>
      </c>
      <c r="C301" s="612" t="s">
        <v>294</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0</v>
      </c>
      <c r="M301" s="616"/>
      <c r="N301" s="617" t="str">
        <f t="shared" si="73"/>
        <v>!!</v>
      </c>
      <c r="O301" s="617" t="str">
        <f t="shared" si="74"/>
        <v>!!</v>
      </c>
      <c r="P301" s="617" t="str">
        <f t="shared" si="75"/>
        <v>!!</v>
      </c>
      <c r="Q301" s="617" t="str">
        <f t="shared" si="76"/>
        <v>!!</v>
      </c>
      <c r="R301" s="617" t="str">
        <f t="shared" si="77"/>
        <v>!!</v>
      </c>
      <c r="S301" s="617" t="str">
        <f t="shared" si="78"/>
        <v>!!</v>
      </c>
      <c r="T301" s="616"/>
      <c r="U301" s="612"/>
      <c r="V301" s="612"/>
      <c r="W301" s="612"/>
      <c r="X301" s="612"/>
    </row>
    <row r="302" spans="1:24" ht="12" x14ac:dyDescent="0.15">
      <c r="A302" s="618" t="s">
        <v>177</v>
      </c>
      <c r="B302" s="618" t="str">
        <f>Cover!$G$25</f>
        <v>NO</v>
      </c>
      <c r="C302" s="618" t="s">
        <v>294</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t="e">
        <f>VLOOKUP(CONCATENATE($B302,"_",$C302,"_",L$2,"_","1000 NAC","_",$E302),SentData!$F$2:$G$65536,2,)/VLOOKUP(CONCATENATE($B302,"_",$C302,"_",L$2,"_",$D302,"_",$E302),SentData!$F$2:$G$65536,2,)</f>
        <v>#DIV/0!</v>
      </c>
      <c r="M302" s="622"/>
      <c r="N302" s="623" t="str">
        <f t="shared" si="73"/>
        <v>!!</v>
      </c>
      <c r="O302" s="623" t="str">
        <f t="shared" si="74"/>
        <v>!!</v>
      </c>
      <c r="P302" s="623" t="str">
        <f t="shared" si="75"/>
        <v>!!</v>
      </c>
      <c r="Q302" s="623" t="str">
        <f t="shared" si="76"/>
        <v>!!</v>
      </c>
      <c r="R302" s="623" t="str">
        <f t="shared" si="77"/>
        <v>!!</v>
      </c>
      <c r="S302" s="623" t="str">
        <f t="shared" si="78"/>
        <v>!!</v>
      </c>
      <c r="T302" s="622"/>
      <c r="U302" s="631" t="str">
        <f>IF(ISNUMBER(U300),IF(ISNUMBER(U301),U301/U300,F301/U300),IF(ISNUMBER(U301),U301/F300,""))</f>
        <v/>
      </c>
      <c r="V302" s="631" t="str">
        <f>IF(ISNUMBER(V300),IF(ISNUMBER(V301),V301/V300,G301/V300),IF(ISNUMBER(V301),V301/G300,""))</f>
        <v/>
      </c>
      <c r="W302" s="631" t="str">
        <f>IF(ISNUMBER(W300),IF(ISNUMBER(W301),W301/W300,H301/W300),IF(ISNUMBER(W301),W301/H300,""))</f>
        <v/>
      </c>
      <c r="X302" s="631" t="str">
        <f>IF(ISNUMBER(X300),IF(ISNUMBER(X301),X301/X300,I301/X300),IF(ISNUMBER(X301),X301/I300,""))</f>
        <v/>
      </c>
    </row>
    <row r="303" spans="1:24" x14ac:dyDescent="0.15">
      <c r="A303" s="612" t="s">
        <v>179</v>
      </c>
      <c r="B303" s="612" t="str">
        <f>Cover!$G$25</f>
        <v>NO</v>
      </c>
      <c r="C303" s="612" t="s">
        <v>290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92.718000000000004</v>
      </c>
      <c r="L303" s="615">
        <f>VLOOKUP(CONCATENATE($B303,"_",$C303,"_",L$2,"_",$D303,"_",$E303),SentData!$F$2:$G$65536,2,)</f>
        <v>65.762</v>
      </c>
      <c r="M303" s="616"/>
      <c r="N303" s="617" t="str">
        <f t="shared" si="73"/>
        <v>!!</v>
      </c>
      <c r="O303" s="617" t="str">
        <f t="shared" si="74"/>
        <v>!!</v>
      </c>
      <c r="P303" s="617" t="str">
        <f t="shared" si="75"/>
        <v>!!</v>
      </c>
      <c r="Q303" s="617" t="str">
        <f t="shared" si="76"/>
        <v>!!</v>
      </c>
      <c r="R303" s="617" t="str">
        <f t="shared" si="77"/>
        <v>!!</v>
      </c>
      <c r="S303" s="617">
        <f t="shared" si="78"/>
        <v>0.70926896611229751</v>
      </c>
      <c r="T303" s="616"/>
      <c r="U303" s="612"/>
      <c r="V303" s="612"/>
      <c r="W303" s="612"/>
      <c r="X303" s="612"/>
    </row>
    <row r="304" spans="1:24" x14ac:dyDescent="0.15">
      <c r="A304" s="629" t="s">
        <v>178</v>
      </c>
      <c r="B304" s="612" t="str">
        <f>Cover!$G$25</f>
        <v>NO</v>
      </c>
      <c r="C304" s="612" t="s">
        <v>290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436233</v>
      </c>
      <c r="L304" s="615">
        <f>VLOOKUP(CONCATENATE($B304,"_",$C304,"_",L$2,"_",$D304,"_",$E304),SentData!$F$2:$G$65536,2,)</f>
        <v>333583</v>
      </c>
      <c r="M304" s="616"/>
      <c r="N304" s="617" t="str">
        <f t="shared" si="73"/>
        <v>!!</v>
      </c>
      <c r="O304" s="617" t="str">
        <f t="shared" si="74"/>
        <v>!!</v>
      </c>
      <c r="P304" s="617" t="str">
        <f t="shared" si="75"/>
        <v>!!</v>
      </c>
      <c r="Q304" s="617" t="str">
        <f t="shared" si="76"/>
        <v>!!</v>
      </c>
      <c r="R304" s="617" t="str">
        <f t="shared" si="77"/>
        <v>!!</v>
      </c>
      <c r="S304" s="617">
        <f t="shared" si="78"/>
        <v>0.76468997072665301</v>
      </c>
      <c r="T304" s="616"/>
      <c r="U304" s="612"/>
      <c r="V304" s="612"/>
      <c r="W304" s="612"/>
      <c r="X304" s="612"/>
    </row>
    <row r="305" spans="1:24" ht="12" x14ac:dyDescent="0.15">
      <c r="A305" s="618" t="s">
        <v>177</v>
      </c>
      <c r="B305" s="618" t="str">
        <f>Cover!$G$25</f>
        <v>NO</v>
      </c>
      <c r="C305" s="618" t="s">
        <v>290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4704.944023814146</v>
      </c>
      <c r="L305" s="621">
        <f>VLOOKUP(CONCATENATE($B305,"_",$C305,"_",L$2,"_","1000 NAC","_",$E305),SentData!$F$2:$G$65536,2,)/VLOOKUP(CONCATENATE($B305,"_",$C305,"_",L$2,"_",$D305,"_",$E305),SentData!$F$2:$G$65536,2,)</f>
        <v>5072.5799093701526</v>
      </c>
      <c r="M305" s="622"/>
      <c r="N305" s="623" t="str">
        <f t="shared" si="73"/>
        <v>!!</v>
      </c>
      <c r="O305" s="623" t="str">
        <f t="shared" si="74"/>
        <v>!!</v>
      </c>
      <c r="P305" s="623" t="str">
        <f t="shared" si="75"/>
        <v>!!</v>
      </c>
      <c r="Q305" s="623" t="str">
        <f t="shared" si="76"/>
        <v>!!</v>
      </c>
      <c r="R305" s="623" t="str">
        <f t="shared" si="77"/>
        <v>!!</v>
      </c>
      <c r="S305" s="623">
        <f t="shared" si="78"/>
        <v>1.0781382060435176</v>
      </c>
      <c r="T305" s="622"/>
      <c r="U305" s="631" t="str">
        <f>IF(ISNUMBER(U303),IF(ISNUMBER(U304),U304/U303,F304/U303),IF(ISNUMBER(U304),U304/F303,""))</f>
        <v/>
      </c>
      <c r="V305" s="631" t="str">
        <f>IF(ISNUMBER(V303),IF(ISNUMBER(V304),V304/V303,G304/V303),IF(ISNUMBER(V304),V304/G303,""))</f>
        <v/>
      </c>
      <c r="W305" s="631" t="str">
        <f>IF(ISNUMBER(W303),IF(ISNUMBER(W304),W304/W303,H304/W303),IF(ISNUMBER(W304),W304/H303,""))</f>
        <v/>
      </c>
      <c r="X305" s="631" t="str">
        <f>IF(ISNUMBER(X303),IF(ISNUMBER(X304),X304/X303,I304/X303),IF(ISNUMBER(X304),X304/I303,""))</f>
        <v/>
      </c>
    </row>
    <row r="306" spans="1:24" x14ac:dyDescent="0.15">
      <c r="A306" s="612" t="s">
        <v>179</v>
      </c>
      <c r="B306" s="612" t="str">
        <f>Cover!$G$25</f>
        <v>NO</v>
      </c>
      <c r="C306" s="612" t="s">
        <v>294</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0.191</v>
      </c>
      <c r="L306" s="615">
        <f>VLOOKUP(CONCATENATE($B306,"_",$C306,"_",L$2,"_",$D306,"_",$E306),SentData!$F$2:$G$65536,2,)</f>
        <v>0.193</v>
      </c>
      <c r="M306" s="616"/>
      <c r="N306" s="617" t="str">
        <f t="shared" si="73"/>
        <v>!!</v>
      </c>
      <c r="O306" s="617" t="str">
        <f t="shared" si="74"/>
        <v>!!</v>
      </c>
      <c r="P306" s="617" t="str">
        <f t="shared" si="75"/>
        <v>!!</v>
      </c>
      <c r="Q306" s="617" t="str">
        <f t="shared" si="76"/>
        <v>!!</v>
      </c>
      <c r="R306" s="617" t="str">
        <f t="shared" si="77"/>
        <v>!!</v>
      </c>
      <c r="S306" s="617">
        <f t="shared" si="78"/>
        <v>1.0104712041884816</v>
      </c>
      <c r="T306" s="616"/>
      <c r="U306" s="612"/>
      <c r="V306" s="612"/>
      <c r="W306" s="612"/>
      <c r="X306" s="612"/>
    </row>
    <row r="307" spans="1:24" x14ac:dyDescent="0.15">
      <c r="A307" s="629" t="s">
        <v>178</v>
      </c>
      <c r="B307" s="612" t="str">
        <f>Cover!$G$25</f>
        <v>NO</v>
      </c>
      <c r="C307" s="612" t="s">
        <v>294</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3696</v>
      </c>
      <c r="L307" s="615">
        <f>VLOOKUP(CONCATENATE($B307,"_",$C307,"_",L$2,"_",$D307,"_",$E307),SentData!$F$2:$G$65536,2,)</f>
        <v>4422</v>
      </c>
      <c r="M307" s="616"/>
      <c r="N307" s="617" t="str">
        <f t="shared" si="73"/>
        <v>!!</v>
      </c>
      <c r="O307" s="617" t="str">
        <f t="shared" si="74"/>
        <v>!!</v>
      </c>
      <c r="P307" s="617" t="str">
        <f t="shared" si="75"/>
        <v>!!</v>
      </c>
      <c r="Q307" s="617" t="str">
        <f t="shared" si="76"/>
        <v>!!</v>
      </c>
      <c r="R307" s="617" t="str">
        <f t="shared" si="77"/>
        <v>!!</v>
      </c>
      <c r="S307" s="617">
        <f t="shared" si="78"/>
        <v>1.1964285714285714</v>
      </c>
      <c r="T307" s="616"/>
      <c r="U307" s="612"/>
      <c r="V307" s="612"/>
      <c r="W307" s="612"/>
      <c r="X307" s="612"/>
    </row>
    <row r="308" spans="1:24" ht="12" x14ac:dyDescent="0.15">
      <c r="A308" s="618" t="s">
        <v>177</v>
      </c>
      <c r="B308" s="618" t="str">
        <f>Cover!$G$25</f>
        <v>NO</v>
      </c>
      <c r="C308" s="618" t="s">
        <v>294</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19350.785340314134</v>
      </c>
      <c r="L308" s="621">
        <f>VLOOKUP(CONCATENATE($B308,"_",$C308,"_",L$2,"_","1000 NAC","_",$E308),SentData!$F$2:$G$65536,2,)/VLOOKUP(CONCATENATE($B308,"_",$C308,"_",L$2,"_",$D308,"_",$E308),SentData!$F$2:$G$65536,2,)</f>
        <v>22911.917098445596</v>
      </c>
      <c r="M308" s="622"/>
      <c r="N308" s="623" t="str">
        <f t="shared" si="73"/>
        <v>!!</v>
      </c>
      <c r="O308" s="623" t="str">
        <f t="shared" si="74"/>
        <v>!!</v>
      </c>
      <c r="P308" s="623" t="str">
        <f t="shared" si="75"/>
        <v>!!</v>
      </c>
      <c r="Q308" s="623" t="str">
        <f t="shared" si="76"/>
        <v>!!</v>
      </c>
      <c r="R308" s="623" t="str">
        <f t="shared" si="77"/>
        <v>!!</v>
      </c>
      <c r="S308" s="623">
        <f t="shared" si="78"/>
        <v>1.1840303478904517</v>
      </c>
      <c r="T308" s="622"/>
      <c r="U308" s="631" t="str">
        <f>IF(ISNUMBER(U306),IF(ISNUMBER(U307),U307/U306,F307/U306),IF(ISNUMBER(U307),U307/F306,""))</f>
        <v/>
      </c>
      <c r="V308" s="631" t="str">
        <f>IF(ISNUMBER(V306),IF(ISNUMBER(V307),V307/V306,G307/V306),IF(ISNUMBER(V307),V307/G306,""))</f>
        <v/>
      </c>
      <c r="W308" s="631" t="str">
        <f>IF(ISNUMBER(W306),IF(ISNUMBER(W307),W307/W306,H307/W306),IF(ISNUMBER(W307),W307/H306,""))</f>
        <v/>
      </c>
      <c r="X308" s="631" t="str">
        <f>IF(ISNUMBER(X306),IF(ISNUMBER(X307),X307/X306,I307/X306),IF(ISNUMBER(X307),X307/I306,""))</f>
        <v/>
      </c>
    </row>
    <row r="309" spans="1:24" x14ac:dyDescent="0.15">
      <c r="A309" s="612" t="s">
        <v>179</v>
      </c>
      <c r="B309" s="612" t="str">
        <f>Cover!$G$25</f>
        <v>NO</v>
      </c>
      <c r="C309" s="612" t="s">
        <v>290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36.948999999999998</v>
      </c>
      <c r="L309" s="615">
        <f>VLOOKUP(CONCATENATE($B309,"_",$C309,"_",L$2,"_",$D309,"_",$E309),SentData!$F$2:$G$65536,2,)</f>
        <v>32.573</v>
      </c>
      <c r="M309" s="616"/>
      <c r="N309" s="617" t="str">
        <f t="shared" si="73"/>
        <v>!!</v>
      </c>
      <c r="O309" s="617" t="str">
        <f t="shared" si="74"/>
        <v>!!</v>
      </c>
      <c r="P309" s="617" t="str">
        <f t="shared" si="75"/>
        <v>!!</v>
      </c>
      <c r="Q309" s="617" t="str">
        <f t="shared" si="76"/>
        <v>!!</v>
      </c>
      <c r="R309" s="617" t="str">
        <f t="shared" si="77"/>
        <v>!!</v>
      </c>
      <c r="S309" s="617">
        <f t="shared" si="78"/>
        <v>0.88156648353135414</v>
      </c>
      <c r="T309" s="616"/>
      <c r="U309" s="612"/>
      <c r="V309" s="612"/>
      <c r="W309" s="612"/>
      <c r="X309" s="612"/>
    </row>
    <row r="310" spans="1:24" x14ac:dyDescent="0.15">
      <c r="A310" s="629" t="s">
        <v>178</v>
      </c>
      <c r="B310" s="612" t="str">
        <f>Cover!$G$25</f>
        <v>NO</v>
      </c>
      <c r="C310" s="612" t="s">
        <v>290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352325</v>
      </c>
      <c r="L310" s="615">
        <f>VLOOKUP(CONCATENATE($B310,"_",$C310,"_",L$2,"_",$D310,"_",$E310),SentData!$F$2:$G$65536,2,)</f>
        <v>298210</v>
      </c>
      <c r="M310" s="616"/>
      <c r="N310" s="617" t="str">
        <f t="shared" si="73"/>
        <v>!!</v>
      </c>
      <c r="O310" s="617" t="str">
        <f t="shared" si="74"/>
        <v>!!</v>
      </c>
      <c r="P310" s="617" t="str">
        <f t="shared" si="75"/>
        <v>!!</v>
      </c>
      <c r="Q310" s="617" t="str">
        <f t="shared" si="76"/>
        <v>!!</v>
      </c>
      <c r="R310" s="617" t="str">
        <f t="shared" si="77"/>
        <v>!!</v>
      </c>
      <c r="S310" s="617">
        <f t="shared" si="78"/>
        <v>0.84640601717164554</v>
      </c>
      <c r="T310" s="616"/>
      <c r="U310" s="612"/>
      <c r="V310" s="612"/>
      <c r="W310" s="612"/>
      <c r="X310" s="612"/>
    </row>
    <row r="311" spans="1:24" ht="12" x14ac:dyDescent="0.15">
      <c r="A311" s="618" t="s">
        <v>177</v>
      </c>
      <c r="B311" s="618" t="str">
        <f>Cover!$G$25</f>
        <v>NO</v>
      </c>
      <c r="C311" s="618" t="s">
        <v>290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9535.440742645269</v>
      </c>
      <c r="L311" s="621">
        <f>VLOOKUP(CONCATENATE($B311,"_",$C311,"_",L$2,"_","1000 NAC","_",$E311),SentData!$F$2:$G$65536,2,)/VLOOKUP(CONCATENATE($B311,"_",$C311,"_",L$2,"_",$D311,"_",$E311),SentData!$F$2:$G$65536,2,)</f>
        <v>9155.1284806434778</v>
      </c>
      <c r="M311" s="622"/>
      <c r="N311" s="623" t="str">
        <f t="shared" si="73"/>
        <v>!!</v>
      </c>
      <c r="O311" s="623" t="str">
        <f t="shared" si="74"/>
        <v>!!</v>
      </c>
      <c r="P311" s="623" t="str">
        <f t="shared" si="75"/>
        <v>!!</v>
      </c>
      <c r="Q311" s="623" t="str">
        <f t="shared" si="76"/>
        <v>!!</v>
      </c>
      <c r="R311" s="623" t="str">
        <f t="shared" si="77"/>
        <v>!!</v>
      </c>
      <c r="S311" s="623">
        <f t="shared" si="78"/>
        <v>0.96011592203589247</v>
      </c>
      <c r="T311" s="622"/>
      <c r="U311" s="631" t="str">
        <f>IF(ISNUMBER(U309),IF(ISNUMBER(U310),U310/U309,F310/U309),IF(ISNUMBER(U310),U310/F309,""))</f>
        <v/>
      </c>
      <c r="V311" s="631" t="str">
        <f>IF(ISNUMBER(V309),IF(ISNUMBER(V310),V310/V309,G310/V309),IF(ISNUMBER(V310),V310/G309,""))</f>
        <v/>
      </c>
      <c r="W311" s="631" t="str">
        <f>IF(ISNUMBER(W309),IF(ISNUMBER(W310),W310/W309,H310/W309),IF(ISNUMBER(W310),W310/H309,""))</f>
        <v/>
      </c>
      <c r="X311" s="631" t="str">
        <f>IF(ISNUMBER(X309),IF(ISNUMBER(X310),X310/X309,I310/X309),IF(ISNUMBER(X310),X310/I309,""))</f>
        <v/>
      </c>
    </row>
    <row r="312" spans="1:24" x14ac:dyDescent="0.15">
      <c r="A312" s="612" t="s">
        <v>179</v>
      </c>
      <c r="B312" s="612" t="str">
        <f>Cover!$G$25</f>
        <v>NO</v>
      </c>
      <c r="C312" s="612" t="s">
        <v>294</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0.17699999999999999</v>
      </c>
      <c r="L312" s="615">
        <f>VLOOKUP(CONCATENATE($B312,"_",$C312,"_",L$2,"_",$D312,"_",$E312),SentData!$F$2:$G$65536,2,)</f>
        <v>0.26700000000000002</v>
      </c>
      <c r="M312" s="616"/>
      <c r="N312" s="617" t="str">
        <f t="shared" si="73"/>
        <v>!!</v>
      </c>
      <c r="O312" s="617" t="str">
        <f t="shared" si="74"/>
        <v>!!</v>
      </c>
      <c r="P312" s="617" t="str">
        <f t="shared" si="75"/>
        <v>!!</v>
      </c>
      <c r="Q312" s="617" t="str">
        <f t="shared" si="76"/>
        <v>!!</v>
      </c>
      <c r="R312" s="617" t="str">
        <f t="shared" si="77"/>
        <v>!!</v>
      </c>
      <c r="S312" s="617">
        <f t="shared" si="78"/>
        <v>1.5084745762711866</v>
      </c>
      <c r="T312" s="616"/>
      <c r="U312" s="612"/>
      <c r="V312" s="612"/>
      <c r="W312" s="612"/>
      <c r="X312" s="612"/>
    </row>
    <row r="313" spans="1:24" x14ac:dyDescent="0.15">
      <c r="A313" s="629" t="s">
        <v>178</v>
      </c>
      <c r="B313" s="612" t="str">
        <f>Cover!$G$25</f>
        <v>NO</v>
      </c>
      <c r="C313" s="612" t="s">
        <v>294</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6167</v>
      </c>
      <c r="L313" s="615">
        <f>VLOOKUP(CONCATENATE($B313,"_",$C313,"_",L$2,"_",$D313,"_",$E313),SentData!$F$2:$G$65536,2,)</f>
        <v>6586</v>
      </c>
      <c r="M313" s="616"/>
      <c r="N313" s="617" t="str">
        <f t="shared" si="73"/>
        <v>!!</v>
      </c>
      <c r="O313" s="617" t="str">
        <f t="shared" si="74"/>
        <v>!!</v>
      </c>
      <c r="P313" s="617" t="str">
        <f t="shared" si="75"/>
        <v>!!</v>
      </c>
      <c r="Q313" s="617" t="str">
        <f t="shared" si="76"/>
        <v>!!</v>
      </c>
      <c r="R313" s="617" t="str">
        <f t="shared" si="77"/>
        <v>!!</v>
      </c>
      <c r="S313" s="617">
        <f t="shared" si="78"/>
        <v>1.0679422733906276</v>
      </c>
      <c r="T313" s="616"/>
      <c r="U313" s="612"/>
      <c r="V313" s="612"/>
      <c r="W313" s="612"/>
      <c r="X313" s="612"/>
    </row>
    <row r="314" spans="1:24" ht="12" x14ac:dyDescent="0.15">
      <c r="A314" s="618" t="s">
        <v>177</v>
      </c>
      <c r="B314" s="618" t="str">
        <f>Cover!$G$25</f>
        <v>NO</v>
      </c>
      <c r="C314" s="618" t="s">
        <v>294</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34841.807909604518</v>
      </c>
      <c r="L314" s="621">
        <f>VLOOKUP(CONCATENATE($B314,"_",$C314,"_",L$2,"_","1000 NAC","_",$E314),SentData!$F$2:$G$65536,2,)/VLOOKUP(CONCATENATE($B314,"_",$C314,"_",L$2,"_",$D314,"_",$E314),SentData!$F$2:$G$65536,2,)</f>
        <v>24666.666666666664</v>
      </c>
      <c r="M314" s="622"/>
      <c r="N314" s="623" t="str">
        <f t="shared" si="73"/>
        <v>!!</v>
      </c>
      <c r="O314" s="623" t="str">
        <f t="shared" si="74"/>
        <v>!!</v>
      </c>
      <c r="P314" s="623" t="str">
        <f t="shared" si="75"/>
        <v>!!</v>
      </c>
      <c r="Q314" s="623" t="str">
        <f t="shared" si="76"/>
        <v>!!</v>
      </c>
      <c r="R314" s="623" t="str">
        <f t="shared" si="77"/>
        <v>!!</v>
      </c>
      <c r="S314" s="623">
        <f t="shared" si="78"/>
        <v>0.70796173179828115</v>
      </c>
      <c r="T314" s="622"/>
      <c r="U314" s="631" t="str">
        <f>IF(ISNUMBER(U312),IF(ISNUMBER(U313),U313/U312,F313/U312),IF(ISNUMBER(U313),U313/F312,""))</f>
        <v/>
      </c>
      <c r="V314" s="631" t="str">
        <f>IF(ISNUMBER(V312),IF(ISNUMBER(V313),V313/V312,G313/V312),IF(ISNUMBER(V313),V313/G312,""))</f>
        <v/>
      </c>
      <c r="W314" s="631" t="str">
        <f>IF(ISNUMBER(W312),IF(ISNUMBER(W313),W313/W312,H313/W312),IF(ISNUMBER(W313),W313/H312,""))</f>
        <v/>
      </c>
      <c r="X314" s="631" t="str">
        <f>IF(ISNUMBER(X312),IF(ISNUMBER(X313),X313/X312,I313/X312),IF(ISNUMBER(X313),X313/I312,""))</f>
        <v/>
      </c>
    </row>
    <row r="315" spans="1:24" x14ac:dyDescent="0.15">
      <c r="A315" s="612" t="s">
        <v>179</v>
      </c>
      <c r="B315" s="612" t="str">
        <f>Cover!$G$25</f>
        <v>NO</v>
      </c>
      <c r="C315" s="612" t="s">
        <v>290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8.6850000000000005</v>
      </c>
      <c r="L315" s="615">
        <f>VLOOKUP(CONCATENATE($B315,"_",$C315,"_",L$2,"_",$D315,"_",$E315),SentData!$F$2:$G$65536,2,)</f>
        <v>8.7520000000000007</v>
      </c>
      <c r="M315" s="616"/>
      <c r="N315" s="617" t="str">
        <f t="shared" si="73"/>
        <v>!!</v>
      </c>
      <c r="O315" s="617" t="str">
        <f t="shared" si="74"/>
        <v>!!</v>
      </c>
      <c r="P315" s="617" t="str">
        <f t="shared" si="75"/>
        <v>!!</v>
      </c>
      <c r="Q315" s="617" t="str">
        <f t="shared" si="76"/>
        <v>!!</v>
      </c>
      <c r="R315" s="617" t="str">
        <f t="shared" si="77"/>
        <v>!!</v>
      </c>
      <c r="S315" s="617">
        <f t="shared" si="78"/>
        <v>1.0077144502014967</v>
      </c>
      <c r="T315" s="616"/>
      <c r="U315" s="612"/>
      <c r="V315" s="612"/>
      <c r="W315" s="612"/>
      <c r="X315" s="612"/>
    </row>
    <row r="316" spans="1:24" x14ac:dyDescent="0.15">
      <c r="A316" s="629" t="s">
        <v>178</v>
      </c>
      <c r="B316" s="612" t="str">
        <f>Cover!$G$25</f>
        <v>NO</v>
      </c>
      <c r="C316" s="612" t="s">
        <v>290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123548</v>
      </c>
      <c r="L316" s="615">
        <f>VLOOKUP(CONCATENATE($B316,"_",$C316,"_",L$2,"_",$D316,"_",$E316),SentData!$F$2:$G$65536,2,)</f>
        <v>124261</v>
      </c>
      <c r="M316" s="616"/>
      <c r="N316" s="617" t="str">
        <f t="shared" si="73"/>
        <v>!!</v>
      </c>
      <c r="O316" s="617" t="str">
        <f t="shared" si="74"/>
        <v>!!</v>
      </c>
      <c r="P316" s="617" t="str">
        <f t="shared" si="75"/>
        <v>!!</v>
      </c>
      <c r="Q316" s="617" t="str">
        <f t="shared" si="76"/>
        <v>!!</v>
      </c>
      <c r="R316" s="617" t="str">
        <f t="shared" si="77"/>
        <v>!!</v>
      </c>
      <c r="S316" s="617">
        <f t="shared" si="78"/>
        <v>1.0057710363583385</v>
      </c>
      <c r="T316" s="616"/>
      <c r="U316" s="612"/>
      <c r="V316" s="612"/>
      <c r="W316" s="612"/>
      <c r="X316" s="612"/>
    </row>
    <row r="317" spans="1:24" ht="12" x14ac:dyDescent="0.15">
      <c r="A317" s="618" t="s">
        <v>177</v>
      </c>
      <c r="B317" s="618" t="str">
        <f>Cover!$G$25</f>
        <v>NO</v>
      </c>
      <c r="C317" s="618" t="s">
        <v>290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14225.446171560161</v>
      </c>
      <c r="L317" s="621">
        <f>VLOOKUP(CONCATENATE($B317,"_",$C317,"_",L$2,"_","1000 NAC","_",$E317),SentData!$F$2:$G$65536,2,)/VLOOKUP(CONCATENATE($B317,"_",$C317,"_",L$2,"_",$D317,"_",$E317),SentData!$F$2:$G$65536,2,)</f>
        <v>14198.011882998171</v>
      </c>
      <c r="M317" s="622"/>
      <c r="N317" s="623" t="str">
        <f t="shared" ref="N317:N350" si="79">IF(OR(ISERROR(F317),ISERROR(G317)),"!!",IF(F317=0,"!!",G317/F317))</f>
        <v>!!</v>
      </c>
      <c r="O317" s="623" t="str">
        <f t="shared" ref="O317:O350" si="80">IF(OR(ISERROR(G317),ISERROR(H317)),"!!",IF(G317=0,"!!",H317/G317))</f>
        <v>!!</v>
      </c>
      <c r="P317" s="623" t="str">
        <f t="shared" ref="P317:P350" si="81">IF(OR(ISERROR(H317),ISERROR(I317)),"!!",IF(H317=0,"!!",I317/H317))</f>
        <v>!!</v>
      </c>
      <c r="Q317" s="623" t="str">
        <f t="shared" ref="Q317:Q350" si="82">IF(OR(ISERROR(I317),ISERROR(J317)),"!!",IF(I317=0,"!!",J317/I317))</f>
        <v>!!</v>
      </c>
      <c r="R317" s="623" t="str">
        <f t="shared" ref="R317:R350" si="83">IF(OR(ISERROR(J317),ISERROR(K317)),"!!",IF(J317=0,"!!",K317/J317))</f>
        <v>!!</v>
      </c>
      <c r="S317" s="623">
        <f t="shared" ref="S317:S350" si="84">IF(OR(ISERROR(K317),ISERROR(L317)),"!!",IF(K317=0,"!!",L317/K317))</f>
        <v>0.99807146375367561</v>
      </c>
      <c r="T317" s="622"/>
      <c r="U317" s="631" t="str">
        <f>IF(ISNUMBER(U315),IF(ISNUMBER(U316),U316/U315,F316/U315),IF(ISNUMBER(U316),U316/F315,""))</f>
        <v/>
      </c>
      <c r="V317" s="631" t="str">
        <f>IF(ISNUMBER(V315),IF(ISNUMBER(V316),V316/V315,G316/V315),IF(ISNUMBER(V316),V316/G315,""))</f>
        <v/>
      </c>
      <c r="W317" s="631" t="str">
        <f>IF(ISNUMBER(W315),IF(ISNUMBER(W316),W316/W315,H316/W315),IF(ISNUMBER(W316),W316/H315,""))</f>
        <v/>
      </c>
      <c r="X317" s="631" t="str">
        <f>IF(ISNUMBER(X315),IF(ISNUMBER(X316),X316/X315,I316/X315),IF(ISNUMBER(X316),X316/I315,""))</f>
        <v/>
      </c>
    </row>
    <row r="318" spans="1:24" x14ac:dyDescent="0.15">
      <c r="A318" s="612" t="s">
        <v>179</v>
      </c>
      <c r="B318" s="612" t="str">
        <f>Cover!$G$25</f>
        <v>NO</v>
      </c>
      <c r="C318" s="612" t="s">
        <v>294</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4.2000000000000003E-2</v>
      </c>
      <c r="L318" s="615">
        <f>VLOOKUP(CONCATENATE($B318,"_",$C318,"_",L$2,"_",$D318,"_",$E318),SentData!$F$2:$G$65536,2,)</f>
        <v>1.7000000000000001E-2</v>
      </c>
      <c r="M318" s="616"/>
      <c r="N318" s="617" t="str">
        <f t="shared" si="79"/>
        <v>!!</v>
      </c>
      <c r="O318" s="617" t="str">
        <f t="shared" si="80"/>
        <v>!!</v>
      </c>
      <c r="P318" s="617" t="str">
        <f t="shared" si="81"/>
        <v>!!</v>
      </c>
      <c r="Q318" s="617" t="str">
        <f t="shared" si="82"/>
        <v>!!</v>
      </c>
      <c r="R318" s="617" t="str">
        <f t="shared" si="83"/>
        <v>!!</v>
      </c>
      <c r="S318" s="617">
        <f t="shared" si="84"/>
        <v>0.40476190476190477</v>
      </c>
      <c r="T318" s="616"/>
      <c r="U318" s="612"/>
      <c r="V318" s="612"/>
      <c r="W318" s="612"/>
      <c r="X318" s="612"/>
    </row>
    <row r="319" spans="1:24" x14ac:dyDescent="0.15">
      <c r="A319" s="629" t="s">
        <v>178</v>
      </c>
      <c r="B319" s="612" t="str">
        <f>Cover!$G$25</f>
        <v>NO</v>
      </c>
      <c r="C319" s="612" t="s">
        <v>294</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1915</v>
      </c>
      <c r="L319" s="615">
        <f>VLOOKUP(CONCATENATE($B319,"_",$C319,"_",L$2,"_",$D319,"_",$E319),SentData!$F$2:$G$65536,2,)</f>
        <v>1757</v>
      </c>
      <c r="M319" s="616"/>
      <c r="N319" s="617" t="str">
        <f t="shared" si="79"/>
        <v>!!</v>
      </c>
      <c r="O319" s="617" t="str">
        <f t="shared" si="80"/>
        <v>!!</v>
      </c>
      <c r="P319" s="617" t="str">
        <f t="shared" si="81"/>
        <v>!!</v>
      </c>
      <c r="Q319" s="617" t="str">
        <f t="shared" si="82"/>
        <v>!!</v>
      </c>
      <c r="R319" s="617" t="str">
        <f t="shared" si="83"/>
        <v>!!</v>
      </c>
      <c r="S319" s="617">
        <f t="shared" si="84"/>
        <v>0.91749347258485636</v>
      </c>
      <c r="T319" s="616"/>
      <c r="U319" s="612"/>
      <c r="V319" s="612"/>
      <c r="W319" s="612"/>
      <c r="X319" s="612"/>
    </row>
    <row r="320" spans="1:24" ht="12" x14ac:dyDescent="0.15">
      <c r="A320" s="618" t="s">
        <v>177</v>
      </c>
      <c r="B320" s="618" t="str">
        <f>Cover!$G$25</f>
        <v>NO</v>
      </c>
      <c r="C320" s="618" t="s">
        <v>294</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f>VLOOKUP(CONCATENATE($B320,"_",$C320,"_",K$2,"_","1000 NAC","_",$E320),SentData!$F$2:$G$65536,2,)/VLOOKUP(CONCATENATE($B320,"_",$C320,"_",K$2,"_",$D320,"_",$E320),SentData!$F$2:$G$65536,2,)</f>
        <v>45595.238095238092</v>
      </c>
      <c r="L320" s="621">
        <f>VLOOKUP(CONCATENATE($B320,"_",$C320,"_",L$2,"_","1000 NAC","_",$E320),SentData!$F$2:$G$65536,2,)/VLOOKUP(CONCATENATE($B320,"_",$C320,"_",L$2,"_",$D320,"_",$E320),SentData!$F$2:$G$65536,2,)</f>
        <v>103352.94117647059</v>
      </c>
      <c r="M320" s="622"/>
      <c r="N320" s="623" t="str">
        <f t="shared" si="79"/>
        <v>!!</v>
      </c>
      <c r="O320" s="623" t="str">
        <f t="shared" si="80"/>
        <v>!!</v>
      </c>
      <c r="P320" s="623" t="str">
        <f t="shared" si="81"/>
        <v>!!</v>
      </c>
      <c r="Q320" s="623" t="str">
        <f t="shared" si="82"/>
        <v>!!</v>
      </c>
      <c r="R320" s="623" t="str">
        <f t="shared" si="83"/>
        <v>!!</v>
      </c>
      <c r="S320" s="623">
        <f t="shared" si="84"/>
        <v>2.2667485793272926</v>
      </c>
      <c r="T320" s="622"/>
      <c r="U320" s="631" t="str">
        <f>IF(ISNUMBER(U318),IF(ISNUMBER(U319),U319/U318,F319/U318),IF(ISNUMBER(U319),U319/F318,""))</f>
        <v/>
      </c>
      <c r="V320" s="631" t="str">
        <f>IF(ISNUMBER(V318),IF(ISNUMBER(V319),V319/V318,G319/V318),IF(ISNUMBER(V319),V319/G318,""))</f>
        <v/>
      </c>
      <c r="W320" s="631" t="str">
        <f>IF(ISNUMBER(W318),IF(ISNUMBER(W319),W319/W318,H319/W318),IF(ISNUMBER(W319),W319/H318,""))</f>
        <v/>
      </c>
      <c r="X320" s="631" t="str">
        <f>IF(ISNUMBER(X318),IF(ISNUMBER(X319),X319/X318,I319/X318),IF(ISNUMBER(X319),X319/I318,""))</f>
        <v/>
      </c>
    </row>
    <row r="321" spans="1:24" x14ac:dyDescent="0.15">
      <c r="A321" s="612" t="s">
        <v>179</v>
      </c>
      <c r="B321" s="612" t="str">
        <f>Cover!$G$25</f>
        <v>NO</v>
      </c>
      <c r="C321" s="612" t="s">
        <v>290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150.06299999999999</v>
      </c>
      <c r="L321" s="615">
        <f>VLOOKUP(CONCATENATE($B321,"_",$C321,"_",L$2,"_",$D321,"_",$E321),SentData!$F$2:$G$65536,2,)</f>
        <v>161.904</v>
      </c>
      <c r="M321" s="616"/>
      <c r="N321" s="617" t="str">
        <f t="shared" si="79"/>
        <v>!!</v>
      </c>
      <c r="O321" s="617" t="str">
        <f t="shared" si="80"/>
        <v>!!</v>
      </c>
      <c r="P321" s="617" t="str">
        <f t="shared" si="81"/>
        <v>!!</v>
      </c>
      <c r="Q321" s="617" t="str">
        <f t="shared" si="82"/>
        <v>!!</v>
      </c>
      <c r="R321" s="617" t="str">
        <f t="shared" si="83"/>
        <v>!!</v>
      </c>
      <c r="S321" s="617">
        <f t="shared" si="84"/>
        <v>1.0789068591191699</v>
      </c>
      <c r="T321" s="616"/>
      <c r="U321" s="612"/>
      <c r="V321" s="612"/>
      <c r="W321" s="612"/>
      <c r="X321" s="612"/>
    </row>
    <row r="322" spans="1:24" x14ac:dyDescent="0.15">
      <c r="A322" s="629" t="s">
        <v>178</v>
      </c>
      <c r="B322" s="612" t="str">
        <f>Cover!$G$25</f>
        <v>NO</v>
      </c>
      <c r="C322" s="612" t="s">
        <v>290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1331054</v>
      </c>
      <c r="L322" s="615">
        <f>VLOOKUP(CONCATENATE($B322,"_",$C322,"_",L$2,"_",$D322,"_",$E322),SentData!$F$2:$G$65536,2,)</f>
        <v>1448903</v>
      </c>
      <c r="M322" s="616"/>
      <c r="N322" s="617" t="str">
        <f t="shared" si="79"/>
        <v>!!</v>
      </c>
      <c r="O322" s="617" t="str">
        <f t="shared" si="80"/>
        <v>!!</v>
      </c>
      <c r="P322" s="617" t="str">
        <f t="shared" si="81"/>
        <v>!!</v>
      </c>
      <c r="Q322" s="617" t="str">
        <f t="shared" si="82"/>
        <v>!!</v>
      </c>
      <c r="R322" s="617" t="str">
        <f t="shared" si="83"/>
        <v>!!</v>
      </c>
      <c r="S322" s="617">
        <f t="shared" si="84"/>
        <v>1.0885381058920225</v>
      </c>
      <c r="T322" s="616"/>
      <c r="U322" s="612"/>
      <c r="V322" s="612"/>
      <c r="W322" s="612"/>
      <c r="X322" s="612"/>
    </row>
    <row r="323" spans="1:24" ht="12" x14ac:dyDescent="0.15">
      <c r="A323" s="618" t="s">
        <v>177</v>
      </c>
      <c r="B323" s="618" t="str">
        <f>Cover!$G$25</f>
        <v>NO</v>
      </c>
      <c r="C323" s="618" t="s">
        <v>290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8869.9679467956794</v>
      </c>
      <c r="L323" s="621">
        <f>VLOOKUP(CONCATENATE($B323,"_",$C323,"_",L$2,"_","1000 NAC","_",$E323),SentData!$F$2:$G$65536,2,)/VLOOKUP(CONCATENATE($B323,"_",$C323,"_",L$2,"_",$D323,"_",$E323),SentData!$F$2:$G$65536,2,)</f>
        <v>8949.1488783476634</v>
      </c>
      <c r="M323" s="622"/>
      <c r="N323" s="623" t="str">
        <f t="shared" si="79"/>
        <v>!!</v>
      </c>
      <c r="O323" s="623" t="str">
        <f t="shared" si="80"/>
        <v>!!</v>
      </c>
      <c r="P323" s="623" t="str">
        <f t="shared" si="81"/>
        <v>!!</v>
      </c>
      <c r="Q323" s="623" t="str">
        <f t="shared" si="82"/>
        <v>!!</v>
      </c>
      <c r="R323" s="623" t="str">
        <f t="shared" si="83"/>
        <v>!!</v>
      </c>
      <c r="S323" s="623">
        <f t="shared" si="84"/>
        <v>1.0089268565599032</v>
      </c>
      <c r="T323" s="622"/>
      <c r="U323" s="631" t="str">
        <f>IF(ISNUMBER(U321),IF(ISNUMBER(U322),U322/U321,F322/U321),IF(ISNUMBER(U322),U322/F321,""))</f>
        <v/>
      </c>
      <c r="V323" s="631" t="str">
        <f>IF(ISNUMBER(V321),IF(ISNUMBER(V322),V322/V321,G322/V321),IF(ISNUMBER(V322),V322/G321,""))</f>
        <v/>
      </c>
      <c r="W323" s="631" t="str">
        <f>IF(ISNUMBER(W321),IF(ISNUMBER(W322),W322/W321,H322/W321),IF(ISNUMBER(W322),W322/H321,""))</f>
        <v/>
      </c>
      <c r="X323" s="631" t="str">
        <f>IF(ISNUMBER(X321),IF(ISNUMBER(X322),X322/X321,I322/X321),IF(ISNUMBER(X322),X322/I321,""))</f>
        <v/>
      </c>
    </row>
    <row r="324" spans="1:24" x14ac:dyDescent="0.15">
      <c r="A324" s="612" t="s">
        <v>179</v>
      </c>
      <c r="B324" s="612" t="str">
        <f>Cover!$G$25</f>
        <v>NO</v>
      </c>
      <c r="C324" s="612" t="s">
        <v>294</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120.998</v>
      </c>
      <c r="L324" s="615">
        <f>VLOOKUP(CONCATENATE($B324,"_",$C324,"_",L$2,"_",$D324,"_",$E324),SentData!$F$2:$G$65536,2,)</f>
        <v>110.32</v>
      </c>
      <c r="M324" s="616"/>
      <c r="N324" s="617" t="str">
        <f t="shared" si="79"/>
        <v>!!</v>
      </c>
      <c r="O324" s="617" t="str">
        <f t="shared" si="80"/>
        <v>!!</v>
      </c>
      <c r="P324" s="617" t="str">
        <f t="shared" si="81"/>
        <v>!!</v>
      </c>
      <c r="Q324" s="617" t="str">
        <f t="shared" si="82"/>
        <v>!!</v>
      </c>
      <c r="R324" s="617" t="str">
        <f t="shared" si="83"/>
        <v>!!</v>
      </c>
      <c r="S324" s="617">
        <f t="shared" si="84"/>
        <v>0.91175060744805692</v>
      </c>
      <c r="T324" s="616"/>
      <c r="U324" s="612"/>
      <c r="V324" s="612"/>
      <c r="W324" s="612"/>
      <c r="X324" s="612"/>
    </row>
    <row r="325" spans="1:24" x14ac:dyDescent="0.15">
      <c r="A325" s="629" t="s">
        <v>178</v>
      </c>
      <c r="B325" s="612" t="str">
        <f>Cover!$G$25</f>
        <v>NO</v>
      </c>
      <c r="C325" s="612" t="s">
        <v>294</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1042840</v>
      </c>
      <c r="L325" s="615">
        <f>VLOOKUP(CONCATENATE($B325,"_",$C325,"_",L$2,"_",$D325,"_",$E325),SentData!$F$2:$G$65536,2,)</f>
        <v>1151874</v>
      </c>
      <c r="M325" s="616"/>
      <c r="N325" s="617" t="str">
        <f t="shared" si="79"/>
        <v>!!</v>
      </c>
      <c r="O325" s="617" t="str">
        <f t="shared" si="80"/>
        <v>!!</v>
      </c>
      <c r="P325" s="617" t="str">
        <f t="shared" si="81"/>
        <v>!!</v>
      </c>
      <c r="Q325" s="617" t="str">
        <f t="shared" si="82"/>
        <v>!!</v>
      </c>
      <c r="R325" s="617" t="str">
        <f t="shared" si="83"/>
        <v>!!</v>
      </c>
      <c r="S325" s="617">
        <f t="shared" si="84"/>
        <v>1.1045548693951133</v>
      </c>
      <c r="T325" s="616"/>
      <c r="U325" s="612"/>
      <c r="V325" s="612"/>
      <c r="W325" s="612"/>
      <c r="X325" s="612"/>
    </row>
    <row r="326" spans="1:24" ht="12" x14ac:dyDescent="0.15">
      <c r="A326" s="618" t="s">
        <v>177</v>
      </c>
      <c r="B326" s="618" t="str">
        <f>Cover!$G$25</f>
        <v>NO</v>
      </c>
      <c r="C326" s="618" t="s">
        <v>294</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8618.6548537992367</v>
      </c>
      <c r="L326" s="621">
        <f>VLOOKUP(CONCATENATE($B326,"_",$C326,"_",L$2,"_","1000 NAC","_",$E326),SentData!$F$2:$G$65536,2,)/VLOOKUP(CONCATENATE($B326,"_",$C326,"_",L$2,"_",$D326,"_",$E326),SentData!$F$2:$G$65536,2,)</f>
        <v>10441.207396664249</v>
      </c>
      <c r="M326" s="622"/>
      <c r="N326" s="623" t="str">
        <f t="shared" si="79"/>
        <v>!!</v>
      </c>
      <c r="O326" s="623" t="str">
        <f t="shared" si="80"/>
        <v>!!</v>
      </c>
      <c r="P326" s="623" t="str">
        <f t="shared" si="81"/>
        <v>!!</v>
      </c>
      <c r="Q326" s="623" t="str">
        <f t="shared" si="82"/>
        <v>!!</v>
      </c>
      <c r="R326" s="623" t="str">
        <f t="shared" si="83"/>
        <v>!!</v>
      </c>
      <c r="S326" s="623">
        <f t="shared" si="84"/>
        <v>1.2114660087660434</v>
      </c>
      <c r="T326" s="622"/>
      <c r="U326" s="631" t="str">
        <f>IF(ISNUMBER(U324),IF(ISNUMBER(U325),U325/U324,F325/U324),IF(ISNUMBER(U325),U325/F324,""))</f>
        <v/>
      </c>
      <c r="V326" s="631" t="str">
        <f>IF(ISNUMBER(V324),IF(ISNUMBER(V325),V325/V324,G325/V324),IF(ISNUMBER(V325),V325/G324,""))</f>
        <v/>
      </c>
      <c r="W326" s="631" t="str">
        <f>IF(ISNUMBER(W324),IF(ISNUMBER(W325),W325/W324,H325/W324),IF(ISNUMBER(W325),W325/H324,""))</f>
        <v/>
      </c>
      <c r="X326" s="631" t="str">
        <f>IF(ISNUMBER(X324),IF(ISNUMBER(X325),X325/X324,I325/X324),IF(ISNUMBER(X325),X325/I324,""))</f>
        <v/>
      </c>
    </row>
    <row r="327" spans="1:24" x14ac:dyDescent="0.15">
      <c r="A327" s="612" t="s">
        <v>179</v>
      </c>
      <c r="B327" s="612" t="str">
        <f>Cover!$G$25</f>
        <v>NO</v>
      </c>
      <c r="C327" s="612" t="s">
        <v>290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97.391999999999996</v>
      </c>
      <c r="L327" s="615">
        <f>VLOOKUP(CONCATENATE($B327,"_",$C327,"_",L$2,"_",$D327,"_",$E327),SentData!$F$2:$G$65536,2,)</f>
        <v>103.58</v>
      </c>
      <c r="M327" s="616"/>
      <c r="N327" s="617" t="str">
        <f t="shared" si="79"/>
        <v>!!</v>
      </c>
      <c r="O327" s="617" t="str">
        <f t="shared" si="80"/>
        <v>!!</v>
      </c>
      <c r="P327" s="617" t="str">
        <f t="shared" si="81"/>
        <v>!!</v>
      </c>
      <c r="Q327" s="617" t="str">
        <f t="shared" si="82"/>
        <v>!!</v>
      </c>
      <c r="R327" s="617" t="str">
        <f t="shared" si="83"/>
        <v>!!</v>
      </c>
      <c r="S327" s="617">
        <f t="shared" si="84"/>
        <v>1.0635370461639559</v>
      </c>
      <c r="T327" s="616"/>
      <c r="U327" s="612"/>
      <c r="V327" s="612"/>
      <c r="W327" s="612"/>
      <c r="X327" s="612"/>
    </row>
    <row r="328" spans="1:24" x14ac:dyDescent="0.15">
      <c r="A328" s="629" t="s">
        <v>178</v>
      </c>
      <c r="B328" s="612" t="str">
        <f>Cover!$G$25</f>
        <v>NO</v>
      </c>
      <c r="C328" s="612" t="s">
        <v>290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563414</v>
      </c>
      <c r="L328" s="615">
        <f>VLOOKUP(CONCATENATE($B328,"_",$C328,"_",L$2,"_",$D328,"_",$E328),SentData!$F$2:$G$65536,2,)</f>
        <v>573914</v>
      </c>
      <c r="M328" s="616"/>
      <c r="N328" s="617" t="str">
        <f t="shared" si="79"/>
        <v>!!</v>
      </c>
      <c r="O328" s="617" t="str">
        <f t="shared" si="80"/>
        <v>!!</v>
      </c>
      <c r="P328" s="617" t="str">
        <f t="shared" si="81"/>
        <v>!!</v>
      </c>
      <c r="Q328" s="617" t="str">
        <f t="shared" si="82"/>
        <v>!!</v>
      </c>
      <c r="R328" s="617" t="str">
        <f t="shared" si="83"/>
        <v>!!</v>
      </c>
      <c r="S328" s="617">
        <f t="shared" si="84"/>
        <v>1.0186363846123809</v>
      </c>
      <c r="T328" s="616"/>
      <c r="U328" s="612"/>
      <c r="V328" s="612"/>
      <c r="W328" s="612"/>
      <c r="X328" s="612"/>
    </row>
    <row r="329" spans="1:24" ht="12" x14ac:dyDescent="0.15">
      <c r="A329" s="618" t="s">
        <v>177</v>
      </c>
      <c r="B329" s="618" t="str">
        <f>Cover!$G$25</f>
        <v>NO</v>
      </c>
      <c r="C329" s="618" t="s">
        <v>290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5785.0131427632659</v>
      </c>
      <c r="L329" s="621">
        <f>VLOOKUP(CONCATENATE($B329,"_",$C329,"_",L$2,"_","1000 NAC","_",$E329),SentData!$F$2:$G$65536,2,)/VLOOKUP(CONCATENATE($B329,"_",$C329,"_",L$2,"_",$D329,"_",$E329),SentData!$F$2:$G$65536,2,)</f>
        <v>5540.7800733732383</v>
      </c>
      <c r="M329" s="622"/>
      <c r="N329" s="623" t="str">
        <f t="shared" si="79"/>
        <v>!!</v>
      </c>
      <c r="O329" s="623" t="str">
        <f t="shared" si="80"/>
        <v>!!</v>
      </c>
      <c r="P329" s="623" t="str">
        <f t="shared" si="81"/>
        <v>!!</v>
      </c>
      <c r="Q329" s="623" t="str">
        <f t="shared" si="82"/>
        <v>!!</v>
      </c>
      <c r="R329" s="623" t="str">
        <f t="shared" si="83"/>
        <v>!!</v>
      </c>
      <c r="S329" s="623">
        <f t="shared" si="84"/>
        <v>0.95778176066971432</v>
      </c>
      <c r="T329" s="622"/>
      <c r="U329" s="631" t="str">
        <f>IF(ISNUMBER(U327),IF(ISNUMBER(U328),U328/U327,F328/U327),IF(ISNUMBER(U328),U328/F327,""))</f>
        <v/>
      </c>
      <c r="V329" s="631" t="str">
        <f>IF(ISNUMBER(V327),IF(ISNUMBER(V328),V328/V327,G328/V327),IF(ISNUMBER(V328),V328/G327,""))</f>
        <v/>
      </c>
      <c r="W329" s="631" t="str">
        <f>IF(ISNUMBER(W327),IF(ISNUMBER(W328),W328/W327,H328/W327),IF(ISNUMBER(W328),W328/H327,""))</f>
        <v/>
      </c>
      <c r="X329" s="631" t="str">
        <f>IF(ISNUMBER(X327),IF(ISNUMBER(X328),X328/X327,I328/X327),IF(ISNUMBER(X328),X328/I327,""))</f>
        <v/>
      </c>
    </row>
    <row r="330" spans="1:24" x14ac:dyDescent="0.15">
      <c r="A330" s="612" t="s">
        <v>179</v>
      </c>
      <c r="B330" s="612" t="str">
        <f>Cover!$G$25</f>
        <v>NO</v>
      </c>
      <c r="C330" s="612" t="s">
        <v>294</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46.393999999999998</v>
      </c>
      <c r="L330" s="615">
        <f>VLOOKUP(CONCATENATE($B330,"_",$C330,"_",L$2,"_",$D330,"_",$E330),SentData!$F$2:$G$65536,2,)</f>
        <v>48.390999999999998</v>
      </c>
      <c r="M330" s="616"/>
      <c r="N330" s="617" t="str">
        <f t="shared" si="79"/>
        <v>!!</v>
      </c>
      <c r="O330" s="617" t="str">
        <f t="shared" si="80"/>
        <v>!!</v>
      </c>
      <c r="P330" s="617" t="str">
        <f t="shared" si="81"/>
        <v>!!</v>
      </c>
      <c r="Q330" s="617" t="str">
        <f t="shared" si="82"/>
        <v>!!</v>
      </c>
      <c r="R330" s="617" t="str">
        <f t="shared" si="83"/>
        <v>!!</v>
      </c>
      <c r="S330" s="617">
        <f t="shared" si="84"/>
        <v>1.0430443591843772</v>
      </c>
      <c r="T330" s="616"/>
      <c r="U330" s="612"/>
      <c r="V330" s="612"/>
      <c r="W330" s="612"/>
      <c r="X330" s="612"/>
    </row>
    <row r="331" spans="1:24" x14ac:dyDescent="0.15">
      <c r="A331" s="629" t="s">
        <v>178</v>
      </c>
      <c r="B331" s="612" t="str">
        <f>Cover!$G$25</f>
        <v>NO</v>
      </c>
      <c r="C331" s="612" t="s">
        <v>294</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239230</v>
      </c>
      <c r="L331" s="615">
        <f>VLOOKUP(CONCATENATE($B331,"_",$C331,"_",L$2,"_",$D331,"_",$E331),SentData!$F$2:$G$65536,2,)</f>
        <v>248858</v>
      </c>
      <c r="M331" s="616"/>
      <c r="N331" s="617" t="str">
        <f t="shared" si="79"/>
        <v>!!</v>
      </c>
      <c r="O331" s="617" t="str">
        <f t="shared" si="80"/>
        <v>!!</v>
      </c>
      <c r="P331" s="617" t="str">
        <f t="shared" si="81"/>
        <v>!!</v>
      </c>
      <c r="Q331" s="617" t="str">
        <f t="shared" si="82"/>
        <v>!!</v>
      </c>
      <c r="R331" s="617" t="str">
        <f t="shared" si="83"/>
        <v>!!</v>
      </c>
      <c r="S331" s="617">
        <f t="shared" si="84"/>
        <v>1.0402457885716674</v>
      </c>
      <c r="T331" s="616"/>
      <c r="U331" s="612"/>
      <c r="V331" s="612"/>
      <c r="W331" s="612"/>
      <c r="X331" s="612"/>
    </row>
    <row r="332" spans="1:24" ht="12" x14ac:dyDescent="0.15">
      <c r="A332" s="618" t="s">
        <v>177</v>
      </c>
      <c r="B332" s="618" t="str">
        <f>Cover!$G$25</f>
        <v>NO</v>
      </c>
      <c r="C332" s="618" t="s">
        <v>294</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5156.4857524679919</v>
      </c>
      <c r="L332" s="621">
        <f>VLOOKUP(CONCATENATE($B332,"_",$C332,"_",L$2,"_","1000 NAC","_",$E332),SentData!$F$2:$G$65536,2,)/VLOOKUP(CONCATENATE($B332,"_",$C332,"_",L$2,"_",$D332,"_",$E332),SentData!$F$2:$G$65536,2,)</f>
        <v>5142.6504928602426</v>
      </c>
      <c r="M332" s="622"/>
      <c r="N332" s="623" t="str">
        <f t="shared" si="79"/>
        <v>!!</v>
      </c>
      <c r="O332" s="623" t="str">
        <f t="shared" si="80"/>
        <v>!!</v>
      </c>
      <c r="P332" s="623" t="str">
        <f t="shared" si="81"/>
        <v>!!</v>
      </c>
      <c r="Q332" s="623" t="str">
        <f t="shared" si="82"/>
        <v>!!</v>
      </c>
      <c r="R332" s="623" t="str">
        <f t="shared" si="83"/>
        <v>!!</v>
      </c>
      <c r="S332" s="623">
        <f t="shared" si="84"/>
        <v>0.99731692081159584</v>
      </c>
      <c r="T332" s="622"/>
      <c r="U332" s="631" t="str">
        <f>IF(ISNUMBER(U330),IF(ISNUMBER(U331),U331/U330,F331/U330),IF(ISNUMBER(U331),U331/F330,""))</f>
        <v/>
      </c>
      <c r="V332" s="631" t="str">
        <f>IF(ISNUMBER(V330),IF(ISNUMBER(V331),V331/V330,G331/V330),IF(ISNUMBER(V331),V331/G330,""))</f>
        <v/>
      </c>
      <c r="W332" s="631" t="str">
        <f>IF(ISNUMBER(W330),IF(ISNUMBER(W331),W331/W330,H331/W330),IF(ISNUMBER(W331),W331/H330,""))</f>
        <v/>
      </c>
      <c r="X332" s="631" t="str">
        <f>IF(ISNUMBER(X330),IF(ISNUMBER(X331),X331/X330,I331/X330),IF(ISNUMBER(X331),X331/I330,""))</f>
        <v/>
      </c>
    </row>
    <row r="333" spans="1:24" x14ac:dyDescent="0.15">
      <c r="A333" s="612" t="s">
        <v>179</v>
      </c>
      <c r="B333" s="612" t="str">
        <f>Cover!$G$25</f>
        <v>NO</v>
      </c>
      <c r="C333" s="612" t="s">
        <v>290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34.941000000000003</v>
      </c>
      <c r="L333" s="615">
        <f>VLOOKUP(CONCATENATE($B333,"_",$C333,"_",L$2,"_",$D333,"_",$E333),SentData!$F$2:$G$65536,2,)</f>
        <v>37.631</v>
      </c>
      <c r="M333" s="616"/>
      <c r="N333" s="617" t="str">
        <f t="shared" si="79"/>
        <v>!!</v>
      </c>
      <c r="O333" s="617" t="str">
        <f t="shared" si="80"/>
        <v>!!</v>
      </c>
      <c r="P333" s="617" t="str">
        <f t="shared" si="81"/>
        <v>!!</v>
      </c>
      <c r="Q333" s="617" t="str">
        <f t="shared" si="82"/>
        <v>!!</v>
      </c>
      <c r="R333" s="617" t="str">
        <f t="shared" si="83"/>
        <v>!!</v>
      </c>
      <c r="S333" s="617">
        <f t="shared" si="84"/>
        <v>1.0769869208093643</v>
      </c>
      <c r="T333" s="616"/>
      <c r="U333" s="612"/>
      <c r="V333" s="612"/>
      <c r="W333" s="612"/>
      <c r="X333" s="612"/>
    </row>
    <row r="334" spans="1:24" x14ac:dyDescent="0.15">
      <c r="A334" s="629" t="s">
        <v>178</v>
      </c>
      <c r="B334" s="612" t="str">
        <f>Cover!$G$25</f>
        <v>NO</v>
      </c>
      <c r="C334" s="612" t="s">
        <v>290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492964</v>
      </c>
      <c r="L334" s="615">
        <f>VLOOKUP(CONCATENATE($B334,"_",$C334,"_",L$2,"_",$D334,"_",$E334),SentData!$F$2:$G$65536,2,)</f>
        <v>547906</v>
      </c>
      <c r="M334" s="616"/>
      <c r="N334" s="617" t="str">
        <f t="shared" si="79"/>
        <v>!!</v>
      </c>
      <c r="O334" s="617" t="str">
        <f t="shared" si="80"/>
        <v>!!</v>
      </c>
      <c r="P334" s="617" t="str">
        <f t="shared" si="81"/>
        <v>!!</v>
      </c>
      <c r="Q334" s="617" t="str">
        <f t="shared" si="82"/>
        <v>!!</v>
      </c>
      <c r="R334" s="617" t="str">
        <f t="shared" si="83"/>
        <v>!!</v>
      </c>
      <c r="S334" s="617">
        <f t="shared" si="84"/>
        <v>1.1114523575758068</v>
      </c>
      <c r="T334" s="616"/>
      <c r="U334" s="612"/>
      <c r="V334" s="612"/>
      <c r="W334" s="612"/>
      <c r="X334" s="612"/>
    </row>
    <row r="335" spans="1:24" ht="12" x14ac:dyDescent="0.15">
      <c r="A335" s="618" t="s">
        <v>177</v>
      </c>
      <c r="B335" s="618" t="str">
        <f>Cover!$G$25</f>
        <v>NO</v>
      </c>
      <c r="C335" s="618" t="s">
        <v>290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14108.46856128903</v>
      </c>
      <c r="L335" s="621">
        <f>VLOOKUP(CONCATENATE($B335,"_",$C335,"_",L$2,"_","1000 NAC","_",$E335),SentData!$F$2:$G$65536,2,)/VLOOKUP(CONCATENATE($B335,"_",$C335,"_",L$2,"_",$D335,"_",$E335),SentData!$F$2:$G$65536,2,)</f>
        <v>14559.963859583853</v>
      </c>
      <c r="M335" s="622"/>
      <c r="N335" s="623" t="str">
        <f t="shared" si="79"/>
        <v>!!</v>
      </c>
      <c r="O335" s="623" t="str">
        <f t="shared" si="80"/>
        <v>!!</v>
      </c>
      <c r="P335" s="623" t="str">
        <f t="shared" si="81"/>
        <v>!!</v>
      </c>
      <c r="Q335" s="623" t="str">
        <f t="shared" si="82"/>
        <v>!!</v>
      </c>
      <c r="R335" s="623" t="str">
        <f t="shared" si="83"/>
        <v>!!</v>
      </c>
      <c r="S335" s="623">
        <f t="shared" si="84"/>
        <v>1.0320017226769489</v>
      </c>
      <c r="T335" s="622"/>
      <c r="U335" s="631" t="str">
        <f>IF(ISNUMBER(U333),IF(ISNUMBER(U334),U334/U333,F334/U333),IF(ISNUMBER(U334),U334/F333,""))</f>
        <v/>
      </c>
      <c r="V335" s="631" t="str">
        <f>IF(ISNUMBER(V333),IF(ISNUMBER(V334),V334/V333,G334/V333),IF(ISNUMBER(V334),V334/G333,""))</f>
        <v/>
      </c>
      <c r="W335" s="631" t="str">
        <f>IF(ISNUMBER(W333),IF(ISNUMBER(W334),W334/W333,H334/W333),IF(ISNUMBER(W334),W334/H333,""))</f>
        <v/>
      </c>
      <c r="X335" s="631" t="str">
        <f>IF(ISNUMBER(X333),IF(ISNUMBER(X334),X334/X333,I334/X333),IF(ISNUMBER(X334),X334/I333,""))</f>
        <v/>
      </c>
    </row>
    <row r="336" spans="1:24" x14ac:dyDescent="0.15">
      <c r="A336" s="612" t="s">
        <v>179</v>
      </c>
      <c r="B336" s="612" t="str">
        <f>Cover!$G$25</f>
        <v>NO</v>
      </c>
      <c r="C336" s="612" t="s">
        <v>294</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0.21</v>
      </c>
      <c r="L336" s="615">
        <f>VLOOKUP(CONCATENATE($B336,"_",$C336,"_",L$2,"_",$D336,"_",$E336),SentData!$F$2:$G$65536,2,)</f>
        <v>0.105</v>
      </c>
      <c r="M336" s="616"/>
      <c r="N336" s="617" t="str">
        <f t="shared" si="79"/>
        <v>!!</v>
      </c>
      <c r="O336" s="617" t="str">
        <f t="shared" si="80"/>
        <v>!!</v>
      </c>
      <c r="P336" s="617" t="str">
        <f t="shared" si="81"/>
        <v>!!</v>
      </c>
      <c r="Q336" s="617" t="str">
        <f t="shared" si="82"/>
        <v>!!</v>
      </c>
      <c r="R336" s="617" t="str">
        <f t="shared" si="83"/>
        <v>!!</v>
      </c>
      <c r="S336" s="617">
        <f t="shared" si="84"/>
        <v>0.5</v>
      </c>
      <c r="T336" s="616"/>
      <c r="U336" s="612"/>
      <c r="V336" s="612"/>
      <c r="W336" s="612"/>
      <c r="X336" s="612"/>
    </row>
    <row r="337" spans="1:24" x14ac:dyDescent="0.15">
      <c r="A337" s="629" t="s">
        <v>178</v>
      </c>
      <c r="B337" s="612" t="str">
        <f>Cover!$G$25</f>
        <v>NO</v>
      </c>
      <c r="C337" s="612" t="s">
        <v>294</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5728</v>
      </c>
      <c r="L337" s="615">
        <f>VLOOKUP(CONCATENATE($B337,"_",$C337,"_",L$2,"_",$D337,"_",$E337),SentData!$F$2:$G$65536,2,)</f>
        <v>8088</v>
      </c>
      <c r="M337" s="616"/>
      <c r="N337" s="617" t="str">
        <f t="shared" si="79"/>
        <v>!!</v>
      </c>
      <c r="O337" s="617" t="str">
        <f t="shared" si="80"/>
        <v>!!</v>
      </c>
      <c r="P337" s="617" t="str">
        <f t="shared" si="81"/>
        <v>!!</v>
      </c>
      <c r="Q337" s="617" t="str">
        <f t="shared" si="82"/>
        <v>!!</v>
      </c>
      <c r="R337" s="617" t="str">
        <f t="shared" si="83"/>
        <v>!!</v>
      </c>
      <c r="S337" s="617">
        <f t="shared" si="84"/>
        <v>1.4120111731843576</v>
      </c>
      <c r="T337" s="616"/>
      <c r="U337" s="612"/>
      <c r="V337" s="612"/>
      <c r="W337" s="612"/>
      <c r="X337" s="612"/>
    </row>
    <row r="338" spans="1:24" ht="12" x14ac:dyDescent="0.15">
      <c r="A338" s="618" t="s">
        <v>177</v>
      </c>
      <c r="B338" s="618" t="str">
        <f>Cover!$G$25</f>
        <v>NO</v>
      </c>
      <c r="C338" s="618" t="s">
        <v>294</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27276.190476190477</v>
      </c>
      <c r="L338" s="621">
        <f>VLOOKUP(CONCATENATE($B338,"_",$C338,"_",L$2,"_","1000 NAC","_",$E338),SentData!$F$2:$G$65536,2,)/VLOOKUP(CONCATENATE($B338,"_",$C338,"_",L$2,"_",$D338,"_",$E338),SentData!$F$2:$G$65536,2,)</f>
        <v>77028.571428571435</v>
      </c>
      <c r="M338" s="622"/>
      <c r="N338" s="623" t="str">
        <f t="shared" si="79"/>
        <v>!!</v>
      </c>
      <c r="O338" s="623" t="str">
        <f t="shared" si="80"/>
        <v>!!</v>
      </c>
      <c r="P338" s="623" t="str">
        <f t="shared" si="81"/>
        <v>!!</v>
      </c>
      <c r="Q338" s="623" t="str">
        <f t="shared" si="82"/>
        <v>!!</v>
      </c>
      <c r="R338" s="623" t="str">
        <f t="shared" si="83"/>
        <v>!!</v>
      </c>
      <c r="S338" s="623">
        <f t="shared" si="84"/>
        <v>2.8240223463687153</v>
      </c>
      <c r="T338" s="622"/>
      <c r="U338" s="631" t="str">
        <f>IF(ISNUMBER(U336),IF(ISNUMBER(U337),U337/U336,F337/U336),IF(ISNUMBER(U337),U337/F336,""))</f>
        <v/>
      </c>
      <c r="V338" s="631" t="str">
        <f>IF(ISNUMBER(V336),IF(ISNUMBER(V337),V337/V336,G337/V336),IF(ISNUMBER(V337),V337/G336,""))</f>
        <v/>
      </c>
      <c r="W338" s="631" t="str">
        <f>IF(ISNUMBER(W336),IF(ISNUMBER(W337),W337/W336,H337/W336),IF(ISNUMBER(W337),W337/H336,""))</f>
        <v/>
      </c>
      <c r="X338" s="631" t="str">
        <f>IF(ISNUMBER(X336),IF(ISNUMBER(X337),X337/X336,I337/X336),IF(ISNUMBER(X337),X337/I336,""))</f>
        <v/>
      </c>
    </row>
    <row r="339" spans="1:24" x14ac:dyDescent="0.15">
      <c r="A339" s="612" t="s">
        <v>179</v>
      </c>
      <c r="B339" s="612" t="str">
        <f>Cover!$G$25</f>
        <v>NO</v>
      </c>
      <c r="C339" s="612" t="s">
        <v>290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14.377000000000001</v>
      </c>
      <c r="L339" s="615">
        <f>VLOOKUP(CONCATENATE($B339,"_",$C339,"_",L$2,"_",$D339,"_",$E339),SentData!$F$2:$G$65536,2,)</f>
        <v>18.861000000000001</v>
      </c>
      <c r="M339" s="616"/>
      <c r="N339" s="617" t="str">
        <f t="shared" si="79"/>
        <v>!!</v>
      </c>
      <c r="O339" s="617" t="str">
        <f t="shared" si="80"/>
        <v>!!</v>
      </c>
      <c r="P339" s="617" t="str">
        <f t="shared" si="81"/>
        <v>!!</v>
      </c>
      <c r="Q339" s="617" t="str">
        <f t="shared" si="82"/>
        <v>!!</v>
      </c>
      <c r="R339" s="617" t="str">
        <f t="shared" si="83"/>
        <v>!!</v>
      </c>
      <c r="S339" s="617">
        <f t="shared" si="84"/>
        <v>1.3118870418028796</v>
      </c>
      <c r="T339" s="616"/>
      <c r="U339" s="612"/>
      <c r="V339" s="612"/>
      <c r="W339" s="612"/>
      <c r="X339" s="612"/>
    </row>
    <row r="340" spans="1:24" x14ac:dyDescent="0.15">
      <c r="A340" s="629" t="s">
        <v>178</v>
      </c>
      <c r="B340" s="612" t="str">
        <f>Cover!$G$25</f>
        <v>NO</v>
      </c>
      <c r="C340" s="612" t="s">
        <v>290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254577</v>
      </c>
      <c r="L340" s="615">
        <f>VLOOKUP(CONCATENATE($B340,"_",$C340,"_",L$2,"_",$D340,"_",$E340),SentData!$F$2:$G$65536,2,)</f>
        <v>312162</v>
      </c>
      <c r="M340" s="616"/>
      <c r="N340" s="617" t="str">
        <f t="shared" si="79"/>
        <v>!!</v>
      </c>
      <c r="O340" s="617" t="str">
        <f t="shared" si="80"/>
        <v>!!</v>
      </c>
      <c r="P340" s="617" t="str">
        <f t="shared" si="81"/>
        <v>!!</v>
      </c>
      <c r="Q340" s="617" t="str">
        <f t="shared" si="82"/>
        <v>!!</v>
      </c>
      <c r="R340" s="617" t="str">
        <f t="shared" si="83"/>
        <v>!!</v>
      </c>
      <c r="S340" s="617">
        <f t="shared" si="84"/>
        <v>1.2261987532259395</v>
      </c>
      <c r="T340" s="616"/>
      <c r="U340" s="612"/>
      <c r="V340" s="612"/>
      <c r="W340" s="612"/>
      <c r="X340" s="612"/>
    </row>
    <row r="341" spans="1:24" ht="12" x14ac:dyDescent="0.15">
      <c r="A341" s="618" t="s">
        <v>177</v>
      </c>
      <c r="B341" s="618" t="str">
        <f>Cover!$G$25</f>
        <v>NO</v>
      </c>
      <c r="C341" s="618" t="s">
        <v>290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17707.24073172428</v>
      </c>
      <c r="L341" s="621">
        <f>VLOOKUP(CONCATENATE($B341,"_",$C341,"_",L$2,"_","1000 NAC","_",$E341),SentData!$F$2:$G$65536,2,)/VLOOKUP(CONCATENATE($B341,"_",$C341,"_",L$2,"_",$D341,"_",$E341),SentData!$F$2:$G$65536,2,)</f>
        <v>16550.660092253856</v>
      </c>
      <c r="M341" s="622"/>
      <c r="N341" s="623" t="str">
        <f t="shared" si="79"/>
        <v>!!</v>
      </c>
      <c r="O341" s="623" t="str">
        <f t="shared" si="80"/>
        <v>!!</v>
      </c>
      <c r="P341" s="623" t="str">
        <f t="shared" si="81"/>
        <v>!!</v>
      </c>
      <c r="Q341" s="623" t="str">
        <f t="shared" si="82"/>
        <v>!!</v>
      </c>
      <c r="R341" s="623" t="str">
        <f t="shared" si="83"/>
        <v>!!</v>
      </c>
      <c r="S341" s="623">
        <f t="shared" si="84"/>
        <v>0.9346831809092484</v>
      </c>
      <c r="T341" s="622"/>
      <c r="U341" s="631" t="str">
        <f>IF(ISNUMBER(U339),IF(ISNUMBER(U340),U340/U339,F340/U339),IF(ISNUMBER(U340),U340/F339,""))</f>
        <v/>
      </c>
      <c r="V341" s="631" t="str">
        <f>IF(ISNUMBER(V339),IF(ISNUMBER(V340),V340/V339,G340/V339),IF(ISNUMBER(V340),V340/G339,""))</f>
        <v/>
      </c>
      <c r="W341" s="631" t="str">
        <f>IF(ISNUMBER(W339),IF(ISNUMBER(W340),W340/W339,H340/W339),IF(ISNUMBER(W340),W340/H339,""))</f>
        <v/>
      </c>
      <c r="X341" s="631" t="str">
        <f>IF(ISNUMBER(X339),IF(ISNUMBER(X340),X340/X339,I340/X339),IF(ISNUMBER(X340),X340/I339,""))</f>
        <v/>
      </c>
    </row>
    <row r="342" spans="1:24" x14ac:dyDescent="0.15">
      <c r="A342" s="612" t="s">
        <v>179</v>
      </c>
      <c r="B342" s="612" t="str">
        <f>Cover!$G$25</f>
        <v>NO</v>
      </c>
      <c r="C342" s="612" t="s">
        <v>294</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47.276000000000003</v>
      </c>
      <c r="L342" s="615">
        <f>VLOOKUP(CONCATENATE($B342,"_",$C342,"_",L$2,"_",$D342,"_",$E342),SentData!$F$2:$G$65536,2,)</f>
        <v>42.55</v>
      </c>
      <c r="M342" s="616"/>
      <c r="N342" s="617" t="str">
        <f t="shared" si="79"/>
        <v>!!</v>
      </c>
      <c r="O342" s="617" t="str">
        <f t="shared" si="80"/>
        <v>!!</v>
      </c>
      <c r="P342" s="617" t="str">
        <f t="shared" si="81"/>
        <v>!!</v>
      </c>
      <c r="Q342" s="617" t="str">
        <f t="shared" si="82"/>
        <v>!!</v>
      </c>
      <c r="R342" s="617" t="str">
        <f t="shared" si="83"/>
        <v>!!</v>
      </c>
      <c r="S342" s="617">
        <f t="shared" si="84"/>
        <v>0.90003384381081297</v>
      </c>
      <c r="T342" s="616"/>
      <c r="U342" s="612"/>
      <c r="V342" s="612"/>
      <c r="W342" s="612"/>
      <c r="X342" s="612"/>
    </row>
    <row r="343" spans="1:24" x14ac:dyDescent="0.15">
      <c r="A343" s="629" t="s">
        <v>178</v>
      </c>
      <c r="B343" s="612" t="str">
        <f>Cover!$G$25</f>
        <v>NO</v>
      </c>
      <c r="C343" s="612" t="s">
        <v>294</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676280</v>
      </c>
      <c r="L343" s="615">
        <f>VLOOKUP(CONCATENATE($B343,"_",$C343,"_",L$2,"_",$D343,"_",$E343),SentData!$F$2:$G$65536,2,)</f>
        <v>805907</v>
      </c>
      <c r="M343" s="616"/>
      <c r="N343" s="617" t="str">
        <f t="shared" si="79"/>
        <v>!!</v>
      </c>
      <c r="O343" s="617" t="str">
        <f t="shared" si="80"/>
        <v>!!</v>
      </c>
      <c r="P343" s="617" t="str">
        <f t="shared" si="81"/>
        <v>!!</v>
      </c>
      <c r="Q343" s="617" t="str">
        <f t="shared" si="82"/>
        <v>!!</v>
      </c>
      <c r="R343" s="617" t="str">
        <f t="shared" si="83"/>
        <v>!!</v>
      </c>
      <c r="S343" s="617">
        <f t="shared" si="84"/>
        <v>1.1916765245164724</v>
      </c>
      <c r="T343" s="616"/>
      <c r="U343" s="612"/>
      <c r="V343" s="612"/>
      <c r="W343" s="612"/>
      <c r="X343" s="612"/>
    </row>
    <row r="344" spans="1:24" ht="12" x14ac:dyDescent="0.15">
      <c r="A344" s="618" t="s">
        <v>177</v>
      </c>
      <c r="B344" s="618" t="str">
        <f>Cover!$G$25</f>
        <v>NO</v>
      </c>
      <c r="C344" s="618" t="s">
        <v>294</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14304.932735426008</v>
      </c>
      <c r="L344" s="621">
        <f>VLOOKUP(CONCATENATE($B344,"_",$C344,"_",L$2,"_","1000 NAC","_",$E344),SentData!$F$2:$G$65536,2,)/VLOOKUP(CONCATENATE($B344,"_",$C344,"_",L$2,"_",$D344,"_",$E344),SentData!$F$2:$G$65536,2,)</f>
        <v>18940.235017626324</v>
      </c>
      <c r="M344" s="622"/>
      <c r="N344" s="623" t="str">
        <f t="shared" si="79"/>
        <v>!!</v>
      </c>
      <c r="O344" s="623" t="str">
        <f t="shared" si="80"/>
        <v>!!</v>
      </c>
      <c r="P344" s="623" t="str">
        <f t="shared" si="81"/>
        <v>!!</v>
      </c>
      <c r="Q344" s="623" t="str">
        <f t="shared" si="82"/>
        <v>!!</v>
      </c>
      <c r="R344" s="623" t="str">
        <f t="shared" si="83"/>
        <v>!!</v>
      </c>
      <c r="S344" s="623">
        <f t="shared" si="84"/>
        <v>1.3240352379093012</v>
      </c>
      <c r="T344" s="622"/>
      <c r="U344" s="631" t="str">
        <f>IF(ISNUMBER(U342),IF(ISNUMBER(U343),U343/U342,F343/U342),IF(ISNUMBER(U343),U343/F342,""))</f>
        <v/>
      </c>
      <c r="V344" s="631" t="str">
        <f>IF(ISNUMBER(V342),IF(ISNUMBER(V343),V343/V342,G343/V342),IF(ISNUMBER(V343),V343/G342,""))</f>
        <v/>
      </c>
      <c r="W344" s="631" t="str">
        <f>IF(ISNUMBER(W342),IF(ISNUMBER(W343),W343/W342,H343/W342),IF(ISNUMBER(W343),W343/H342,""))</f>
        <v/>
      </c>
      <c r="X344" s="631" t="str">
        <f>IF(ISNUMBER(X342),IF(ISNUMBER(X343),X343/X342,I343/X342),IF(ISNUMBER(X343),X343/I342,""))</f>
        <v/>
      </c>
    </row>
    <row r="345" spans="1:24" x14ac:dyDescent="0.15">
      <c r="A345" s="612" t="s">
        <v>179</v>
      </c>
      <c r="B345" s="612" t="str">
        <f>Cover!$G$25</f>
        <v>NO</v>
      </c>
      <c r="C345" s="612" t="s">
        <v>290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3.3530000000000002</v>
      </c>
      <c r="L345" s="615">
        <f>VLOOKUP(CONCATENATE($B345,"_",$C345,"_",L$2,"_",$D345,"_",$E345),SentData!$F$2:$G$65536,2,)</f>
        <v>1.8320000000000001</v>
      </c>
      <c r="M345" s="616"/>
      <c r="N345" s="617" t="str">
        <f t="shared" si="79"/>
        <v>!!</v>
      </c>
      <c r="O345" s="617" t="str">
        <f t="shared" si="80"/>
        <v>!!</v>
      </c>
      <c r="P345" s="617" t="str">
        <f t="shared" si="81"/>
        <v>!!</v>
      </c>
      <c r="Q345" s="617" t="str">
        <f t="shared" si="82"/>
        <v>!!</v>
      </c>
      <c r="R345" s="617" t="str">
        <f t="shared" si="83"/>
        <v>!!</v>
      </c>
      <c r="S345" s="617">
        <f t="shared" si="84"/>
        <v>0.54637637936176553</v>
      </c>
      <c r="T345" s="616"/>
      <c r="U345" s="612"/>
      <c r="V345" s="612"/>
      <c r="W345" s="612"/>
      <c r="X345" s="612"/>
    </row>
    <row r="346" spans="1:24" x14ac:dyDescent="0.15">
      <c r="A346" s="629" t="s">
        <v>178</v>
      </c>
      <c r="B346" s="612" t="str">
        <f>Cover!$G$25</f>
        <v>NO</v>
      </c>
      <c r="C346" s="612" t="s">
        <v>290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20099</v>
      </c>
      <c r="L346" s="615">
        <f>VLOOKUP(CONCATENATE($B346,"_",$C346,"_",L$2,"_",$D346,"_",$E346),SentData!$F$2:$G$65536,2,)</f>
        <v>14921</v>
      </c>
      <c r="M346" s="616"/>
      <c r="N346" s="617" t="str">
        <f t="shared" si="79"/>
        <v>!!</v>
      </c>
      <c r="O346" s="617" t="str">
        <f t="shared" si="80"/>
        <v>!!</v>
      </c>
      <c r="P346" s="617" t="str">
        <f t="shared" si="81"/>
        <v>!!</v>
      </c>
      <c r="Q346" s="617" t="str">
        <f t="shared" si="82"/>
        <v>!!</v>
      </c>
      <c r="R346" s="617" t="str">
        <f t="shared" si="83"/>
        <v>!!</v>
      </c>
      <c r="S346" s="617">
        <f t="shared" si="84"/>
        <v>0.74237524254938059</v>
      </c>
      <c r="T346" s="616"/>
      <c r="U346" s="612"/>
      <c r="V346" s="612"/>
      <c r="W346" s="612"/>
      <c r="X346" s="612"/>
    </row>
    <row r="347" spans="1:24" ht="12" x14ac:dyDescent="0.15">
      <c r="A347" s="618" t="s">
        <v>177</v>
      </c>
      <c r="B347" s="618" t="str">
        <f>Cover!$G$25</f>
        <v>NO</v>
      </c>
      <c r="C347" s="618" t="s">
        <v>290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5994.3334327467937</v>
      </c>
      <c r="L347" s="621">
        <f>VLOOKUP(CONCATENATE($B347,"_",$C347,"_",L$2,"_","1000 NAC","_",$E347),SentData!$F$2:$G$65536,2,)/VLOOKUP(CONCATENATE($B347,"_",$C347,"_",L$2,"_",$D347,"_",$E347),SentData!$F$2:$G$65536,2,)</f>
        <v>8144.6506550218337</v>
      </c>
      <c r="M347" s="622"/>
      <c r="N347" s="623" t="str">
        <f t="shared" si="79"/>
        <v>!!</v>
      </c>
      <c r="O347" s="623" t="str">
        <f t="shared" si="80"/>
        <v>!!</v>
      </c>
      <c r="P347" s="623" t="str">
        <f t="shared" si="81"/>
        <v>!!</v>
      </c>
      <c r="Q347" s="623" t="str">
        <f t="shared" si="82"/>
        <v>!!</v>
      </c>
      <c r="R347" s="623" t="str">
        <f t="shared" si="83"/>
        <v>!!</v>
      </c>
      <c r="S347" s="623">
        <f t="shared" si="84"/>
        <v>1.3587249935961097</v>
      </c>
      <c r="T347" s="622"/>
      <c r="U347" s="631" t="str">
        <f>IF(ISNUMBER(U345),IF(ISNUMBER(U346),U346/U345,F346/U345),IF(ISNUMBER(U346),U346/F345,""))</f>
        <v/>
      </c>
      <c r="V347" s="631" t="str">
        <f>IF(ISNUMBER(V345),IF(ISNUMBER(V346),V346/V345,G346/V345),IF(ISNUMBER(V346),V346/G345,""))</f>
        <v/>
      </c>
      <c r="W347" s="631" t="str">
        <f>IF(ISNUMBER(W345),IF(ISNUMBER(W346),W346/W345,H346/W345),IF(ISNUMBER(W346),W346/H345,""))</f>
        <v/>
      </c>
      <c r="X347" s="631" t="str">
        <f>IF(ISNUMBER(X345),IF(ISNUMBER(X346),X346/X345,I346/X345),IF(ISNUMBER(X346),X346/I345,""))</f>
        <v/>
      </c>
    </row>
    <row r="348" spans="1:24" x14ac:dyDescent="0.15">
      <c r="A348" s="612" t="s">
        <v>179</v>
      </c>
      <c r="B348" s="612" t="str">
        <f>Cover!$G$25</f>
        <v>NO</v>
      </c>
      <c r="C348" s="612" t="s">
        <v>294</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27.117999999999999</v>
      </c>
      <c r="L348" s="615">
        <f>VLOOKUP(CONCATENATE($B348,"_",$C348,"_",L$2,"_",$D348,"_",$E348),SentData!$F$2:$G$65536,2,)</f>
        <v>19.273</v>
      </c>
      <c r="M348" s="616"/>
      <c r="N348" s="617" t="str">
        <f t="shared" si="79"/>
        <v>!!</v>
      </c>
      <c r="O348" s="617" t="str">
        <f t="shared" si="80"/>
        <v>!!</v>
      </c>
      <c r="P348" s="617" t="str">
        <f t="shared" si="81"/>
        <v>!!</v>
      </c>
      <c r="Q348" s="617" t="str">
        <f t="shared" si="82"/>
        <v>!!</v>
      </c>
      <c r="R348" s="617" t="str">
        <f t="shared" si="83"/>
        <v>!!</v>
      </c>
      <c r="S348" s="617">
        <f t="shared" si="84"/>
        <v>0.71070875433291547</v>
      </c>
      <c r="T348" s="616"/>
      <c r="U348" s="612"/>
      <c r="V348" s="612"/>
      <c r="W348" s="612"/>
      <c r="X348" s="612"/>
    </row>
    <row r="349" spans="1:24" x14ac:dyDescent="0.15">
      <c r="A349" s="629" t="s">
        <v>178</v>
      </c>
      <c r="B349" s="612" t="str">
        <f>Cover!$G$25</f>
        <v>NO</v>
      </c>
      <c r="C349" s="612" t="s">
        <v>294</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121602</v>
      </c>
      <c r="L349" s="615">
        <f>VLOOKUP(CONCATENATE($B349,"_",$C349,"_",L$2,"_",$D349,"_",$E349),SentData!$F$2:$G$65536,2,)</f>
        <v>89021</v>
      </c>
      <c r="M349" s="616"/>
      <c r="N349" s="617" t="str">
        <f t="shared" si="79"/>
        <v>!!</v>
      </c>
      <c r="O349" s="617" t="str">
        <f t="shared" si="80"/>
        <v>!!</v>
      </c>
      <c r="P349" s="617" t="str">
        <f t="shared" si="81"/>
        <v>!!</v>
      </c>
      <c r="Q349" s="617" t="str">
        <f t="shared" si="82"/>
        <v>!!</v>
      </c>
      <c r="R349" s="617" t="str">
        <f t="shared" si="83"/>
        <v>!!</v>
      </c>
      <c r="S349" s="617">
        <f t="shared" si="84"/>
        <v>0.73206855150408712</v>
      </c>
      <c r="T349" s="616"/>
      <c r="U349" s="612"/>
      <c r="V349" s="612"/>
      <c r="W349" s="612"/>
      <c r="X349" s="612"/>
    </row>
    <row r="350" spans="1:24" ht="12" x14ac:dyDescent="0.15">
      <c r="A350" s="618" t="s">
        <v>177</v>
      </c>
      <c r="B350" s="618" t="str">
        <f>Cover!$G$25</f>
        <v>NO</v>
      </c>
      <c r="C350" s="618" t="s">
        <v>294</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4484.1802492809211</v>
      </c>
      <c r="L350" s="621">
        <f>VLOOKUP(CONCATENATE($B350,"_",$C350,"_",L$2,"_","1000 NAC","_",$E350),SentData!$F$2:$G$65536,2,)/VLOOKUP(CONCATENATE($B350,"_",$C350,"_",L$2,"_",$D350,"_",$E350),SentData!$F$2:$G$65536,2,)</f>
        <v>4618.9487884605405</v>
      </c>
      <c r="M350" s="622"/>
      <c r="N350" s="623" t="str">
        <f t="shared" si="79"/>
        <v>!!</v>
      </c>
      <c r="O350" s="623" t="str">
        <f t="shared" si="80"/>
        <v>!!</v>
      </c>
      <c r="P350" s="623" t="str">
        <f t="shared" si="81"/>
        <v>!!</v>
      </c>
      <c r="Q350" s="623" t="str">
        <f t="shared" si="82"/>
        <v>!!</v>
      </c>
      <c r="R350" s="623" t="str">
        <f t="shared" si="83"/>
        <v>!!</v>
      </c>
      <c r="S350" s="623">
        <f t="shared" si="84"/>
        <v>1.0300542198769176</v>
      </c>
      <c r="T350" s="622"/>
      <c r="U350" s="631" t="str">
        <f>IF(ISNUMBER(U348),IF(ISNUMBER(U349),U349/U348,F349/U348),IF(ISNUMBER(U349),U349/F348,""))</f>
        <v/>
      </c>
      <c r="V350" s="631" t="str">
        <f>IF(ISNUMBER(V348),IF(ISNUMBER(V349),V349/V348,G349/V348),IF(ISNUMBER(V349),V349/G348,""))</f>
        <v/>
      </c>
      <c r="W350" s="631" t="str">
        <f>IF(ISNUMBER(W348),IF(ISNUMBER(W349),W349/W348,H349/W348),IF(ISNUMBER(W349),W349/H348,""))</f>
        <v/>
      </c>
      <c r="X350" s="631"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50" customFormat="1" ht="10.5" x14ac:dyDescent="0.15">
      <c r="A1" s="360" t="s">
        <v>176</v>
      </c>
      <c r="B1" s="355" t="s">
        <v>174</v>
      </c>
      <c r="C1" s="639">
        <v>0.8</v>
      </c>
      <c r="D1" s="356" t="s">
        <v>175</v>
      </c>
      <c r="E1" s="639">
        <v>1.2</v>
      </c>
      <c r="J1" s="357"/>
      <c r="K1" s="357"/>
      <c r="L1" s="354"/>
      <c r="S1" s="354"/>
      <c r="U1" s="2213" t="s">
        <v>54</v>
      </c>
      <c r="V1" s="2213"/>
      <c r="W1" s="2213"/>
      <c r="X1" s="2213"/>
      <c r="Y1" s="625"/>
    </row>
    <row r="2" spans="1:25" s="350" customFormat="1" ht="10.5" x14ac:dyDescent="0.15">
      <c r="A2" s="350" t="s">
        <v>46</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NO</v>
      </c>
      <c r="C3" s="350" t="s">
        <v>290</v>
      </c>
      <c r="D3" s="350" t="s">
        <v>214</v>
      </c>
      <c r="E3" s="351" t="s">
        <v>148</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NO</v>
      </c>
      <c r="C4" s="350" t="s">
        <v>290</v>
      </c>
      <c r="D4" s="350" t="s">
        <v>214</v>
      </c>
      <c r="E4" s="351" t="s">
        <v>149</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NO</v>
      </c>
      <c r="C5" s="350" t="s">
        <v>290</v>
      </c>
      <c r="D5" s="350" t="s">
        <v>214</v>
      </c>
      <c r="E5" s="351" t="s">
        <v>150</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NO</v>
      </c>
      <c r="C6" s="350" t="s">
        <v>290</v>
      </c>
      <c r="D6" s="350" t="s">
        <v>214</v>
      </c>
      <c r="E6" s="351" t="s">
        <v>151</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NO</v>
      </c>
      <c r="C7" s="350" t="s">
        <v>290</v>
      </c>
      <c r="D7" s="350" t="s">
        <v>214</v>
      </c>
      <c r="E7" s="351" t="s">
        <v>152</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NO</v>
      </c>
      <c r="C8" s="350" t="s">
        <v>290</v>
      </c>
      <c r="D8" s="350" t="s">
        <v>214</v>
      </c>
      <c r="E8" s="351" t="s">
        <v>153</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NO</v>
      </c>
      <c r="C9" s="350" t="s">
        <v>290</v>
      </c>
      <c r="D9" s="350" t="s">
        <v>214</v>
      </c>
      <c r="E9" s="351" t="s">
        <v>154</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NO</v>
      </c>
      <c r="C10" s="350" t="s">
        <v>290</v>
      </c>
      <c r="D10" s="350" t="s">
        <v>214</v>
      </c>
      <c r="E10" s="351" t="s">
        <v>155</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NO</v>
      </c>
      <c r="C11" s="350" t="s">
        <v>290</v>
      </c>
      <c r="D11" s="350" t="s">
        <v>214</v>
      </c>
      <c r="E11" s="351" t="s">
        <v>170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NO</v>
      </c>
      <c r="C12" s="350" t="s">
        <v>290</v>
      </c>
      <c r="D12" s="350" t="s">
        <v>214</v>
      </c>
      <c r="E12" s="351" t="s">
        <v>171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NO</v>
      </c>
      <c r="C13" s="350" t="s">
        <v>290</v>
      </c>
      <c r="D13" s="350" t="s">
        <v>214</v>
      </c>
      <c r="E13" s="351" t="s">
        <v>172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NO</v>
      </c>
      <c r="C14" s="350" t="s">
        <v>290</v>
      </c>
      <c r="D14" s="350" t="s">
        <v>214</v>
      </c>
      <c r="E14" s="351" t="s">
        <v>156</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NO</v>
      </c>
      <c r="C15" s="350" t="s">
        <v>290</v>
      </c>
      <c r="D15" s="350" t="s">
        <v>214</v>
      </c>
      <c r="E15" s="351" t="s">
        <v>157</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NO</v>
      </c>
      <c r="C16" s="350" t="s">
        <v>290</v>
      </c>
      <c r="D16" s="350" t="s">
        <v>214</v>
      </c>
      <c r="E16" s="351" t="s">
        <v>158</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NO</v>
      </c>
      <c r="C17" s="350" t="s">
        <v>290</v>
      </c>
      <c r="D17" s="350" t="s">
        <v>214</v>
      </c>
      <c r="E17" s="351" t="s">
        <v>159</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NO</v>
      </c>
      <c r="C18" s="350" t="s">
        <v>290</v>
      </c>
      <c r="D18" s="350" t="s">
        <v>214</v>
      </c>
      <c r="E18" s="351" t="s">
        <v>160</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NO</v>
      </c>
      <c r="C19" s="350" t="s">
        <v>290</v>
      </c>
      <c r="D19" s="350" t="s">
        <v>214</v>
      </c>
      <c r="E19" s="351" t="s">
        <v>161</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NO</v>
      </c>
      <c r="C20" s="350" t="s">
        <v>290</v>
      </c>
      <c r="D20" s="350" t="s">
        <v>214</v>
      </c>
      <c r="E20" s="351" t="s">
        <v>162</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NO</v>
      </c>
      <c r="C21" s="350" t="s">
        <v>290</v>
      </c>
      <c r="D21" s="350" t="s">
        <v>214</v>
      </c>
      <c r="E21" s="351" t="s">
        <v>163</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NO</v>
      </c>
      <c r="C22" s="350" t="s">
        <v>290</v>
      </c>
      <c r="D22" s="350" t="s">
        <v>214</v>
      </c>
      <c r="E22" s="351" t="s">
        <v>165</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NO</v>
      </c>
      <c r="C23" s="350" t="s">
        <v>290</v>
      </c>
      <c r="D23" s="350" t="s">
        <v>214</v>
      </c>
      <c r="E23" s="351" t="s">
        <v>166</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NO</v>
      </c>
      <c r="C24" s="350" t="s">
        <v>290</v>
      </c>
      <c r="D24" s="350" t="s">
        <v>214</v>
      </c>
      <c r="E24" s="351" t="s">
        <v>167</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NO</v>
      </c>
      <c r="C25" s="350" t="s">
        <v>290</v>
      </c>
      <c r="D25" s="350" t="s">
        <v>214</v>
      </c>
      <c r="E25" s="351" t="s">
        <v>168</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NO</v>
      </c>
      <c r="C26" s="350" t="s">
        <v>290</v>
      </c>
      <c r="D26" s="350" t="s">
        <v>214</v>
      </c>
      <c r="E26" s="351" t="s">
        <v>169</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NO</v>
      </c>
      <c r="C27" s="350" t="s">
        <v>294</v>
      </c>
      <c r="D27" s="350" t="s">
        <v>214</v>
      </c>
      <c r="E27" s="351" t="s">
        <v>148</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NO</v>
      </c>
      <c r="C28" s="350" t="s">
        <v>294</v>
      </c>
      <c r="D28" s="350" t="s">
        <v>214</v>
      </c>
      <c r="E28" s="351" t="s">
        <v>149</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NO</v>
      </c>
      <c r="C29" s="350" t="s">
        <v>294</v>
      </c>
      <c r="D29" s="350" t="s">
        <v>214</v>
      </c>
      <c r="E29" s="351" t="s">
        <v>150</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NO</v>
      </c>
      <c r="C30" s="350" t="s">
        <v>294</v>
      </c>
      <c r="D30" s="350" t="s">
        <v>214</v>
      </c>
      <c r="E30" s="351" t="s">
        <v>151</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NO</v>
      </c>
      <c r="C31" s="350" t="s">
        <v>294</v>
      </c>
      <c r="D31" s="350" t="s">
        <v>214</v>
      </c>
      <c r="E31" s="351" t="s">
        <v>152</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NO</v>
      </c>
      <c r="C32" s="350" t="s">
        <v>294</v>
      </c>
      <c r="D32" s="350" t="s">
        <v>214</v>
      </c>
      <c r="E32" s="351" t="s">
        <v>153</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NO</v>
      </c>
      <c r="C33" s="350" t="s">
        <v>294</v>
      </c>
      <c r="D33" s="350" t="s">
        <v>214</v>
      </c>
      <c r="E33" s="351" t="s">
        <v>154</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NO</v>
      </c>
      <c r="C34" s="350" t="s">
        <v>294</v>
      </c>
      <c r="D34" s="350" t="s">
        <v>214</v>
      </c>
      <c r="E34" s="351" t="s">
        <v>155</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NO</v>
      </c>
      <c r="C35" s="350" t="s">
        <v>294</v>
      </c>
      <c r="D35" s="350" t="s">
        <v>214</v>
      </c>
      <c r="E35" s="351" t="s">
        <v>170</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NO</v>
      </c>
      <c r="C36" s="350" t="s">
        <v>294</v>
      </c>
      <c r="D36" s="350" t="s">
        <v>214</v>
      </c>
      <c r="E36" s="351" t="s">
        <v>171</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NO</v>
      </c>
      <c r="C37" s="350" t="s">
        <v>294</v>
      </c>
      <c r="D37" s="350" t="s">
        <v>214</v>
      </c>
      <c r="E37" s="351" t="s">
        <v>172</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NO</v>
      </c>
      <c r="C38" s="350" t="s">
        <v>294</v>
      </c>
      <c r="D38" s="350" t="s">
        <v>214</v>
      </c>
      <c r="E38" s="351" t="s">
        <v>156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NO</v>
      </c>
      <c r="C39" s="350" t="s">
        <v>294</v>
      </c>
      <c r="D39" s="350" t="s">
        <v>214</v>
      </c>
      <c r="E39" s="351" t="s">
        <v>157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NO</v>
      </c>
      <c r="C40" s="350" t="s">
        <v>294</v>
      </c>
      <c r="D40" s="350" t="s">
        <v>214</v>
      </c>
      <c r="E40" s="351" t="s">
        <v>158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NO</v>
      </c>
      <c r="C41" s="350" t="s">
        <v>294</v>
      </c>
      <c r="D41" s="350" t="s">
        <v>214</v>
      </c>
      <c r="E41" s="351" t="s">
        <v>159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NO</v>
      </c>
      <c r="C42" s="350" t="s">
        <v>294</v>
      </c>
      <c r="D42" s="350" t="s">
        <v>214</v>
      </c>
      <c r="E42" s="351" t="s">
        <v>160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NO</v>
      </c>
      <c r="C43" s="350" t="s">
        <v>294</v>
      </c>
      <c r="D43" s="350" t="s">
        <v>214</v>
      </c>
      <c r="E43" s="351" t="s">
        <v>161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NO</v>
      </c>
      <c r="C44" s="350" t="s">
        <v>294</v>
      </c>
      <c r="D44" s="350" t="s">
        <v>214</v>
      </c>
      <c r="E44" s="351" t="s">
        <v>162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NO</v>
      </c>
      <c r="C45" s="350" t="s">
        <v>294</v>
      </c>
      <c r="D45" s="350" t="s">
        <v>214</v>
      </c>
      <c r="E45" s="351" t="s">
        <v>163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NO</v>
      </c>
      <c r="C46" s="350" t="s">
        <v>294</v>
      </c>
      <c r="D46" s="350" t="s">
        <v>214</v>
      </c>
      <c r="E46" s="351" t="s">
        <v>165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350" bestFit="1" customWidth="1"/>
    <col min="2" max="2" width="5.75" style="350" bestFit="1" customWidth="1"/>
    <col min="3" max="3" width="3.75" style="350" bestFit="1" customWidth="1"/>
    <col min="4" max="4" width="7.75" style="350" bestFit="1" customWidth="1"/>
    <col min="5" max="5" width="10.875" style="350" bestFit="1" customWidth="1"/>
    <col min="6" max="8" width="6.25" style="350" bestFit="1" customWidth="1"/>
    <col min="9" max="9" width="6.125" style="350" bestFit="1" customWidth="1"/>
    <col min="10" max="10" width="6.25" style="350" bestFit="1" customWidth="1"/>
    <col min="11" max="12" width="5.75" style="350" bestFit="1" customWidth="1"/>
    <col min="13" max="13" width="2.375" style="350" customWidth="1"/>
    <col min="14" max="15" width="6.5" style="350" bestFit="1" customWidth="1"/>
    <col min="16" max="17" width="7.25" style="350" bestFit="1" customWidth="1"/>
    <col min="18" max="18" width="6.25" style="350" bestFit="1" customWidth="1"/>
    <col min="19" max="19" width="4.375" style="350" bestFit="1" customWidth="1"/>
    <col min="20" max="20" width="2.625" style="350" customWidth="1"/>
    <col min="21" max="24" width="5" style="350" customWidth="1"/>
    <col min="25" max="25" width="5" style="612" customWidth="1"/>
    <col min="26" max="16384" width="9" style="350"/>
  </cols>
  <sheetData>
    <row r="1" spans="1:25" x14ac:dyDescent="0.15">
      <c r="A1" s="360" t="s">
        <v>176</v>
      </c>
      <c r="B1" s="355" t="s">
        <v>174</v>
      </c>
      <c r="C1" s="639">
        <v>0.8</v>
      </c>
      <c r="D1" s="356" t="s">
        <v>175</v>
      </c>
      <c r="E1" s="639">
        <v>1.2</v>
      </c>
      <c r="J1" s="357"/>
      <c r="K1" s="357"/>
      <c r="L1" s="354"/>
      <c r="S1" s="354"/>
      <c r="U1" s="2213" t="s">
        <v>54</v>
      </c>
      <c r="V1" s="2213"/>
      <c r="W1" s="2213"/>
      <c r="X1" s="2213"/>
      <c r="Y1" s="625"/>
    </row>
    <row r="2" spans="1:25" x14ac:dyDescent="0.15">
      <c r="A2" s="350" t="s">
        <v>90</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8"/>
    </row>
    <row r="3" spans="1:25" x14ac:dyDescent="0.15">
      <c r="A3" s="350" t="s">
        <v>179</v>
      </c>
      <c r="B3" s="350" t="str">
        <f>Cover!$G$25</f>
        <v>NO</v>
      </c>
      <c r="C3" s="350" t="s">
        <v>290</v>
      </c>
      <c r="D3" s="350" t="s">
        <v>291</v>
      </c>
      <c r="E3" s="351" t="s">
        <v>222</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401.71199999999999</v>
      </c>
      <c r="L3" s="357">
        <f>VLOOKUP(CONCATENATE($B3,"_",$C3,"_",L$2,"_",$D3,"_",$E3),SentData!$F$2:$G$65536,2,)</f>
        <v>336.32</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f t="shared" ref="S3:S34" si="6">IF(OR(ISERROR(K3),ISERROR(L3)),"!!",IF(K3=0,"!!",L3/K3))</f>
        <v>0.83721671247062568</v>
      </c>
      <c r="T3" s="352"/>
    </row>
    <row r="4" spans="1:25" x14ac:dyDescent="0.15">
      <c r="A4" s="612" t="s">
        <v>178</v>
      </c>
      <c r="B4" s="612" t="str">
        <f>Cover!$G$25</f>
        <v>NO</v>
      </c>
      <c r="C4" s="612" t="s">
        <v>290</v>
      </c>
      <c r="D4" s="612" t="s">
        <v>214</v>
      </c>
      <c r="E4" s="613" t="s">
        <v>222</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5">
        <f>VLOOKUP(CONCATENATE($B4,"_",$C4,"_",K$2,"_",$D4,"_",$E4),SentData!$F$2:$G$65536,2,)</f>
        <v>285678</v>
      </c>
      <c r="L4" s="615">
        <f>VLOOKUP(CONCATENATE($B4,"_",$C4,"_",L$2,"_",$D4,"_",$E4),SentData!$F$2:$G$65536,2,)</f>
        <v>242899</v>
      </c>
      <c r="M4" s="616"/>
      <c r="N4" s="617" t="str">
        <f t="shared" si="1"/>
        <v>!!</v>
      </c>
      <c r="O4" s="617" t="str">
        <f t="shared" si="2"/>
        <v>!!</v>
      </c>
      <c r="P4" s="617" t="str">
        <f t="shared" si="3"/>
        <v>!!</v>
      </c>
      <c r="Q4" s="617" t="str">
        <f t="shared" si="4"/>
        <v>!!</v>
      </c>
      <c r="R4" s="617" t="str">
        <f t="shared" si="5"/>
        <v>!!</v>
      </c>
      <c r="S4" s="617">
        <f t="shared" si="6"/>
        <v>0.85025448231925449</v>
      </c>
      <c r="T4" s="616"/>
      <c r="U4" s="612"/>
      <c r="V4" s="612"/>
      <c r="W4" s="612"/>
      <c r="X4" s="612"/>
    </row>
    <row r="5" spans="1:25" ht="12" x14ac:dyDescent="0.15">
      <c r="A5" s="618" t="s">
        <v>177</v>
      </c>
      <c r="B5" s="618" t="str">
        <f>Cover!$G$25</f>
        <v>NO</v>
      </c>
      <c r="C5" s="618" t="s">
        <v>290</v>
      </c>
      <c r="D5" s="618" t="s">
        <v>291</v>
      </c>
      <c r="E5" s="619" t="s">
        <v>222</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IF(ISNUMBER(Y5),Y5,VLOOKUP(CONCATENATE($B5,"_",$C5,"_",J$2,"_","1000 NAC","_",$E5),Database!$F$2:$G$65536,2,)/VLOOKUP(CONCATENATE($B5,"_",$C5,"_",J$2,"_",$D5,"_",$E5),Database!$F$2:$G$65536,2,))</f>
        <v>#N/A</v>
      </c>
      <c r="K5" s="621">
        <f>VLOOKUP(CONCATENATE($B5,"_",$C5,"_",K$2,"_","1000 NAC","_",$E5),SentData!$F$2:$G$65536,2,)/VLOOKUP(CONCATENATE($B5,"_",$C5,"_",K$2,"_",$D5,"_",$E5),SentData!$F$2:$G$65536,2,)</f>
        <v>711.15127255347113</v>
      </c>
      <c r="L5" s="621">
        <f>VLOOKUP(CONCATENATE($B5,"_",$C5,"_",L$2,"_","1000 NAC","_",$E5),SentData!$F$2:$G$65536,2,)/VLOOKUP(CONCATENATE($B5,"_",$C5,"_",L$2,"_",$D5,"_",$E5),SentData!$F$2:$G$65536,2,)</f>
        <v>722.22585632730738</v>
      </c>
      <c r="M5" s="622"/>
      <c r="N5" s="623" t="str">
        <f t="shared" si="1"/>
        <v>!!</v>
      </c>
      <c r="O5" s="623" t="str">
        <f t="shared" si="2"/>
        <v>!!</v>
      </c>
      <c r="P5" s="623" t="str">
        <f t="shared" si="3"/>
        <v>!!</v>
      </c>
      <c r="Q5" s="623" t="str">
        <f t="shared" si="4"/>
        <v>!!</v>
      </c>
      <c r="R5" s="623" t="str">
        <f t="shared" si="5"/>
        <v>!!</v>
      </c>
      <c r="S5" s="623">
        <f t="shared" si="6"/>
        <v>1.0155727539290926</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350" t="s">
        <v>179</v>
      </c>
      <c r="B6" s="350" t="str">
        <f>Cover!$G$25</f>
        <v>NO</v>
      </c>
      <c r="C6" s="350" t="s">
        <v>294</v>
      </c>
      <c r="D6" s="350" t="s">
        <v>291</v>
      </c>
      <c r="E6" s="351" t="s">
        <v>222</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3493.0360000000001</v>
      </c>
      <c r="L6" s="357">
        <f>VLOOKUP(CONCATENATE($B6,"_",$C6,"_",L$2,"_",$D6,"_",$E6),SentData!$F$2:$G$65536,2,)</f>
        <v>3352.335</v>
      </c>
      <c r="M6" s="352"/>
      <c r="N6" s="353" t="str">
        <f t="shared" si="1"/>
        <v>!!</v>
      </c>
      <c r="O6" s="353" t="str">
        <f t="shared" si="2"/>
        <v>!!</v>
      </c>
      <c r="P6" s="353" t="str">
        <f t="shared" si="3"/>
        <v>!!</v>
      </c>
      <c r="Q6" s="353" t="str">
        <f t="shared" si="4"/>
        <v>!!</v>
      </c>
      <c r="R6" s="353" t="str">
        <f t="shared" si="5"/>
        <v>!!</v>
      </c>
      <c r="S6" s="353">
        <f t="shared" si="6"/>
        <v>0.95971956773420031</v>
      </c>
      <c r="T6" s="352"/>
    </row>
    <row r="7" spans="1:25" x14ac:dyDescent="0.15">
      <c r="A7" s="612" t="s">
        <v>178</v>
      </c>
      <c r="B7" s="612" t="str">
        <f>Cover!$G$25</f>
        <v>NO</v>
      </c>
      <c r="C7" s="612" t="s">
        <v>294</v>
      </c>
      <c r="D7" s="612" t="s">
        <v>214</v>
      </c>
      <c r="E7" s="613" t="s">
        <v>222</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5">
        <f>VLOOKUP(CONCATENATE($B7,"_",$C7,"_",K$2,"_",$D7,"_",$E7),SentData!$F$2:$G$65536,2,)</f>
        <v>2072982</v>
      </c>
      <c r="L7" s="615">
        <f>VLOOKUP(CONCATENATE($B7,"_",$C7,"_",L$2,"_",$D7,"_",$E7),SentData!$F$2:$G$65536,2,)</f>
        <v>1908476</v>
      </c>
      <c r="M7" s="616"/>
      <c r="N7" s="617" t="str">
        <f t="shared" si="1"/>
        <v>!!</v>
      </c>
      <c r="O7" s="617" t="str">
        <f t="shared" si="2"/>
        <v>!!</v>
      </c>
      <c r="P7" s="617" t="str">
        <f t="shared" si="3"/>
        <v>!!</v>
      </c>
      <c r="Q7" s="617" t="str">
        <f t="shared" si="4"/>
        <v>!!</v>
      </c>
      <c r="R7" s="617" t="str">
        <f t="shared" si="5"/>
        <v>!!</v>
      </c>
      <c r="S7" s="617">
        <f t="shared" si="6"/>
        <v>0.92064282275485265</v>
      </c>
      <c r="T7" s="616"/>
      <c r="U7" s="612"/>
      <c r="V7" s="612"/>
      <c r="W7" s="612"/>
      <c r="X7" s="612"/>
    </row>
    <row r="8" spans="1:25" ht="12" x14ac:dyDescent="0.15">
      <c r="A8" s="618" t="s">
        <v>177</v>
      </c>
      <c r="B8" s="618" t="str">
        <f>Cover!$G$25</f>
        <v>NO</v>
      </c>
      <c r="C8" s="618" t="s">
        <v>294</v>
      </c>
      <c r="D8" s="618" t="s">
        <v>291</v>
      </c>
      <c r="E8" s="619" t="s">
        <v>222</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IF(ISNUMBER(Y8),Y8,VLOOKUP(CONCATENATE($B8,"_",$C8,"_",J$2,"_","1000 NAC","_",$E8),Database!$F$2:$G$65536,2,)/VLOOKUP(CONCATENATE($B8,"_",$C8,"_",J$2,"_",$D8,"_",$E8),Database!$F$2:$G$65536,2,))</f>
        <v>#N/A</v>
      </c>
      <c r="K8" s="621">
        <f>VLOOKUP(CONCATENATE($B8,"_",$C8,"_",K$2,"_","1000 NAC","_",$E8),SentData!$F$2:$G$65536,2,)/VLOOKUP(CONCATENATE($B8,"_",$C8,"_",K$2,"_",$D8,"_",$E8),SentData!$F$2:$G$65536,2,)</f>
        <v>593.46139003434257</v>
      </c>
      <c r="L8" s="621">
        <f>VLOOKUP(CONCATENATE($B8,"_",$C8,"_",L$2,"_","1000 NAC","_",$E8),SentData!$F$2:$G$65536,2,)/VLOOKUP(CONCATENATE($B8,"_",$C8,"_",L$2,"_",$D8,"_",$E8),SentData!$F$2:$G$65536,2,)</f>
        <v>569.29751949014644</v>
      </c>
      <c r="M8" s="622"/>
      <c r="N8" s="623" t="str">
        <f t="shared" si="1"/>
        <v>!!</v>
      </c>
      <c r="O8" s="623" t="str">
        <f t="shared" si="2"/>
        <v>!!</v>
      </c>
      <c r="P8" s="623" t="str">
        <f t="shared" si="3"/>
        <v>!!</v>
      </c>
      <c r="Q8" s="623" t="str">
        <f t="shared" si="4"/>
        <v>!!</v>
      </c>
      <c r="R8" s="623" t="str">
        <f t="shared" si="5"/>
        <v>!!</v>
      </c>
      <c r="S8" s="623">
        <f t="shared" si="6"/>
        <v>0.9592831632352733</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350" t="s">
        <v>179</v>
      </c>
      <c r="B9" s="350" t="str">
        <f>Cover!$G$25</f>
        <v>NO</v>
      </c>
      <c r="C9" s="350" t="s">
        <v>290</v>
      </c>
      <c r="D9" s="350" t="s">
        <v>291</v>
      </c>
      <c r="E9" s="351" t="s">
        <v>223</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305.48500000000001</v>
      </c>
      <c r="L9" s="357">
        <f>VLOOKUP(CONCATENATE($B9,"_",$C9,"_",L$2,"_",$D9,"_",$E9),SentData!$F$2:$G$65536,2,)</f>
        <v>292.78999999999996</v>
      </c>
      <c r="M9" s="352"/>
      <c r="N9" s="353" t="str">
        <f t="shared" si="1"/>
        <v>!!</v>
      </c>
      <c r="O9" s="353" t="str">
        <f t="shared" si="2"/>
        <v>!!</v>
      </c>
      <c r="P9" s="353" t="str">
        <f t="shared" si="3"/>
        <v>!!</v>
      </c>
      <c r="Q9" s="353" t="str">
        <f t="shared" si="4"/>
        <v>!!</v>
      </c>
      <c r="R9" s="353" t="str">
        <f t="shared" si="5"/>
        <v>!!</v>
      </c>
      <c r="S9" s="353">
        <f t="shared" si="6"/>
        <v>0.95844313141398085</v>
      </c>
      <c r="T9" s="352"/>
    </row>
    <row r="10" spans="1:25" x14ac:dyDescent="0.15">
      <c r="A10" s="612" t="s">
        <v>178</v>
      </c>
      <c r="B10" s="612" t="str">
        <f>Cover!$G$25</f>
        <v>NO</v>
      </c>
      <c r="C10" s="612" t="s">
        <v>290</v>
      </c>
      <c r="D10" s="612" t="s">
        <v>214</v>
      </c>
      <c r="E10" s="613" t="s">
        <v>223</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5">
        <f>VLOOKUP(CONCATENATE($B10,"_",$C10,"_",K$2,"_",$D10,"_",$E10),SentData!$F$2:$G$65536,2,)</f>
        <v>179343</v>
      </c>
      <c r="L10" s="615">
        <f>VLOOKUP(CONCATENATE($B10,"_",$C10,"_",L$2,"_",$D10,"_",$E10),SentData!$F$2:$G$65536,2,)</f>
        <v>173454</v>
      </c>
      <c r="M10" s="616"/>
      <c r="N10" s="617" t="str">
        <f t="shared" si="1"/>
        <v>!!</v>
      </c>
      <c r="O10" s="617" t="str">
        <f t="shared" si="2"/>
        <v>!!</v>
      </c>
      <c r="P10" s="617" t="str">
        <f t="shared" si="3"/>
        <v>!!</v>
      </c>
      <c r="Q10" s="617" t="str">
        <f t="shared" si="4"/>
        <v>!!</v>
      </c>
      <c r="R10" s="617" t="str">
        <f t="shared" si="5"/>
        <v>!!</v>
      </c>
      <c r="S10" s="617">
        <f t="shared" si="6"/>
        <v>0.96716348003546282</v>
      </c>
      <c r="T10" s="616"/>
      <c r="U10" s="612"/>
      <c r="V10" s="612"/>
      <c r="W10" s="612"/>
      <c r="X10" s="612"/>
    </row>
    <row r="11" spans="1:25" ht="12" x14ac:dyDescent="0.15">
      <c r="A11" s="618" t="s">
        <v>177</v>
      </c>
      <c r="B11" s="618" t="str">
        <f>Cover!$G$25</f>
        <v>NO</v>
      </c>
      <c r="C11" s="618" t="s">
        <v>290</v>
      </c>
      <c r="D11" s="618" t="s">
        <v>291</v>
      </c>
      <c r="E11" s="619" t="s">
        <v>223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IF(ISNUMBER(Y11),Y11,VLOOKUP(CONCATENATE($B11,"_",$C11,"_",J$2,"_","1000 NAC","_",$E11),Database!$F$2:$G$65536,2,)/VLOOKUP(CONCATENATE($B11,"_",$C11,"_",J$2,"_",$D11,"_",$E11),Database!$F$2:$G$65536,2,))</f>
        <v>#N/A</v>
      </c>
      <c r="K11" s="621">
        <f>VLOOKUP(CONCATENATE($B11,"_",$C11,"_",K$2,"_","1000 NAC","_",$E11),SentData!$F$2:$G$65536,2,)/VLOOKUP(CONCATENATE($B11,"_",$C11,"_",K$2,"_",$D11,"_",$E11),SentData!$F$2:$G$65536,2,)</f>
        <v>587.0762885248048</v>
      </c>
      <c r="L11" s="621">
        <f>VLOOKUP(CONCATENATE($B11,"_",$C11,"_",L$2,"_","1000 NAC","_",$E11),SentData!$F$2:$G$65536,2,)/VLOOKUP(CONCATENATE($B11,"_",$C11,"_",L$2,"_",$D11,"_",$E11),SentData!$F$2:$G$65536,2,)</f>
        <v>592.41777383107353</v>
      </c>
      <c r="M11" s="622"/>
      <c r="N11" s="623" t="str">
        <f t="shared" si="1"/>
        <v>!!</v>
      </c>
      <c r="O11" s="623" t="str">
        <f t="shared" si="2"/>
        <v>!!</v>
      </c>
      <c r="P11" s="623" t="str">
        <f t="shared" si="3"/>
        <v>!!</v>
      </c>
      <c r="Q11" s="623" t="str">
        <f t="shared" si="4"/>
        <v>!!</v>
      </c>
      <c r="R11" s="623" t="str">
        <f t="shared" si="5"/>
        <v>!!</v>
      </c>
      <c r="S11" s="623">
        <f t="shared" si="6"/>
        <v>1.0090984517867188</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350" t="s">
        <v>179</v>
      </c>
      <c r="B12" s="350" t="str">
        <f>Cover!$G$25</f>
        <v>NO</v>
      </c>
      <c r="C12" s="350" t="s">
        <v>294</v>
      </c>
      <c r="D12" s="350" t="s">
        <v>291</v>
      </c>
      <c r="E12" s="351" t="s">
        <v>223</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1741.1170000000002</v>
      </c>
      <c r="L12" s="357">
        <f>VLOOKUP(CONCATENATE($B12,"_",$C12,"_",L$2,"_",$D12,"_",$E12),SentData!$F$2:$G$65536,2,)</f>
        <v>1424.0240000000001</v>
      </c>
      <c r="M12" s="352"/>
      <c r="N12" s="353" t="str">
        <f t="shared" si="1"/>
        <v>!!</v>
      </c>
      <c r="O12" s="353" t="str">
        <f t="shared" si="2"/>
        <v>!!</v>
      </c>
      <c r="P12" s="353" t="str">
        <f t="shared" si="3"/>
        <v>!!</v>
      </c>
      <c r="Q12" s="353" t="str">
        <f t="shared" si="4"/>
        <v>!!</v>
      </c>
      <c r="R12" s="353" t="str">
        <f t="shared" si="5"/>
        <v>!!</v>
      </c>
      <c r="S12" s="353">
        <f t="shared" si="6"/>
        <v>0.81787955662945111</v>
      </c>
      <c r="T12" s="352"/>
    </row>
    <row r="13" spans="1:25" x14ac:dyDescent="0.15">
      <c r="A13" s="612" t="s">
        <v>178</v>
      </c>
      <c r="B13" s="612" t="str">
        <f>Cover!$G$25</f>
        <v>NO</v>
      </c>
      <c r="C13" s="612" t="s">
        <v>294</v>
      </c>
      <c r="D13" s="612" t="s">
        <v>214</v>
      </c>
      <c r="E13" s="613" t="s">
        <v>223</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5">
        <f>VLOOKUP(CONCATENATE($B13,"_",$C13,"_",K$2,"_",$D13,"_",$E13),SentData!$F$2:$G$65536,2,)</f>
        <v>1107617</v>
      </c>
      <c r="L13" s="615">
        <f>VLOOKUP(CONCATENATE($B13,"_",$C13,"_",L$2,"_",$D13,"_",$E13),SentData!$F$2:$G$65536,2,)</f>
        <v>850588</v>
      </c>
      <c r="M13" s="616"/>
      <c r="N13" s="617" t="str">
        <f t="shared" si="1"/>
        <v>!!</v>
      </c>
      <c r="O13" s="617" t="str">
        <f t="shared" si="2"/>
        <v>!!</v>
      </c>
      <c r="P13" s="617" t="str">
        <f t="shared" si="3"/>
        <v>!!</v>
      </c>
      <c r="Q13" s="617" t="str">
        <f t="shared" si="4"/>
        <v>!!</v>
      </c>
      <c r="R13" s="617" t="str">
        <f t="shared" si="5"/>
        <v>!!</v>
      </c>
      <c r="S13" s="617">
        <f t="shared" si="6"/>
        <v>0.76794415398102411</v>
      </c>
      <c r="T13" s="616"/>
      <c r="U13" s="612"/>
      <c r="V13" s="612"/>
      <c r="W13" s="612"/>
      <c r="X13" s="612"/>
    </row>
    <row r="14" spans="1:25" ht="12" x14ac:dyDescent="0.15">
      <c r="A14" s="618" t="s">
        <v>177</v>
      </c>
      <c r="B14" s="618" t="str">
        <f>Cover!$G$25</f>
        <v>NO</v>
      </c>
      <c r="C14" s="618" t="s">
        <v>294</v>
      </c>
      <c r="D14" s="618" t="s">
        <v>291</v>
      </c>
      <c r="E14" s="619" t="s">
        <v>223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IF(ISNUMBER(Y14),Y14,VLOOKUP(CONCATENATE($B14,"_",$C14,"_",J$2,"_","1000 NAC","_",$E14),Database!$F$2:$G$65536,2,)/VLOOKUP(CONCATENATE($B14,"_",$C14,"_",J$2,"_",$D14,"_",$E14),Database!$F$2:$G$65536,2,))</f>
        <v>#N/A</v>
      </c>
      <c r="K14" s="621">
        <f>VLOOKUP(CONCATENATE($B14,"_",$C14,"_",K$2,"_","1000 NAC","_",$E14),SentData!$F$2:$G$65536,2,)/VLOOKUP(CONCATENATE($B14,"_",$C14,"_",K$2,"_",$D14,"_",$E14),SentData!$F$2:$G$65536,2,)</f>
        <v>636.1531132026164</v>
      </c>
      <c r="L14" s="621">
        <f>VLOOKUP(CONCATENATE($B14,"_",$C14,"_",L$2,"_","1000 NAC","_",$E14),SentData!$F$2:$G$65536,2,)/VLOOKUP(CONCATENATE($B14,"_",$C14,"_",L$2,"_",$D14,"_",$E14),SentData!$F$2:$G$65536,2,)</f>
        <v>597.31296663539376</v>
      </c>
      <c r="M14" s="622"/>
      <c r="N14" s="623" t="str">
        <f t="shared" si="1"/>
        <v>!!</v>
      </c>
      <c r="O14" s="623" t="str">
        <f t="shared" si="2"/>
        <v>!!</v>
      </c>
      <c r="P14" s="623" t="str">
        <f t="shared" si="3"/>
        <v>!!</v>
      </c>
      <c r="Q14" s="623" t="str">
        <f t="shared" si="4"/>
        <v>!!</v>
      </c>
      <c r="R14" s="623" t="str">
        <f t="shared" si="5"/>
        <v>!!</v>
      </c>
      <c r="S14" s="623">
        <f t="shared" si="6"/>
        <v>0.93894528571637759</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350" t="s">
        <v>179</v>
      </c>
      <c r="B15" s="350" t="str">
        <f>Cover!$G$25</f>
        <v>NO</v>
      </c>
      <c r="C15" s="350" t="s">
        <v>290</v>
      </c>
      <c r="D15" s="350" t="s">
        <v>291</v>
      </c>
      <c r="E15" s="351" t="s">
        <v>224</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2"/>
        <v>!!</v>
      </c>
      <c r="P15" s="353" t="str">
        <f t="shared" si="3"/>
        <v>!!</v>
      </c>
      <c r="Q15" s="353" t="str">
        <f t="shared" si="4"/>
        <v>!!</v>
      </c>
      <c r="R15" s="353" t="str">
        <f t="shared" si="5"/>
        <v>!!</v>
      </c>
      <c r="S15" s="353" t="str">
        <f t="shared" si="6"/>
        <v>!!</v>
      </c>
      <c r="T15" s="352"/>
    </row>
    <row r="16" spans="1:25" x14ac:dyDescent="0.15">
      <c r="A16" s="612" t="s">
        <v>178</v>
      </c>
      <c r="B16" s="612" t="str">
        <f>Cover!$G$25</f>
        <v>NO</v>
      </c>
      <c r="C16" s="612" t="s">
        <v>290</v>
      </c>
      <c r="D16" s="612" t="s">
        <v>214</v>
      </c>
      <c r="E16" s="613" t="s">
        <v>224</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ht="12" x14ac:dyDescent="0.15">
      <c r="A17" s="618" t="s">
        <v>177</v>
      </c>
      <c r="B17" s="618" t="str">
        <f>Cover!$G$25</f>
        <v>NO</v>
      </c>
      <c r="C17" s="618" t="s">
        <v>290</v>
      </c>
      <c r="D17" s="618" t="s">
        <v>291</v>
      </c>
      <c r="E17" s="619" t="s">
        <v>224</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IF(ISNUMBER(Y17),Y17,VLOOKUP(CONCATENATE($B17,"_",$C17,"_",J$2,"_","1000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350" t="s">
        <v>179</v>
      </c>
      <c r="B18" s="350" t="str">
        <f>Cover!$G$25</f>
        <v>NO</v>
      </c>
      <c r="C18" s="350" t="s">
        <v>294</v>
      </c>
      <c r="D18" s="350" t="s">
        <v>291</v>
      </c>
      <c r="E18" s="351" t="s">
        <v>224</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2"/>
        <v>!!</v>
      </c>
      <c r="P18" s="353" t="str">
        <f t="shared" si="3"/>
        <v>!!</v>
      </c>
      <c r="Q18" s="353" t="str">
        <f t="shared" si="4"/>
        <v>!!</v>
      </c>
      <c r="R18" s="353" t="str">
        <f t="shared" si="5"/>
        <v>!!</v>
      </c>
      <c r="S18" s="353" t="str">
        <f t="shared" si="6"/>
        <v>!!</v>
      </c>
      <c r="T18" s="352"/>
    </row>
    <row r="19" spans="1:24" x14ac:dyDescent="0.15">
      <c r="A19" s="612" t="s">
        <v>178</v>
      </c>
      <c r="B19" s="612" t="str">
        <f>Cover!$G$25</f>
        <v>NO</v>
      </c>
      <c r="C19" s="612" t="s">
        <v>294</v>
      </c>
      <c r="D19" s="612" t="s">
        <v>214</v>
      </c>
      <c r="E19" s="613" t="s">
        <v>224</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177</v>
      </c>
      <c r="B20" s="618" t="str">
        <f>Cover!$G$25</f>
        <v>NO</v>
      </c>
      <c r="C20" s="618" t="s">
        <v>294</v>
      </c>
      <c r="D20" s="618" t="s">
        <v>291</v>
      </c>
      <c r="E20" s="619" t="s">
        <v>224</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IF(ISNUMBER(Y20),Y20,VLOOKUP(CONCATENATE($B20,"_",$C20,"_",J$2,"_","1000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350" t="s">
        <v>179</v>
      </c>
      <c r="B21" s="350" t="str">
        <f>Cover!$G$25</f>
        <v>NO</v>
      </c>
      <c r="C21" s="350" t="s">
        <v>290</v>
      </c>
      <c r="D21" s="350" t="s">
        <v>291</v>
      </c>
      <c r="E21" s="351" t="s">
        <v>239</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0</v>
      </c>
      <c r="L21" s="357">
        <f>VLOOKUP(CONCATENATE($B21,"_",$C21,"_",L$2,"_",$D21,"_",$E21),SentData!$F$2:$G$65536,2,)</f>
        <v>0</v>
      </c>
      <c r="M21" s="352"/>
      <c r="N21" s="353" t="str">
        <f t="shared" si="1"/>
        <v>!!</v>
      </c>
      <c r="O21" s="353" t="str">
        <f t="shared" si="2"/>
        <v>!!</v>
      </c>
      <c r="P21" s="353" t="str">
        <f t="shared" si="3"/>
        <v>!!</v>
      </c>
      <c r="Q21" s="353" t="str">
        <f t="shared" si="4"/>
        <v>!!</v>
      </c>
      <c r="R21" s="353" t="str">
        <f t="shared" si="5"/>
        <v>!!</v>
      </c>
      <c r="S21" s="353" t="str">
        <f t="shared" si="6"/>
        <v>!!</v>
      </c>
      <c r="T21" s="352"/>
    </row>
    <row r="22" spans="1:24" x14ac:dyDescent="0.15">
      <c r="A22" s="612" t="s">
        <v>178</v>
      </c>
      <c r="B22" s="612" t="str">
        <f>Cover!$G$25</f>
        <v>NO</v>
      </c>
      <c r="C22" s="612" t="s">
        <v>290</v>
      </c>
      <c r="D22" s="612" t="s">
        <v>214</v>
      </c>
      <c r="E22" s="613" t="s">
        <v>239</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ht="12" x14ac:dyDescent="0.15">
      <c r="A23" s="618" t="s">
        <v>177</v>
      </c>
      <c r="B23" s="618" t="str">
        <f>Cover!$G$25</f>
        <v>NO</v>
      </c>
      <c r="C23" s="618" t="s">
        <v>290</v>
      </c>
      <c r="D23" s="618" t="s">
        <v>291</v>
      </c>
      <c r="E23" s="619" t="s">
        <v>239</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IF(ISNUMBER(Y23),Y23,VLOOKUP(CONCATENATE($B23,"_",$C23,"_",J$2,"_","1000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350" t="s">
        <v>179</v>
      </c>
      <c r="B24" s="350" t="str">
        <f>Cover!$G$25</f>
        <v>NO</v>
      </c>
      <c r="C24" s="350" t="s">
        <v>294</v>
      </c>
      <c r="D24" s="350" t="s">
        <v>291</v>
      </c>
      <c r="E24" s="351" t="s">
        <v>239</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0</v>
      </c>
      <c r="L24" s="357">
        <f>VLOOKUP(CONCATENATE($B24,"_",$C24,"_",L$2,"_",$D24,"_",$E24),SentData!$F$2:$G$65536,2,)</f>
        <v>0</v>
      </c>
      <c r="M24" s="352"/>
      <c r="N24" s="353" t="str">
        <f t="shared" si="1"/>
        <v>!!</v>
      </c>
      <c r="O24" s="353" t="str">
        <f t="shared" si="2"/>
        <v>!!</v>
      </c>
      <c r="P24" s="353" t="str">
        <f t="shared" si="3"/>
        <v>!!</v>
      </c>
      <c r="Q24" s="353" t="str">
        <f t="shared" si="4"/>
        <v>!!</v>
      </c>
      <c r="R24" s="353" t="str">
        <f t="shared" si="5"/>
        <v>!!</v>
      </c>
      <c r="S24" s="353" t="str">
        <f t="shared" si="6"/>
        <v>!!</v>
      </c>
      <c r="T24" s="352"/>
    </row>
    <row r="25" spans="1:24" x14ac:dyDescent="0.15">
      <c r="A25" s="612" t="s">
        <v>178</v>
      </c>
      <c r="B25" s="612" t="str">
        <f>Cover!$G$25</f>
        <v>NO</v>
      </c>
      <c r="C25" s="612" t="s">
        <v>294</v>
      </c>
      <c r="D25" s="612" t="s">
        <v>214</v>
      </c>
      <c r="E25" s="613" t="s">
        <v>239</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177</v>
      </c>
      <c r="B26" s="618" t="str">
        <f>Cover!$G$25</f>
        <v>NO</v>
      </c>
      <c r="C26" s="618" t="s">
        <v>294</v>
      </c>
      <c r="D26" s="618" t="s">
        <v>291</v>
      </c>
      <c r="E26" s="619" t="s">
        <v>239</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IF(ISNUMBER(Y26),Y26,VLOOKUP(CONCATENATE($B26,"_",$C26,"_",J$2,"_","1000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350" t="s">
        <v>179</v>
      </c>
      <c r="B27" s="350" t="str">
        <f>Cover!$G$25</f>
        <v>NO</v>
      </c>
      <c r="C27" s="350" t="s">
        <v>290</v>
      </c>
      <c r="D27" s="350" t="s">
        <v>291</v>
      </c>
      <c r="E27" s="351" t="s">
        <v>242</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12" t="s">
        <v>178</v>
      </c>
      <c r="B28" s="612" t="str">
        <f>Cover!$G$25</f>
        <v>NO</v>
      </c>
      <c r="C28" s="612" t="s">
        <v>290</v>
      </c>
      <c r="D28" s="612" t="s">
        <v>214</v>
      </c>
      <c r="E28" s="613" t="s">
        <v>242</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177</v>
      </c>
      <c r="B29" s="618" t="str">
        <f>Cover!$G$25</f>
        <v>NO</v>
      </c>
      <c r="C29" s="618" t="s">
        <v>290</v>
      </c>
      <c r="D29" s="618" t="s">
        <v>291</v>
      </c>
      <c r="E29" s="619" t="s">
        <v>242</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IF(ISNUMBER(Y29),Y29,VLOOKUP(CONCATENATE($B29,"_",$C29,"_",J$2,"_","1000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350" t="s">
        <v>179</v>
      </c>
      <c r="B30" s="350" t="str">
        <f>Cover!$G$25</f>
        <v>NO</v>
      </c>
      <c r="C30" s="350" t="s">
        <v>294</v>
      </c>
      <c r="D30" s="350" t="s">
        <v>291</v>
      </c>
      <c r="E30" s="351" t="s">
        <v>242</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12" t="s">
        <v>178</v>
      </c>
      <c r="B31" s="612" t="str">
        <f>Cover!$G$25</f>
        <v>NO</v>
      </c>
      <c r="C31" s="612" t="s">
        <v>294</v>
      </c>
      <c r="D31" s="612" t="s">
        <v>214</v>
      </c>
      <c r="E31" s="613" t="s">
        <v>242</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NO</v>
      </c>
      <c r="C32" s="618" t="s">
        <v>294</v>
      </c>
      <c r="D32" s="618" t="s">
        <v>291</v>
      </c>
      <c r="E32" s="619" t="s">
        <v>242</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IF(ISNUMBER(Y32),Y32,VLOOKUP(CONCATENATE($B32,"_",$C32,"_",J$2,"_","1000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350" t="s">
        <v>179</v>
      </c>
      <c r="B33" s="350" t="str">
        <f>Cover!$G$25</f>
        <v>NO</v>
      </c>
      <c r="C33" s="350" t="s">
        <v>290</v>
      </c>
      <c r="D33" s="350" t="s">
        <v>291</v>
      </c>
      <c r="E33" s="351" t="s">
        <v>226</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81.411000000000001</v>
      </c>
      <c r="L33" s="357">
        <f>VLOOKUP(CONCATENATE($B33,"_",$C33,"_",L$2,"_",$D33,"_",$E33),SentData!$F$2:$G$65536,2,)</f>
        <v>31.704999999999998</v>
      </c>
      <c r="M33" s="352"/>
      <c r="N33" s="353" t="str">
        <f t="shared" si="1"/>
        <v>!!</v>
      </c>
      <c r="O33" s="353" t="str">
        <f t="shared" si="2"/>
        <v>!!</v>
      </c>
      <c r="P33" s="353" t="str">
        <f t="shared" si="3"/>
        <v>!!</v>
      </c>
      <c r="Q33" s="353" t="str">
        <f t="shared" si="4"/>
        <v>!!</v>
      </c>
      <c r="R33" s="353" t="str">
        <f t="shared" si="5"/>
        <v>!!</v>
      </c>
      <c r="S33" s="353">
        <f t="shared" si="6"/>
        <v>0.38944368697104809</v>
      </c>
      <c r="T33" s="352"/>
    </row>
    <row r="34" spans="1:24" x14ac:dyDescent="0.15">
      <c r="A34" s="612" t="s">
        <v>178</v>
      </c>
      <c r="B34" s="612" t="str">
        <f>Cover!$G$25</f>
        <v>NO</v>
      </c>
      <c r="C34" s="612" t="s">
        <v>290</v>
      </c>
      <c r="D34" s="612" t="s">
        <v>214</v>
      </c>
      <c r="E34" s="613" t="s">
        <v>226</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5">
        <f>VLOOKUP(CONCATENATE($B34,"_",$C34,"_",K$2,"_",$D34,"_",$E34),SentData!$F$2:$G$65536,2,)</f>
        <v>57738</v>
      </c>
      <c r="L34" s="615">
        <f>VLOOKUP(CONCATENATE($B34,"_",$C34,"_",L$2,"_",$D34,"_",$E34),SentData!$F$2:$G$65536,2,)</f>
        <v>24674</v>
      </c>
      <c r="M34" s="616"/>
      <c r="N34" s="617" t="str">
        <f t="shared" si="1"/>
        <v>!!</v>
      </c>
      <c r="O34" s="617" t="str">
        <f t="shared" si="2"/>
        <v>!!</v>
      </c>
      <c r="P34" s="617" t="str">
        <f t="shared" si="3"/>
        <v>!!</v>
      </c>
      <c r="Q34" s="617" t="str">
        <f t="shared" si="4"/>
        <v>!!</v>
      </c>
      <c r="R34" s="617" t="str">
        <f t="shared" si="5"/>
        <v>!!</v>
      </c>
      <c r="S34" s="617">
        <f t="shared" si="6"/>
        <v>0.42734421005230522</v>
      </c>
      <c r="T34" s="616"/>
      <c r="U34" s="612"/>
      <c r="V34" s="612"/>
      <c r="W34" s="612"/>
      <c r="X34" s="612"/>
    </row>
    <row r="35" spans="1:24" ht="12" x14ac:dyDescent="0.15">
      <c r="A35" s="618" t="s">
        <v>177</v>
      </c>
      <c r="B35" s="618" t="str">
        <f>Cover!$G$25</f>
        <v>NO</v>
      </c>
      <c r="C35" s="618" t="s">
        <v>290</v>
      </c>
      <c r="D35" s="618" t="s">
        <v>291</v>
      </c>
      <c r="E35" s="619" t="s">
        <v>226</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IF(ISNUMBER(Y35),Y35,VLOOKUP(CONCATENATE($B35,"_",$C35,"_",J$2,"_","1000 NAC","_",$E35),Database!$F$2:$G$65536,2,)/VLOOKUP(CONCATENATE($B35,"_",$C35,"_",J$2,"_",$D35,"_",$E35),Database!$F$2:$G$65536,2,))</f>
        <v>#N/A</v>
      </c>
      <c r="K35" s="621">
        <f>VLOOKUP(CONCATENATE($B35,"_",$C35,"_",K$2,"_","1000 NAC","_",$E35),SentData!$F$2:$G$65536,2,)/VLOOKUP(CONCATENATE($B35,"_",$C35,"_",K$2,"_",$D35,"_",$E35),SentData!$F$2:$G$65536,2,)</f>
        <v>709.21619928510893</v>
      </c>
      <c r="L35" s="621">
        <f>VLOOKUP(CONCATENATE($B35,"_",$C35,"_",L$2,"_","1000 NAC","_",$E35),SentData!$F$2:$G$65536,2,)/VLOOKUP(CONCATENATE($B35,"_",$C35,"_",L$2,"_",$D35,"_",$E35),SentData!$F$2:$G$65536,2,)</f>
        <v>778.23687115596908</v>
      </c>
      <c r="M35" s="622"/>
      <c r="N35" s="623" t="str">
        <f t="shared" ref="N35:N66" si="7">IF(OR(ISERROR(F35),ISERROR(G35)),"!!",IF(F35=0,"!!",G35/F35))</f>
        <v>!!</v>
      </c>
      <c r="O35" s="623" t="str">
        <f t="shared" ref="O35:O66" si="8">IF(OR(ISERROR(G35),ISERROR(H35)),"!!",IF(G35=0,"!!",H35/G35))</f>
        <v>!!</v>
      </c>
      <c r="P35" s="623" t="str">
        <f t="shared" ref="P35:P66" si="9">IF(OR(ISERROR(H35),ISERROR(I35)),"!!",IF(H35=0,"!!",I35/H35))</f>
        <v>!!</v>
      </c>
      <c r="Q35" s="623" t="str">
        <f t="shared" ref="Q35:Q66" si="10">IF(OR(ISERROR(I35),ISERROR(J35)),"!!",IF(I35=0,"!!",J35/I35))</f>
        <v>!!</v>
      </c>
      <c r="R35" s="623" t="str">
        <f t="shared" ref="R35:R66" si="11">IF(OR(ISERROR(J35),ISERROR(K35)),"!!",IF(J35=0,"!!",K35/J35))</f>
        <v>!!</v>
      </c>
      <c r="S35" s="623">
        <f t="shared" ref="S35:S66" si="12">IF(OR(ISERROR(K35),ISERROR(L35)),"!!",IF(K35=0,"!!",L35/K35))</f>
        <v>1.0973196494107624</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350" t="s">
        <v>179</v>
      </c>
      <c r="B36" s="350" t="str">
        <f>Cover!$G$25</f>
        <v>NO</v>
      </c>
      <c r="C36" s="350" t="s">
        <v>294</v>
      </c>
      <c r="D36" s="350" t="s">
        <v>291</v>
      </c>
      <c r="E36" s="351" t="s">
        <v>226</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1744.9369999999999</v>
      </c>
      <c r="L36" s="357">
        <f>VLOOKUP(CONCATENATE($B36,"_",$C36,"_",L$2,"_",$D36,"_",$E36),SentData!$F$2:$G$65536,2,)</f>
        <v>1916.9560000000001</v>
      </c>
      <c r="M36" s="352"/>
      <c r="N36" s="353" t="str">
        <f t="shared" si="7"/>
        <v>!!</v>
      </c>
      <c r="O36" s="353" t="str">
        <f t="shared" si="8"/>
        <v>!!</v>
      </c>
      <c r="P36" s="353" t="str">
        <f t="shared" si="9"/>
        <v>!!</v>
      </c>
      <c r="Q36" s="353" t="str">
        <f t="shared" si="10"/>
        <v>!!</v>
      </c>
      <c r="R36" s="353" t="str">
        <f t="shared" si="11"/>
        <v>!!</v>
      </c>
      <c r="S36" s="353">
        <f t="shared" si="12"/>
        <v>1.0985817826087705</v>
      </c>
      <c r="T36" s="352"/>
    </row>
    <row r="37" spans="1:24" x14ac:dyDescent="0.15">
      <c r="A37" s="612" t="s">
        <v>178</v>
      </c>
      <c r="B37" s="612" t="str">
        <f>Cover!$G$25</f>
        <v>NO</v>
      </c>
      <c r="C37" s="612" t="s">
        <v>294</v>
      </c>
      <c r="D37" s="612" t="s">
        <v>214</v>
      </c>
      <c r="E37" s="613" t="s">
        <v>226</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5">
        <f>VLOOKUP(CONCATENATE($B37,"_",$C37,"_",K$2,"_",$D37,"_",$E37),SentData!$F$2:$G$65536,2,)</f>
        <v>947336</v>
      </c>
      <c r="L37" s="615">
        <f>VLOOKUP(CONCATENATE($B37,"_",$C37,"_",L$2,"_",$D37,"_",$E37),SentData!$F$2:$G$65536,2,)</f>
        <v>1020460</v>
      </c>
      <c r="M37" s="616"/>
      <c r="N37" s="617" t="str">
        <f t="shared" si="7"/>
        <v>!!</v>
      </c>
      <c r="O37" s="617" t="str">
        <f t="shared" si="8"/>
        <v>!!</v>
      </c>
      <c r="P37" s="617" t="str">
        <f t="shared" si="9"/>
        <v>!!</v>
      </c>
      <c r="Q37" s="617" t="str">
        <f t="shared" si="10"/>
        <v>!!</v>
      </c>
      <c r="R37" s="617" t="str">
        <f t="shared" si="11"/>
        <v>!!</v>
      </c>
      <c r="S37" s="617">
        <f t="shared" si="12"/>
        <v>1.0771890860264997</v>
      </c>
      <c r="T37" s="616"/>
      <c r="U37" s="612"/>
      <c r="V37" s="612"/>
      <c r="W37" s="612"/>
      <c r="X37" s="612"/>
    </row>
    <row r="38" spans="1:24" ht="12" x14ac:dyDescent="0.15">
      <c r="A38" s="618" t="s">
        <v>177</v>
      </c>
      <c r="B38" s="618" t="str">
        <f>Cover!$G$25</f>
        <v>NO</v>
      </c>
      <c r="C38" s="618" t="s">
        <v>294</v>
      </c>
      <c r="D38" s="618" t="s">
        <v>291</v>
      </c>
      <c r="E38" s="619" t="s">
        <v>226</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IF(ISNUMBER(Y38),Y38,VLOOKUP(CONCATENATE($B38,"_",$C38,"_",J$2,"_","1000 NAC","_",$E38),Database!$F$2:$G$65536,2,)/VLOOKUP(CONCATENATE($B38,"_",$C38,"_",J$2,"_",$D38,"_",$E38),Database!$F$2:$G$65536,2,))</f>
        <v>#N/A</v>
      </c>
      <c r="K38" s="621">
        <f>VLOOKUP(CONCATENATE($B38,"_",$C38,"_",K$2,"_","1000 NAC","_",$E38),SentData!$F$2:$G$65536,2,)/VLOOKUP(CONCATENATE($B38,"_",$C38,"_",K$2,"_",$D38,"_",$E38),SentData!$F$2:$G$65536,2,)</f>
        <v>542.90556048728411</v>
      </c>
      <c r="L38" s="621">
        <f>VLOOKUP(CONCATENATE($B38,"_",$C38,"_",L$2,"_","1000 NAC","_",$E38),SentData!$F$2:$G$65536,2,)/VLOOKUP(CONCATENATE($B38,"_",$C38,"_",L$2,"_",$D38,"_",$E38),SentData!$F$2:$G$65536,2,)</f>
        <v>532.3335538217882</v>
      </c>
      <c r="M38" s="622"/>
      <c r="N38" s="623" t="str">
        <f t="shared" si="7"/>
        <v>!!</v>
      </c>
      <c r="O38" s="623" t="str">
        <f t="shared" si="8"/>
        <v>!!</v>
      </c>
      <c r="P38" s="623" t="str">
        <f t="shared" si="9"/>
        <v>!!</v>
      </c>
      <c r="Q38" s="623" t="str">
        <f t="shared" si="10"/>
        <v>!!</v>
      </c>
      <c r="R38" s="623" t="str">
        <f t="shared" si="11"/>
        <v>!!</v>
      </c>
      <c r="S38" s="623">
        <f t="shared" si="12"/>
        <v>0.9805269876845486</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350" t="s">
        <v>179</v>
      </c>
      <c r="B39" s="350" t="str">
        <f>Cover!$G$25</f>
        <v>NO</v>
      </c>
      <c r="C39" s="350" t="s">
        <v>290</v>
      </c>
      <c r="D39" s="350" t="s">
        <v>291</v>
      </c>
      <c r="E39" s="351" t="s">
        <v>225</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0</v>
      </c>
      <c r="L39" s="357">
        <f>VLOOKUP(CONCATENATE($B39,"_",$C39,"_",L$2,"_",$D39,"_",$E39),SentData!$F$2:$G$65536,2,)</f>
        <v>0</v>
      </c>
      <c r="M39" s="352"/>
      <c r="N39" s="353" t="str">
        <f t="shared" si="7"/>
        <v>!!</v>
      </c>
      <c r="O39" s="353" t="str">
        <f t="shared" si="8"/>
        <v>!!</v>
      </c>
      <c r="P39" s="353" t="str">
        <f t="shared" si="9"/>
        <v>!!</v>
      </c>
      <c r="Q39" s="353" t="str">
        <f t="shared" si="10"/>
        <v>!!</v>
      </c>
      <c r="R39" s="353" t="str">
        <f t="shared" si="11"/>
        <v>!!</v>
      </c>
      <c r="S39" s="353" t="str">
        <f t="shared" si="12"/>
        <v>!!</v>
      </c>
      <c r="T39" s="352"/>
    </row>
    <row r="40" spans="1:24" x14ac:dyDescent="0.15">
      <c r="A40" s="612" t="s">
        <v>178</v>
      </c>
      <c r="B40" s="612" t="str">
        <f>Cover!$G$25</f>
        <v>NO</v>
      </c>
      <c r="C40" s="612" t="s">
        <v>290</v>
      </c>
      <c r="D40" s="612" t="s">
        <v>214</v>
      </c>
      <c r="E40" s="613" t="s">
        <v>225</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ht="12" x14ac:dyDescent="0.15">
      <c r="A41" s="618" t="s">
        <v>177</v>
      </c>
      <c r="B41" s="618" t="str">
        <f>Cover!$G$25</f>
        <v>NO</v>
      </c>
      <c r="C41" s="618" t="s">
        <v>290</v>
      </c>
      <c r="D41" s="618" t="s">
        <v>291</v>
      </c>
      <c r="E41" s="619" t="s">
        <v>225</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IF(ISNUMBER(Y41),Y41,VLOOKUP(CONCATENATE($B41,"_",$C41,"_",J$2,"_","1000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350" t="s">
        <v>179</v>
      </c>
      <c r="B42" s="350" t="str">
        <f>Cover!$G$25</f>
        <v>NO</v>
      </c>
      <c r="C42" s="350" t="s">
        <v>294</v>
      </c>
      <c r="D42" s="350" t="s">
        <v>291</v>
      </c>
      <c r="E42" s="351" t="s">
        <v>225</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0</v>
      </c>
      <c r="L42" s="357">
        <f>VLOOKUP(CONCATENATE($B42,"_",$C42,"_",L$2,"_",$D42,"_",$E42),SentData!$F$2:$G$65536,2,)</f>
        <v>0</v>
      </c>
      <c r="M42" s="352"/>
      <c r="N42" s="353" t="str">
        <f t="shared" si="7"/>
        <v>!!</v>
      </c>
      <c r="O42" s="353" t="str">
        <f t="shared" si="8"/>
        <v>!!</v>
      </c>
      <c r="P42" s="353" t="str">
        <f t="shared" si="9"/>
        <v>!!</v>
      </c>
      <c r="Q42" s="353" t="str">
        <f t="shared" si="10"/>
        <v>!!</v>
      </c>
      <c r="R42" s="353" t="str">
        <f t="shared" si="11"/>
        <v>!!</v>
      </c>
      <c r="S42" s="353" t="str">
        <f t="shared" si="12"/>
        <v>!!</v>
      </c>
      <c r="T42" s="352"/>
    </row>
    <row r="43" spans="1:24" x14ac:dyDescent="0.15">
      <c r="A43" s="612" t="s">
        <v>178</v>
      </c>
      <c r="B43" s="612" t="str">
        <f>Cover!$G$25</f>
        <v>NO</v>
      </c>
      <c r="C43" s="612" t="s">
        <v>294</v>
      </c>
      <c r="D43" s="612" t="s">
        <v>214</v>
      </c>
      <c r="E43" s="613" t="s">
        <v>225</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177</v>
      </c>
      <c r="B44" s="618" t="str">
        <f>Cover!$G$25</f>
        <v>NO</v>
      </c>
      <c r="C44" s="618" t="s">
        <v>294</v>
      </c>
      <c r="D44" s="618" t="s">
        <v>291</v>
      </c>
      <c r="E44" s="619" t="s">
        <v>225</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IF(ISNUMBER(Y44),Y44,VLOOKUP(CONCATENATE($B44,"_",$C44,"_",J$2,"_","1000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350" t="s">
        <v>179</v>
      </c>
      <c r="B45" s="350" t="str">
        <f>Cover!$G$25</f>
        <v>NO</v>
      </c>
      <c r="C45" s="350" t="s">
        <v>290</v>
      </c>
      <c r="D45" s="350" t="s">
        <v>291</v>
      </c>
      <c r="E45" s="351" t="s">
        <v>240</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0</v>
      </c>
      <c r="L45" s="357">
        <f>VLOOKUP(CONCATENATE($B45,"_",$C45,"_",L$2,"_",$D45,"_",$E45),SentData!$F$2:$G$65536,2,)</f>
        <v>0</v>
      </c>
      <c r="M45" s="352"/>
      <c r="N45" s="353" t="str">
        <f t="shared" si="7"/>
        <v>!!</v>
      </c>
      <c r="O45" s="353" t="str">
        <f t="shared" si="8"/>
        <v>!!</v>
      </c>
      <c r="P45" s="353" t="str">
        <f t="shared" si="9"/>
        <v>!!</v>
      </c>
      <c r="Q45" s="353" t="str">
        <f t="shared" si="10"/>
        <v>!!</v>
      </c>
      <c r="R45" s="353" t="str">
        <f t="shared" si="11"/>
        <v>!!</v>
      </c>
      <c r="S45" s="353" t="str">
        <f t="shared" si="12"/>
        <v>!!</v>
      </c>
      <c r="T45" s="352"/>
    </row>
    <row r="46" spans="1:24" x14ac:dyDescent="0.15">
      <c r="A46" s="612" t="s">
        <v>178</v>
      </c>
      <c r="B46" s="612" t="str">
        <f>Cover!$G$25</f>
        <v>NO</v>
      </c>
      <c r="C46" s="612" t="s">
        <v>290</v>
      </c>
      <c r="D46" s="612" t="s">
        <v>214</v>
      </c>
      <c r="E46" s="613" t="s">
        <v>240</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ht="12" x14ac:dyDescent="0.15">
      <c r="A47" s="618" t="s">
        <v>177</v>
      </c>
      <c r="B47" s="618" t="str">
        <f>Cover!$G$25</f>
        <v>NO</v>
      </c>
      <c r="C47" s="618" t="s">
        <v>290</v>
      </c>
      <c r="D47" s="618" t="s">
        <v>291</v>
      </c>
      <c r="E47" s="619" t="s">
        <v>240</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IF(ISNUMBER(Y47),Y47,VLOOKUP(CONCATENATE($B47,"_",$C47,"_",J$2,"_","1000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350" t="s">
        <v>179</v>
      </c>
      <c r="B48" s="350" t="str">
        <f>Cover!$G$25</f>
        <v>NO</v>
      </c>
      <c r="C48" s="350" t="s">
        <v>294</v>
      </c>
      <c r="D48" s="350" t="s">
        <v>291</v>
      </c>
      <c r="E48" s="351" t="s">
        <v>240</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0</v>
      </c>
      <c r="L48" s="357">
        <f>VLOOKUP(CONCATENATE($B48,"_",$C48,"_",L$2,"_",$D48,"_",$E48),SentData!$F$2:$G$65536,2,)</f>
        <v>0</v>
      </c>
      <c r="M48" s="352"/>
      <c r="N48" s="353" t="str">
        <f t="shared" si="7"/>
        <v>!!</v>
      </c>
      <c r="O48" s="353" t="str">
        <f t="shared" si="8"/>
        <v>!!</v>
      </c>
      <c r="P48" s="353" t="str">
        <f t="shared" si="9"/>
        <v>!!</v>
      </c>
      <c r="Q48" s="353" t="str">
        <f t="shared" si="10"/>
        <v>!!</v>
      </c>
      <c r="R48" s="353" t="str">
        <f t="shared" si="11"/>
        <v>!!</v>
      </c>
      <c r="S48" s="353" t="str">
        <f t="shared" si="12"/>
        <v>!!</v>
      </c>
      <c r="T48" s="352"/>
    </row>
    <row r="49" spans="1:24" x14ac:dyDescent="0.15">
      <c r="A49" s="612" t="s">
        <v>178</v>
      </c>
      <c r="B49" s="612" t="str">
        <f>Cover!$G$25</f>
        <v>NO</v>
      </c>
      <c r="C49" s="612" t="s">
        <v>294</v>
      </c>
      <c r="D49" s="612" t="s">
        <v>214</v>
      </c>
      <c r="E49" s="613" t="s">
        <v>240</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177</v>
      </c>
      <c r="B50" s="618" t="str">
        <f>Cover!$G$25</f>
        <v>NO</v>
      </c>
      <c r="C50" s="618" t="s">
        <v>294</v>
      </c>
      <c r="D50" s="618" t="s">
        <v>291</v>
      </c>
      <c r="E50" s="619" t="s">
        <v>240</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IF(ISNUMBER(Y50),Y50,VLOOKUP(CONCATENATE($B50,"_",$C50,"_",J$2,"_","1000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350" t="s">
        <v>179</v>
      </c>
      <c r="B51" s="350" t="str">
        <f>Cover!$G$25</f>
        <v>NO</v>
      </c>
      <c r="C51" s="350" t="s">
        <v>290</v>
      </c>
      <c r="D51" s="350" t="s">
        <v>291</v>
      </c>
      <c r="E51" s="351" t="s">
        <v>243</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12" t="s">
        <v>178</v>
      </c>
      <c r="B52" s="612" t="str">
        <f>Cover!$G$25</f>
        <v>NO</v>
      </c>
      <c r="C52" s="612" t="s">
        <v>290</v>
      </c>
      <c r="D52" s="612" t="s">
        <v>214</v>
      </c>
      <c r="E52" s="613" t="s">
        <v>243</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5">
        <f>VLOOKUP(CONCATENATE($B52,"_",$C52,"_",K$2,"_",$D52,"_",$E52),SentData!$F$2:$G$65536,2,)</f>
        <v>0</v>
      </c>
      <c r="L52" s="615">
        <f>VLOOKUP(CONCATENATE($B52,"_",$C52,"_",L$2,"_",$D52,"_",$E52),SentData!$F$2:$G$65536,2,)</f>
        <v>0</v>
      </c>
      <c r="M52" s="616"/>
      <c r="N52" s="617" t="str">
        <f t="shared" si="7"/>
        <v>!!</v>
      </c>
      <c r="O52" s="617" t="str">
        <f t="shared" si="8"/>
        <v>!!</v>
      </c>
      <c r="P52" s="617" t="str">
        <f t="shared" si="9"/>
        <v>!!</v>
      </c>
      <c r="Q52" s="617" t="str">
        <f t="shared" si="10"/>
        <v>!!</v>
      </c>
      <c r="R52" s="617" t="str">
        <f t="shared" si="11"/>
        <v>!!</v>
      </c>
      <c r="S52" s="617" t="str">
        <f t="shared" si="12"/>
        <v>!!</v>
      </c>
      <c r="T52" s="616"/>
      <c r="U52" s="612"/>
      <c r="V52" s="612"/>
      <c r="W52" s="612"/>
      <c r="X52" s="612"/>
    </row>
    <row r="53" spans="1:24" ht="12" x14ac:dyDescent="0.15">
      <c r="A53" s="618" t="s">
        <v>177</v>
      </c>
      <c r="B53" s="618" t="str">
        <f>Cover!$G$25</f>
        <v>NO</v>
      </c>
      <c r="C53" s="618" t="s">
        <v>290</v>
      </c>
      <c r="D53" s="618" t="s">
        <v>291</v>
      </c>
      <c r="E53" s="619" t="s">
        <v>243</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IF(ISNUMBER(Y53),Y53,VLOOKUP(CONCATENATE($B53,"_",$C53,"_",J$2,"_","1000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7"/>
        <v>!!</v>
      </c>
      <c r="O53" s="623" t="str">
        <f t="shared" si="8"/>
        <v>!!</v>
      </c>
      <c r="P53" s="623" t="str">
        <f t="shared" si="9"/>
        <v>!!</v>
      </c>
      <c r="Q53" s="623" t="str">
        <f t="shared" si="10"/>
        <v>!!</v>
      </c>
      <c r="R53" s="623" t="str">
        <f t="shared" si="11"/>
        <v>!!</v>
      </c>
      <c r="S53" s="623" t="str">
        <f t="shared" si="12"/>
        <v>!!</v>
      </c>
      <c r="T53" s="622"/>
      <c r="U53" s="631" t="str">
        <f>IF(ISNUMBER(U51),IF(ISNUMBER(U52),U52/U51,F52/U51),IF(ISNUMBER(U52),U52/F51,""))</f>
        <v/>
      </c>
      <c r="V53" s="631" t="str">
        <f>IF(ISNUMBER(V51),IF(ISNUMBER(V52),V52/V51,G52/V51),IF(ISNUMBER(V52),V52/G51,""))</f>
        <v/>
      </c>
      <c r="W53" s="631" t="str">
        <f>IF(ISNUMBER(W51),IF(ISNUMBER(W52),W52/W51,H52/W51),IF(ISNUMBER(W52),W52/H51,""))</f>
        <v/>
      </c>
      <c r="X53" s="631" t="str">
        <f>IF(ISNUMBER(X51),IF(ISNUMBER(X52),X52/X51,I52/X51),IF(ISNUMBER(X52),X52/I51,""))</f>
        <v/>
      </c>
    </row>
    <row r="54" spans="1:24" x14ac:dyDescent="0.15">
      <c r="A54" s="350" t="s">
        <v>179</v>
      </c>
      <c r="B54" s="350" t="str">
        <f>Cover!$G$25</f>
        <v>NO</v>
      </c>
      <c r="C54" s="350" t="s">
        <v>294</v>
      </c>
      <c r="D54" s="350" t="s">
        <v>291</v>
      </c>
      <c r="E54" s="351" t="s">
        <v>243</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12" t="s">
        <v>178</v>
      </c>
      <c r="B55" s="612" t="str">
        <f>Cover!$G$25</f>
        <v>NO</v>
      </c>
      <c r="C55" s="612" t="s">
        <v>294</v>
      </c>
      <c r="D55" s="612" t="s">
        <v>214</v>
      </c>
      <c r="E55" s="613" t="s">
        <v>243</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5">
        <f>VLOOKUP(CONCATENATE($B55,"_",$C55,"_",K$2,"_",$D55,"_",$E55),SentData!$F$2:$G$65536,2,)</f>
        <v>0</v>
      </c>
      <c r="L55" s="615">
        <f>VLOOKUP(CONCATENATE($B55,"_",$C55,"_",L$2,"_",$D55,"_",$E55),SentData!$F$2:$G$65536,2,)</f>
        <v>0</v>
      </c>
      <c r="M55" s="616"/>
      <c r="N55" s="617" t="str">
        <f t="shared" si="7"/>
        <v>!!</v>
      </c>
      <c r="O55" s="617" t="str">
        <f t="shared" si="8"/>
        <v>!!</v>
      </c>
      <c r="P55" s="617" t="str">
        <f t="shared" si="9"/>
        <v>!!</v>
      </c>
      <c r="Q55" s="617" t="str">
        <f t="shared" si="10"/>
        <v>!!</v>
      </c>
      <c r="R55" s="617" t="str">
        <f t="shared" si="11"/>
        <v>!!</v>
      </c>
      <c r="S55" s="617" t="str">
        <f t="shared" si="12"/>
        <v>!!</v>
      </c>
      <c r="T55" s="616"/>
      <c r="U55" s="612"/>
      <c r="V55" s="612"/>
      <c r="W55" s="612"/>
      <c r="X55" s="612"/>
    </row>
    <row r="56" spans="1:24" ht="12" x14ac:dyDescent="0.15">
      <c r="A56" s="618" t="s">
        <v>177</v>
      </c>
      <c r="B56" s="618" t="str">
        <f>Cover!$G$25</f>
        <v>NO</v>
      </c>
      <c r="C56" s="618" t="s">
        <v>294</v>
      </c>
      <c r="D56" s="618" t="s">
        <v>291</v>
      </c>
      <c r="E56" s="619" t="s">
        <v>243</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IF(ISNUMBER(Y56),Y56,VLOOKUP(CONCATENATE($B56,"_",$C56,"_",J$2,"_","1000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7"/>
        <v>!!</v>
      </c>
      <c r="O56" s="623" t="str">
        <f t="shared" si="8"/>
        <v>!!</v>
      </c>
      <c r="P56" s="623" t="str">
        <f t="shared" si="9"/>
        <v>!!</v>
      </c>
      <c r="Q56" s="623" t="str">
        <f t="shared" si="10"/>
        <v>!!</v>
      </c>
      <c r="R56" s="623" t="str">
        <f t="shared" si="11"/>
        <v>!!</v>
      </c>
      <c r="S56" s="623" t="str">
        <f t="shared" si="12"/>
        <v>!!</v>
      </c>
      <c r="T56" s="622"/>
      <c r="U56" s="631" t="str">
        <f>IF(ISNUMBER(U54),IF(ISNUMBER(U55),U55/U54,F55/U54),IF(ISNUMBER(U55),U55/F54,""))</f>
        <v/>
      </c>
      <c r="V56" s="631" t="str">
        <f>IF(ISNUMBER(V54),IF(ISNUMBER(V55),V55/V54,G55/V54),IF(ISNUMBER(V55),V55/G54,""))</f>
        <v/>
      </c>
      <c r="W56" s="631" t="str">
        <f>IF(ISNUMBER(W54),IF(ISNUMBER(W55),W55/W54,H55/W54),IF(ISNUMBER(W55),W55/H54,""))</f>
        <v/>
      </c>
      <c r="X56" s="631" t="str">
        <f>IF(ISNUMBER(X54),IF(ISNUMBER(X55),X55/X54,I55/X54),IF(ISNUMBER(X55),X55/I54,""))</f>
        <v/>
      </c>
    </row>
    <row r="57" spans="1:24" x14ac:dyDescent="0.15">
      <c r="A57" s="350" t="s">
        <v>179</v>
      </c>
      <c r="B57" s="350" t="str">
        <f>Cover!$G$25</f>
        <v>NO</v>
      </c>
      <c r="C57" s="350" t="s">
        <v>290</v>
      </c>
      <c r="D57" s="350" t="s">
        <v>291</v>
      </c>
      <c r="E57" s="351" t="s">
        <v>241</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12" t="s">
        <v>178</v>
      </c>
      <c r="B58" s="612" t="str">
        <f>Cover!$G$25</f>
        <v>NO</v>
      </c>
      <c r="C58" s="612" t="s">
        <v>290</v>
      </c>
      <c r="D58" s="612" t="s">
        <v>214</v>
      </c>
      <c r="E58" s="613" t="s">
        <v>241</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5">
        <f>VLOOKUP(CONCATENATE($B58,"_",$C58,"_",K$2,"_",$D58,"_",$E58),SentData!$F$2:$G$65536,2,)</f>
        <v>0</v>
      </c>
      <c r="L58" s="615">
        <f>VLOOKUP(CONCATENATE($B58,"_",$C58,"_",L$2,"_",$D58,"_",$E58),SentData!$F$2:$G$65536,2,)</f>
        <v>0</v>
      </c>
      <c r="M58" s="616"/>
      <c r="N58" s="617" t="str">
        <f t="shared" si="7"/>
        <v>!!</v>
      </c>
      <c r="O58" s="617" t="str">
        <f t="shared" si="8"/>
        <v>!!</v>
      </c>
      <c r="P58" s="617" t="str">
        <f t="shared" si="9"/>
        <v>!!</v>
      </c>
      <c r="Q58" s="617" t="str">
        <f t="shared" si="10"/>
        <v>!!</v>
      </c>
      <c r="R58" s="617" t="str">
        <f t="shared" si="11"/>
        <v>!!</v>
      </c>
      <c r="S58" s="617" t="str">
        <f t="shared" si="12"/>
        <v>!!</v>
      </c>
      <c r="T58" s="616"/>
      <c r="U58" s="612"/>
      <c r="V58" s="612"/>
      <c r="W58" s="612"/>
      <c r="X58" s="612"/>
    </row>
    <row r="59" spans="1:24" ht="12" x14ac:dyDescent="0.15">
      <c r="A59" s="618" t="s">
        <v>177</v>
      </c>
      <c r="B59" s="618" t="str">
        <f>Cover!$G$25</f>
        <v>NO</v>
      </c>
      <c r="C59" s="618" t="s">
        <v>290</v>
      </c>
      <c r="D59" s="618" t="s">
        <v>291</v>
      </c>
      <c r="E59" s="619" t="s">
        <v>241</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IF(ISNUMBER(Y59),Y59,VLOOKUP(CONCATENATE($B59,"_",$C59,"_",J$2,"_","1000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7"/>
        <v>!!</v>
      </c>
      <c r="O59" s="623" t="str">
        <f t="shared" si="8"/>
        <v>!!</v>
      </c>
      <c r="P59" s="623" t="str">
        <f t="shared" si="9"/>
        <v>!!</v>
      </c>
      <c r="Q59" s="623" t="str">
        <f t="shared" si="10"/>
        <v>!!</v>
      </c>
      <c r="R59" s="623" t="str">
        <f t="shared" si="11"/>
        <v>!!</v>
      </c>
      <c r="S59" s="623" t="str">
        <f t="shared" si="12"/>
        <v>!!</v>
      </c>
      <c r="T59" s="622"/>
      <c r="U59" s="631" t="str">
        <f>IF(ISNUMBER(U57),IF(ISNUMBER(U58),U58/U57,F58/U57),IF(ISNUMBER(U58),U58/F57,""))</f>
        <v/>
      </c>
      <c r="V59" s="631" t="str">
        <f>IF(ISNUMBER(V57),IF(ISNUMBER(V58),V58/V57,G58/V57),IF(ISNUMBER(V58),V58/G57,""))</f>
        <v/>
      </c>
      <c r="W59" s="631" t="str">
        <f>IF(ISNUMBER(W57),IF(ISNUMBER(W58),W58/W57,H58/W57),IF(ISNUMBER(W58),W58/H57,""))</f>
        <v/>
      </c>
      <c r="X59" s="631" t="str">
        <f>IF(ISNUMBER(X57),IF(ISNUMBER(X58),X58/X57,I58/X57),IF(ISNUMBER(X58),X58/I57,""))</f>
        <v/>
      </c>
    </row>
    <row r="60" spans="1:24" x14ac:dyDescent="0.15">
      <c r="A60" s="350" t="s">
        <v>179</v>
      </c>
      <c r="B60" s="350" t="str">
        <f>Cover!$G$25</f>
        <v>NO</v>
      </c>
      <c r="C60" s="350" t="s">
        <v>294</v>
      </c>
      <c r="D60" s="350" t="s">
        <v>291</v>
      </c>
      <c r="E60" s="351" t="s">
        <v>241</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12" t="s">
        <v>178</v>
      </c>
      <c r="B61" s="612" t="str">
        <f>Cover!$G$25</f>
        <v>NO</v>
      </c>
      <c r="C61" s="612" t="s">
        <v>294</v>
      </c>
      <c r="D61" s="612" t="s">
        <v>214</v>
      </c>
      <c r="E61" s="613" t="s">
        <v>241</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5">
        <f>VLOOKUP(CONCATENATE($B61,"_",$C61,"_",K$2,"_",$D61,"_",$E61),SentData!$F$2:$G$65536,2,)</f>
        <v>0</v>
      </c>
      <c r="L61" s="615">
        <f>VLOOKUP(CONCATENATE($B61,"_",$C61,"_",L$2,"_",$D61,"_",$E61),SentData!$F$2:$G$65536,2,)</f>
        <v>0</v>
      </c>
      <c r="M61" s="616"/>
      <c r="N61" s="617" t="str">
        <f t="shared" si="7"/>
        <v>!!</v>
      </c>
      <c r="O61" s="617" t="str">
        <f t="shared" si="8"/>
        <v>!!</v>
      </c>
      <c r="P61" s="617" t="str">
        <f t="shared" si="9"/>
        <v>!!</v>
      </c>
      <c r="Q61" s="617" t="str">
        <f t="shared" si="10"/>
        <v>!!</v>
      </c>
      <c r="R61" s="617" t="str">
        <f t="shared" si="11"/>
        <v>!!</v>
      </c>
      <c r="S61" s="617" t="str">
        <f t="shared" si="12"/>
        <v>!!</v>
      </c>
      <c r="T61" s="616"/>
      <c r="U61" s="612"/>
      <c r="V61" s="612"/>
      <c r="W61" s="612"/>
      <c r="X61" s="612"/>
    </row>
    <row r="62" spans="1:24" ht="12" x14ac:dyDescent="0.15">
      <c r="A62" s="618" t="s">
        <v>177</v>
      </c>
      <c r="B62" s="618" t="str">
        <f>Cover!$G$25</f>
        <v>NO</v>
      </c>
      <c r="C62" s="618" t="s">
        <v>294</v>
      </c>
      <c r="D62" s="618" t="s">
        <v>291</v>
      </c>
      <c r="E62" s="619" t="s">
        <v>241</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IF(ISNUMBER(Y62),Y62,VLOOKUP(CONCATENATE($B62,"_",$C62,"_",J$2,"_","1000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7"/>
        <v>!!</v>
      </c>
      <c r="O62" s="623" t="str">
        <f t="shared" si="8"/>
        <v>!!</v>
      </c>
      <c r="P62" s="623" t="str">
        <f t="shared" si="9"/>
        <v>!!</v>
      </c>
      <c r="Q62" s="623" t="str">
        <f t="shared" si="10"/>
        <v>!!</v>
      </c>
      <c r="R62" s="623" t="str">
        <f t="shared" si="11"/>
        <v>!!</v>
      </c>
      <c r="S62" s="623" t="str">
        <f t="shared" si="12"/>
        <v>!!</v>
      </c>
      <c r="T62" s="622"/>
      <c r="U62" s="631" t="str">
        <f>IF(ISNUMBER(U60),IF(ISNUMBER(U61),U61/U60,F61/U60),IF(ISNUMBER(U61),U61/F60,""))</f>
        <v/>
      </c>
      <c r="V62" s="631" t="str">
        <f>IF(ISNUMBER(V60),IF(ISNUMBER(V61),V61/V60,G61/V60),IF(ISNUMBER(V61),V61/G60,""))</f>
        <v/>
      </c>
      <c r="W62" s="631" t="str">
        <f>IF(ISNUMBER(W60),IF(ISNUMBER(W61),W61/W60,H61/W60),IF(ISNUMBER(W61),W61/H60,""))</f>
        <v/>
      </c>
      <c r="X62" s="631" t="str">
        <f>IF(ISNUMBER(X60),IF(ISNUMBER(X61),X61/X60,I61/X60),IF(ISNUMBER(X61),X61/I60,""))</f>
        <v/>
      </c>
    </row>
    <row r="63" spans="1:24" x14ac:dyDescent="0.15">
      <c r="A63" s="350" t="s">
        <v>179</v>
      </c>
      <c r="B63" s="350" t="str">
        <f>Cover!$G$25</f>
        <v>NO</v>
      </c>
      <c r="C63" s="350" t="s">
        <v>290</v>
      </c>
      <c r="D63" s="350" t="s">
        <v>291</v>
      </c>
      <c r="E63" s="351" t="s">
        <v>244</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0.67400000000000004</v>
      </c>
      <c r="L63" s="357">
        <f>VLOOKUP(CONCATENATE($B63,"_",$C63,"_",L$2,"_",$D63,"_",$E63),SentData!$F$2:$G$65536,2,)</f>
        <v>0.313</v>
      </c>
      <c r="M63" s="352"/>
      <c r="N63" s="353" t="str">
        <f t="shared" si="7"/>
        <v>!!</v>
      </c>
      <c r="O63" s="353" t="str">
        <f t="shared" si="8"/>
        <v>!!</v>
      </c>
      <c r="P63" s="353" t="str">
        <f t="shared" si="9"/>
        <v>!!</v>
      </c>
      <c r="Q63" s="353" t="str">
        <f t="shared" si="10"/>
        <v>!!</v>
      </c>
      <c r="R63" s="353" t="str">
        <f t="shared" si="11"/>
        <v>!!</v>
      </c>
      <c r="S63" s="353">
        <f t="shared" si="12"/>
        <v>0.46439169139465875</v>
      </c>
      <c r="T63" s="352"/>
    </row>
    <row r="64" spans="1:24" x14ac:dyDescent="0.15">
      <c r="A64" s="612" t="s">
        <v>178</v>
      </c>
      <c r="B64" s="612" t="str">
        <f>Cover!$G$25</f>
        <v>NO</v>
      </c>
      <c r="C64" s="612" t="s">
        <v>290</v>
      </c>
      <c r="D64" s="612" t="s">
        <v>214</v>
      </c>
      <c r="E64" s="613" t="s">
        <v>244</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5">
        <f>VLOOKUP(CONCATENATE($B64,"_",$C64,"_",K$2,"_",$D64,"_",$E64),SentData!$F$2:$G$65536,2,)</f>
        <v>3385</v>
      </c>
      <c r="L64" s="615">
        <f>VLOOKUP(CONCATENATE($B64,"_",$C64,"_",L$2,"_",$D64,"_",$E64),SentData!$F$2:$G$65536,2,)</f>
        <v>2608</v>
      </c>
      <c r="M64" s="616"/>
      <c r="N64" s="617" t="str">
        <f t="shared" si="7"/>
        <v>!!</v>
      </c>
      <c r="O64" s="617" t="str">
        <f t="shared" si="8"/>
        <v>!!</v>
      </c>
      <c r="P64" s="617" t="str">
        <f t="shared" si="9"/>
        <v>!!</v>
      </c>
      <c r="Q64" s="617" t="str">
        <f t="shared" si="10"/>
        <v>!!</v>
      </c>
      <c r="R64" s="617" t="str">
        <f t="shared" si="11"/>
        <v>!!</v>
      </c>
      <c r="S64" s="617">
        <f t="shared" si="12"/>
        <v>0.77045790251107826</v>
      </c>
      <c r="T64" s="616"/>
      <c r="U64" s="612"/>
      <c r="V64" s="612"/>
      <c r="W64" s="612"/>
      <c r="X64" s="612"/>
    </row>
    <row r="65" spans="1:24" ht="12" x14ac:dyDescent="0.15">
      <c r="A65" s="618" t="s">
        <v>177</v>
      </c>
      <c r="B65" s="618" t="str">
        <f>Cover!$G$25</f>
        <v>NO</v>
      </c>
      <c r="C65" s="618" t="s">
        <v>290</v>
      </c>
      <c r="D65" s="618" t="s">
        <v>291</v>
      </c>
      <c r="E65" s="619" t="s">
        <v>244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IF(ISNUMBER(Y65),Y65,VLOOKUP(CONCATENATE($B65,"_",$C65,"_",J$2,"_","1000 NAC","_",$E65),Database!$F$2:$G$65536,2,)/VLOOKUP(CONCATENATE($B65,"_",$C65,"_",J$2,"_",$D65,"_",$E65),Database!$F$2:$G$65536,2,))</f>
        <v>#N/A</v>
      </c>
      <c r="K65" s="621">
        <f>VLOOKUP(CONCATENATE($B65,"_",$C65,"_",K$2,"_","1000 NAC","_",$E65),SentData!$F$2:$G$65536,2,)/VLOOKUP(CONCATENATE($B65,"_",$C65,"_",K$2,"_",$D65,"_",$E65),SentData!$F$2:$G$65536,2,)</f>
        <v>5022.2551928783378</v>
      </c>
      <c r="L65" s="621">
        <f>VLOOKUP(CONCATENATE($B65,"_",$C65,"_",L$2,"_","1000 NAC","_",$E65),SentData!$F$2:$G$65536,2,)/VLOOKUP(CONCATENATE($B65,"_",$C65,"_",L$2,"_",$D65,"_",$E65),SentData!$F$2:$G$65536,2,)</f>
        <v>8332.2683706070293</v>
      </c>
      <c r="M65" s="622"/>
      <c r="N65" s="623" t="str">
        <f t="shared" si="7"/>
        <v>!!</v>
      </c>
      <c r="O65" s="623" t="str">
        <f t="shared" si="8"/>
        <v>!!</v>
      </c>
      <c r="P65" s="623" t="str">
        <f t="shared" si="9"/>
        <v>!!</v>
      </c>
      <c r="Q65" s="623" t="str">
        <f t="shared" si="10"/>
        <v>!!</v>
      </c>
      <c r="R65" s="623" t="str">
        <f t="shared" si="11"/>
        <v>!!</v>
      </c>
      <c r="S65" s="623">
        <f t="shared" si="12"/>
        <v>1.6590690935861561</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350" t="s">
        <v>179</v>
      </c>
      <c r="B66" s="350" t="str">
        <f>Cover!$G$25</f>
        <v>NO</v>
      </c>
      <c r="C66" s="350" t="s">
        <v>294</v>
      </c>
      <c r="D66" s="350" t="s">
        <v>291</v>
      </c>
      <c r="E66" s="351" t="s">
        <v>244</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155.46700000000001</v>
      </c>
      <c r="L66" s="357">
        <f>VLOOKUP(CONCATENATE($B66,"_",$C66,"_",L$2,"_",$D66,"_",$E66),SentData!$F$2:$G$65536,2,)</f>
        <v>207.31700000000001</v>
      </c>
      <c r="M66" s="352"/>
      <c r="N66" s="353" t="str">
        <f t="shared" si="7"/>
        <v>!!</v>
      </c>
      <c r="O66" s="353" t="str">
        <f t="shared" si="8"/>
        <v>!!</v>
      </c>
      <c r="P66" s="353" t="str">
        <f t="shared" si="9"/>
        <v>!!</v>
      </c>
      <c r="Q66" s="353" t="str">
        <f t="shared" si="10"/>
        <v>!!</v>
      </c>
      <c r="R66" s="353" t="str">
        <f t="shared" si="11"/>
        <v>!!</v>
      </c>
      <c r="S66" s="353">
        <f t="shared" si="12"/>
        <v>1.3335112917853948</v>
      </c>
      <c r="T66" s="352"/>
    </row>
    <row r="67" spans="1:24" x14ac:dyDescent="0.15">
      <c r="A67" s="612" t="s">
        <v>178</v>
      </c>
      <c r="B67" s="612" t="str">
        <f>Cover!$G$25</f>
        <v>NO</v>
      </c>
      <c r="C67" s="612" t="s">
        <v>294</v>
      </c>
      <c r="D67" s="612" t="s">
        <v>214</v>
      </c>
      <c r="E67" s="613" t="s">
        <v>244</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5">
        <f>VLOOKUP(CONCATENATE($B67,"_",$C67,"_",K$2,"_",$D67,"_",$E67),SentData!$F$2:$G$65536,2,)</f>
        <v>75569</v>
      </c>
      <c r="L67" s="615">
        <f>VLOOKUP(CONCATENATE($B67,"_",$C67,"_",L$2,"_",$D67,"_",$E67),SentData!$F$2:$G$65536,2,)</f>
        <v>102096</v>
      </c>
      <c r="M67" s="616"/>
      <c r="N67" s="617" t="str">
        <f t="shared" ref="N67:N98" si="13">IF(OR(ISERROR(F67),ISERROR(G67)),"!!",IF(F67=0,"!!",G67/F67))</f>
        <v>!!</v>
      </c>
      <c r="O67" s="617" t="str">
        <f t="shared" ref="O67:O98" si="14">IF(OR(ISERROR(G67),ISERROR(H67)),"!!",IF(G67=0,"!!",H67/G67))</f>
        <v>!!</v>
      </c>
      <c r="P67" s="617" t="str">
        <f t="shared" ref="P67:P98" si="15">IF(OR(ISERROR(H67),ISERROR(I67)),"!!",IF(H67=0,"!!",I67/H67))</f>
        <v>!!</v>
      </c>
      <c r="Q67" s="617" t="str">
        <f t="shared" ref="Q67:Q98" si="16">IF(OR(ISERROR(I67),ISERROR(J67)),"!!",IF(I67=0,"!!",J67/I67))</f>
        <v>!!</v>
      </c>
      <c r="R67" s="617" t="str">
        <f t="shared" ref="R67:R98" si="17">IF(OR(ISERROR(J67),ISERROR(K67)),"!!",IF(J67=0,"!!",K67/J67))</f>
        <v>!!</v>
      </c>
      <c r="S67" s="617">
        <f t="shared" ref="S67:S98" si="18">IF(OR(ISERROR(K67),ISERROR(L67)),"!!",IF(K67=0,"!!",L67/K67))</f>
        <v>1.3510301843348462</v>
      </c>
      <c r="T67" s="616"/>
      <c r="U67" s="612"/>
      <c r="V67" s="612"/>
      <c r="W67" s="612"/>
      <c r="X67" s="612"/>
    </row>
    <row r="68" spans="1:24" ht="12" x14ac:dyDescent="0.15">
      <c r="A68" s="618" t="s">
        <v>177</v>
      </c>
      <c r="B68" s="618" t="str">
        <f>Cover!$G$25</f>
        <v>NO</v>
      </c>
      <c r="C68" s="618" t="s">
        <v>294</v>
      </c>
      <c r="D68" s="618" t="s">
        <v>291</v>
      </c>
      <c r="E68" s="619" t="s">
        <v>244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IF(ISNUMBER(Y68),Y68,VLOOKUP(CONCATENATE($B68,"_",$C68,"_",J$2,"_","1000 NAC","_",$E68),Database!$F$2:$G$65536,2,)/VLOOKUP(CONCATENATE($B68,"_",$C68,"_",J$2,"_",$D68,"_",$E68),Database!$F$2:$G$65536,2,))</f>
        <v>#N/A</v>
      </c>
      <c r="K68" s="621">
        <f>VLOOKUP(CONCATENATE($B68,"_",$C68,"_",K$2,"_","1000 NAC","_",$E68),SentData!$F$2:$G$65536,2,)/VLOOKUP(CONCATENATE($B68,"_",$C68,"_",K$2,"_",$D68,"_",$E68),SentData!$F$2:$G$65536,2,)</f>
        <v>486.07743122334637</v>
      </c>
      <c r="L68" s="621">
        <f>VLOOKUP(CONCATENATE($B68,"_",$C68,"_",L$2,"_","1000 NAC","_",$E68),SentData!$F$2:$G$65536,2,)/VLOOKUP(CONCATENATE($B68,"_",$C68,"_",L$2,"_",$D68,"_",$E68),SentData!$F$2:$G$65536,2,)</f>
        <v>492.46323263408209</v>
      </c>
      <c r="M68" s="622"/>
      <c r="N68" s="623" t="str">
        <f t="shared" si="13"/>
        <v>!!</v>
      </c>
      <c r="O68" s="623" t="str">
        <f t="shared" si="14"/>
        <v>!!</v>
      </c>
      <c r="P68" s="623" t="str">
        <f t="shared" si="15"/>
        <v>!!</v>
      </c>
      <c r="Q68" s="623" t="str">
        <f t="shared" si="16"/>
        <v>!!</v>
      </c>
      <c r="R68" s="623" t="str">
        <f t="shared" si="17"/>
        <v>!!</v>
      </c>
      <c r="S68" s="623">
        <f t="shared" si="18"/>
        <v>1.0131374159764301</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350" t="s">
        <v>179</v>
      </c>
      <c r="B69" s="350" t="str">
        <f>Cover!$G$25</f>
        <v>NO</v>
      </c>
      <c r="C69" s="350" t="s">
        <v>290</v>
      </c>
      <c r="D69" s="350" t="s">
        <v>291</v>
      </c>
      <c r="E69" s="351" t="s">
        <v>245</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4.4999999999999998E-2</v>
      </c>
      <c r="L69" s="357">
        <f>VLOOKUP(CONCATENATE($B69,"_",$C69,"_",L$2,"_",$D69,"_",$E69),SentData!$F$2:$G$65536,2,)</f>
        <v>0.152</v>
      </c>
      <c r="M69" s="352"/>
      <c r="N69" s="353" t="str">
        <f t="shared" si="13"/>
        <v>!!</v>
      </c>
      <c r="O69" s="353" t="str">
        <f t="shared" si="14"/>
        <v>!!</v>
      </c>
      <c r="P69" s="353" t="str">
        <f t="shared" si="15"/>
        <v>!!</v>
      </c>
      <c r="Q69" s="353" t="str">
        <f t="shared" si="16"/>
        <v>!!</v>
      </c>
      <c r="R69" s="353" t="str">
        <f t="shared" si="17"/>
        <v>!!</v>
      </c>
      <c r="S69" s="353">
        <f t="shared" si="18"/>
        <v>3.3777777777777778</v>
      </c>
      <c r="T69" s="352"/>
    </row>
    <row r="70" spans="1:24" x14ac:dyDescent="0.15">
      <c r="A70" s="612" t="s">
        <v>178</v>
      </c>
      <c r="B70" s="612" t="str">
        <f>Cover!$G$25</f>
        <v>NO</v>
      </c>
      <c r="C70" s="612" t="s">
        <v>290</v>
      </c>
      <c r="D70" s="612" t="s">
        <v>214</v>
      </c>
      <c r="E70" s="613" t="s">
        <v>245</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5">
        <f>VLOOKUP(CONCATENATE($B70,"_",$C70,"_",K$2,"_",$D70,"_",$E70),SentData!$F$2:$G$65536,2,)</f>
        <v>590</v>
      </c>
      <c r="L70" s="615">
        <f>VLOOKUP(CONCATENATE($B70,"_",$C70,"_",L$2,"_",$D70,"_",$E70),SentData!$F$2:$G$65536,2,)</f>
        <v>1599</v>
      </c>
      <c r="M70" s="616"/>
      <c r="N70" s="617" t="str">
        <f t="shared" si="13"/>
        <v>!!</v>
      </c>
      <c r="O70" s="617" t="str">
        <f t="shared" si="14"/>
        <v>!!</v>
      </c>
      <c r="P70" s="617" t="str">
        <f t="shared" si="15"/>
        <v>!!</v>
      </c>
      <c r="Q70" s="617" t="str">
        <f t="shared" si="16"/>
        <v>!!</v>
      </c>
      <c r="R70" s="617" t="str">
        <f t="shared" si="17"/>
        <v>!!</v>
      </c>
      <c r="S70" s="617">
        <f t="shared" si="18"/>
        <v>2.7101694915254235</v>
      </c>
      <c r="T70" s="616"/>
      <c r="U70" s="612"/>
      <c r="V70" s="612"/>
      <c r="W70" s="612"/>
      <c r="X70" s="612"/>
    </row>
    <row r="71" spans="1:24" ht="12" x14ac:dyDescent="0.15">
      <c r="A71" s="618" t="s">
        <v>177</v>
      </c>
      <c r="B71" s="618" t="str">
        <f>Cover!$G$25</f>
        <v>NO</v>
      </c>
      <c r="C71" s="618" t="s">
        <v>290</v>
      </c>
      <c r="D71" s="618" t="s">
        <v>291</v>
      </c>
      <c r="E71" s="619" t="s">
        <v>245</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IF(ISNUMBER(Y71),Y71,VLOOKUP(CONCATENATE($B71,"_",$C71,"_",J$2,"_","1000 NAC","_",$E71),Database!$F$2:$G$65536,2,)/VLOOKUP(CONCATENATE($B71,"_",$C71,"_",J$2,"_",$D71,"_",$E71),Database!$F$2:$G$65536,2,))</f>
        <v>#N/A</v>
      </c>
      <c r="K71" s="621">
        <f>VLOOKUP(CONCATENATE($B71,"_",$C71,"_",K$2,"_","1000 NAC","_",$E71),SentData!$F$2:$G$65536,2,)/VLOOKUP(CONCATENATE($B71,"_",$C71,"_",K$2,"_",$D71,"_",$E71),SentData!$F$2:$G$65536,2,)</f>
        <v>13111.111111111111</v>
      </c>
      <c r="L71" s="621">
        <f>VLOOKUP(CONCATENATE($B71,"_",$C71,"_",L$2,"_","1000 NAC","_",$E71),SentData!$F$2:$G$65536,2,)/VLOOKUP(CONCATENATE($B71,"_",$C71,"_",L$2,"_",$D71,"_",$E71),SentData!$F$2:$G$65536,2,)</f>
        <v>10519.736842105263</v>
      </c>
      <c r="M71" s="622"/>
      <c r="N71" s="623" t="str">
        <f t="shared" si="13"/>
        <v>!!</v>
      </c>
      <c r="O71" s="623" t="str">
        <f t="shared" si="14"/>
        <v>!!</v>
      </c>
      <c r="P71" s="623" t="str">
        <f t="shared" si="15"/>
        <v>!!</v>
      </c>
      <c r="Q71" s="623" t="str">
        <f t="shared" si="16"/>
        <v>!!</v>
      </c>
      <c r="R71" s="623" t="str">
        <f t="shared" si="17"/>
        <v>!!</v>
      </c>
      <c r="S71" s="623">
        <f t="shared" si="18"/>
        <v>0.80235280999107939</v>
      </c>
      <c r="T71" s="622"/>
      <c r="U71" s="631" t="str">
        <f>IF(ISNUMBER(U69),IF(ISNUMBER(U70),U70/U69,F70/U69),IF(ISNUMBER(U70),U70/F69,""))</f>
        <v/>
      </c>
      <c r="V71" s="631" t="str">
        <f>IF(ISNUMBER(V69),IF(ISNUMBER(V70),V70/V69,G70/V69),IF(ISNUMBER(V70),V70/G69,""))</f>
        <v/>
      </c>
      <c r="W71" s="631" t="str">
        <f>IF(ISNUMBER(W69),IF(ISNUMBER(W70),W70/W69,H70/W69),IF(ISNUMBER(W70),W70/H69,""))</f>
        <v/>
      </c>
      <c r="X71" s="631" t="str">
        <f>IF(ISNUMBER(X69),IF(ISNUMBER(X70),X70/X69,I70/X69),IF(ISNUMBER(X70),X70/I69,""))</f>
        <v/>
      </c>
    </row>
    <row r="72" spans="1:24" x14ac:dyDescent="0.15">
      <c r="A72" s="350" t="s">
        <v>179</v>
      </c>
      <c r="B72" s="350" t="str">
        <f>Cover!$G$25</f>
        <v>NO</v>
      </c>
      <c r="C72" s="350" t="s">
        <v>294</v>
      </c>
      <c r="D72" s="350" t="s">
        <v>291</v>
      </c>
      <c r="E72" s="351" t="s">
        <v>245</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0.13800000000000001</v>
      </c>
      <c r="L72" s="357">
        <f>VLOOKUP(CONCATENATE($B72,"_",$C72,"_",L$2,"_",$D72,"_",$E72),SentData!$F$2:$G$65536,2,)</f>
        <v>0.10199999999999999</v>
      </c>
      <c r="M72" s="352"/>
      <c r="N72" s="353" t="str">
        <f t="shared" si="13"/>
        <v>!!</v>
      </c>
      <c r="O72" s="353" t="str">
        <f t="shared" si="14"/>
        <v>!!</v>
      </c>
      <c r="P72" s="353" t="str">
        <f t="shared" si="15"/>
        <v>!!</v>
      </c>
      <c r="Q72" s="353" t="str">
        <f t="shared" si="16"/>
        <v>!!</v>
      </c>
      <c r="R72" s="353" t="str">
        <f t="shared" si="17"/>
        <v>!!</v>
      </c>
      <c r="S72" s="353">
        <f t="shared" si="18"/>
        <v>0.73913043478260854</v>
      </c>
      <c r="T72" s="352"/>
    </row>
    <row r="73" spans="1:24" x14ac:dyDescent="0.15">
      <c r="A73" s="612" t="s">
        <v>178</v>
      </c>
      <c r="B73" s="612" t="str">
        <f>Cover!$G$25</f>
        <v>NO</v>
      </c>
      <c r="C73" s="612" t="s">
        <v>294</v>
      </c>
      <c r="D73" s="612" t="s">
        <v>214</v>
      </c>
      <c r="E73" s="613" t="s">
        <v>245</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5">
        <f>VLOOKUP(CONCATENATE($B73,"_",$C73,"_",K$2,"_",$D73,"_",$E73),SentData!$F$2:$G$65536,2,)</f>
        <v>131</v>
      </c>
      <c r="L73" s="615">
        <f>VLOOKUP(CONCATENATE($B73,"_",$C73,"_",L$2,"_",$D73,"_",$E73),SentData!$F$2:$G$65536,2,)</f>
        <v>102</v>
      </c>
      <c r="M73" s="616"/>
      <c r="N73" s="617" t="str">
        <f t="shared" si="13"/>
        <v>!!</v>
      </c>
      <c r="O73" s="617" t="str">
        <f t="shared" si="14"/>
        <v>!!</v>
      </c>
      <c r="P73" s="617" t="str">
        <f t="shared" si="15"/>
        <v>!!</v>
      </c>
      <c r="Q73" s="617" t="str">
        <f t="shared" si="16"/>
        <v>!!</v>
      </c>
      <c r="R73" s="617" t="str">
        <f t="shared" si="17"/>
        <v>!!</v>
      </c>
      <c r="S73" s="617">
        <f t="shared" si="18"/>
        <v>0.77862595419847325</v>
      </c>
      <c r="T73" s="616"/>
      <c r="U73" s="612"/>
      <c r="V73" s="612"/>
      <c r="W73" s="612"/>
      <c r="X73" s="612"/>
    </row>
    <row r="74" spans="1:24" ht="12" x14ac:dyDescent="0.15">
      <c r="A74" s="618" t="s">
        <v>177</v>
      </c>
      <c r="B74" s="618" t="str">
        <f>Cover!$G$25</f>
        <v>NO</v>
      </c>
      <c r="C74" s="618" t="s">
        <v>294</v>
      </c>
      <c r="D74" s="618" t="s">
        <v>291</v>
      </c>
      <c r="E74" s="619" t="s">
        <v>245</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IF(ISNUMBER(Y74),Y74,VLOOKUP(CONCATENATE($B74,"_",$C74,"_",J$2,"_","1000 NAC","_",$E74),Database!$F$2:$G$65536,2,)/VLOOKUP(CONCATENATE($B74,"_",$C74,"_",J$2,"_",$D74,"_",$E74),Database!$F$2:$G$65536,2,))</f>
        <v>#N/A</v>
      </c>
      <c r="K74" s="621">
        <f>VLOOKUP(CONCATENATE($B74,"_",$C74,"_",K$2,"_","1000 NAC","_",$E74),SentData!$F$2:$G$65536,2,)/VLOOKUP(CONCATENATE($B74,"_",$C74,"_",K$2,"_",$D74,"_",$E74),SentData!$F$2:$G$65536,2,)</f>
        <v>949.27536231884051</v>
      </c>
      <c r="L74" s="621">
        <f>VLOOKUP(CONCATENATE($B74,"_",$C74,"_",L$2,"_","1000 NAC","_",$E74),SentData!$F$2:$G$65536,2,)/VLOOKUP(CONCATENATE($B74,"_",$C74,"_",L$2,"_",$D74,"_",$E74),SentData!$F$2:$G$65536,2,)</f>
        <v>1000.0000000000001</v>
      </c>
      <c r="M74" s="622"/>
      <c r="N74" s="623" t="str">
        <f t="shared" si="13"/>
        <v>!!</v>
      </c>
      <c r="O74" s="623" t="str">
        <f t="shared" si="14"/>
        <v>!!</v>
      </c>
      <c r="P74" s="623" t="str">
        <f t="shared" si="15"/>
        <v>!!</v>
      </c>
      <c r="Q74" s="623" t="str">
        <f t="shared" si="16"/>
        <v>!!</v>
      </c>
      <c r="R74" s="623" t="str">
        <f t="shared" si="17"/>
        <v>!!</v>
      </c>
      <c r="S74" s="623">
        <f t="shared" si="18"/>
        <v>1.053435114503817</v>
      </c>
      <c r="T74" s="622"/>
      <c r="U74" s="631" t="str">
        <f>IF(ISNUMBER(U72),IF(ISNUMBER(U73),U73/U72,F73/U72),IF(ISNUMBER(U73),U73/F72,""))</f>
        <v/>
      </c>
      <c r="V74" s="631" t="str">
        <f>IF(ISNUMBER(V72),IF(ISNUMBER(V73),V73/V72,G73/V72),IF(ISNUMBER(V73),V73/G72,""))</f>
        <v/>
      </c>
      <c r="W74" s="631" t="str">
        <f>IF(ISNUMBER(W72),IF(ISNUMBER(W73),W73/W72,H73/W72),IF(ISNUMBER(W73),W73/H72,""))</f>
        <v/>
      </c>
      <c r="X74" s="631" t="str">
        <f>IF(ISNUMBER(X72),IF(ISNUMBER(X73),X73/X72,I73/X72),IF(ISNUMBER(X73),X73/I72,""))</f>
        <v/>
      </c>
    </row>
    <row r="75" spans="1:24" x14ac:dyDescent="0.15">
      <c r="A75" s="350" t="s">
        <v>179</v>
      </c>
      <c r="B75" s="350" t="str">
        <f>Cover!$G$25</f>
        <v>NO</v>
      </c>
      <c r="C75" s="350" t="s">
        <v>290</v>
      </c>
      <c r="D75" s="350" t="s">
        <v>291</v>
      </c>
      <c r="E75" s="351" t="s">
        <v>246</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3.2000000000000001E-2</v>
      </c>
      <c r="L75" s="357">
        <f>VLOOKUP(CONCATENATE($B75,"_",$C75,"_",L$2,"_",$D75,"_",$E75),SentData!$F$2:$G$65536,2,)</f>
        <v>0</v>
      </c>
      <c r="M75" s="352"/>
      <c r="N75" s="353" t="str">
        <f t="shared" si="13"/>
        <v>!!</v>
      </c>
      <c r="O75" s="353" t="str">
        <f t="shared" si="14"/>
        <v>!!</v>
      </c>
      <c r="P75" s="353" t="str">
        <f t="shared" si="15"/>
        <v>!!</v>
      </c>
      <c r="Q75" s="353" t="str">
        <f t="shared" si="16"/>
        <v>!!</v>
      </c>
      <c r="R75" s="353" t="str">
        <f t="shared" si="17"/>
        <v>!!</v>
      </c>
      <c r="S75" s="353">
        <f t="shared" si="18"/>
        <v>0</v>
      </c>
      <c r="T75" s="352"/>
    </row>
    <row r="76" spans="1:24" x14ac:dyDescent="0.15">
      <c r="A76" s="612" t="s">
        <v>178</v>
      </c>
      <c r="B76" s="612" t="str">
        <f>Cover!$G$25</f>
        <v>NO</v>
      </c>
      <c r="C76" s="612" t="s">
        <v>290</v>
      </c>
      <c r="D76" s="612" t="s">
        <v>214</v>
      </c>
      <c r="E76" s="613" t="s">
        <v>246</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5">
        <f>VLOOKUP(CONCATENATE($B76,"_",$C76,"_",K$2,"_",$D76,"_",$E76),SentData!$F$2:$G$65536,2,)</f>
        <v>31</v>
      </c>
      <c r="L76" s="615">
        <f>VLOOKUP(CONCATENATE($B76,"_",$C76,"_",L$2,"_",$D76,"_",$E76),SentData!$F$2:$G$65536,2,)</f>
        <v>0</v>
      </c>
      <c r="M76" s="616"/>
      <c r="N76" s="617" t="str">
        <f t="shared" si="13"/>
        <v>!!</v>
      </c>
      <c r="O76" s="617" t="str">
        <f t="shared" si="14"/>
        <v>!!</v>
      </c>
      <c r="P76" s="617" t="str">
        <f t="shared" si="15"/>
        <v>!!</v>
      </c>
      <c r="Q76" s="617" t="str">
        <f t="shared" si="16"/>
        <v>!!</v>
      </c>
      <c r="R76" s="617" t="str">
        <f t="shared" si="17"/>
        <v>!!</v>
      </c>
      <c r="S76" s="617">
        <f t="shared" si="18"/>
        <v>0</v>
      </c>
      <c r="T76" s="616"/>
      <c r="U76" s="612"/>
      <c r="V76" s="612"/>
      <c r="W76" s="612"/>
      <c r="X76" s="612"/>
    </row>
    <row r="77" spans="1:24" ht="12" x14ac:dyDescent="0.15">
      <c r="A77" s="618" t="s">
        <v>177</v>
      </c>
      <c r="B77" s="618" t="str">
        <f>Cover!$G$25</f>
        <v>NO</v>
      </c>
      <c r="C77" s="618" t="s">
        <v>290</v>
      </c>
      <c r="D77" s="618" t="s">
        <v>291</v>
      </c>
      <c r="E77" s="619" t="s">
        <v>246</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IF(ISNUMBER(Y77),Y77,VLOOKUP(CONCATENATE($B77,"_",$C77,"_",J$2,"_","1000 NAC","_",$E77),Database!$F$2:$G$65536,2,)/VLOOKUP(CONCATENATE($B77,"_",$C77,"_",J$2,"_",$D77,"_",$E77),Database!$F$2:$G$65536,2,))</f>
        <v>#N/A</v>
      </c>
      <c r="K77" s="621">
        <f>VLOOKUP(CONCATENATE($B77,"_",$C77,"_",K$2,"_","1000 NAC","_",$E77),SentData!$F$2:$G$65536,2,)/VLOOKUP(CONCATENATE($B77,"_",$C77,"_",K$2,"_",$D77,"_",$E77),SentData!$F$2:$G$65536,2,)</f>
        <v>968.75</v>
      </c>
      <c r="L77" s="621" t="e">
        <f>VLOOKUP(CONCATENATE($B77,"_",$C77,"_",L$2,"_","1000 NAC","_",$E77),SentData!$F$2:$G$65536,2,)/VLOOKUP(CONCATENATE($B77,"_",$C77,"_",L$2,"_",$D77,"_",$E77),SentData!$F$2:$G$65536,2,)</f>
        <v>#DIV/0!</v>
      </c>
      <c r="M77" s="622"/>
      <c r="N77" s="623" t="str">
        <f t="shared" si="13"/>
        <v>!!</v>
      </c>
      <c r="O77" s="623" t="str">
        <f t="shared" si="14"/>
        <v>!!</v>
      </c>
      <c r="P77" s="623" t="str">
        <f t="shared" si="15"/>
        <v>!!</v>
      </c>
      <c r="Q77" s="623" t="str">
        <f t="shared" si="16"/>
        <v>!!</v>
      </c>
      <c r="R77" s="623" t="str">
        <f t="shared" si="17"/>
        <v>!!</v>
      </c>
      <c r="S77" s="623" t="str">
        <f t="shared" si="18"/>
        <v>!!</v>
      </c>
      <c r="T77" s="622"/>
      <c r="U77" s="631" t="str">
        <f>IF(ISNUMBER(U75),IF(ISNUMBER(U76),U76/U75,F76/U75),IF(ISNUMBER(U76),U76/F75,""))</f>
        <v/>
      </c>
      <c r="V77" s="631" t="str">
        <f>IF(ISNUMBER(V75),IF(ISNUMBER(V76),V76/V75,G76/V75),IF(ISNUMBER(V76),V76/G75,""))</f>
        <v/>
      </c>
      <c r="W77" s="631" t="str">
        <f>IF(ISNUMBER(W75),IF(ISNUMBER(W76),W76/W75,H76/W75),IF(ISNUMBER(W76),W76/H75,""))</f>
        <v/>
      </c>
      <c r="X77" s="631" t="str">
        <f>IF(ISNUMBER(X75),IF(ISNUMBER(X76),X76/X75,I76/X75),IF(ISNUMBER(X76),X76/I75,""))</f>
        <v/>
      </c>
    </row>
    <row r="78" spans="1:24" x14ac:dyDescent="0.15">
      <c r="A78" s="350" t="s">
        <v>179</v>
      </c>
      <c r="B78" s="350" t="str">
        <f>Cover!$G$25</f>
        <v>NO</v>
      </c>
      <c r="C78" s="350" t="s">
        <v>294</v>
      </c>
      <c r="D78" s="350" t="s">
        <v>291</v>
      </c>
      <c r="E78" s="351" t="s">
        <v>246</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3.4000000000000002E-2</v>
      </c>
      <c r="L78" s="357">
        <f>VLOOKUP(CONCATENATE($B78,"_",$C78,"_",L$2,"_",$D78,"_",$E78),SentData!$F$2:$G$65536,2,)</f>
        <v>0</v>
      </c>
      <c r="M78" s="352"/>
      <c r="N78" s="353" t="str">
        <f t="shared" si="13"/>
        <v>!!</v>
      </c>
      <c r="O78" s="353" t="str">
        <f t="shared" si="14"/>
        <v>!!</v>
      </c>
      <c r="P78" s="353" t="str">
        <f t="shared" si="15"/>
        <v>!!</v>
      </c>
      <c r="Q78" s="353" t="str">
        <f t="shared" si="16"/>
        <v>!!</v>
      </c>
      <c r="R78" s="353" t="str">
        <f t="shared" si="17"/>
        <v>!!</v>
      </c>
      <c r="S78" s="353">
        <f t="shared" si="18"/>
        <v>0</v>
      </c>
      <c r="T78" s="352"/>
    </row>
    <row r="79" spans="1:24" x14ac:dyDescent="0.15">
      <c r="A79" s="612" t="s">
        <v>178</v>
      </c>
      <c r="B79" s="612" t="str">
        <f>Cover!$G$25</f>
        <v>NO</v>
      </c>
      <c r="C79" s="612" t="s">
        <v>294</v>
      </c>
      <c r="D79" s="612" t="s">
        <v>214</v>
      </c>
      <c r="E79" s="613" t="s">
        <v>246</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5">
        <f>VLOOKUP(CONCATENATE($B79,"_",$C79,"_",K$2,"_",$D79,"_",$E79),SentData!$F$2:$G$65536,2,)</f>
        <v>19</v>
      </c>
      <c r="L79" s="615">
        <f>VLOOKUP(CONCATENATE($B79,"_",$C79,"_",L$2,"_",$D79,"_",$E79),SentData!$F$2:$G$65536,2,)</f>
        <v>0</v>
      </c>
      <c r="M79" s="616"/>
      <c r="N79" s="617" t="str">
        <f t="shared" si="13"/>
        <v>!!</v>
      </c>
      <c r="O79" s="617" t="str">
        <f t="shared" si="14"/>
        <v>!!</v>
      </c>
      <c r="P79" s="617" t="str">
        <f t="shared" si="15"/>
        <v>!!</v>
      </c>
      <c r="Q79" s="617" t="str">
        <f t="shared" si="16"/>
        <v>!!</v>
      </c>
      <c r="R79" s="617" t="str">
        <f t="shared" si="17"/>
        <v>!!</v>
      </c>
      <c r="S79" s="617">
        <f t="shared" si="18"/>
        <v>0</v>
      </c>
      <c r="T79" s="616"/>
      <c r="U79" s="612"/>
      <c r="V79" s="612"/>
      <c r="W79" s="612"/>
      <c r="X79" s="612"/>
    </row>
    <row r="80" spans="1:24" ht="12" x14ac:dyDescent="0.15">
      <c r="A80" s="618" t="s">
        <v>177</v>
      </c>
      <c r="B80" s="618" t="str">
        <f>Cover!$G$25</f>
        <v>NO</v>
      </c>
      <c r="C80" s="618" t="s">
        <v>294</v>
      </c>
      <c r="D80" s="618" t="s">
        <v>291</v>
      </c>
      <c r="E80" s="619" t="s">
        <v>246</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IF(ISNUMBER(Y80),Y80,VLOOKUP(CONCATENATE($B80,"_",$C80,"_",J$2,"_","1000 NAC","_",$E80),Database!$F$2:$G$65536,2,)/VLOOKUP(CONCATENATE($B80,"_",$C80,"_",J$2,"_",$D80,"_",$E80),Database!$F$2:$G$65536,2,))</f>
        <v>#N/A</v>
      </c>
      <c r="K80" s="621">
        <f>VLOOKUP(CONCATENATE($B80,"_",$C80,"_",K$2,"_","1000 NAC","_",$E80),SentData!$F$2:$G$65536,2,)/VLOOKUP(CONCATENATE($B80,"_",$C80,"_",K$2,"_",$D80,"_",$E80),SentData!$F$2:$G$65536,2,)</f>
        <v>558.82352941176464</v>
      </c>
      <c r="L80" s="621" t="e">
        <f>VLOOKUP(CONCATENATE($B80,"_",$C80,"_",L$2,"_","1000 NAC","_",$E80),SentData!$F$2:$G$65536,2,)/VLOOKUP(CONCATENATE($B80,"_",$C80,"_",L$2,"_",$D80,"_",$E80),SentData!$F$2:$G$65536,2,)</f>
        <v>#DIV/0!</v>
      </c>
      <c r="M80" s="622"/>
      <c r="N80" s="623" t="str">
        <f t="shared" si="13"/>
        <v>!!</v>
      </c>
      <c r="O80" s="623" t="str">
        <f t="shared" si="14"/>
        <v>!!</v>
      </c>
      <c r="P80" s="623" t="str">
        <f t="shared" si="15"/>
        <v>!!</v>
      </c>
      <c r="Q80" s="623" t="str">
        <f t="shared" si="16"/>
        <v>!!</v>
      </c>
      <c r="R80" s="623" t="str">
        <f t="shared" si="17"/>
        <v>!!</v>
      </c>
      <c r="S80" s="623" t="str">
        <f t="shared" si="18"/>
        <v>!!</v>
      </c>
      <c r="T80" s="622"/>
      <c r="U80" s="631" t="str">
        <f>IF(ISNUMBER(U78),IF(ISNUMBER(U79),U79/U78,F79/U78),IF(ISNUMBER(U79),U79/F78,""))</f>
        <v/>
      </c>
      <c r="V80" s="631" t="str">
        <f>IF(ISNUMBER(V78),IF(ISNUMBER(V79),V79/V78,G79/V78),IF(ISNUMBER(V79),V79/G78,""))</f>
        <v/>
      </c>
      <c r="W80" s="631" t="str">
        <f>IF(ISNUMBER(W78),IF(ISNUMBER(W79),W79/W78,H79/W78),IF(ISNUMBER(W79),W79/H78,""))</f>
        <v/>
      </c>
      <c r="X80" s="631" t="str">
        <f>IF(ISNUMBER(X78),IF(ISNUMBER(X79),X79/X78,I79/X78),IF(ISNUMBER(X79),X79/I78,""))</f>
        <v/>
      </c>
    </row>
    <row r="81" spans="1:24" x14ac:dyDescent="0.15">
      <c r="A81" s="350" t="s">
        <v>179</v>
      </c>
      <c r="B81" s="350" t="str">
        <f>Cover!$G$25</f>
        <v>NO</v>
      </c>
      <c r="C81" s="350" t="s">
        <v>290</v>
      </c>
      <c r="D81" s="350" t="s">
        <v>291</v>
      </c>
      <c r="E81" s="351" t="s">
        <v>249</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0</v>
      </c>
      <c r="L81" s="357">
        <f>VLOOKUP(CONCATENATE($B81,"_",$C81,"_",L$2,"_",$D81,"_",$E81),SentData!$F$2:$G$65536,2,)</f>
        <v>0</v>
      </c>
      <c r="M81" s="352"/>
      <c r="N81" s="353" t="str">
        <f t="shared" si="13"/>
        <v>!!</v>
      </c>
      <c r="O81" s="353" t="str">
        <f t="shared" si="14"/>
        <v>!!</v>
      </c>
      <c r="P81" s="353" t="str">
        <f t="shared" si="15"/>
        <v>!!</v>
      </c>
      <c r="Q81" s="353" t="str">
        <f t="shared" si="16"/>
        <v>!!</v>
      </c>
      <c r="R81" s="353" t="str">
        <f t="shared" si="17"/>
        <v>!!</v>
      </c>
      <c r="S81" s="353" t="str">
        <f t="shared" si="18"/>
        <v>!!</v>
      </c>
      <c r="T81" s="352"/>
    </row>
    <row r="82" spans="1:24" x14ac:dyDescent="0.15">
      <c r="A82" s="612" t="s">
        <v>178</v>
      </c>
      <c r="B82" s="612" t="str">
        <f>Cover!$G$25</f>
        <v>NO</v>
      </c>
      <c r="C82" s="612" t="s">
        <v>290</v>
      </c>
      <c r="D82" s="612" t="s">
        <v>214</v>
      </c>
      <c r="E82" s="613" t="s">
        <v>249</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5">
        <f>VLOOKUP(CONCATENATE($B82,"_",$C82,"_",K$2,"_",$D82,"_",$E82),SentData!$F$2:$G$65536,2,)</f>
        <v>0</v>
      </c>
      <c r="L82" s="615">
        <f>VLOOKUP(CONCATENATE($B82,"_",$C82,"_",L$2,"_",$D82,"_",$E82),SentData!$F$2:$G$65536,2,)</f>
        <v>0</v>
      </c>
      <c r="M82" s="616"/>
      <c r="N82" s="617" t="str">
        <f t="shared" si="13"/>
        <v>!!</v>
      </c>
      <c r="O82" s="617" t="str">
        <f t="shared" si="14"/>
        <v>!!</v>
      </c>
      <c r="P82" s="617" t="str">
        <f t="shared" si="15"/>
        <v>!!</v>
      </c>
      <c r="Q82" s="617" t="str">
        <f t="shared" si="16"/>
        <v>!!</v>
      </c>
      <c r="R82" s="617" t="str">
        <f t="shared" si="17"/>
        <v>!!</v>
      </c>
      <c r="S82" s="617" t="str">
        <f t="shared" si="18"/>
        <v>!!</v>
      </c>
      <c r="T82" s="616"/>
      <c r="U82" s="612"/>
      <c r="V82" s="612"/>
      <c r="W82" s="612"/>
      <c r="X82" s="612"/>
    </row>
    <row r="83" spans="1:24" ht="12" x14ac:dyDescent="0.15">
      <c r="A83" s="618" t="s">
        <v>177</v>
      </c>
      <c r="B83" s="618" t="str">
        <f>Cover!$G$25</f>
        <v>NO</v>
      </c>
      <c r="C83" s="618" t="s">
        <v>290</v>
      </c>
      <c r="D83" s="618" t="s">
        <v>291</v>
      </c>
      <c r="E83" s="619" t="s">
        <v>249</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IF(ISNUMBER(Y83),Y83,VLOOKUP(CONCATENATE($B83,"_",$C83,"_",J$2,"_","1000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13"/>
        <v>!!</v>
      </c>
      <c r="O83" s="623" t="str">
        <f t="shared" si="14"/>
        <v>!!</v>
      </c>
      <c r="P83" s="623" t="str">
        <f t="shared" si="15"/>
        <v>!!</v>
      </c>
      <c r="Q83" s="623" t="str">
        <f t="shared" si="16"/>
        <v>!!</v>
      </c>
      <c r="R83" s="623" t="str">
        <f t="shared" si="17"/>
        <v>!!</v>
      </c>
      <c r="S83" s="623" t="str">
        <f t="shared" si="18"/>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350" t="s">
        <v>179</v>
      </c>
      <c r="B84" s="350" t="str">
        <f>Cover!$G$25</f>
        <v>NO</v>
      </c>
      <c r="C84" s="350" t="s">
        <v>294</v>
      </c>
      <c r="D84" s="350" t="s">
        <v>291</v>
      </c>
      <c r="E84" s="351" t="s">
        <v>249</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0</v>
      </c>
      <c r="L84" s="357">
        <f>VLOOKUP(CONCATENATE($B84,"_",$C84,"_",L$2,"_",$D84,"_",$E84),SentData!$F$2:$G$65536,2,)</f>
        <v>0</v>
      </c>
      <c r="M84" s="352"/>
      <c r="N84" s="353" t="str">
        <f t="shared" si="13"/>
        <v>!!</v>
      </c>
      <c r="O84" s="353" t="str">
        <f t="shared" si="14"/>
        <v>!!</v>
      </c>
      <c r="P84" s="353" t="str">
        <f t="shared" si="15"/>
        <v>!!</v>
      </c>
      <c r="Q84" s="353" t="str">
        <f t="shared" si="16"/>
        <v>!!</v>
      </c>
      <c r="R84" s="353" t="str">
        <f t="shared" si="17"/>
        <v>!!</v>
      </c>
      <c r="S84" s="353" t="str">
        <f t="shared" si="18"/>
        <v>!!</v>
      </c>
      <c r="T84" s="352"/>
    </row>
    <row r="85" spans="1:24" x14ac:dyDescent="0.15">
      <c r="A85" s="612" t="s">
        <v>178</v>
      </c>
      <c r="B85" s="612" t="str">
        <f>Cover!$G$25</f>
        <v>NO</v>
      </c>
      <c r="C85" s="612" t="s">
        <v>294</v>
      </c>
      <c r="D85" s="612" t="s">
        <v>214</v>
      </c>
      <c r="E85" s="613" t="s">
        <v>249</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5">
        <f>VLOOKUP(CONCATENATE($B85,"_",$C85,"_",K$2,"_",$D85,"_",$E85),SentData!$F$2:$G$65536,2,)</f>
        <v>0</v>
      </c>
      <c r="L85" s="615">
        <f>VLOOKUP(CONCATENATE($B85,"_",$C85,"_",L$2,"_",$D85,"_",$E85),SentData!$F$2:$G$65536,2,)</f>
        <v>0</v>
      </c>
      <c r="M85" s="616"/>
      <c r="N85" s="617" t="str">
        <f t="shared" si="13"/>
        <v>!!</v>
      </c>
      <c r="O85" s="617" t="str">
        <f t="shared" si="14"/>
        <v>!!</v>
      </c>
      <c r="P85" s="617" t="str">
        <f t="shared" si="15"/>
        <v>!!</v>
      </c>
      <c r="Q85" s="617" t="str">
        <f t="shared" si="16"/>
        <v>!!</v>
      </c>
      <c r="R85" s="617" t="str">
        <f t="shared" si="17"/>
        <v>!!</v>
      </c>
      <c r="S85" s="617" t="str">
        <f t="shared" si="18"/>
        <v>!!</v>
      </c>
      <c r="T85" s="616"/>
      <c r="U85" s="612"/>
      <c r="V85" s="612"/>
      <c r="W85" s="612"/>
      <c r="X85" s="612"/>
    </row>
    <row r="86" spans="1:24" ht="12" x14ac:dyDescent="0.15">
      <c r="A86" s="618" t="s">
        <v>177</v>
      </c>
      <c r="B86" s="618" t="str">
        <f>Cover!$G$25</f>
        <v>NO</v>
      </c>
      <c r="C86" s="618" t="s">
        <v>294</v>
      </c>
      <c r="D86" s="618" t="s">
        <v>291</v>
      </c>
      <c r="E86" s="619" t="s">
        <v>249</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IF(ISNUMBER(Y86),Y86,VLOOKUP(CONCATENATE($B86,"_",$C86,"_",J$2,"_","1000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13"/>
        <v>!!</v>
      </c>
      <c r="O86" s="623" t="str">
        <f t="shared" si="14"/>
        <v>!!</v>
      </c>
      <c r="P86" s="623" t="str">
        <f t="shared" si="15"/>
        <v>!!</v>
      </c>
      <c r="Q86" s="623" t="str">
        <f t="shared" si="16"/>
        <v>!!</v>
      </c>
      <c r="R86" s="623" t="str">
        <f t="shared" si="17"/>
        <v>!!</v>
      </c>
      <c r="S86" s="623" t="str">
        <f t="shared" si="18"/>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350" t="s">
        <v>179</v>
      </c>
      <c r="B87" s="350" t="str">
        <f>Cover!$G$25</f>
        <v>NO</v>
      </c>
      <c r="C87" s="350" t="s">
        <v>290</v>
      </c>
      <c r="D87" s="350" t="s">
        <v>291</v>
      </c>
      <c r="E87" s="351" t="s">
        <v>252</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968.52</v>
      </c>
      <c r="L87" s="357">
        <f>VLOOKUP(CONCATENATE($B87,"_",$C87,"_",L$2,"_",$D87,"_",$E87),SentData!$F$2:$G$65536,2,)</f>
        <v>1020.5940000000001</v>
      </c>
      <c r="M87" s="352"/>
      <c r="N87" s="353" t="str">
        <f t="shared" si="13"/>
        <v>!!</v>
      </c>
      <c r="O87" s="353" t="str">
        <f t="shared" si="14"/>
        <v>!!</v>
      </c>
      <c r="P87" s="353" t="str">
        <f t="shared" si="15"/>
        <v>!!</v>
      </c>
      <c r="Q87" s="353" t="str">
        <f t="shared" si="16"/>
        <v>!!</v>
      </c>
      <c r="R87" s="353" t="str">
        <f t="shared" si="17"/>
        <v>!!</v>
      </c>
      <c r="S87" s="353">
        <f t="shared" si="18"/>
        <v>1.0537665716763722</v>
      </c>
      <c r="T87" s="352"/>
    </row>
    <row r="88" spans="1:24" x14ac:dyDescent="0.15">
      <c r="A88" s="612" t="s">
        <v>178</v>
      </c>
      <c r="B88" s="612" t="str">
        <f>Cover!$G$25</f>
        <v>NO</v>
      </c>
      <c r="C88" s="612" t="s">
        <v>290</v>
      </c>
      <c r="D88" s="612" t="s">
        <v>214</v>
      </c>
      <c r="E88" s="613" t="s">
        <v>252</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5">
        <f>VLOOKUP(CONCATENATE($B88,"_",$C88,"_",K$2,"_",$D88,"_",$E88),SentData!$F$2:$G$65536,2,)</f>
        <v>2757119</v>
      </c>
      <c r="L88" s="615">
        <f>VLOOKUP(CONCATENATE($B88,"_",$C88,"_",L$2,"_",$D88,"_",$E88),SentData!$F$2:$G$65536,2,)</f>
        <v>3006876</v>
      </c>
      <c r="M88" s="616"/>
      <c r="N88" s="617" t="str">
        <f t="shared" si="13"/>
        <v>!!</v>
      </c>
      <c r="O88" s="617" t="str">
        <f t="shared" si="14"/>
        <v>!!</v>
      </c>
      <c r="P88" s="617" t="str">
        <f t="shared" si="15"/>
        <v>!!</v>
      </c>
      <c r="Q88" s="617" t="str">
        <f t="shared" si="16"/>
        <v>!!</v>
      </c>
      <c r="R88" s="617" t="str">
        <f t="shared" si="17"/>
        <v>!!</v>
      </c>
      <c r="S88" s="617">
        <f t="shared" si="18"/>
        <v>1.0905862242434947</v>
      </c>
      <c r="T88" s="616"/>
      <c r="U88" s="612"/>
      <c r="V88" s="612"/>
      <c r="W88" s="612"/>
      <c r="X88" s="612"/>
    </row>
    <row r="89" spans="1:24" ht="12" x14ac:dyDescent="0.15">
      <c r="A89" s="618" t="s">
        <v>177</v>
      </c>
      <c r="B89" s="618" t="str">
        <f>Cover!$G$25</f>
        <v>NO</v>
      </c>
      <c r="C89" s="618" t="s">
        <v>290</v>
      </c>
      <c r="D89" s="618" t="s">
        <v>291</v>
      </c>
      <c r="E89" s="619" t="s">
        <v>252</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IF(ISNUMBER(Y89),Y89,VLOOKUP(CONCATENATE($B89,"_",$C89,"_",J$2,"_","1000 NAC","_",$E89),Database!$F$2:$G$65536,2,)/VLOOKUP(CONCATENATE($B89,"_",$C89,"_",J$2,"_",$D89,"_",$E89),Database!$F$2:$G$65536,2,))</f>
        <v>#N/A</v>
      </c>
      <c r="K89" s="621">
        <f>VLOOKUP(CONCATENATE($B89,"_",$C89,"_",K$2,"_","1000 NAC","_",$E89),SentData!$F$2:$G$65536,2,)/VLOOKUP(CONCATENATE($B89,"_",$C89,"_",K$2,"_",$D89,"_",$E89),SentData!$F$2:$G$65536,2,)</f>
        <v>2846.7341923759964</v>
      </c>
      <c r="L89" s="621">
        <f>VLOOKUP(CONCATENATE($B89,"_",$C89,"_",L$2,"_","1000 NAC","_",$E89),SentData!$F$2:$G$65536,2,)/VLOOKUP(CONCATENATE($B89,"_",$C89,"_",L$2,"_",$D89,"_",$E89),SentData!$F$2:$G$65536,2,)</f>
        <v>2946.2019177067473</v>
      </c>
      <c r="M89" s="622"/>
      <c r="N89" s="623" t="str">
        <f t="shared" si="13"/>
        <v>!!</v>
      </c>
      <c r="O89" s="623" t="str">
        <f t="shared" si="14"/>
        <v>!!</v>
      </c>
      <c r="P89" s="623" t="str">
        <f t="shared" si="15"/>
        <v>!!</v>
      </c>
      <c r="Q89" s="623" t="str">
        <f t="shared" si="16"/>
        <v>!!</v>
      </c>
      <c r="R89" s="623" t="str">
        <f t="shared" si="17"/>
        <v>!!</v>
      </c>
      <c r="S89" s="623">
        <f t="shared" si="18"/>
        <v>1.0349409950522044</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350" t="s">
        <v>179</v>
      </c>
      <c r="B90" s="350" t="str">
        <f>Cover!$G$25</f>
        <v>NO</v>
      </c>
      <c r="C90" s="350" t="s">
        <v>294</v>
      </c>
      <c r="D90" s="350" t="s">
        <v>291</v>
      </c>
      <c r="E90" s="351" t="s">
        <v>252</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697.029</v>
      </c>
      <c r="L90" s="357">
        <f>VLOOKUP(CONCATENATE($B90,"_",$C90,"_",L$2,"_",$D90,"_",$E90),SentData!$F$2:$G$65536,2,)</f>
        <v>839.7</v>
      </c>
      <c r="M90" s="352"/>
      <c r="N90" s="353" t="str">
        <f t="shared" si="13"/>
        <v>!!</v>
      </c>
      <c r="O90" s="353" t="str">
        <f t="shared" si="14"/>
        <v>!!</v>
      </c>
      <c r="P90" s="353" t="str">
        <f t="shared" si="15"/>
        <v>!!</v>
      </c>
      <c r="Q90" s="353" t="str">
        <f t="shared" si="16"/>
        <v>!!</v>
      </c>
      <c r="R90" s="353" t="str">
        <f t="shared" si="17"/>
        <v>!!</v>
      </c>
      <c r="S90" s="353">
        <f t="shared" si="18"/>
        <v>1.2046844535880143</v>
      </c>
      <c r="T90" s="352"/>
    </row>
    <row r="91" spans="1:24" x14ac:dyDescent="0.15">
      <c r="A91" s="612" t="s">
        <v>178</v>
      </c>
      <c r="B91" s="612" t="str">
        <f>Cover!$G$25</f>
        <v>NO</v>
      </c>
      <c r="C91" s="612" t="s">
        <v>294</v>
      </c>
      <c r="D91" s="612" t="s">
        <v>214</v>
      </c>
      <c r="E91" s="613" t="s">
        <v>252</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5">
        <f>VLOOKUP(CONCATENATE($B91,"_",$C91,"_",K$2,"_",$D91,"_",$E91),SentData!$F$2:$G$65536,2,)</f>
        <v>1279563</v>
      </c>
      <c r="L91" s="615">
        <f>VLOOKUP(CONCATENATE($B91,"_",$C91,"_",L$2,"_",$D91,"_",$E91),SentData!$F$2:$G$65536,2,)</f>
        <v>1551002</v>
      </c>
      <c r="M91" s="616"/>
      <c r="N91" s="617" t="str">
        <f t="shared" si="13"/>
        <v>!!</v>
      </c>
      <c r="O91" s="617" t="str">
        <f t="shared" si="14"/>
        <v>!!</v>
      </c>
      <c r="P91" s="617" t="str">
        <f t="shared" si="15"/>
        <v>!!</v>
      </c>
      <c r="Q91" s="617" t="str">
        <f t="shared" si="16"/>
        <v>!!</v>
      </c>
      <c r="R91" s="617" t="str">
        <f t="shared" si="17"/>
        <v>!!</v>
      </c>
      <c r="S91" s="617">
        <f t="shared" si="18"/>
        <v>1.2121341426721466</v>
      </c>
      <c r="T91" s="616"/>
      <c r="U91" s="612"/>
      <c r="V91" s="612"/>
      <c r="W91" s="612"/>
      <c r="X91" s="612"/>
    </row>
    <row r="92" spans="1:24" ht="12" x14ac:dyDescent="0.15">
      <c r="A92" s="618" t="s">
        <v>177</v>
      </c>
      <c r="B92" s="618" t="str">
        <f>Cover!$G$25</f>
        <v>NO</v>
      </c>
      <c r="C92" s="618" t="s">
        <v>294</v>
      </c>
      <c r="D92" s="618" t="s">
        <v>291</v>
      </c>
      <c r="E92" s="619" t="s">
        <v>252</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IF(ISNUMBER(Y92),Y92,VLOOKUP(CONCATENATE($B92,"_",$C92,"_",J$2,"_","1000 NAC","_",$E92),Database!$F$2:$G$65536,2,)/VLOOKUP(CONCATENATE($B92,"_",$C92,"_",J$2,"_",$D92,"_",$E92),Database!$F$2:$G$65536,2,))</f>
        <v>#N/A</v>
      </c>
      <c r="K92" s="621">
        <f>VLOOKUP(CONCATENATE($B92,"_",$C92,"_",K$2,"_","1000 NAC","_",$E92),SentData!$F$2:$G$65536,2,)/VLOOKUP(CONCATENATE($B92,"_",$C92,"_",K$2,"_",$D92,"_",$E92),SentData!$F$2:$G$65536,2,)</f>
        <v>1835.7385417249498</v>
      </c>
      <c r="L92" s="621">
        <f>VLOOKUP(CONCATENATE($B92,"_",$C92,"_",L$2,"_","1000 NAC","_",$E92),SentData!$F$2:$G$65536,2,)/VLOOKUP(CONCATENATE($B92,"_",$C92,"_",L$2,"_",$D92,"_",$E92),SentData!$F$2:$G$65536,2,)</f>
        <v>1847.0906276050969</v>
      </c>
      <c r="M92" s="622"/>
      <c r="N92" s="623" t="str">
        <f t="shared" si="13"/>
        <v>!!</v>
      </c>
      <c r="O92" s="623" t="str">
        <f t="shared" si="14"/>
        <v>!!</v>
      </c>
      <c r="P92" s="623" t="str">
        <f t="shared" si="15"/>
        <v>!!</v>
      </c>
      <c r="Q92" s="623" t="str">
        <f t="shared" si="16"/>
        <v>!!</v>
      </c>
      <c r="R92" s="623" t="str">
        <f t="shared" si="17"/>
        <v>!!</v>
      </c>
      <c r="S92" s="623">
        <f t="shared" si="18"/>
        <v>1.0061839339438177</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350" t="s">
        <v>179</v>
      </c>
      <c r="B93" s="350" t="str">
        <f>Cover!$G$25</f>
        <v>NO</v>
      </c>
      <c r="C93" s="350" t="s">
        <v>290</v>
      </c>
      <c r="D93" s="350" t="s">
        <v>291</v>
      </c>
      <c r="E93" s="351" t="s">
        <v>248</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0</v>
      </c>
      <c r="L93" s="357">
        <f>VLOOKUP(CONCATENATE($B93,"_",$C93,"_",L$2,"_",$D93,"_",$E93),SentData!$F$2:$G$65536,2,)</f>
        <v>0</v>
      </c>
      <c r="M93" s="352"/>
      <c r="N93" s="353" t="str">
        <f t="shared" si="13"/>
        <v>!!</v>
      </c>
      <c r="O93" s="353" t="str">
        <f t="shared" si="14"/>
        <v>!!</v>
      </c>
      <c r="P93" s="353" t="str">
        <f t="shared" si="15"/>
        <v>!!</v>
      </c>
      <c r="Q93" s="353" t="str">
        <f t="shared" si="16"/>
        <v>!!</v>
      </c>
      <c r="R93" s="353" t="str">
        <f t="shared" si="17"/>
        <v>!!</v>
      </c>
      <c r="S93" s="353" t="str">
        <f t="shared" si="18"/>
        <v>!!</v>
      </c>
      <c r="T93" s="352"/>
    </row>
    <row r="94" spans="1:24" x14ac:dyDescent="0.15">
      <c r="A94" s="612" t="s">
        <v>178</v>
      </c>
      <c r="B94" s="612" t="str">
        <f>Cover!$G$25</f>
        <v>NO</v>
      </c>
      <c r="C94" s="612" t="s">
        <v>290</v>
      </c>
      <c r="D94" s="612" t="s">
        <v>214</v>
      </c>
      <c r="E94" s="613" t="s">
        <v>248</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5">
        <f>VLOOKUP(CONCATENATE($B94,"_",$C94,"_",K$2,"_",$D94,"_",$E94),SentData!$F$2:$G$65536,2,)</f>
        <v>0</v>
      </c>
      <c r="L94" s="615">
        <f>VLOOKUP(CONCATENATE($B94,"_",$C94,"_",L$2,"_",$D94,"_",$E94),SentData!$F$2:$G$65536,2,)</f>
        <v>0</v>
      </c>
      <c r="M94" s="616"/>
      <c r="N94" s="617" t="str">
        <f t="shared" si="13"/>
        <v>!!</v>
      </c>
      <c r="O94" s="617" t="str">
        <f t="shared" si="14"/>
        <v>!!</v>
      </c>
      <c r="P94" s="617" t="str">
        <f t="shared" si="15"/>
        <v>!!</v>
      </c>
      <c r="Q94" s="617" t="str">
        <f t="shared" si="16"/>
        <v>!!</v>
      </c>
      <c r="R94" s="617" t="str">
        <f t="shared" si="17"/>
        <v>!!</v>
      </c>
      <c r="S94" s="617" t="str">
        <f t="shared" si="18"/>
        <v>!!</v>
      </c>
      <c r="T94" s="616"/>
      <c r="U94" s="612"/>
      <c r="V94" s="612"/>
      <c r="W94" s="612"/>
      <c r="X94" s="612"/>
    </row>
    <row r="95" spans="1:24" ht="12" x14ac:dyDescent="0.15">
      <c r="A95" s="618" t="s">
        <v>177</v>
      </c>
      <c r="B95" s="618" t="str">
        <f>Cover!$G$25</f>
        <v>NO</v>
      </c>
      <c r="C95" s="618" t="s">
        <v>290</v>
      </c>
      <c r="D95" s="618" t="s">
        <v>291</v>
      </c>
      <c r="E95" s="619" t="s">
        <v>248</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IF(ISNUMBER(Y95),Y95,VLOOKUP(CONCATENATE($B95,"_",$C95,"_",J$2,"_","1000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13"/>
        <v>!!</v>
      </c>
      <c r="O95" s="623" t="str">
        <f t="shared" si="14"/>
        <v>!!</v>
      </c>
      <c r="P95" s="623" t="str">
        <f t="shared" si="15"/>
        <v>!!</v>
      </c>
      <c r="Q95" s="623" t="str">
        <f t="shared" si="16"/>
        <v>!!</v>
      </c>
      <c r="R95" s="623" t="str">
        <f t="shared" si="17"/>
        <v>!!</v>
      </c>
      <c r="S95" s="623" t="str">
        <f t="shared" si="18"/>
        <v>!!</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350" t="s">
        <v>179</v>
      </c>
      <c r="B96" s="350" t="str">
        <f>Cover!$G$25</f>
        <v>NO</v>
      </c>
      <c r="C96" s="350" t="s">
        <v>294</v>
      </c>
      <c r="D96" s="350" t="s">
        <v>291</v>
      </c>
      <c r="E96" s="351" t="s">
        <v>248</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0</v>
      </c>
      <c r="L96" s="357">
        <f>VLOOKUP(CONCATENATE($B96,"_",$C96,"_",L$2,"_",$D96,"_",$E96),SentData!$F$2:$G$65536,2,)</f>
        <v>0</v>
      </c>
      <c r="M96" s="352"/>
      <c r="N96" s="353" t="str">
        <f t="shared" si="13"/>
        <v>!!</v>
      </c>
      <c r="O96" s="353" t="str">
        <f t="shared" si="14"/>
        <v>!!</v>
      </c>
      <c r="P96" s="353" t="str">
        <f t="shared" si="15"/>
        <v>!!</v>
      </c>
      <c r="Q96" s="353" t="str">
        <f t="shared" si="16"/>
        <v>!!</v>
      </c>
      <c r="R96" s="353" t="str">
        <f t="shared" si="17"/>
        <v>!!</v>
      </c>
      <c r="S96" s="353" t="str">
        <f t="shared" si="18"/>
        <v>!!</v>
      </c>
      <c r="T96" s="352"/>
    </row>
    <row r="97" spans="1:24" x14ac:dyDescent="0.15">
      <c r="A97" s="612" t="s">
        <v>178</v>
      </c>
      <c r="B97" s="612" t="str">
        <f>Cover!$G$25</f>
        <v>NO</v>
      </c>
      <c r="C97" s="612" t="s">
        <v>294</v>
      </c>
      <c r="D97" s="612" t="s">
        <v>214</v>
      </c>
      <c r="E97" s="613" t="s">
        <v>248</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5">
        <f>VLOOKUP(CONCATENATE($B97,"_",$C97,"_",K$2,"_",$D97,"_",$E97),SentData!$F$2:$G$65536,2,)</f>
        <v>0</v>
      </c>
      <c r="L97" s="615">
        <f>VLOOKUP(CONCATENATE($B97,"_",$C97,"_",L$2,"_",$D97,"_",$E97),SentData!$F$2:$G$65536,2,)</f>
        <v>0</v>
      </c>
      <c r="M97" s="616"/>
      <c r="N97" s="617" t="str">
        <f t="shared" si="13"/>
        <v>!!</v>
      </c>
      <c r="O97" s="617" t="str">
        <f t="shared" si="14"/>
        <v>!!</v>
      </c>
      <c r="P97" s="617" t="str">
        <f t="shared" si="15"/>
        <v>!!</v>
      </c>
      <c r="Q97" s="617" t="str">
        <f t="shared" si="16"/>
        <v>!!</v>
      </c>
      <c r="R97" s="617" t="str">
        <f t="shared" si="17"/>
        <v>!!</v>
      </c>
      <c r="S97" s="617" t="str">
        <f t="shared" si="18"/>
        <v>!!</v>
      </c>
      <c r="T97" s="616"/>
      <c r="U97" s="612"/>
      <c r="V97" s="612"/>
      <c r="W97" s="612"/>
      <c r="X97" s="612"/>
    </row>
    <row r="98" spans="1:24" ht="12" x14ac:dyDescent="0.15">
      <c r="A98" s="618" t="s">
        <v>177</v>
      </c>
      <c r="B98" s="618" t="str">
        <f>Cover!$G$25</f>
        <v>NO</v>
      </c>
      <c r="C98" s="618" t="s">
        <v>294</v>
      </c>
      <c r="D98" s="618" t="s">
        <v>291</v>
      </c>
      <c r="E98" s="619" t="s">
        <v>248</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IF(ISNUMBER(Y98),Y98,VLOOKUP(CONCATENATE($B98,"_",$C98,"_",J$2,"_","1000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13"/>
        <v>!!</v>
      </c>
      <c r="O98" s="623" t="str">
        <f t="shared" si="14"/>
        <v>!!</v>
      </c>
      <c r="P98" s="623" t="str">
        <f t="shared" si="15"/>
        <v>!!</v>
      </c>
      <c r="Q98" s="623" t="str">
        <f t="shared" si="16"/>
        <v>!!</v>
      </c>
      <c r="R98" s="623" t="str">
        <f t="shared" si="17"/>
        <v>!!</v>
      </c>
      <c r="S98" s="623" t="str">
        <f t="shared" si="18"/>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350" t="s">
        <v>179</v>
      </c>
      <c r="B99" s="350" t="str">
        <f>Cover!$G$25</f>
        <v>NO</v>
      </c>
      <c r="C99" s="350" t="s">
        <v>290</v>
      </c>
      <c r="D99" s="350" t="s">
        <v>291</v>
      </c>
      <c r="E99" s="351" t="s">
        <v>247</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6.0999999999999999E-2</v>
      </c>
      <c r="L99" s="357">
        <f>VLOOKUP(CONCATENATE($B99,"_",$C99,"_",L$2,"_",$D99,"_",$E99),SentData!$F$2:$G$65536,2,)</f>
        <v>3.6000000000000004E-2</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f t="shared" ref="S99:S130" si="24">IF(OR(ISERROR(K99),ISERROR(L99)),"!!",IF(K99=0,"!!",L99/K99))</f>
        <v>0.59016393442622961</v>
      </c>
      <c r="T99" s="352"/>
    </row>
    <row r="100" spans="1:24" x14ac:dyDescent="0.15">
      <c r="A100" s="612" t="s">
        <v>178</v>
      </c>
      <c r="B100" s="612" t="str">
        <f>Cover!$G$25</f>
        <v>NO</v>
      </c>
      <c r="C100" s="612" t="s">
        <v>290</v>
      </c>
      <c r="D100" s="612" t="s">
        <v>214</v>
      </c>
      <c r="E100" s="613" t="s">
        <v>247</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5">
        <f>VLOOKUP(CONCATENATE($B100,"_",$C100,"_",K$2,"_",$D100,"_",$E100),SentData!$F$2:$G$65536,2,)</f>
        <v>266</v>
      </c>
      <c r="L100" s="615">
        <f>VLOOKUP(CONCATENATE($B100,"_",$C100,"_",L$2,"_",$D100,"_",$E100),SentData!$F$2:$G$65536,2,)</f>
        <v>43</v>
      </c>
      <c r="M100" s="616"/>
      <c r="N100" s="617" t="str">
        <f t="shared" si="19"/>
        <v>!!</v>
      </c>
      <c r="O100" s="617" t="str">
        <f t="shared" si="20"/>
        <v>!!</v>
      </c>
      <c r="P100" s="617" t="str">
        <f t="shared" si="21"/>
        <v>!!</v>
      </c>
      <c r="Q100" s="617" t="str">
        <f t="shared" si="22"/>
        <v>!!</v>
      </c>
      <c r="R100" s="617" t="str">
        <f t="shared" si="23"/>
        <v>!!</v>
      </c>
      <c r="S100" s="617">
        <f t="shared" si="24"/>
        <v>0.16165413533834586</v>
      </c>
      <c r="T100" s="616"/>
      <c r="U100" s="612"/>
      <c r="V100" s="612"/>
      <c r="W100" s="612"/>
      <c r="X100" s="612"/>
    </row>
    <row r="101" spans="1:24" ht="12" x14ac:dyDescent="0.15">
      <c r="A101" s="618" t="s">
        <v>177</v>
      </c>
      <c r="B101" s="618" t="str">
        <f>Cover!$G$25</f>
        <v>NO</v>
      </c>
      <c r="C101" s="618" t="s">
        <v>290</v>
      </c>
      <c r="D101" s="618" t="s">
        <v>291</v>
      </c>
      <c r="E101" s="619" t="s">
        <v>247</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IF(ISNUMBER(Y101),Y101,VLOOKUP(CONCATENATE($B101,"_",$C101,"_",J$2,"_","1000 NAC","_",$E101),Database!$F$2:$G$65536,2,)/VLOOKUP(CONCATENATE($B101,"_",$C101,"_",J$2,"_",$D101,"_",$E101),Database!$F$2:$G$65536,2,))</f>
        <v>#N/A</v>
      </c>
      <c r="K101" s="621">
        <f>VLOOKUP(CONCATENATE($B101,"_",$C101,"_",K$2,"_","1000 NAC","_",$E101),SentData!$F$2:$G$65536,2,)/VLOOKUP(CONCATENATE($B101,"_",$C101,"_",K$2,"_",$D101,"_",$E101),SentData!$F$2:$G$65536,2,)</f>
        <v>4360.6557377049185</v>
      </c>
      <c r="L101" s="621">
        <f>VLOOKUP(CONCATENATE($B101,"_",$C101,"_",L$2,"_","1000 NAC","_",$E101),SentData!$F$2:$G$65536,2,)/VLOOKUP(CONCATENATE($B101,"_",$C101,"_",L$2,"_",$D101,"_",$E101),SentData!$F$2:$G$65536,2,)</f>
        <v>1194.4444444444443</v>
      </c>
      <c r="M101" s="622"/>
      <c r="N101" s="623" t="str">
        <f t="shared" si="19"/>
        <v>!!</v>
      </c>
      <c r="O101" s="623" t="str">
        <f t="shared" si="20"/>
        <v>!!</v>
      </c>
      <c r="P101" s="623" t="str">
        <f t="shared" si="21"/>
        <v>!!</v>
      </c>
      <c r="Q101" s="623" t="str">
        <f t="shared" si="22"/>
        <v>!!</v>
      </c>
      <c r="R101" s="623" t="str">
        <f t="shared" si="23"/>
        <v>!!</v>
      </c>
      <c r="S101" s="623">
        <f t="shared" si="24"/>
        <v>0.27391395154553044</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350" t="s">
        <v>179</v>
      </c>
      <c r="B102" s="350" t="str">
        <f>Cover!$G$25</f>
        <v>NO</v>
      </c>
      <c r="C102" s="350" t="s">
        <v>294</v>
      </c>
      <c r="D102" s="350" t="s">
        <v>291</v>
      </c>
      <c r="E102" s="351" t="s">
        <v>247</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150.85300000000001</v>
      </c>
      <c r="L102" s="357">
        <f>VLOOKUP(CONCATENATE($B102,"_",$C102,"_",L$2,"_",$D102,"_",$E102),SentData!$F$2:$G$65536,2,)</f>
        <v>200.268</v>
      </c>
      <c r="M102" s="352"/>
      <c r="N102" s="353" t="str">
        <f t="shared" si="19"/>
        <v>!!</v>
      </c>
      <c r="O102" s="353" t="str">
        <f t="shared" si="20"/>
        <v>!!</v>
      </c>
      <c r="P102" s="353" t="str">
        <f t="shared" si="21"/>
        <v>!!</v>
      </c>
      <c r="Q102" s="353" t="str">
        <f t="shared" si="22"/>
        <v>!!</v>
      </c>
      <c r="R102" s="353" t="str">
        <f t="shared" si="23"/>
        <v>!!</v>
      </c>
      <c r="S102" s="353">
        <f t="shared" si="24"/>
        <v>1.3275705488124199</v>
      </c>
      <c r="T102" s="352"/>
    </row>
    <row r="103" spans="1:24" x14ac:dyDescent="0.15">
      <c r="A103" s="612" t="s">
        <v>178</v>
      </c>
      <c r="B103" s="612" t="str">
        <f>Cover!$G$25</f>
        <v>NO</v>
      </c>
      <c r="C103" s="612" t="s">
        <v>294</v>
      </c>
      <c r="D103" s="612" t="s">
        <v>214</v>
      </c>
      <c r="E103" s="613" t="s">
        <v>247</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5">
        <f>VLOOKUP(CONCATENATE($B103,"_",$C103,"_",K$2,"_",$D103,"_",$E103),SentData!$F$2:$G$65536,2,)</f>
        <v>72935</v>
      </c>
      <c r="L103" s="615">
        <f>VLOOKUP(CONCATENATE($B103,"_",$C103,"_",L$2,"_",$D103,"_",$E103),SentData!$F$2:$G$65536,2,)</f>
        <v>97557</v>
      </c>
      <c r="M103" s="616"/>
      <c r="N103" s="617" t="str">
        <f t="shared" si="19"/>
        <v>!!</v>
      </c>
      <c r="O103" s="617" t="str">
        <f t="shared" si="20"/>
        <v>!!</v>
      </c>
      <c r="P103" s="617" t="str">
        <f t="shared" si="21"/>
        <v>!!</v>
      </c>
      <c r="Q103" s="617" t="str">
        <f t="shared" si="22"/>
        <v>!!</v>
      </c>
      <c r="R103" s="617" t="str">
        <f t="shared" si="23"/>
        <v>!!</v>
      </c>
      <c r="S103" s="617">
        <f t="shared" si="24"/>
        <v>1.3375882635223144</v>
      </c>
      <c r="T103" s="616"/>
      <c r="U103" s="612"/>
      <c r="V103" s="612"/>
      <c r="W103" s="612"/>
      <c r="X103" s="612"/>
    </row>
    <row r="104" spans="1:24" ht="12" x14ac:dyDescent="0.15">
      <c r="A104" s="618" t="s">
        <v>177</v>
      </c>
      <c r="B104" s="618" t="str">
        <f>Cover!$G$25</f>
        <v>NO</v>
      </c>
      <c r="C104" s="618" t="s">
        <v>294</v>
      </c>
      <c r="D104" s="618" t="s">
        <v>291</v>
      </c>
      <c r="E104" s="619" t="s">
        <v>247</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IF(ISNUMBER(Y104),Y104,VLOOKUP(CONCATENATE($B104,"_",$C104,"_",J$2,"_","1000 NAC","_",$E104),Database!$F$2:$G$65536,2,)/VLOOKUP(CONCATENATE($B104,"_",$C104,"_",J$2,"_",$D104,"_",$E104),Database!$F$2:$G$65536,2,))</f>
        <v>#N/A</v>
      </c>
      <c r="K104" s="621">
        <f>VLOOKUP(CONCATENATE($B104,"_",$C104,"_",K$2,"_","1000 NAC","_",$E104),SentData!$F$2:$G$65536,2,)/VLOOKUP(CONCATENATE($B104,"_",$C104,"_",K$2,"_",$D104,"_",$E104),SentData!$F$2:$G$65536,2,)</f>
        <v>483.48392143344842</v>
      </c>
      <c r="L104" s="621">
        <f>VLOOKUP(CONCATENATE($B104,"_",$C104,"_",L$2,"_","1000 NAC","_",$E104),SentData!$F$2:$G$65536,2,)/VLOOKUP(CONCATENATE($B104,"_",$C104,"_",L$2,"_",$D104,"_",$E104),SentData!$F$2:$G$65536,2,)</f>
        <v>487.13224279465516</v>
      </c>
      <c r="M104" s="622"/>
      <c r="N104" s="623" t="str">
        <f t="shared" si="19"/>
        <v>!!</v>
      </c>
      <c r="O104" s="623" t="str">
        <f t="shared" si="20"/>
        <v>!!</v>
      </c>
      <c r="P104" s="623" t="str">
        <f t="shared" si="21"/>
        <v>!!</v>
      </c>
      <c r="Q104" s="623" t="str">
        <f t="shared" si="22"/>
        <v>!!</v>
      </c>
      <c r="R104" s="623" t="str">
        <f t="shared" si="23"/>
        <v>!!</v>
      </c>
      <c r="S104" s="623">
        <f t="shared" si="24"/>
        <v>1.0075459000795519</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350" t="s">
        <v>179</v>
      </c>
      <c r="B105" s="350" t="str">
        <f>Cover!$G$25</f>
        <v>NO</v>
      </c>
      <c r="C105" s="350" t="s">
        <v>290</v>
      </c>
      <c r="D105" s="350" t="s">
        <v>291</v>
      </c>
      <c r="E105" s="351" t="s">
        <v>250</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8.4000000000000005E-2</v>
      </c>
      <c r="L105" s="357">
        <f>VLOOKUP(CONCATENATE($B105,"_",$C105,"_",L$2,"_",$D105,"_",$E105),SentData!$F$2:$G$65536,2,)</f>
        <v>0</v>
      </c>
      <c r="M105" s="352"/>
      <c r="N105" s="353" t="str">
        <f t="shared" si="19"/>
        <v>!!</v>
      </c>
      <c r="O105" s="353" t="str">
        <f t="shared" si="20"/>
        <v>!!</v>
      </c>
      <c r="P105" s="353" t="str">
        <f t="shared" si="21"/>
        <v>!!</v>
      </c>
      <c r="Q105" s="353" t="str">
        <f t="shared" si="22"/>
        <v>!!</v>
      </c>
      <c r="R105" s="353" t="str">
        <f t="shared" si="23"/>
        <v>!!</v>
      </c>
      <c r="S105" s="353">
        <f t="shared" si="24"/>
        <v>0</v>
      </c>
      <c r="T105" s="352"/>
    </row>
    <row r="106" spans="1:24" x14ac:dyDescent="0.15">
      <c r="A106" s="612" t="s">
        <v>178</v>
      </c>
      <c r="B106" s="612" t="str">
        <f>Cover!$G$25</f>
        <v>NO</v>
      </c>
      <c r="C106" s="612" t="s">
        <v>290</v>
      </c>
      <c r="D106" s="612" t="s">
        <v>214</v>
      </c>
      <c r="E106" s="613" t="s">
        <v>250</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5">
        <f>VLOOKUP(CONCATENATE($B106,"_",$C106,"_",K$2,"_",$D106,"_",$E106),SentData!$F$2:$G$65536,2,)</f>
        <v>25</v>
      </c>
      <c r="L106" s="615">
        <f>VLOOKUP(CONCATENATE($B106,"_",$C106,"_",L$2,"_",$D106,"_",$E106),SentData!$F$2:$G$65536,2,)</f>
        <v>0</v>
      </c>
      <c r="M106" s="616"/>
      <c r="N106" s="617" t="str">
        <f t="shared" si="19"/>
        <v>!!</v>
      </c>
      <c r="O106" s="617" t="str">
        <f t="shared" si="20"/>
        <v>!!</v>
      </c>
      <c r="P106" s="617" t="str">
        <f t="shared" si="21"/>
        <v>!!</v>
      </c>
      <c r="Q106" s="617" t="str">
        <f t="shared" si="22"/>
        <v>!!</v>
      </c>
      <c r="R106" s="617" t="str">
        <f t="shared" si="23"/>
        <v>!!</v>
      </c>
      <c r="S106" s="617">
        <f t="shared" si="24"/>
        <v>0</v>
      </c>
      <c r="T106" s="616"/>
      <c r="U106" s="612"/>
      <c r="V106" s="612"/>
      <c r="W106" s="612"/>
      <c r="X106" s="612"/>
    </row>
    <row r="107" spans="1:24" ht="12" x14ac:dyDescent="0.15">
      <c r="A107" s="618" t="s">
        <v>177</v>
      </c>
      <c r="B107" s="618" t="str">
        <f>Cover!$G$25</f>
        <v>NO</v>
      </c>
      <c r="C107" s="618" t="s">
        <v>290</v>
      </c>
      <c r="D107" s="618" t="s">
        <v>291</v>
      </c>
      <c r="E107" s="619" t="s">
        <v>250</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IF(ISNUMBER(Y107),Y107,VLOOKUP(CONCATENATE($B107,"_",$C107,"_",J$2,"_","1000 NAC","_",$E107),Database!$F$2:$G$65536,2,)/VLOOKUP(CONCATENATE($B107,"_",$C107,"_",J$2,"_",$D107,"_",$E107),Database!$F$2:$G$65536,2,))</f>
        <v>#N/A</v>
      </c>
      <c r="K107" s="621">
        <f>VLOOKUP(CONCATENATE($B107,"_",$C107,"_",K$2,"_","1000 NAC","_",$E107),SentData!$F$2:$G$65536,2,)/VLOOKUP(CONCATENATE($B107,"_",$C107,"_",K$2,"_",$D107,"_",$E107),SentData!$F$2:$G$65536,2,)</f>
        <v>297.61904761904759</v>
      </c>
      <c r="L107" s="621" t="e">
        <f>VLOOKUP(CONCATENATE($B107,"_",$C107,"_",L$2,"_","1000 NAC","_",$E107),SentData!$F$2:$G$65536,2,)/VLOOKUP(CONCATENATE($B107,"_",$C107,"_",L$2,"_",$D107,"_",$E107),SentData!$F$2:$G$65536,2,)</f>
        <v>#DIV/0!</v>
      </c>
      <c r="M107" s="622"/>
      <c r="N107" s="623" t="str">
        <f t="shared" si="19"/>
        <v>!!</v>
      </c>
      <c r="O107" s="623" t="str">
        <f t="shared" si="20"/>
        <v>!!</v>
      </c>
      <c r="P107" s="623" t="str">
        <f t="shared" si="21"/>
        <v>!!</v>
      </c>
      <c r="Q107" s="623" t="str">
        <f t="shared" si="22"/>
        <v>!!</v>
      </c>
      <c r="R107" s="623" t="str">
        <f t="shared" si="23"/>
        <v>!!</v>
      </c>
      <c r="S107" s="623" t="str">
        <f t="shared" si="24"/>
        <v>!!</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350" t="s">
        <v>179</v>
      </c>
      <c r="B108" s="350" t="str">
        <f>Cover!$G$25</f>
        <v>NO</v>
      </c>
      <c r="C108" s="350" t="s">
        <v>294</v>
      </c>
      <c r="D108" s="350" t="s">
        <v>291</v>
      </c>
      <c r="E108" s="351" t="s">
        <v>250</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0.112</v>
      </c>
      <c r="L108" s="357">
        <f>VLOOKUP(CONCATENATE($B108,"_",$C108,"_",L$2,"_",$D108,"_",$E108),SentData!$F$2:$G$65536,2,)</f>
        <v>0.188</v>
      </c>
      <c r="M108" s="352"/>
      <c r="N108" s="353" t="str">
        <f t="shared" si="19"/>
        <v>!!</v>
      </c>
      <c r="O108" s="353" t="str">
        <f t="shared" si="20"/>
        <v>!!</v>
      </c>
      <c r="P108" s="353" t="str">
        <f t="shared" si="21"/>
        <v>!!</v>
      </c>
      <c r="Q108" s="353" t="str">
        <f t="shared" si="22"/>
        <v>!!</v>
      </c>
      <c r="R108" s="353" t="str">
        <f t="shared" si="23"/>
        <v>!!</v>
      </c>
      <c r="S108" s="353">
        <f t="shared" si="24"/>
        <v>1.6785714285714286</v>
      </c>
      <c r="T108" s="352"/>
    </row>
    <row r="109" spans="1:24" x14ac:dyDescent="0.15">
      <c r="A109" s="612" t="s">
        <v>178</v>
      </c>
      <c r="B109" s="612" t="str">
        <f>Cover!$G$25</f>
        <v>NO</v>
      </c>
      <c r="C109" s="612" t="s">
        <v>294</v>
      </c>
      <c r="D109" s="612" t="s">
        <v>214</v>
      </c>
      <c r="E109" s="613" t="s">
        <v>250</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5">
        <f>VLOOKUP(CONCATENATE($B109,"_",$C109,"_",K$2,"_",$D109,"_",$E109),SentData!$F$2:$G$65536,2,)</f>
        <v>53</v>
      </c>
      <c r="L109" s="615">
        <f>VLOOKUP(CONCATENATE($B109,"_",$C109,"_",L$2,"_",$D109,"_",$E109),SentData!$F$2:$G$65536,2,)</f>
        <v>80</v>
      </c>
      <c r="M109" s="616"/>
      <c r="N109" s="617" t="str">
        <f t="shared" si="19"/>
        <v>!!</v>
      </c>
      <c r="O109" s="617" t="str">
        <f t="shared" si="20"/>
        <v>!!</v>
      </c>
      <c r="P109" s="617" t="str">
        <f t="shared" si="21"/>
        <v>!!</v>
      </c>
      <c r="Q109" s="617" t="str">
        <f t="shared" si="22"/>
        <v>!!</v>
      </c>
      <c r="R109" s="617" t="str">
        <f t="shared" si="23"/>
        <v>!!</v>
      </c>
      <c r="S109" s="617">
        <f t="shared" si="24"/>
        <v>1.5094339622641511</v>
      </c>
      <c r="T109" s="616"/>
      <c r="U109" s="612"/>
      <c r="V109" s="612"/>
      <c r="W109" s="612"/>
      <c r="X109" s="612"/>
    </row>
    <row r="110" spans="1:24" ht="12" x14ac:dyDescent="0.15">
      <c r="A110" s="618" t="s">
        <v>177</v>
      </c>
      <c r="B110" s="618" t="str">
        <f>Cover!$G$25</f>
        <v>NO</v>
      </c>
      <c r="C110" s="618" t="s">
        <v>294</v>
      </c>
      <c r="D110" s="618" t="s">
        <v>291</v>
      </c>
      <c r="E110" s="619" t="s">
        <v>250</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IF(ISNUMBER(Y110),Y110,VLOOKUP(CONCATENATE($B110,"_",$C110,"_",J$2,"_","1000 NAC","_",$E110),Database!$F$2:$G$65536,2,)/VLOOKUP(CONCATENATE($B110,"_",$C110,"_",J$2,"_",$D110,"_",$E110),Database!$F$2:$G$65536,2,))</f>
        <v>#N/A</v>
      </c>
      <c r="K110" s="621">
        <f>VLOOKUP(CONCATENATE($B110,"_",$C110,"_",K$2,"_","1000 NAC","_",$E110),SentData!$F$2:$G$65536,2,)/VLOOKUP(CONCATENATE($B110,"_",$C110,"_",K$2,"_",$D110,"_",$E110),SentData!$F$2:$G$65536,2,)</f>
        <v>473.21428571428572</v>
      </c>
      <c r="L110" s="621">
        <f>VLOOKUP(CONCATENATE($B110,"_",$C110,"_",L$2,"_","1000 NAC","_",$E110),SentData!$F$2:$G$65536,2,)/VLOOKUP(CONCATENATE($B110,"_",$C110,"_",L$2,"_",$D110,"_",$E110),SentData!$F$2:$G$65536,2,)</f>
        <v>425.531914893617</v>
      </c>
      <c r="M110" s="622"/>
      <c r="N110" s="623" t="str">
        <f t="shared" si="19"/>
        <v>!!</v>
      </c>
      <c r="O110" s="623" t="str">
        <f t="shared" si="20"/>
        <v>!!</v>
      </c>
      <c r="P110" s="623" t="str">
        <f t="shared" si="21"/>
        <v>!!</v>
      </c>
      <c r="Q110" s="623" t="str">
        <f t="shared" si="22"/>
        <v>!!</v>
      </c>
      <c r="R110" s="623" t="str">
        <f t="shared" si="23"/>
        <v>!!</v>
      </c>
      <c r="S110" s="623">
        <f t="shared" si="24"/>
        <v>0.89923725411481326</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350" t="s">
        <v>179</v>
      </c>
      <c r="B111" s="350" t="str">
        <f>Cover!$G$25</f>
        <v>NO</v>
      </c>
      <c r="C111" s="350" t="s">
        <v>290</v>
      </c>
      <c r="D111" s="350" t="s">
        <v>291</v>
      </c>
      <c r="E111" s="351" t="s">
        <v>253</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386.29399999999998</v>
      </c>
      <c r="L111" s="357">
        <f>VLOOKUP(CONCATENATE($B111,"_",$C111,"_",L$2,"_",$D111,"_",$E111),SentData!$F$2:$G$65536,2,)</f>
        <v>388.99099999999999</v>
      </c>
      <c r="M111" s="352"/>
      <c r="N111" s="353" t="str">
        <f t="shared" si="19"/>
        <v>!!</v>
      </c>
      <c r="O111" s="353" t="str">
        <f t="shared" si="20"/>
        <v>!!</v>
      </c>
      <c r="P111" s="353" t="str">
        <f t="shared" si="21"/>
        <v>!!</v>
      </c>
      <c r="Q111" s="353" t="str">
        <f t="shared" si="22"/>
        <v>!!</v>
      </c>
      <c r="R111" s="353" t="str">
        <f t="shared" si="23"/>
        <v>!!</v>
      </c>
      <c r="S111" s="353">
        <f t="shared" si="24"/>
        <v>1.0069817289422047</v>
      </c>
      <c r="T111" s="352"/>
    </row>
    <row r="112" spans="1:24" x14ac:dyDescent="0.15">
      <c r="A112" s="612" t="s">
        <v>178</v>
      </c>
      <c r="B112" s="612" t="str">
        <f>Cover!$G$25</f>
        <v>NO</v>
      </c>
      <c r="C112" s="612" t="s">
        <v>290</v>
      </c>
      <c r="D112" s="612" t="s">
        <v>214</v>
      </c>
      <c r="E112" s="613" t="s">
        <v>253</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5">
        <f>VLOOKUP(CONCATENATE($B112,"_",$C112,"_",K$2,"_",$D112,"_",$E112),SentData!$F$2:$G$65536,2,)</f>
        <v>1067943</v>
      </c>
      <c r="L112" s="615">
        <f>VLOOKUP(CONCATENATE($B112,"_",$C112,"_",L$2,"_",$D112,"_",$E112),SentData!$F$2:$G$65536,2,)</f>
        <v>1083904</v>
      </c>
      <c r="M112" s="616"/>
      <c r="N112" s="617" t="str">
        <f t="shared" si="19"/>
        <v>!!</v>
      </c>
      <c r="O112" s="617" t="str">
        <f t="shared" si="20"/>
        <v>!!</v>
      </c>
      <c r="P112" s="617" t="str">
        <f t="shared" si="21"/>
        <v>!!</v>
      </c>
      <c r="Q112" s="617" t="str">
        <f t="shared" si="22"/>
        <v>!!</v>
      </c>
      <c r="R112" s="617" t="str">
        <f t="shared" si="23"/>
        <v>!!</v>
      </c>
      <c r="S112" s="617">
        <f t="shared" si="24"/>
        <v>1.0149455542102903</v>
      </c>
      <c r="T112" s="616"/>
      <c r="U112" s="612"/>
      <c r="V112" s="612"/>
      <c r="W112" s="612"/>
      <c r="X112" s="612"/>
    </row>
    <row r="113" spans="1:24" ht="12" x14ac:dyDescent="0.15">
      <c r="A113" s="618" t="s">
        <v>177</v>
      </c>
      <c r="B113" s="618" t="str">
        <f>Cover!$G$25</f>
        <v>NO</v>
      </c>
      <c r="C113" s="618" t="s">
        <v>290</v>
      </c>
      <c r="D113" s="618" t="s">
        <v>291</v>
      </c>
      <c r="E113" s="619" t="s">
        <v>253</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IF(ISNUMBER(Y113),Y113,VLOOKUP(CONCATENATE($B113,"_",$C113,"_",J$2,"_","1000 NAC","_",$E113),Database!$F$2:$G$65536,2,)/VLOOKUP(CONCATENATE($B113,"_",$C113,"_",J$2,"_",$D113,"_",$E113),Database!$F$2:$G$65536,2,))</f>
        <v>#N/A</v>
      </c>
      <c r="K113" s="621">
        <f>VLOOKUP(CONCATENATE($B113,"_",$C113,"_",K$2,"_","1000 NAC","_",$E113),SentData!$F$2:$G$65536,2,)/VLOOKUP(CONCATENATE($B113,"_",$C113,"_",K$2,"_",$D113,"_",$E113),SentData!$F$2:$G$65536,2,)</f>
        <v>2764.5860406840388</v>
      </c>
      <c r="L113" s="621">
        <f>VLOOKUP(CONCATENATE($B113,"_",$C113,"_",L$2,"_","1000 NAC","_",$E113),SentData!$F$2:$G$65536,2,)/VLOOKUP(CONCATENATE($B113,"_",$C113,"_",L$2,"_",$D113,"_",$E113),SentData!$F$2:$G$65536,2,)</f>
        <v>2786.4500721096374</v>
      </c>
      <c r="M113" s="622"/>
      <c r="N113" s="623" t="str">
        <f t="shared" si="19"/>
        <v>!!</v>
      </c>
      <c r="O113" s="623" t="str">
        <f t="shared" si="20"/>
        <v>!!</v>
      </c>
      <c r="P113" s="623" t="str">
        <f t="shared" si="21"/>
        <v>!!</v>
      </c>
      <c r="Q113" s="623" t="str">
        <f t="shared" si="22"/>
        <v>!!</v>
      </c>
      <c r="R113" s="623" t="str">
        <f t="shared" si="23"/>
        <v>!!</v>
      </c>
      <c r="S113" s="623">
        <f t="shared" si="24"/>
        <v>1.007908609500245</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350" t="s">
        <v>179</v>
      </c>
      <c r="B114" s="350" t="str">
        <f>Cover!$G$25</f>
        <v>NO</v>
      </c>
      <c r="C114" s="350" t="s">
        <v>294</v>
      </c>
      <c r="D114" s="350" t="s">
        <v>291</v>
      </c>
      <c r="E114" s="351" t="s">
        <v>253</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476.41399999999999</v>
      </c>
      <c r="L114" s="357">
        <f>VLOOKUP(CONCATENATE($B114,"_",$C114,"_",L$2,"_",$D114,"_",$E114),SentData!$F$2:$G$65536,2,)</f>
        <v>580.495</v>
      </c>
      <c r="M114" s="352"/>
      <c r="N114" s="353" t="str">
        <f t="shared" si="19"/>
        <v>!!</v>
      </c>
      <c r="O114" s="353" t="str">
        <f t="shared" si="20"/>
        <v>!!</v>
      </c>
      <c r="P114" s="353" t="str">
        <f t="shared" si="21"/>
        <v>!!</v>
      </c>
      <c r="Q114" s="353" t="str">
        <f t="shared" si="22"/>
        <v>!!</v>
      </c>
      <c r="R114" s="353" t="str">
        <f t="shared" si="23"/>
        <v>!!</v>
      </c>
      <c r="S114" s="353">
        <f t="shared" si="24"/>
        <v>1.2184675513314052</v>
      </c>
      <c r="T114" s="352"/>
    </row>
    <row r="115" spans="1:24" x14ac:dyDescent="0.15">
      <c r="A115" s="612" t="s">
        <v>178</v>
      </c>
      <c r="B115" s="612" t="str">
        <f>Cover!$G$25</f>
        <v>NO</v>
      </c>
      <c r="C115" s="612" t="s">
        <v>294</v>
      </c>
      <c r="D115" s="612" t="s">
        <v>214</v>
      </c>
      <c r="E115" s="613" t="s">
        <v>253</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5">
        <f>VLOOKUP(CONCATENATE($B115,"_",$C115,"_",K$2,"_",$D115,"_",$E115),SentData!$F$2:$G$65536,2,)</f>
        <v>840389</v>
      </c>
      <c r="L115" s="615">
        <f>VLOOKUP(CONCATENATE($B115,"_",$C115,"_",L$2,"_",$D115,"_",$E115),SentData!$F$2:$G$65536,2,)</f>
        <v>1064281</v>
      </c>
      <c r="M115" s="616"/>
      <c r="N115" s="617" t="str">
        <f t="shared" si="19"/>
        <v>!!</v>
      </c>
      <c r="O115" s="617" t="str">
        <f t="shared" si="20"/>
        <v>!!</v>
      </c>
      <c r="P115" s="617" t="str">
        <f t="shared" si="21"/>
        <v>!!</v>
      </c>
      <c r="Q115" s="617" t="str">
        <f t="shared" si="22"/>
        <v>!!</v>
      </c>
      <c r="R115" s="617" t="str">
        <f t="shared" si="23"/>
        <v>!!</v>
      </c>
      <c r="S115" s="617">
        <f t="shared" si="24"/>
        <v>1.2664147198499742</v>
      </c>
      <c r="T115" s="616"/>
      <c r="U115" s="612"/>
      <c r="V115" s="612"/>
      <c r="W115" s="612"/>
      <c r="X115" s="612"/>
    </row>
    <row r="116" spans="1:24" ht="12" x14ac:dyDescent="0.15">
      <c r="A116" s="618" t="s">
        <v>177</v>
      </c>
      <c r="B116" s="618" t="str">
        <f>Cover!$G$25</f>
        <v>NO</v>
      </c>
      <c r="C116" s="618" t="s">
        <v>294</v>
      </c>
      <c r="D116" s="618" t="s">
        <v>291</v>
      </c>
      <c r="E116" s="619" t="s">
        <v>253</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IF(ISNUMBER(Y116),Y116,VLOOKUP(CONCATENATE($B116,"_",$C116,"_",J$2,"_","1000 NAC","_",$E116),Database!$F$2:$G$65536,2,)/VLOOKUP(CONCATENATE($B116,"_",$C116,"_",J$2,"_",$D116,"_",$E116),Database!$F$2:$G$65536,2,))</f>
        <v>#N/A</v>
      </c>
      <c r="K116" s="621">
        <f>VLOOKUP(CONCATENATE($B116,"_",$C116,"_",K$2,"_","1000 NAC","_",$E116),SentData!$F$2:$G$65536,2,)/VLOOKUP(CONCATENATE($B116,"_",$C116,"_",K$2,"_",$D116,"_",$E116),SentData!$F$2:$G$65536,2,)</f>
        <v>1763.9888836180298</v>
      </c>
      <c r="L116" s="621">
        <f>VLOOKUP(CONCATENATE($B116,"_",$C116,"_",L$2,"_","1000 NAC","_",$E116),SentData!$F$2:$G$65536,2,)/VLOOKUP(CONCATENATE($B116,"_",$C116,"_",L$2,"_",$D116,"_",$E116),SentData!$F$2:$G$65536,2,)</f>
        <v>1833.40252715355</v>
      </c>
      <c r="M116" s="622"/>
      <c r="N116" s="623" t="str">
        <f t="shared" si="19"/>
        <v>!!</v>
      </c>
      <c r="O116" s="623" t="str">
        <f t="shared" si="20"/>
        <v>!!</v>
      </c>
      <c r="P116" s="623" t="str">
        <f t="shared" si="21"/>
        <v>!!</v>
      </c>
      <c r="Q116" s="623" t="str">
        <f t="shared" si="22"/>
        <v>!!</v>
      </c>
      <c r="R116" s="623" t="str">
        <f t="shared" si="23"/>
        <v>!!</v>
      </c>
      <c r="S116" s="623">
        <f t="shared" si="24"/>
        <v>1.0393503860370987</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350" t="s">
        <v>179</v>
      </c>
      <c r="B117" s="350" t="str">
        <f>Cover!$G$25</f>
        <v>NO</v>
      </c>
      <c r="C117" s="350" t="s">
        <v>290</v>
      </c>
      <c r="D117" s="350" t="s">
        <v>291</v>
      </c>
      <c r="E117" s="351" t="s">
        <v>251</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9.5000000000000001E-2</v>
      </c>
      <c r="L117" s="357">
        <f>VLOOKUP(CONCATENATE($B117,"_",$C117,"_",L$2,"_",$D117,"_",$E117),SentData!$F$2:$G$65536,2,)</f>
        <v>2.4E-2</v>
      </c>
      <c r="M117" s="352"/>
      <c r="N117" s="353" t="str">
        <f t="shared" si="19"/>
        <v>!!</v>
      </c>
      <c r="O117" s="353" t="str">
        <f t="shared" si="20"/>
        <v>!!</v>
      </c>
      <c r="P117" s="353" t="str">
        <f t="shared" si="21"/>
        <v>!!</v>
      </c>
      <c r="Q117" s="353" t="str">
        <f t="shared" si="22"/>
        <v>!!</v>
      </c>
      <c r="R117" s="353" t="str">
        <f t="shared" si="23"/>
        <v>!!</v>
      </c>
      <c r="S117" s="353">
        <f t="shared" si="24"/>
        <v>0.25263157894736843</v>
      </c>
      <c r="T117" s="352"/>
    </row>
    <row r="118" spans="1:24" x14ac:dyDescent="0.15">
      <c r="A118" s="612" t="s">
        <v>178</v>
      </c>
      <c r="B118" s="612" t="str">
        <f>Cover!$G$25</f>
        <v>NO</v>
      </c>
      <c r="C118" s="612" t="s">
        <v>290</v>
      </c>
      <c r="D118" s="612" t="s">
        <v>214</v>
      </c>
      <c r="E118" s="613" t="s">
        <v>251</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5">
        <f>VLOOKUP(CONCATENATE($B118,"_",$C118,"_",K$2,"_",$D118,"_",$E118),SentData!$F$2:$G$65536,2,)</f>
        <v>549</v>
      </c>
      <c r="L118" s="615">
        <f>VLOOKUP(CONCATENATE($B118,"_",$C118,"_",L$2,"_",$D118,"_",$E118),SentData!$F$2:$G$65536,2,)</f>
        <v>233</v>
      </c>
      <c r="M118" s="616"/>
      <c r="N118" s="617" t="str">
        <f t="shared" si="19"/>
        <v>!!</v>
      </c>
      <c r="O118" s="617" t="str">
        <f t="shared" si="20"/>
        <v>!!</v>
      </c>
      <c r="P118" s="617" t="str">
        <f t="shared" si="21"/>
        <v>!!</v>
      </c>
      <c r="Q118" s="617" t="str">
        <f t="shared" si="22"/>
        <v>!!</v>
      </c>
      <c r="R118" s="617" t="str">
        <f t="shared" si="23"/>
        <v>!!</v>
      </c>
      <c r="S118" s="617">
        <f t="shared" si="24"/>
        <v>0.42440801457194899</v>
      </c>
      <c r="T118" s="616"/>
      <c r="U118" s="612"/>
      <c r="V118" s="612"/>
      <c r="W118" s="612"/>
      <c r="X118" s="612"/>
    </row>
    <row r="119" spans="1:24" ht="12" x14ac:dyDescent="0.15">
      <c r="A119" s="618" t="s">
        <v>177</v>
      </c>
      <c r="B119" s="618" t="str">
        <f>Cover!$G$25</f>
        <v>NO</v>
      </c>
      <c r="C119" s="618" t="s">
        <v>290</v>
      </c>
      <c r="D119" s="618" t="s">
        <v>291</v>
      </c>
      <c r="E119" s="619" t="s">
        <v>251</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IF(ISNUMBER(Y119),Y119,VLOOKUP(CONCATENATE($B119,"_",$C119,"_",J$2,"_","1000 NAC","_",$E119),Database!$F$2:$G$65536,2,)/VLOOKUP(CONCATENATE($B119,"_",$C119,"_",J$2,"_",$D119,"_",$E119),Database!$F$2:$G$65536,2,))</f>
        <v>#N/A</v>
      </c>
      <c r="K119" s="621">
        <f>VLOOKUP(CONCATENATE($B119,"_",$C119,"_",K$2,"_","1000 NAC","_",$E119),SentData!$F$2:$G$65536,2,)/VLOOKUP(CONCATENATE($B119,"_",$C119,"_",K$2,"_",$D119,"_",$E119),SentData!$F$2:$G$65536,2,)</f>
        <v>5778.9473684210525</v>
      </c>
      <c r="L119" s="621">
        <f>VLOOKUP(CONCATENATE($B119,"_",$C119,"_",L$2,"_","1000 NAC","_",$E119),SentData!$F$2:$G$65536,2,)/VLOOKUP(CONCATENATE($B119,"_",$C119,"_",L$2,"_",$D119,"_",$E119),SentData!$F$2:$G$65536,2,)</f>
        <v>9708.3333333333339</v>
      </c>
      <c r="M119" s="622"/>
      <c r="N119" s="623" t="str">
        <f t="shared" si="19"/>
        <v>!!</v>
      </c>
      <c r="O119" s="623" t="str">
        <f t="shared" si="20"/>
        <v>!!</v>
      </c>
      <c r="P119" s="623" t="str">
        <f t="shared" si="21"/>
        <v>!!</v>
      </c>
      <c r="Q119" s="623" t="str">
        <f t="shared" si="22"/>
        <v>!!</v>
      </c>
      <c r="R119" s="623" t="str">
        <f t="shared" si="23"/>
        <v>!!</v>
      </c>
      <c r="S119" s="623">
        <f t="shared" si="24"/>
        <v>1.679948391013965</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350" t="s">
        <v>179</v>
      </c>
      <c r="B120" s="350" t="str">
        <f>Cover!$G$25</f>
        <v>NO</v>
      </c>
      <c r="C120" s="350" t="s">
        <v>294</v>
      </c>
      <c r="D120" s="350" t="s">
        <v>291</v>
      </c>
      <c r="E120" s="351" t="s">
        <v>251</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12" t="s">
        <v>178</v>
      </c>
      <c r="B121" s="612" t="str">
        <f>Cover!$G$25</f>
        <v>NO</v>
      </c>
      <c r="C121" s="612" t="s">
        <v>294</v>
      </c>
      <c r="D121" s="612" t="s">
        <v>214</v>
      </c>
      <c r="E121" s="613" t="s">
        <v>251</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5">
        <f>VLOOKUP(CONCATENATE($B121,"_",$C121,"_",K$2,"_",$D121,"_",$E121),SentData!$F$2:$G$65536,2,)</f>
        <v>0</v>
      </c>
      <c r="L121" s="615">
        <f>VLOOKUP(CONCATENATE($B121,"_",$C121,"_",L$2,"_",$D121,"_",$E121),SentData!$F$2:$G$65536,2,)</f>
        <v>0</v>
      </c>
      <c r="M121" s="616"/>
      <c r="N121" s="617" t="str">
        <f t="shared" si="19"/>
        <v>!!</v>
      </c>
      <c r="O121" s="617" t="str">
        <f t="shared" si="20"/>
        <v>!!</v>
      </c>
      <c r="P121" s="617" t="str">
        <f t="shared" si="21"/>
        <v>!!</v>
      </c>
      <c r="Q121" s="617" t="str">
        <f t="shared" si="22"/>
        <v>!!</v>
      </c>
      <c r="R121" s="617" t="str">
        <f t="shared" si="23"/>
        <v>!!</v>
      </c>
      <c r="S121" s="617" t="str">
        <f t="shared" si="24"/>
        <v>!!</v>
      </c>
      <c r="T121" s="616"/>
      <c r="U121" s="612"/>
      <c r="V121" s="612"/>
      <c r="W121" s="612"/>
      <c r="X121" s="612"/>
    </row>
    <row r="122" spans="1:24" ht="12" x14ac:dyDescent="0.15">
      <c r="A122" s="618" t="s">
        <v>177</v>
      </c>
      <c r="B122" s="618" t="str">
        <f>Cover!$G$25</f>
        <v>NO</v>
      </c>
      <c r="C122" s="618" t="s">
        <v>294</v>
      </c>
      <c r="D122" s="618" t="s">
        <v>291</v>
      </c>
      <c r="E122" s="619" t="s">
        <v>251</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IF(ISNUMBER(Y122),Y122,VLOOKUP(CONCATENATE($B122,"_",$C122,"_",J$2,"_","1000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19"/>
        <v>!!</v>
      </c>
      <c r="O122" s="623" t="str">
        <f t="shared" si="20"/>
        <v>!!</v>
      </c>
      <c r="P122" s="623" t="str">
        <f t="shared" si="21"/>
        <v>!!</v>
      </c>
      <c r="Q122" s="623" t="str">
        <f t="shared" si="22"/>
        <v>!!</v>
      </c>
      <c r="R122" s="623" t="str">
        <f t="shared" si="23"/>
        <v>!!</v>
      </c>
      <c r="S122" s="623" t="str">
        <f t="shared" si="24"/>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350" t="s">
        <v>179</v>
      </c>
      <c r="B123" s="350" t="str">
        <f>Cover!$G$25</f>
        <v>NO</v>
      </c>
      <c r="C123" s="350" t="s">
        <v>290</v>
      </c>
      <c r="D123" s="350" t="s">
        <v>291</v>
      </c>
      <c r="E123" s="351" t="s">
        <v>254</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576.61900000000003</v>
      </c>
      <c r="L123" s="357">
        <f>VLOOKUP(CONCATENATE($B123,"_",$C123,"_",L$2,"_",$D123,"_",$E123),SentData!$F$2:$G$65536,2,)</f>
        <v>626.45600000000002</v>
      </c>
      <c r="M123" s="352"/>
      <c r="N123" s="353" t="str">
        <f t="shared" si="19"/>
        <v>!!</v>
      </c>
      <c r="O123" s="353" t="str">
        <f t="shared" si="20"/>
        <v>!!</v>
      </c>
      <c r="P123" s="353" t="str">
        <f t="shared" si="21"/>
        <v>!!</v>
      </c>
      <c r="Q123" s="353" t="str">
        <f t="shared" si="22"/>
        <v>!!</v>
      </c>
      <c r="R123" s="353" t="str">
        <f t="shared" si="23"/>
        <v>!!</v>
      </c>
      <c r="S123" s="353">
        <f t="shared" si="24"/>
        <v>1.0864296875406465</v>
      </c>
      <c r="T123" s="352"/>
    </row>
    <row r="124" spans="1:24" x14ac:dyDescent="0.15">
      <c r="A124" s="612" t="s">
        <v>178</v>
      </c>
      <c r="B124" s="612" t="str">
        <f>Cover!$G$25</f>
        <v>NO</v>
      </c>
      <c r="C124" s="612" t="s">
        <v>290</v>
      </c>
      <c r="D124" s="612" t="s">
        <v>214</v>
      </c>
      <c r="E124" s="613" t="s">
        <v>254</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5">
        <f>VLOOKUP(CONCATENATE($B124,"_",$C124,"_",K$2,"_",$D124,"_",$E124),SentData!$F$2:$G$65536,2,)</f>
        <v>1663492</v>
      </c>
      <c r="L124" s="615">
        <f>VLOOKUP(CONCATENATE($B124,"_",$C124,"_",L$2,"_",$D124,"_",$E124),SentData!$F$2:$G$65536,2,)</f>
        <v>1895894</v>
      </c>
      <c r="M124" s="616"/>
      <c r="N124" s="617" t="str">
        <f t="shared" si="19"/>
        <v>!!</v>
      </c>
      <c r="O124" s="617" t="str">
        <f t="shared" si="20"/>
        <v>!!</v>
      </c>
      <c r="P124" s="617" t="str">
        <f t="shared" si="21"/>
        <v>!!</v>
      </c>
      <c r="Q124" s="617" t="str">
        <f t="shared" si="22"/>
        <v>!!</v>
      </c>
      <c r="R124" s="617" t="str">
        <f t="shared" si="23"/>
        <v>!!</v>
      </c>
      <c r="S124" s="617">
        <f t="shared" si="24"/>
        <v>1.1397073144926455</v>
      </c>
      <c r="T124" s="616"/>
      <c r="U124" s="612"/>
      <c r="V124" s="612"/>
      <c r="W124" s="612"/>
      <c r="X124" s="612"/>
    </row>
    <row r="125" spans="1:24" ht="12" x14ac:dyDescent="0.15">
      <c r="A125" s="618" t="s">
        <v>177</v>
      </c>
      <c r="B125" s="618" t="str">
        <f>Cover!$G$25</f>
        <v>NO</v>
      </c>
      <c r="C125" s="618" t="s">
        <v>290</v>
      </c>
      <c r="D125" s="618" t="s">
        <v>291</v>
      </c>
      <c r="E125" s="619" t="s">
        <v>254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IF(ISNUMBER(Y125),Y125,VLOOKUP(CONCATENATE($B125,"_",$C125,"_",J$2,"_","1000 NAC","_",$E125),Database!$F$2:$G$65536,2,)/VLOOKUP(CONCATENATE($B125,"_",$C125,"_",J$2,"_",$D125,"_",$E125),Database!$F$2:$G$65536,2,))</f>
        <v>#N/A</v>
      </c>
      <c r="K125" s="621">
        <f>VLOOKUP(CONCATENATE($B125,"_",$C125,"_",K$2,"_","1000 NAC","_",$E125),SentData!$F$2:$G$65536,2,)/VLOOKUP(CONCATENATE($B125,"_",$C125,"_",K$2,"_",$D125,"_",$E125),SentData!$F$2:$G$65536,2,)</f>
        <v>2884.9066714763126</v>
      </c>
      <c r="L125" s="621">
        <f>VLOOKUP(CONCATENATE($B125,"_",$C125,"_",L$2,"_","1000 NAC","_",$E125),SentData!$F$2:$G$65536,2,)/VLOOKUP(CONCATENATE($B125,"_",$C125,"_",L$2,"_",$D125,"_",$E125),SentData!$F$2:$G$65536,2,)</f>
        <v>3026.3801448146396</v>
      </c>
      <c r="M125" s="622"/>
      <c r="N125" s="623" t="str">
        <f t="shared" si="19"/>
        <v>!!</v>
      </c>
      <c r="O125" s="623" t="str">
        <f t="shared" si="20"/>
        <v>!!</v>
      </c>
      <c r="P125" s="623" t="str">
        <f t="shared" si="21"/>
        <v>!!</v>
      </c>
      <c r="Q125" s="623" t="str">
        <f t="shared" si="22"/>
        <v>!!</v>
      </c>
      <c r="R125" s="623" t="str">
        <f t="shared" si="23"/>
        <v>!!</v>
      </c>
      <c r="S125" s="623">
        <f t="shared" si="24"/>
        <v>1.0490391854742149</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350" t="s">
        <v>179</v>
      </c>
      <c r="B126" s="350" t="str">
        <f>Cover!$G$25</f>
        <v>NO</v>
      </c>
      <c r="C126" s="350" t="s">
        <v>294</v>
      </c>
      <c r="D126" s="350" t="s">
        <v>291</v>
      </c>
      <c r="E126" s="351" t="s">
        <v>254</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217.791</v>
      </c>
      <c r="L126" s="357">
        <f>VLOOKUP(CONCATENATE($B126,"_",$C126,"_",L$2,"_",$D126,"_",$E126),SentData!$F$2:$G$65536,2,)</f>
        <v>256.71100000000001</v>
      </c>
      <c r="M126" s="352"/>
      <c r="N126" s="353" t="str">
        <f t="shared" si="19"/>
        <v>!!</v>
      </c>
      <c r="O126" s="353" t="str">
        <f t="shared" si="20"/>
        <v>!!</v>
      </c>
      <c r="P126" s="353" t="str">
        <f t="shared" si="21"/>
        <v>!!</v>
      </c>
      <c r="Q126" s="353" t="str">
        <f t="shared" si="22"/>
        <v>!!</v>
      </c>
      <c r="R126" s="353" t="str">
        <f t="shared" si="23"/>
        <v>!!</v>
      </c>
      <c r="S126" s="353">
        <f t="shared" si="24"/>
        <v>1.1787034358628228</v>
      </c>
      <c r="T126" s="352"/>
    </row>
    <row r="127" spans="1:24" x14ac:dyDescent="0.15">
      <c r="A127" s="612" t="s">
        <v>178</v>
      </c>
      <c r="B127" s="612" t="str">
        <f>Cover!$G$25</f>
        <v>NO</v>
      </c>
      <c r="C127" s="612" t="s">
        <v>294</v>
      </c>
      <c r="D127" s="612" t="s">
        <v>214</v>
      </c>
      <c r="E127" s="613" t="s">
        <v>254</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5">
        <f>VLOOKUP(CONCATENATE($B127,"_",$C127,"_",K$2,"_",$D127,"_",$E127),SentData!$F$2:$G$65536,2,)</f>
        <v>435004</v>
      </c>
      <c r="L127" s="615">
        <f>VLOOKUP(CONCATENATE($B127,"_",$C127,"_",L$2,"_",$D127,"_",$E127),SentData!$F$2:$G$65536,2,)</f>
        <v>480708</v>
      </c>
      <c r="M127" s="616"/>
      <c r="N127" s="617" t="str">
        <f t="shared" si="19"/>
        <v>!!</v>
      </c>
      <c r="O127" s="617" t="str">
        <f t="shared" si="20"/>
        <v>!!</v>
      </c>
      <c r="P127" s="617" t="str">
        <f t="shared" si="21"/>
        <v>!!</v>
      </c>
      <c r="Q127" s="617" t="str">
        <f t="shared" si="22"/>
        <v>!!</v>
      </c>
      <c r="R127" s="617" t="str">
        <f t="shared" si="23"/>
        <v>!!</v>
      </c>
      <c r="S127" s="617">
        <f t="shared" si="24"/>
        <v>1.1050657005452824</v>
      </c>
      <c r="T127" s="616"/>
      <c r="U127" s="612"/>
      <c r="V127" s="612"/>
      <c r="W127" s="612"/>
      <c r="X127" s="612"/>
    </row>
    <row r="128" spans="1:24" ht="12" x14ac:dyDescent="0.15">
      <c r="A128" s="618" t="s">
        <v>177</v>
      </c>
      <c r="B128" s="618" t="str">
        <f>Cover!$G$25</f>
        <v>NO</v>
      </c>
      <c r="C128" s="618" t="s">
        <v>294</v>
      </c>
      <c r="D128" s="618" t="s">
        <v>291</v>
      </c>
      <c r="E128" s="619" t="s">
        <v>254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IF(ISNUMBER(Y128),Y128,VLOOKUP(CONCATENATE($B128,"_",$C128,"_",J$2,"_","1000 NAC","_",$E128),Database!$F$2:$G$65536,2,)/VLOOKUP(CONCATENATE($B128,"_",$C128,"_",J$2,"_",$D128,"_",$E128),Database!$F$2:$G$65536,2,))</f>
        <v>#N/A</v>
      </c>
      <c r="K128" s="621">
        <f>VLOOKUP(CONCATENATE($B128,"_",$C128,"_",K$2,"_","1000 NAC","_",$E128),SentData!$F$2:$G$65536,2,)/VLOOKUP(CONCATENATE($B128,"_",$C128,"_",K$2,"_",$D128,"_",$E128),SentData!$F$2:$G$65536,2,)</f>
        <v>1997.3460794982345</v>
      </c>
      <c r="L128" s="621">
        <f>VLOOKUP(CONCATENATE($B128,"_",$C128,"_",L$2,"_","1000 NAC","_",$E128),SentData!$F$2:$G$65536,2,)/VLOOKUP(CONCATENATE($B128,"_",$C128,"_",L$2,"_",$D128,"_",$E128),SentData!$F$2:$G$65536,2,)</f>
        <v>1872.564868665542</v>
      </c>
      <c r="M128" s="622"/>
      <c r="N128" s="623" t="str">
        <f t="shared" si="19"/>
        <v>!!</v>
      </c>
      <c r="O128" s="623" t="str">
        <f t="shared" si="20"/>
        <v>!!</v>
      </c>
      <c r="P128" s="623" t="str">
        <f t="shared" si="21"/>
        <v>!!</v>
      </c>
      <c r="Q128" s="623" t="str">
        <f t="shared" si="22"/>
        <v>!!</v>
      </c>
      <c r="R128" s="623" t="str">
        <f t="shared" si="23"/>
        <v>!!</v>
      </c>
      <c r="S128" s="623">
        <f t="shared" si="24"/>
        <v>0.93752649472542104</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350" t="s">
        <v>179</v>
      </c>
      <c r="B129" s="350" t="str">
        <f>Cover!$G$25</f>
        <v>NO</v>
      </c>
      <c r="C129" s="350" t="s">
        <v>290</v>
      </c>
      <c r="D129" s="350" t="s">
        <v>291</v>
      </c>
      <c r="E129" s="351" t="s">
        <v>255</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22.975000000000001</v>
      </c>
      <c r="L129" s="357">
        <f>VLOOKUP(CONCATENATE($B129,"_",$C129,"_",L$2,"_",$D129,"_",$E129),SentData!$F$2:$G$65536,2,)</f>
        <v>20.538</v>
      </c>
      <c r="M129" s="352"/>
      <c r="N129" s="353" t="str">
        <f t="shared" si="19"/>
        <v>!!</v>
      </c>
      <c r="O129" s="353" t="str">
        <f t="shared" si="20"/>
        <v>!!</v>
      </c>
      <c r="P129" s="353" t="str">
        <f t="shared" si="21"/>
        <v>!!</v>
      </c>
      <c r="Q129" s="353" t="str">
        <f t="shared" si="22"/>
        <v>!!</v>
      </c>
      <c r="R129" s="353" t="str">
        <f t="shared" si="23"/>
        <v>!!</v>
      </c>
      <c r="S129" s="353">
        <f t="shared" si="24"/>
        <v>0.89392818280739927</v>
      </c>
      <c r="T129" s="352"/>
    </row>
    <row r="130" spans="1:24" x14ac:dyDescent="0.15">
      <c r="A130" s="612" t="s">
        <v>178</v>
      </c>
      <c r="B130" s="612" t="str">
        <f>Cover!$G$25</f>
        <v>NO</v>
      </c>
      <c r="C130" s="612" t="s">
        <v>290</v>
      </c>
      <c r="D130" s="612" t="s">
        <v>214</v>
      </c>
      <c r="E130" s="613" t="s">
        <v>255</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5">
        <f>VLOOKUP(CONCATENATE($B130,"_",$C130,"_",K$2,"_",$D130,"_",$E130),SentData!$F$2:$G$65536,2,)</f>
        <v>238953</v>
      </c>
      <c r="L130" s="615">
        <f>VLOOKUP(CONCATENATE($B130,"_",$C130,"_",L$2,"_",$D130,"_",$E130),SentData!$F$2:$G$65536,2,)</f>
        <v>255162</v>
      </c>
      <c r="M130" s="616"/>
      <c r="N130" s="617" t="str">
        <f t="shared" si="19"/>
        <v>!!</v>
      </c>
      <c r="O130" s="617" t="str">
        <f t="shared" si="20"/>
        <v>!!</v>
      </c>
      <c r="P130" s="617" t="str">
        <f t="shared" si="21"/>
        <v>!!</v>
      </c>
      <c r="Q130" s="617" t="str">
        <f t="shared" si="22"/>
        <v>!!</v>
      </c>
      <c r="R130" s="617" t="str">
        <f t="shared" si="23"/>
        <v>!!</v>
      </c>
      <c r="S130" s="617">
        <f t="shared" si="24"/>
        <v>1.0678334233091864</v>
      </c>
      <c r="T130" s="616"/>
      <c r="U130" s="612"/>
      <c r="V130" s="612"/>
      <c r="W130" s="612"/>
      <c r="X130" s="612"/>
    </row>
    <row r="131" spans="1:24" ht="12" x14ac:dyDescent="0.15">
      <c r="A131" s="618" t="s">
        <v>177</v>
      </c>
      <c r="B131" s="618" t="str">
        <f>Cover!$G$25</f>
        <v>NO</v>
      </c>
      <c r="C131" s="618" t="s">
        <v>290</v>
      </c>
      <c r="D131" s="618" t="s">
        <v>291</v>
      </c>
      <c r="E131" s="619" t="s">
        <v>255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IF(ISNUMBER(Y131),Y131,VLOOKUP(CONCATENATE($B131,"_",$C131,"_",J$2,"_","1000 NAC","_",$E131),Database!$F$2:$G$65536,2,)/VLOOKUP(CONCATENATE($B131,"_",$C131,"_",J$2,"_",$D131,"_",$E131),Database!$F$2:$G$65536,2,))</f>
        <v>#N/A</v>
      </c>
      <c r="K131" s="621">
        <f>VLOOKUP(CONCATENATE($B131,"_",$C131,"_",K$2,"_","1000 NAC","_",$E131),SentData!$F$2:$G$65536,2,)/VLOOKUP(CONCATENATE($B131,"_",$C131,"_",K$2,"_",$D131,"_",$E131),SentData!$F$2:$G$65536,2,)</f>
        <v>10400.56583242655</v>
      </c>
      <c r="L131" s="621">
        <f>VLOOKUP(CONCATENATE($B131,"_",$C131,"_",L$2,"_","1000 NAC","_",$E131),SentData!$F$2:$G$65536,2,)/VLOOKUP(CONCATENATE($B131,"_",$C131,"_",L$2,"_",$D131,"_",$E131),SentData!$F$2:$G$65536,2,)</f>
        <v>12423.897166228455</v>
      </c>
      <c r="M131" s="622"/>
      <c r="N131" s="623" t="str">
        <f t="shared" ref="N131:N162" si="25">IF(OR(ISERROR(F131),ISERROR(G131)),"!!",IF(F131=0,"!!",G131/F131))</f>
        <v>!!</v>
      </c>
      <c r="O131" s="623" t="str">
        <f t="shared" ref="O131:O162" si="26">IF(OR(ISERROR(G131),ISERROR(H131)),"!!",IF(G131=0,"!!",H131/G131))</f>
        <v>!!</v>
      </c>
      <c r="P131" s="623" t="str">
        <f t="shared" ref="P131:P162" si="27">IF(OR(ISERROR(H131),ISERROR(I131)),"!!",IF(H131=0,"!!",I131/H131))</f>
        <v>!!</v>
      </c>
      <c r="Q131" s="623" t="str">
        <f t="shared" ref="Q131:Q162" si="28">IF(OR(ISERROR(I131),ISERROR(J131)),"!!",IF(I131=0,"!!",J131/I131))</f>
        <v>!!</v>
      </c>
      <c r="R131" s="623" t="str">
        <f t="shared" ref="R131:R162" si="29">IF(OR(ISERROR(J131),ISERROR(K131)),"!!",IF(J131=0,"!!",K131/J131))</f>
        <v>!!</v>
      </c>
      <c r="S131" s="623">
        <f t="shared" ref="S131:S162" si="30">IF(OR(ISERROR(K131),ISERROR(L131)),"!!",IF(K131=0,"!!",L131/K131))</f>
        <v>1.1945405054303515</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350" t="s">
        <v>179</v>
      </c>
      <c r="B132" s="350" t="str">
        <f>Cover!$G$25</f>
        <v>NO</v>
      </c>
      <c r="C132" s="350" t="s">
        <v>294</v>
      </c>
      <c r="D132" s="350" t="s">
        <v>291</v>
      </c>
      <c r="E132" s="351" t="s">
        <v>255</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10.446</v>
      </c>
      <c r="L132" s="357">
        <f>VLOOKUP(CONCATENATE($B132,"_",$C132,"_",L$2,"_",$D132,"_",$E132),SentData!$F$2:$G$65536,2,)</f>
        <v>6.6150000000000002</v>
      </c>
      <c r="M132" s="352"/>
      <c r="N132" s="353" t="str">
        <f t="shared" si="25"/>
        <v>!!</v>
      </c>
      <c r="O132" s="353" t="str">
        <f t="shared" si="26"/>
        <v>!!</v>
      </c>
      <c r="P132" s="353" t="str">
        <f t="shared" si="27"/>
        <v>!!</v>
      </c>
      <c r="Q132" s="353" t="str">
        <f t="shared" si="28"/>
        <v>!!</v>
      </c>
      <c r="R132" s="353" t="str">
        <f t="shared" si="29"/>
        <v>!!</v>
      </c>
      <c r="S132" s="353">
        <f t="shared" si="30"/>
        <v>0.63325674899483064</v>
      </c>
      <c r="T132" s="352"/>
    </row>
    <row r="133" spans="1:24" x14ac:dyDescent="0.15">
      <c r="A133" s="612" t="s">
        <v>178</v>
      </c>
      <c r="B133" s="612" t="str">
        <f>Cover!$G$25</f>
        <v>NO</v>
      </c>
      <c r="C133" s="612" t="s">
        <v>294</v>
      </c>
      <c r="D133" s="612" t="s">
        <v>214</v>
      </c>
      <c r="E133" s="613" t="s">
        <v>255</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5">
        <f>VLOOKUP(CONCATENATE($B133,"_",$C133,"_",K$2,"_",$D133,"_",$E133),SentData!$F$2:$G$65536,2,)</f>
        <v>57645</v>
      </c>
      <c r="L133" s="615">
        <f>VLOOKUP(CONCATENATE($B133,"_",$C133,"_",L$2,"_",$D133,"_",$E133),SentData!$F$2:$G$65536,2,)</f>
        <v>29305</v>
      </c>
      <c r="M133" s="616"/>
      <c r="N133" s="617" t="str">
        <f t="shared" si="25"/>
        <v>!!</v>
      </c>
      <c r="O133" s="617" t="str">
        <f t="shared" si="26"/>
        <v>!!</v>
      </c>
      <c r="P133" s="617" t="str">
        <f t="shared" si="27"/>
        <v>!!</v>
      </c>
      <c r="Q133" s="617" t="str">
        <f t="shared" si="28"/>
        <v>!!</v>
      </c>
      <c r="R133" s="617" t="str">
        <f t="shared" si="29"/>
        <v>!!</v>
      </c>
      <c r="S133" s="617">
        <f t="shared" si="30"/>
        <v>0.50837019689478702</v>
      </c>
      <c r="T133" s="616"/>
      <c r="U133" s="612"/>
      <c r="V133" s="612"/>
      <c r="W133" s="612"/>
      <c r="X133" s="612"/>
    </row>
    <row r="134" spans="1:24" ht="12" x14ac:dyDescent="0.15">
      <c r="A134" s="618" t="s">
        <v>177</v>
      </c>
      <c r="B134" s="618" t="str">
        <f>Cover!$G$25</f>
        <v>NO</v>
      </c>
      <c r="C134" s="618" t="s">
        <v>294</v>
      </c>
      <c r="D134" s="618" t="s">
        <v>291</v>
      </c>
      <c r="E134" s="619" t="s">
        <v>255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IF(ISNUMBER(Y134),Y134,VLOOKUP(CONCATENATE($B134,"_",$C134,"_",J$2,"_","1000 NAC","_",$E134),Database!$F$2:$G$65536,2,)/VLOOKUP(CONCATENATE($B134,"_",$C134,"_",J$2,"_",$D134,"_",$E134),Database!$F$2:$G$65536,2,))</f>
        <v>#N/A</v>
      </c>
      <c r="K134" s="621">
        <f>VLOOKUP(CONCATENATE($B134,"_",$C134,"_",K$2,"_","1000 NAC","_",$E134),SentData!$F$2:$G$65536,2,)/VLOOKUP(CONCATENATE($B134,"_",$C134,"_",K$2,"_",$D134,"_",$E134),SentData!$F$2:$G$65536,2,)</f>
        <v>5518.3802412406667</v>
      </c>
      <c r="L134" s="621">
        <f>VLOOKUP(CONCATENATE($B134,"_",$C134,"_",L$2,"_","1000 NAC","_",$E134),SentData!$F$2:$G$65536,2,)/VLOOKUP(CONCATENATE($B134,"_",$C134,"_",L$2,"_",$D134,"_",$E134),SentData!$F$2:$G$65536,2,)</f>
        <v>4430.0831443688585</v>
      </c>
      <c r="M134" s="622"/>
      <c r="N134" s="623" t="str">
        <f t="shared" si="25"/>
        <v>!!</v>
      </c>
      <c r="O134" s="623" t="str">
        <f t="shared" si="26"/>
        <v>!!</v>
      </c>
      <c r="P134" s="623" t="str">
        <f t="shared" si="27"/>
        <v>!!</v>
      </c>
      <c r="Q134" s="623" t="str">
        <f t="shared" si="28"/>
        <v>!!</v>
      </c>
      <c r="R134" s="623" t="str">
        <f t="shared" si="29"/>
        <v>!!</v>
      </c>
      <c r="S134" s="623">
        <f t="shared" si="30"/>
        <v>0.80278685967693797</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350" t="s">
        <v>179</v>
      </c>
      <c r="B135" s="350" t="str">
        <f>Cover!$G$25</f>
        <v>NO</v>
      </c>
      <c r="C135" s="350" t="s">
        <v>290</v>
      </c>
      <c r="D135" s="350" t="s">
        <v>291</v>
      </c>
      <c r="E135" s="351" t="s">
        <v>256</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10.829000000000001</v>
      </c>
      <c r="L135" s="357">
        <f>VLOOKUP(CONCATENATE($B135,"_",$C135,"_",L$2,"_",$D135,"_",$E135),SentData!$F$2:$G$65536,2,)</f>
        <v>10.754</v>
      </c>
      <c r="M135" s="352"/>
      <c r="N135" s="353" t="str">
        <f t="shared" si="25"/>
        <v>!!</v>
      </c>
      <c r="O135" s="353" t="str">
        <f t="shared" si="26"/>
        <v>!!</v>
      </c>
      <c r="P135" s="353" t="str">
        <f t="shared" si="27"/>
        <v>!!</v>
      </c>
      <c r="Q135" s="353" t="str">
        <f t="shared" si="28"/>
        <v>!!</v>
      </c>
      <c r="R135" s="353" t="str">
        <f t="shared" si="29"/>
        <v>!!</v>
      </c>
      <c r="S135" s="353">
        <f t="shared" si="30"/>
        <v>0.99307415273801813</v>
      </c>
      <c r="T135" s="352"/>
    </row>
    <row r="136" spans="1:24" x14ac:dyDescent="0.15">
      <c r="A136" s="612" t="s">
        <v>178</v>
      </c>
      <c r="B136" s="612" t="str">
        <f>Cover!$G$25</f>
        <v>NO</v>
      </c>
      <c r="C136" s="612" t="s">
        <v>290</v>
      </c>
      <c r="D136" s="612" t="s">
        <v>214</v>
      </c>
      <c r="E136" s="613" t="s">
        <v>256</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5">
        <f>VLOOKUP(CONCATENATE($B136,"_",$C136,"_",K$2,"_",$D136,"_",$E136),SentData!$F$2:$G$65536,2,)</f>
        <v>134044</v>
      </c>
      <c r="L136" s="615">
        <f>VLOOKUP(CONCATENATE($B136,"_",$C136,"_",L$2,"_",$D136,"_",$E136),SentData!$F$2:$G$65536,2,)</f>
        <v>144961</v>
      </c>
      <c r="M136" s="616"/>
      <c r="N136" s="617" t="str">
        <f t="shared" si="25"/>
        <v>!!</v>
      </c>
      <c r="O136" s="617" t="str">
        <f t="shared" si="26"/>
        <v>!!</v>
      </c>
      <c r="P136" s="617" t="str">
        <f t="shared" si="27"/>
        <v>!!</v>
      </c>
      <c r="Q136" s="617" t="str">
        <f t="shared" si="28"/>
        <v>!!</v>
      </c>
      <c r="R136" s="617" t="str">
        <f t="shared" si="29"/>
        <v>!!</v>
      </c>
      <c r="S136" s="617">
        <f t="shared" si="30"/>
        <v>1.0814434066425949</v>
      </c>
      <c r="T136" s="616"/>
      <c r="U136" s="612"/>
      <c r="V136" s="612"/>
      <c r="W136" s="612"/>
      <c r="X136" s="612"/>
    </row>
    <row r="137" spans="1:24" ht="12" x14ac:dyDescent="0.15">
      <c r="A137" s="618" t="s">
        <v>177</v>
      </c>
      <c r="B137" s="618" t="str">
        <f>Cover!$G$25</f>
        <v>NO</v>
      </c>
      <c r="C137" s="618" t="s">
        <v>290</v>
      </c>
      <c r="D137" s="618" t="s">
        <v>291</v>
      </c>
      <c r="E137" s="619" t="s">
        <v>256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IF(ISNUMBER(Y137),Y137,VLOOKUP(CONCATENATE($B137,"_",$C137,"_",J$2,"_","1000 NAC","_",$E137),Database!$F$2:$G$65536,2,)/VLOOKUP(CONCATENATE($B137,"_",$C137,"_",J$2,"_",$D137,"_",$E137),Database!$F$2:$G$65536,2,))</f>
        <v>#N/A</v>
      </c>
      <c r="K137" s="621">
        <f>VLOOKUP(CONCATENATE($B137,"_",$C137,"_",K$2,"_","1000 NAC","_",$E137),SentData!$F$2:$G$65536,2,)/VLOOKUP(CONCATENATE($B137,"_",$C137,"_",K$2,"_",$D137,"_",$E137),SentData!$F$2:$G$65536,2,)</f>
        <v>12378.243605134361</v>
      </c>
      <c r="L137" s="621">
        <f>VLOOKUP(CONCATENATE($B137,"_",$C137,"_",L$2,"_","1000 NAC","_",$E137),SentData!$F$2:$G$65536,2,)/VLOOKUP(CONCATENATE($B137,"_",$C137,"_",L$2,"_",$D137,"_",$E137),SentData!$F$2:$G$65536,2,)</f>
        <v>13479.728473126279</v>
      </c>
      <c r="M137" s="622"/>
      <c r="N137" s="623" t="str">
        <f t="shared" si="25"/>
        <v>!!</v>
      </c>
      <c r="O137" s="623" t="str">
        <f t="shared" si="26"/>
        <v>!!</v>
      </c>
      <c r="P137" s="623" t="str">
        <f t="shared" si="27"/>
        <v>!!</v>
      </c>
      <c r="Q137" s="623" t="str">
        <f t="shared" si="28"/>
        <v>!!</v>
      </c>
      <c r="R137" s="623" t="str">
        <f t="shared" si="29"/>
        <v>!!</v>
      </c>
      <c r="S137" s="623">
        <f t="shared" si="30"/>
        <v>1.0889855542619176</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350" t="s">
        <v>179</v>
      </c>
      <c r="B138" s="350" t="str">
        <f>Cover!$G$25</f>
        <v>NO</v>
      </c>
      <c r="C138" s="350" t="s">
        <v>294</v>
      </c>
      <c r="D138" s="350" t="s">
        <v>291</v>
      </c>
      <c r="E138" s="351" t="s">
        <v>256</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1.3819999999999999</v>
      </c>
      <c r="L138" s="357">
        <f>VLOOKUP(CONCATENATE($B138,"_",$C138,"_",L$2,"_",$D138,"_",$E138),SentData!$F$2:$G$65536,2,)</f>
        <v>0.41399999999999998</v>
      </c>
      <c r="M138" s="352"/>
      <c r="N138" s="353" t="str">
        <f t="shared" si="25"/>
        <v>!!</v>
      </c>
      <c r="O138" s="353" t="str">
        <f t="shared" si="26"/>
        <v>!!</v>
      </c>
      <c r="P138" s="353" t="str">
        <f t="shared" si="27"/>
        <v>!!</v>
      </c>
      <c r="Q138" s="353" t="str">
        <f t="shared" si="28"/>
        <v>!!</v>
      </c>
      <c r="R138" s="353" t="str">
        <f t="shared" si="29"/>
        <v>!!</v>
      </c>
      <c r="S138" s="353">
        <f t="shared" si="30"/>
        <v>0.29956584659913171</v>
      </c>
      <c r="T138" s="352"/>
    </row>
    <row r="139" spans="1:24" x14ac:dyDescent="0.15">
      <c r="A139" s="612" t="s">
        <v>178</v>
      </c>
      <c r="B139" s="612" t="str">
        <f>Cover!$G$25</f>
        <v>NO</v>
      </c>
      <c r="C139" s="612" t="s">
        <v>294</v>
      </c>
      <c r="D139" s="612" t="s">
        <v>214</v>
      </c>
      <c r="E139" s="613" t="s">
        <v>256</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5">
        <f>VLOOKUP(CONCATENATE($B139,"_",$C139,"_",K$2,"_",$D139,"_",$E139),SentData!$F$2:$G$65536,2,)</f>
        <v>8317</v>
      </c>
      <c r="L139" s="615">
        <f>VLOOKUP(CONCATENATE($B139,"_",$C139,"_",L$2,"_",$D139,"_",$E139),SentData!$F$2:$G$65536,2,)</f>
        <v>3134</v>
      </c>
      <c r="M139" s="616"/>
      <c r="N139" s="617" t="str">
        <f t="shared" si="25"/>
        <v>!!</v>
      </c>
      <c r="O139" s="617" t="str">
        <f t="shared" si="26"/>
        <v>!!</v>
      </c>
      <c r="P139" s="617" t="str">
        <f t="shared" si="27"/>
        <v>!!</v>
      </c>
      <c r="Q139" s="617" t="str">
        <f t="shared" si="28"/>
        <v>!!</v>
      </c>
      <c r="R139" s="617" t="str">
        <f t="shared" si="29"/>
        <v>!!</v>
      </c>
      <c r="S139" s="617">
        <f t="shared" si="30"/>
        <v>0.37681856438619693</v>
      </c>
      <c r="T139" s="616"/>
      <c r="U139" s="612"/>
      <c r="V139" s="612"/>
      <c r="W139" s="612"/>
      <c r="X139" s="612"/>
    </row>
    <row r="140" spans="1:24" ht="12" x14ac:dyDescent="0.15">
      <c r="A140" s="618" t="s">
        <v>177</v>
      </c>
      <c r="B140" s="618" t="str">
        <f>Cover!$G$25</f>
        <v>NO</v>
      </c>
      <c r="C140" s="618" t="s">
        <v>294</v>
      </c>
      <c r="D140" s="618" t="s">
        <v>291</v>
      </c>
      <c r="E140" s="619" t="s">
        <v>256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IF(ISNUMBER(Y140),Y140,VLOOKUP(CONCATENATE($B140,"_",$C140,"_",J$2,"_","1000 NAC","_",$E140),Database!$F$2:$G$65536,2,)/VLOOKUP(CONCATENATE($B140,"_",$C140,"_",J$2,"_",$D140,"_",$E140),Database!$F$2:$G$65536,2,))</f>
        <v>#N/A</v>
      </c>
      <c r="K140" s="621">
        <f>VLOOKUP(CONCATENATE($B140,"_",$C140,"_",K$2,"_","1000 NAC","_",$E140),SentData!$F$2:$G$65536,2,)/VLOOKUP(CONCATENATE($B140,"_",$C140,"_",K$2,"_",$D140,"_",$E140),SentData!$F$2:$G$65536,2,)</f>
        <v>6018.0897250361795</v>
      </c>
      <c r="L140" s="621">
        <f>VLOOKUP(CONCATENATE($B140,"_",$C140,"_",L$2,"_","1000 NAC","_",$E140),SentData!$F$2:$G$65536,2,)/VLOOKUP(CONCATENATE($B140,"_",$C140,"_",L$2,"_",$D140,"_",$E140),SentData!$F$2:$G$65536,2,)</f>
        <v>7570.0483091787446</v>
      </c>
      <c r="M140" s="622"/>
      <c r="N140" s="623" t="str">
        <f t="shared" si="25"/>
        <v>!!</v>
      </c>
      <c r="O140" s="623" t="str">
        <f t="shared" si="26"/>
        <v>!!</v>
      </c>
      <c r="P140" s="623" t="str">
        <f t="shared" si="27"/>
        <v>!!</v>
      </c>
      <c r="Q140" s="623" t="str">
        <f t="shared" si="28"/>
        <v>!!</v>
      </c>
      <c r="R140" s="623" t="str">
        <f t="shared" si="29"/>
        <v>!!</v>
      </c>
      <c r="S140" s="623">
        <f t="shared" si="30"/>
        <v>1.2578822608254208</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350" t="s">
        <v>179</v>
      </c>
      <c r="B141" s="350" t="str">
        <f>Cover!$G$25</f>
        <v>NO</v>
      </c>
      <c r="C141" s="350" t="s">
        <v>290</v>
      </c>
      <c r="D141" s="350" t="s">
        <v>291</v>
      </c>
      <c r="E141" s="351" t="s">
        <v>257</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0.371</v>
      </c>
      <c r="L141" s="357">
        <f>VLOOKUP(CONCATENATE($B141,"_",$C141,"_",L$2,"_",$D141,"_",$E141),SentData!$F$2:$G$65536,2,)</f>
        <v>0.70799999999999996</v>
      </c>
      <c r="M141" s="352"/>
      <c r="N141" s="353" t="str">
        <f t="shared" si="25"/>
        <v>!!</v>
      </c>
      <c r="O141" s="353" t="str">
        <f t="shared" si="26"/>
        <v>!!</v>
      </c>
      <c r="P141" s="353" t="str">
        <f t="shared" si="27"/>
        <v>!!</v>
      </c>
      <c r="Q141" s="353" t="str">
        <f t="shared" si="28"/>
        <v>!!</v>
      </c>
      <c r="R141" s="353" t="str">
        <f t="shared" si="29"/>
        <v>!!</v>
      </c>
      <c r="S141" s="353">
        <f t="shared" si="30"/>
        <v>1.9083557951482479</v>
      </c>
      <c r="T141" s="352"/>
    </row>
    <row r="142" spans="1:24" x14ac:dyDescent="0.15">
      <c r="A142" s="612" t="s">
        <v>178</v>
      </c>
      <c r="B142" s="612" t="str">
        <f>Cover!$G$25</f>
        <v>NO</v>
      </c>
      <c r="C142" s="612" t="s">
        <v>290</v>
      </c>
      <c r="D142" s="612" t="s">
        <v>214</v>
      </c>
      <c r="E142" s="613" t="s">
        <v>257</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5">
        <f>VLOOKUP(CONCATENATE($B142,"_",$C142,"_",K$2,"_",$D142,"_",$E142),SentData!$F$2:$G$65536,2,)</f>
        <v>3416</v>
      </c>
      <c r="L142" s="615">
        <f>VLOOKUP(CONCATENATE($B142,"_",$C142,"_",L$2,"_",$D142,"_",$E142),SentData!$F$2:$G$65536,2,)</f>
        <v>5433</v>
      </c>
      <c r="M142" s="616"/>
      <c r="N142" s="617" t="str">
        <f t="shared" si="25"/>
        <v>!!</v>
      </c>
      <c r="O142" s="617" t="str">
        <f t="shared" si="26"/>
        <v>!!</v>
      </c>
      <c r="P142" s="617" t="str">
        <f t="shared" si="27"/>
        <v>!!</v>
      </c>
      <c r="Q142" s="617" t="str">
        <f t="shared" si="28"/>
        <v>!!</v>
      </c>
      <c r="R142" s="617" t="str">
        <f t="shared" si="29"/>
        <v>!!</v>
      </c>
      <c r="S142" s="617">
        <f t="shared" si="30"/>
        <v>1.5904566744730679</v>
      </c>
      <c r="T142" s="616"/>
      <c r="U142" s="612"/>
      <c r="V142" s="612"/>
      <c r="W142" s="612"/>
      <c r="X142" s="612"/>
    </row>
    <row r="143" spans="1:24" ht="12" x14ac:dyDescent="0.15">
      <c r="A143" s="618" t="s">
        <v>177</v>
      </c>
      <c r="B143" s="618" t="str">
        <f>Cover!$G$25</f>
        <v>NO</v>
      </c>
      <c r="C143" s="618" t="s">
        <v>290</v>
      </c>
      <c r="D143" s="618" t="s">
        <v>291</v>
      </c>
      <c r="E143" s="619" t="s">
        <v>257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IF(ISNUMBER(Y143),Y143,VLOOKUP(CONCATENATE($B143,"_",$C143,"_",J$2,"_","1000 NAC","_",$E143),Database!$F$2:$G$65536,2,)/VLOOKUP(CONCATENATE($B143,"_",$C143,"_",J$2,"_",$D143,"_",$E143),Database!$F$2:$G$65536,2,))</f>
        <v>#N/A</v>
      </c>
      <c r="K143" s="621">
        <f>VLOOKUP(CONCATENATE($B143,"_",$C143,"_",K$2,"_","1000 NAC","_",$E143),SentData!$F$2:$G$65536,2,)/VLOOKUP(CONCATENATE($B143,"_",$C143,"_",K$2,"_",$D143,"_",$E143),SentData!$F$2:$G$65536,2,)</f>
        <v>9207.5471698113215</v>
      </c>
      <c r="L143" s="621">
        <f>VLOOKUP(CONCATENATE($B143,"_",$C143,"_",L$2,"_","1000 NAC","_",$E143),SentData!$F$2:$G$65536,2,)/VLOOKUP(CONCATENATE($B143,"_",$C143,"_",L$2,"_",$D143,"_",$E143),SentData!$F$2:$G$65536,2,)</f>
        <v>7673.7288135593226</v>
      </c>
      <c r="M143" s="622"/>
      <c r="N143" s="623" t="str">
        <f t="shared" si="25"/>
        <v>!!</v>
      </c>
      <c r="O143" s="623" t="str">
        <f t="shared" si="26"/>
        <v>!!</v>
      </c>
      <c r="P143" s="623" t="str">
        <f t="shared" si="27"/>
        <v>!!</v>
      </c>
      <c r="Q143" s="623" t="str">
        <f t="shared" si="28"/>
        <v>!!</v>
      </c>
      <c r="R143" s="623" t="str">
        <f t="shared" si="29"/>
        <v>!!</v>
      </c>
      <c r="S143" s="623">
        <f t="shared" si="30"/>
        <v>0.83341726868574606</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350" t="s">
        <v>179</v>
      </c>
      <c r="B144" s="350" t="str">
        <f>Cover!$G$25</f>
        <v>NO</v>
      </c>
      <c r="C144" s="350" t="s">
        <v>294</v>
      </c>
      <c r="D144" s="350" t="s">
        <v>291</v>
      </c>
      <c r="E144" s="351" t="s">
        <v>257</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0</v>
      </c>
      <c r="L144" s="357">
        <f>VLOOKUP(CONCATENATE($B144,"_",$C144,"_",L$2,"_",$D144,"_",$E144),SentData!$F$2:$G$65536,2,)</f>
        <v>0</v>
      </c>
      <c r="M144" s="352"/>
      <c r="N144" s="353" t="str">
        <f t="shared" si="25"/>
        <v>!!</v>
      </c>
      <c r="O144" s="353" t="str">
        <f t="shared" si="26"/>
        <v>!!</v>
      </c>
      <c r="P144" s="353" t="str">
        <f t="shared" si="27"/>
        <v>!!</v>
      </c>
      <c r="Q144" s="353" t="str">
        <f t="shared" si="28"/>
        <v>!!</v>
      </c>
      <c r="R144" s="353" t="str">
        <f t="shared" si="29"/>
        <v>!!</v>
      </c>
      <c r="S144" s="353" t="str">
        <f t="shared" si="30"/>
        <v>!!</v>
      </c>
      <c r="T144" s="352"/>
    </row>
    <row r="145" spans="1:24" x14ac:dyDescent="0.15">
      <c r="A145" s="612" t="s">
        <v>178</v>
      </c>
      <c r="B145" s="612" t="str">
        <f>Cover!$G$25</f>
        <v>NO</v>
      </c>
      <c r="C145" s="612" t="s">
        <v>294</v>
      </c>
      <c r="D145" s="612" t="s">
        <v>214</v>
      </c>
      <c r="E145" s="613" t="s">
        <v>257</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5">
        <f>VLOOKUP(CONCATENATE($B145,"_",$C145,"_",K$2,"_",$D145,"_",$E145),SentData!$F$2:$G$65536,2,)</f>
        <v>0</v>
      </c>
      <c r="L145" s="615">
        <f>VLOOKUP(CONCATENATE($B145,"_",$C145,"_",L$2,"_",$D145,"_",$E145),SentData!$F$2:$G$65536,2,)</f>
        <v>0</v>
      </c>
      <c r="M145" s="616"/>
      <c r="N145" s="617" t="str">
        <f t="shared" si="25"/>
        <v>!!</v>
      </c>
      <c r="O145" s="617" t="str">
        <f t="shared" si="26"/>
        <v>!!</v>
      </c>
      <c r="P145" s="617" t="str">
        <f t="shared" si="27"/>
        <v>!!</v>
      </c>
      <c r="Q145" s="617" t="str">
        <f t="shared" si="28"/>
        <v>!!</v>
      </c>
      <c r="R145" s="617" t="str">
        <f t="shared" si="29"/>
        <v>!!</v>
      </c>
      <c r="S145" s="617" t="str">
        <f t="shared" si="30"/>
        <v>!!</v>
      </c>
      <c r="T145" s="616"/>
      <c r="U145" s="612"/>
      <c r="V145" s="612"/>
      <c r="W145" s="612"/>
      <c r="X145" s="612"/>
    </row>
    <row r="146" spans="1:24" ht="12" x14ac:dyDescent="0.15">
      <c r="A146" s="618" t="s">
        <v>177</v>
      </c>
      <c r="B146" s="618" t="str">
        <f>Cover!$G$25</f>
        <v>NO</v>
      </c>
      <c r="C146" s="618" t="s">
        <v>294</v>
      </c>
      <c r="D146" s="618" t="s">
        <v>291</v>
      </c>
      <c r="E146" s="619" t="s">
        <v>257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IF(ISNUMBER(Y146),Y146,VLOOKUP(CONCATENATE($B146,"_",$C146,"_",J$2,"_","1000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25"/>
        <v>!!</v>
      </c>
      <c r="O146" s="623" t="str">
        <f t="shared" si="26"/>
        <v>!!</v>
      </c>
      <c r="P146" s="623" t="str">
        <f t="shared" si="27"/>
        <v>!!</v>
      </c>
      <c r="Q146" s="623" t="str">
        <f t="shared" si="28"/>
        <v>!!</v>
      </c>
      <c r="R146" s="623" t="str">
        <f t="shared" si="29"/>
        <v>!!</v>
      </c>
      <c r="S146" s="623" t="str">
        <f t="shared" si="30"/>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350" t="s">
        <v>179</v>
      </c>
      <c r="B147" s="350" t="str">
        <f>Cover!$G$25</f>
        <v>NO</v>
      </c>
      <c r="C147" s="350" t="s">
        <v>290</v>
      </c>
      <c r="D147" s="350" t="s">
        <v>291</v>
      </c>
      <c r="E147" s="351" t="s">
        <v>258</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0.04</v>
      </c>
      <c r="L147" s="357">
        <f>VLOOKUP(CONCATENATE($B147,"_",$C147,"_",L$2,"_",$D147,"_",$E147),SentData!$F$2:$G$65536,2,)</f>
        <v>7.4999999999999997E-2</v>
      </c>
      <c r="M147" s="352"/>
      <c r="N147" s="353" t="str">
        <f t="shared" si="25"/>
        <v>!!</v>
      </c>
      <c r="O147" s="353" t="str">
        <f t="shared" si="26"/>
        <v>!!</v>
      </c>
      <c r="P147" s="353" t="str">
        <f t="shared" si="27"/>
        <v>!!</v>
      </c>
      <c r="Q147" s="353" t="str">
        <f t="shared" si="28"/>
        <v>!!</v>
      </c>
      <c r="R147" s="353" t="str">
        <f t="shared" si="29"/>
        <v>!!</v>
      </c>
      <c r="S147" s="353">
        <f t="shared" si="30"/>
        <v>1.875</v>
      </c>
      <c r="T147" s="352"/>
    </row>
    <row r="148" spans="1:24" x14ac:dyDescent="0.15">
      <c r="A148" s="612" t="s">
        <v>178</v>
      </c>
      <c r="B148" s="612" t="str">
        <f>Cover!$G$25</f>
        <v>NO</v>
      </c>
      <c r="C148" s="612" t="s">
        <v>290</v>
      </c>
      <c r="D148" s="612" t="s">
        <v>214</v>
      </c>
      <c r="E148" s="613" t="s">
        <v>258</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5">
        <f>VLOOKUP(CONCATENATE($B148,"_",$C148,"_",K$2,"_",$D148,"_",$E148),SentData!$F$2:$G$65536,2,)</f>
        <v>608</v>
      </c>
      <c r="L148" s="615">
        <f>VLOOKUP(CONCATENATE($B148,"_",$C148,"_",L$2,"_",$D148,"_",$E148),SentData!$F$2:$G$65536,2,)</f>
        <v>1252</v>
      </c>
      <c r="M148" s="616"/>
      <c r="N148" s="617" t="str">
        <f t="shared" si="25"/>
        <v>!!</v>
      </c>
      <c r="O148" s="617" t="str">
        <f t="shared" si="26"/>
        <v>!!</v>
      </c>
      <c r="P148" s="617" t="str">
        <f t="shared" si="27"/>
        <v>!!</v>
      </c>
      <c r="Q148" s="617" t="str">
        <f t="shared" si="28"/>
        <v>!!</v>
      </c>
      <c r="R148" s="617" t="str">
        <f t="shared" si="29"/>
        <v>!!</v>
      </c>
      <c r="S148" s="617">
        <f t="shared" si="30"/>
        <v>2.0592105263157894</v>
      </c>
      <c r="T148" s="616"/>
      <c r="U148" s="612"/>
      <c r="V148" s="612"/>
      <c r="W148" s="612"/>
      <c r="X148" s="612"/>
    </row>
    <row r="149" spans="1:24" ht="12" x14ac:dyDescent="0.15">
      <c r="A149" s="618" t="s">
        <v>177</v>
      </c>
      <c r="B149" s="618" t="str">
        <f>Cover!$G$25</f>
        <v>NO</v>
      </c>
      <c r="C149" s="618" t="s">
        <v>290</v>
      </c>
      <c r="D149" s="618" t="s">
        <v>291</v>
      </c>
      <c r="E149" s="619" t="s">
        <v>258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IF(ISNUMBER(Y149),Y149,VLOOKUP(CONCATENATE($B149,"_",$C149,"_",J$2,"_","1000 NAC","_",$E149),Database!$F$2:$G$65536,2,)/VLOOKUP(CONCATENATE($B149,"_",$C149,"_",J$2,"_",$D149,"_",$E149),Database!$F$2:$G$65536,2,))</f>
        <v>#N/A</v>
      </c>
      <c r="K149" s="621">
        <f>VLOOKUP(CONCATENATE($B149,"_",$C149,"_",K$2,"_","1000 NAC","_",$E149),SentData!$F$2:$G$65536,2,)/VLOOKUP(CONCATENATE($B149,"_",$C149,"_",K$2,"_",$D149,"_",$E149),SentData!$F$2:$G$65536,2,)</f>
        <v>15200</v>
      </c>
      <c r="L149" s="621">
        <f>VLOOKUP(CONCATENATE($B149,"_",$C149,"_",L$2,"_","1000 NAC","_",$E149),SentData!$F$2:$G$65536,2,)/VLOOKUP(CONCATENATE($B149,"_",$C149,"_",L$2,"_",$D149,"_",$E149),SentData!$F$2:$G$65536,2,)</f>
        <v>16693.333333333336</v>
      </c>
      <c r="M149" s="622"/>
      <c r="N149" s="623" t="str">
        <f t="shared" si="25"/>
        <v>!!</v>
      </c>
      <c r="O149" s="623" t="str">
        <f t="shared" si="26"/>
        <v>!!</v>
      </c>
      <c r="P149" s="623" t="str">
        <f t="shared" si="27"/>
        <v>!!</v>
      </c>
      <c r="Q149" s="623" t="str">
        <f t="shared" si="28"/>
        <v>!!</v>
      </c>
      <c r="R149" s="623" t="str">
        <f t="shared" si="29"/>
        <v>!!</v>
      </c>
      <c r="S149" s="623">
        <f t="shared" si="30"/>
        <v>1.0982456140350878</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350" t="s">
        <v>179</v>
      </c>
      <c r="B150" s="350" t="str">
        <f>Cover!$G$25</f>
        <v>NO</v>
      </c>
      <c r="C150" s="350" t="s">
        <v>294</v>
      </c>
      <c r="D150" s="350" t="s">
        <v>291</v>
      </c>
      <c r="E150" s="351" t="s">
        <v>258</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0.114</v>
      </c>
      <c r="L150" s="357">
        <f>VLOOKUP(CONCATENATE($B150,"_",$C150,"_",L$2,"_",$D150,"_",$E150),SentData!$F$2:$G$65536,2,)</f>
        <v>9.7000000000000003E-2</v>
      </c>
      <c r="M150" s="352"/>
      <c r="N150" s="353" t="str">
        <f t="shared" si="25"/>
        <v>!!</v>
      </c>
      <c r="O150" s="353" t="str">
        <f t="shared" si="26"/>
        <v>!!</v>
      </c>
      <c r="P150" s="353" t="str">
        <f t="shared" si="27"/>
        <v>!!</v>
      </c>
      <c r="Q150" s="353" t="str">
        <f t="shared" si="28"/>
        <v>!!</v>
      </c>
      <c r="R150" s="353" t="str">
        <f t="shared" si="29"/>
        <v>!!</v>
      </c>
      <c r="S150" s="353">
        <f t="shared" si="30"/>
        <v>0.85087719298245612</v>
      </c>
      <c r="T150" s="352"/>
    </row>
    <row r="151" spans="1:24" x14ac:dyDescent="0.15">
      <c r="A151" s="612" t="s">
        <v>178</v>
      </c>
      <c r="B151" s="612" t="str">
        <f>Cover!$G$25</f>
        <v>NO</v>
      </c>
      <c r="C151" s="612" t="s">
        <v>294</v>
      </c>
      <c r="D151" s="612" t="s">
        <v>214</v>
      </c>
      <c r="E151" s="613" t="s">
        <v>258</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5">
        <f>VLOOKUP(CONCATENATE($B151,"_",$C151,"_",K$2,"_",$D151,"_",$E151),SentData!$F$2:$G$65536,2,)</f>
        <v>4526</v>
      </c>
      <c r="L151" s="615">
        <f>VLOOKUP(CONCATENATE($B151,"_",$C151,"_",L$2,"_",$D151,"_",$E151),SentData!$F$2:$G$65536,2,)</f>
        <v>3822</v>
      </c>
      <c r="M151" s="616"/>
      <c r="N151" s="617" t="str">
        <f t="shared" si="25"/>
        <v>!!</v>
      </c>
      <c r="O151" s="617" t="str">
        <f t="shared" si="26"/>
        <v>!!</v>
      </c>
      <c r="P151" s="617" t="str">
        <f t="shared" si="27"/>
        <v>!!</v>
      </c>
      <c r="Q151" s="617" t="str">
        <f t="shared" si="28"/>
        <v>!!</v>
      </c>
      <c r="R151" s="617" t="str">
        <f t="shared" si="29"/>
        <v>!!</v>
      </c>
      <c r="S151" s="617">
        <f t="shared" si="30"/>
        <v>0.84445426425099424</v>
      </c>
      <c r="T151" s="616"/>
      <c r="U151" s="612"/>
      <c r="V151" s="612"/>
      <c r="W151" s="612"/>
      <c r="X151" s="612"/>
    </row>
    <row r="152" spans="1:24" ht="12" x14ac:dyDescent="0.15">
      <c r="A152" s="618" t="s">
        <v>177</v>
      </c>
      <c r="B152" s="618" t="str">
        <f>Cover!$G$25</f>
        <v>NO</v>
      </c>
      <c r="C152" s="618" t="s">
        <v>294</v>
      </c>
      <c r="D152" s="618" t="s">
        <v>291</v>
      </c>
      <c r="E152" s="619" t="s">
        <v>258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IF(ISNUMBER(Y152),Y152,VLOOKUP(CONCATENATE($B152,"_",$C152,"_",J$2,"_","1000 NAC","_",$E152),Database!$F$2:$G$65536,2,)/VLOOKUP(CONCATENATE($B152,"_",$C152,"_",J$2,"_",$D152,"_",$E152),Database!$F$2:$G$65536,2,))</f>
        <v>#N/A</v>
      </c>
      <c r="K152" s="621">
        <f>VLOOKUP(CONCATENATE($B152,"_",$C152,"_",K$2,"_","1000 NAC","_",$E152),SentData!$F$2:$G$65536,2,)/VLOOKUP(CONCATENATE($B152,"_",$C152,"_",K$2,"_",$D152,"_",$E152),SentData!$F$2:$G$65536,2,)</f>
        <v>39701.754385964909</v>
      </c>
      <c r="L152" s="621">
        <f>VLOOKUP(CONCATENATE($B152,"_",$C152,"_",L$2,"_","1000 NAC","_",$E152),SentData!$F$2:$G$65536,2,)/VLOOKUP(CONCATENATE($B152,"_",$C152,"_",L$2,"_",$D152,"_",$E152),SentData!$F$2:$G$65536,2,)</f>
        <v>39402.061855670101</v>
      </c>
      <c r="M152" s="622"/>
      <c r="N152" s="623" t="str">
        <f t="shared" si="25"/>
        <v>!!</v>
      </c>
      <c r="O152" s="623" t="str">
        <f t="shared" si="26"/>
        <v>!!</v>
      </c>
      <c r="P152" s="623" t="str">
        <f t="shared" si="27"/>
        <v>!!</v>
      </c>
      <c r="Q152" s="623" t="str">
        <f t="shared" si="28"/>
        <v>!!</v>
      </c>
      <c r="R152" s="623" t="str">
        <f t="shared" si="29"/>
        <v>!!</v>
      </c>
      <c r="S152" s="623">
        <f t="shared" si="30"/>
        <v>0.99245140334652937</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350" t="s">
        <v>179</v>
      </c>
      <c r="B153" s="350" t="str">
        <f>Cover!$G$25</f>
        <v>NO</v>
      </c>
      <c r="C153" s="350" t="s">
        <v>290</v>
      </c>
      <c r="D153" s="350" t="s">
        <v>291</v>
      </c>
      <c r="E153" s="351" t="s">
        <v>259</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8.0000000000000002E-3</v>
      </c>
      <c r="L153" s="357">
        <f>VLOOKUP(CONCATENATE($B153,"_",$C153,"_",L$2,"_",$D153,"_",$E153),SentData!$F$2:$G$65536,2,)</f>
        <v>7.0000000000000001E-3</v>
      </c>
      <c r="M153" s="352"/>
      <c r="N153" s="353" t="str">
        <f t="shared" si="25"/>
        <v>!!</v>
      </c>
      <c r="O153" s="353" t="str">
        <f t="shared" si="26"/>
        <v>!!</v>
      </c>
      <c r="P153" s="353" t="str">
        <f t="shared" si="27"/>
        <v>!!</v>
      </c>
      <c r="Q153" s="353" t="str">
        <f t="shared" si="28"/>
        <v>!!</v>
      </c>
      <c r="R153" s="353" t="str">
        <f t="shared" si="29"/>
        <v>!!</v>
      </c>
      <c r="S153" s="353">
        <f t="shared" si="30"/>
        <v>0.875</v>
      </c>
      <c r="T153" s="352"/>
    </row>
    <row r="154" spans="1:24" x14ac:dyDescent="0.15">
      <c r="A154" s="612" t="s">
        <v>178</v>
      </c>
      <c r="B154" s="612" t="str">
        <f>Cover!$G$25</f>
        <v>NO</v>
      </c>
      <c r="C154" s="612" t="s">
        <v>290</v>
      </c>
      <c r="D154" s="612" t="s">
        <v>214</v>
      </c>
      <c r="E154" s="613" t="s">
        <v>259</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5">
        <f>VLOOKUP(CONCATENATE($B154,"_",$C154,"_",K$2,"_",$D154,"_",$E154),SentData!$F$2:$G$65536,2,)</f>
        <v>121</v>
      </c>
      <c r="L154" s="615">
        <f>VLOOKUP(CONCATENATE($B154,"_",$C154,"_",L$2,"_",$D154,"_",$E154),SentData!$F$2:$G$65536,2,)</f>
        <v>110</v>
      </c>
      <c r="M154" s="616"/>
      <c r="N154" s="617" t="str">
        <f t="shared" si="25"/>
        <v>!!</v>
      </c>
      <c r="O154" s="617" t="str">
        <f t="shared" si="26"/>
        <v>!!</v>
      </c>
      <c r="P154" s="617" t="str">
        <f t="shared" si="27"/>
        <v>!!</v>
      </c>
      <c r="Q154" s="617" t="str">
        <f t="shared" si="28"/>
        <v>!!</v>
      </c>
      <c r="R154" s="617" t="str">
        <f t="shared" si="29"/>
        <v>!!</v>
      </c>
      <c r="S154" s="617">
        <f t="shared" si="30"/>
        <v>0.90909090909090906</v>
      </c>
      <c r="T154" s="616"/>
      <c r="U154" s="612"/>
      <c r="V154" s="612"/>
      <c r="W154" s="612"/>
      <c r="X154" s="612"/>
    </row>
    <row r="155" spans="1:24" ht="12" x14ac:dyDescent="0.15">
      <c r="A155" s="618" t="s">
        <v>177</v>
      </c>
      <c r="B155" s="618" t="str">
        <f>Cover!$G$25</f>
        <v>NO</v>
      </c>
      <c r="C155" s="618" t="s">
        <v>290</v>
      </c>
      <c r="D155" s="618" t="s">
        <v>291</v>
      </c>
      <c r="E155" s="619" t="s">
        <v>259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IF(ISNUMBER(Y155),Y155,VLOOKUP(CONCATENATE($B155,"_",$C155,"_",J$2,"_","1000 NAC","_",$E155),Database!$F$2:$G$65536,2,)/VLOOKUP(CONCATENATE($B155,"_",$C155,"_",J$2,"_",$D155,"_",$E155),Database!$F$2:$G$65536,2,))</f>
        <v>#N/A</v>
      </c>
      <c r="K155" s="621">
        <f>VLOOKUP(CONCATENATE($B155,"_",$C155,"_",K$2,"_","1000 NAC","_",$E155),SentData!$F$2:$G$65536,2,)/VLOOKUP(CONCATENATE($B155,"_",$C155,"_",K$2,"_",$D155,"_",$E155),SentData!$F$2:$G$65536,2,)</f>
        <v>15125</v>
      </c>
      <c r="L155" s="621">
        <f>VLOOKUP(CONCATENATE($B155,"_",$C155,"_",L$2,"_","1000 NAC","_",$E155),SentData!$F$2:$G$65536,2,)/VLOOKUP(CONCATENATE($B155,"_",$C155,"_",L$2,"_",$D155,"_",$E155),SentData!$F$2:$G$65536,2,)</f>
        <v>15714.285714285714</v>
      </c>
      <c r="M155" s="622"/>
      <c r="N155" s="623" t="str">
        <f t="shared" si="25"/>
        <v>!!</v>
      </c>
      <c r="O155" s="623" t="str">
        <f t="shared" si="26"/>
        <v>!!</v>
      </c>
      <c r="P155" s="623" t="str">
        <f t="shared" si="27"/>
        <v>!!</v>
      </c>
      <c r="Q155" s="623" t="str">
        <f t="shared" si="28"/>
        <v>!!</v>
      </c>
      <c r="R155" s="623" t="str">
        <f t="shared" si="29"/>
        <v>!!</v>
      </c>
      <c r="S155" s="623">
        <f t="shared" si="30"/>
        <v>1.0389610389610389</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350" t="s">
        <v>179</v>
      </c>
      <c r="B156" s="350" t="str">
        <f>Cover!$G$25</f>
        <v>NO</v>
      </c>
      <c r="C156" s="350" t="s">
        <v>294</v>
      </c>
      <c r="D156" s="350" t="s">
        <v>291</v>
      </c>
      <c r="E156" s="351" t="s">
        <v>259</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0</v>
      </c>
      <c r="L156" s="357">
        <f>VLOOKUP(CONCATENATE($B156,"_",$C156,"_",L$2,"_",$D156,"_",$E156),SentData!$F$2:$G$65536,2,)</f>
        <v>0</v>
      </c>
      <c r="M156" s="352"/>
      <c r="N156" s="353" t="str">
        <f t="shared" si="25"/>
        <v>!!</v>
      </c>
      <c r="O156" s="353" t="str">
        <f t="shared" si="26"/>
        <v>!!</v>
      </c>
      <c r="P156" s="353" t="str">
        <f t="shared" si="27"/>
        <v>!!</v>
      </c>
      <c r="Q156" s="353" t="str">
        <f t="shared" si="28"/>
        <v>!!</v>
      </c>
      <c r="R156" s="353" t="str">
        <f t="shared" si="29"/>
        <v>!!</v>
      </c>
      <c r="S156" s="353" t="str">
        <f t="shared" si="30"/>
        <v>!!</v>
      </c>
      <c r="T156" s="352"/>
    </row>
    <row r="157" spans="1:24" x14ac:dyDescent="0.15">
      <c r="A157" s="612" t="s">
        <v>178</v>
      </c>
      <c r="B157" s="612" t="str">
        <f>Cover!$G$25</f>
        <v>NO</v>
      </c>
      <c r="C157" s="612" t="s">
        <v>294</v>
      </c>
      <c r="D157" s="612" t="s">
        <v>214</v>
      </c>
      <c r="E157" s="613" t="s">
        <v>259</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5">
        <f>VLOOKUP(CONCATENATE($B157,"_",$C157,"_",K$2,"_",$D157,"_",$E157),SentData!$F$2:$G$65536,2,)</f>
        <v>0</v>
      </c>
      <c r="L157" s="615">
        <f>VLOOKUP(CONCATENATE($B157,"_",$C157,"_",L$2,"_",$D157,"_",$E157),SentData!$F$2:$G$65536,2,)</f>
        <v>0</v>
      </c>
      <c r="M157" s="616"/>
      <c r="N157" s="617" t="str">
        <f t="shared" si="25"/>
        <v>!!</v>
      </c>
      <c r="O157" s="617" t="str">
        <f t="shared" si="26"/>
        <v>!!</v>
      </c>
      <c r="P157" s="617" t="str">
        <f t="shared" si="27"/>
        <v>!!</v>
      </c>
      <c r="Q157" s="617" t="str">
        <f t="shared" si="28"/>
        <v>!!</v>
      </c>
      <c r="R157" s="617" t="str">
        <f t="shared" si="29"/>
        <v>!!</v>
      </c>
      <c r="S157" s="617" t="str">
        <f t="shared" si="30"/>
        <v>!!</v>
      </c>
      <c r="T157" s="616"/>
      <c r="U157" s="612"/>
      <c r="V157" s="612"/>
      <c r="W157" s="612"/>
      <c r="X157" s="612"/>
    </row>
    <row r="158" spans="1:24" ht="12" x14ac:dyDescent="0.15">
      <c r="A158" s="618" t="s">
        <v>177</v>
      </c>
      <c r="B158" s="618" t="str">
        <f>Cover!$G$25</f>
        <v>NO</v>
      </c>
      <c r="C158" s="618" t="s">
        <v>294</v>
      </c>
      <c r="D158" s="618" t="s">
        <v>291</v>
      </c>
      <c r="E158" s="619" t="s">
        <v>259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IF(ISNUMBER(Y158),Y158,VLOOKUP(CONCATENATE($B158,"_",$C158,"_",J$2,"_","1000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25"/>
        <v>!!</v>
      </c>
      <c r="O158" s="623" t="str">
        <f t="shared" si="26"/>
        <v>!!</v>
      </c>
      <c r="P158" s="623" t="str">
        <f t="shared" si="27"/>
        <v>!!</v>
      </c>
      <c r="Q158" s="623" t="str">
        <f t="shared" si="28"/>
        <v>!!</v>
      </c>
      <c r="R158" s="623" t="str">
        <f t="shared" si="29"/>
        <v>!!</v>
      </c>
      <c r="S158" s="623" t="str">
        <f t="shared" si="30"/>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350" t="s">
        <v>179</v>
      </c>
      <c r="B159" s="350" t="str">
        <f>Cover!$G$25</f>
        <v>NO</v>
      </c>
      <c r="C159" s="350" t="s">
        <v>290</v>
      </c>
      <c r="D159" s="350" t="s">
        <v>291</v>
      </c>
      <c r="E159" s="351" t="s">
        <v>260</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1.0720000000000001</v>
      </c>
      <c r="L159" s="357">
        <f>VLOOKUP(CONCATENATE($B159,"_",$C159,"_",L$2,"_",$D159,"_",$E159),SentData!$F$2:$G$65536,2,)</f>
        <v>0.93600000000000005</v>
      </c>
      <c r="M159" s="352"/>
      <c r="N159" s="353" t="str">
        <f t="shared" si="25"/>
        <v>!!</v>
      </c>
      <c r="O159" s="353" t="str">
        <f t="shared" si="26"/>
        <v>!!</v>
      </c>
      <c r="P159" s="353" t="str">
        <f t="shared" si="27"/>
        <v>!!</v>
      </c>
      <c r="Q159" s="353" t="str">
        <f t="shared" si="28"/>
        <v>!!</v>
      </c>
      <c r="R159" s="353" t="str">
        <f t="shared" si="29"/>
        <v>!!</v>
      </c>
      <c r="S159" s="353">
        <f t="shared" si="30"/>
        <v>0.87313432835820892</v>
      </c>
      <c r="T159" s="352"/>
    </row>
    <row r="160" spans="1:24" x14ac:dyDescent="0.15">
      <c r="A160" s="612" t="s">
        <v>178</v>
      </c>
      <c r="B160" s="612" t="str">
        <f>Cover!$G$25</f>
        <v>NO</v>
      </c>
      <c r="C160" s="612" t="s">
        <v>290</v>
      </c>
      <c r="D160" s="612" t="s">
        <v>214</v>
      </c>
      <c r="E160" s="613" t="s">
        <v>260</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5">
        <f>VLOOKUP(CONCATENATE($B160,"_",$C160,"_",K$2,"_",$D160,"_",$E160),SentData!$F$2:$G$65536,2,)</f>
        <v>11645</v>
      </c>
      <c r="L160" s="615">
        <f>VLOOKUP(CONCATENATE($B160,"_",$C160,"_",L$2,"_",$D160,"_",$E160),SentData!$F$2:$G$65536,2,)</f>
        <v>10423</v>
      </c>
      <c r="M160" s="616"/>
      <c r="N160" s="617" t="str">
        <f t="shared" si="25"/>
        <v>!!</v>
      </c>
      <c r="O160" s="617" t="str">
        <f t="shared" si="26"/>
        <v>!!</v>
      </c>
      <c r="P160" s="617" t="str">
        <f t="shared" si="27"/>
        <v>!!</v>
      </c>
      <c r="Q160" s="617" t="str">
        <f t="shared" si="28"/>
        <v>!!</v>
      </c>
      <c r="R160" s="617" t="str">
        <f t="shared" si="29"/>
        <v>!!</v>
      </c>
      <c r="S160" s="617">
        <f t="shared" si="30"/>
        <v>0.8950622584800344</v>
      </c>
      <c r="T160" s="616"/>
      <c r="U160" s="612"/>
      <c r="V160" s="612"/>
      <c r="W160" s="612"/>
      <c r="X160" s="612"/>
    </row>
    <row r="161" spans="1:24" ht="12" x14ac:dyDescent="0.15">
      <c r="A161" s="618" t="s">
        <v>177</v>
      </c>
      <c r="B161" s="618" t="str">
        <f>Cover!$G$25</f>
        <v>NO</v>
      </c>
      <c r="C161" s="618" t="s">
        <v>290</v>
      </c>
      <c r="D161" s="618" t="s">
        <v>291</v>
      </c>
      <c r="E161" s="619" t="s">
        <v>260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IF(ISNUMBER(Y161),Y161,VLOOKUP(CONCATENATE($B161,"_",$C161,"_",J$2,"_","1000 NAC","_",$E161),Database!$F$2:$G$65536,2,)/VLOOKUP(CONCATENATE($B161,"_",$C161,"_",J$2,"_",$D161,"_",$E161),Database!$F$2:$G$65536,2,))</f>
        <v>#N/A</v>
      </c>
      <c r="K161" s="621">
        <f>VLOOKUP(CONCATENATE($B161,"_",$C161,"_",K$2,"_","1000 NAC","_",$E161),SentData!$F$2:$G$65536,2,)/VLOOKUP(CONCATENATE($B161,"_",$C161,"_",K$2,"_",$D161,"_",$E161),SentData!$F$2:$G$65536,2,)</f>
        <v>10862.873134328358</v>
      </c>
      <c r="L161" s="621">
        <f>VLOOKUP(CONCATENATE($B161,"_",$C161,"_",L$2,"_","1000 NAC","_",$E161),SentData!$F$2:$G$65536,2,)/VLOOKUP(CONCATENATE($B161,"_",$C161,"_",L$2,"_",$D161,"_",$E161),SentData!$F$2:$G$65536,2,)</f>
        <v>11135.68376068376</v>
      </c>
      <c r="M161" s="622"/>
      <c r="N161" s="623" t="str">
        <f t="shared" si="25"/>
        <v>!!</v>
      </c>
      <c r="O161" s="623" t="str">
        <f t="shared" si="26"/>
        <v>!!</v>
      </c>
      <c r="P161" s="623" t="str">
        <f t="shared" si="27"/>
        <v>!!</v>
      </c>
      <c r="Q161" s="623" t="str">
        <f t="shared" si="28"/>
        <v>!!</v>
      </c>
      <c r="R161" s="623" t="str">
        <f t="shared" si="29"/>
        <v>!!</v>
      </c>
      <c r="S161" s="623">
        <f t="shared" si="30"/>
        <v>1.025114039626706</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350" t="s">
        <v>179</v>
      </c>
      <c r="B162" s="350" t="str">
        <f>Cover!$G$25</f>
        <v>NO</v>
      </c>
      <c r="C162" s="350" t="s">
        <v>294</v>
      </c>
      <c r="D162" s="350" t="s">
        <v>291</v>
      </c>
      <c r="E162" s="351" t="s">
        <v>260</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5.6000000000000001E-2</v>
      </c>
      <c r="L162" s="357">
        <f>VLOOKUP(CONCATENATE($B162,"_",$C162,"_",L$2,"_",$D162,"_",$E162),SentData!$F$2:$G$65536,2,)</f>
        <v>2.5999999999999999E-2</v>
      </c>
      <c r="M162" s="352"/>
      <c r="N162" s="353" t="str">
        <f t="shared" si="25"/>
        <v>!!</v>
      </c>
      <c r="O162" s="353" t="str">
        <f t="shared" si="26"/>
        <v>!!</v>
      </c>
      <c r="P162" s="353" t="str">
        <f t="shared" si="27"/>
        <v>!!</v>
      </c>
      <c r="Q162" s="353" t="str">
        <f t="shared" si="28"/>
        <v>!!</v>
      </c>
      <c r="R162" s="353" t="str">
        <f t="shared" si="29"/>
        <v>!!</v>
      </c>
      <c r="S162" s="353">
        <f t="shared" si="30"/>
        <v>0.46428571428571425</v>
      </c>
      <c r="T162" s="352"/>
    </row>
    <row r="163" spans="1:24" x14ac:dyDescent="0.15">
      <c r="A163" s="612" t="s">
        <v>178</v>
      </c>
      <c r="B163" s="612" t="str">
        <f>Cover!$G$25</f>
        <v>NO</v>
      </c>
      <c r="C163" s="612" t="s">
        <v>294</v>
      </c>
      <c r="D163" s="612" t="s">
        <v>214</v>
      </c>
      <c r="E163" s="613" t="s">
        <v>260</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5">
        <f>VLOOKUP(CONCATENATE($B163,"_",$C163,"_",K$2,"_",$D163,"_",$E163),SentData!$F$2:$G$65536,2,)</f>
        <v>69</v>
      </c>
      <c r="L163" s="615">
        <f>VLOOKUP(CONCATENATE($B163,"_",$C163,"_",L$2,"_",$D163,"_",$E163),SentData!$F$2:$G$65536,2,)</f>
        <v>83</v>
      </c>
      <c r="M163" s="616"/>
      <c r="N163" s="617" t="str">
        <f t="shared" ref="N163:N194" si="31">IF(OR(ISERROR(F163),ISERROR(G163)),"!!",IF(F163=0,"!!",G163/F163))</f>
        <v>!!</v>
      </c>
      <c r="O163" s="617" t="str">
        <f t="shared" ref="O163:O194" si="32">IF(OR(ISERROR(G163),ISERROR(H163)),"!!",IF(G163=0,"!!",H163/G163))</f>
        <v>!!</v>
      </c>
      <c r="P163" s="617" t="str">
        <f t="shared" ref="P163:P194" si="33">IF(OR(ISERROR(H163),ISERROR(I163)),"!!",IF(H163=0,"!!",I163/H163))</f>
        <v>!!</v>
      </c>
      <c r="Q163" s="617" t="str">
        <f t="shared" ref="Q163:Q194" si="34">IF(OR(ISERROR(I163),ISERROR(J163)),"!!",IF(I163=0,"!!",J163/I163))</f>
        <v>!!</v>
      </c>
      <c r="R163" s="617" t="str">
        <f t="shared" ref="R163:R194" si="35">IF(OR(ISERROR(J163),ISERROR(K163)),"!!",IF(J163=0,"!!",K163/J163))</f>
        <v>!!</v>
      </c>
      <c r="S163" s="617">
        <f t="shared" ref="S163:S194" si="36">IF(OR(ISERROR(K163),ISERROR(L163)),"!!",IF(K163=0,"!!",L163/K163))</f>
        <v>1.2028985507246377</v>
      </c>
      <c r="T163" s="616"/>
      <c r="U163" s="612"/>
      <c r="V163" s="612"/>
      <c r="W163" s="612"/>
      <c r="X163" s="612"/>
    </row>
    <row r="164" spans="1:24" ht="12" x14ac:dyDescent="0.15">
      <c r="A164" s="618" t="s">
        <v>177</v>
      </c>
      <c r="B164" s="618" t="str">
        <f>Cover!$G$25</f>
        <v>NO</v>
      </c>
      <c r="C164" s="618" t="s">
        <v>294</v>
      </c>
      <c r="D164" s="618" t="s">
        <v>291</v>
      </c>
      <c r="E164" s="619" t="s">
        <v>260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IF(ISNUMBER(Y164),Y164,VLOOKUP(CONCATENATE($B164,"_",$C164,"_",J$2,"_","1000 NAC","_",$E164),Database!$F$2:$G$65536,2,)/VLOOKUP(CONCATENATE($B164,"_",$C164,"_",J$2,"_",$D164,"_",$E164),Database!$F$2:$G$65536,2,))</f>
        <v>#N/A</v>
      </c>
      <c r="K164" s="621">
        <f>VLOOKUP(CONCATENATE($B164,"_",$C164,"_",K$2,"_","1000 NAC","_",$E164),SentData!$F$2:$G$65536,2,)/VLOOKUP(CONCATENATE($B164,"_",$C164,"_",K$2,"_",$D164,"_",$E164),SentData!$F$2:$G$65536,2,)</f>
        <v>1232.1428571428571</v>
      </c>
      <c r="L164" s="621">
        <f>VLOOKUP(CONCATENATE($B164,"_",$C164,"_",L$2,"_","1000 NAC","_",$E164),SentData!$F$2:$G$65536,2,)/VLOOKUP(CONCATENATE($B164,"_",$C164,"_",L$2,"_",$D164,"_",$E164),SentData!$F$2:$G$65536,2,)</f>
        <v>3192.3076923076924</v>
      </c>
      <c r="M164" s="622"/>
      <c r="N164" s="623" t="str">
        <f t="shared" si="31"/>
        <v>!!</v>
      </c>
      <c r="O164" s="623" t="str">
        <f t="shared" si="32"/>
        <v>!!</v>
      </c>
      <c r="P164" s="623" t="str">
        <f t="shared" si="33"/>
        <v>!!</v>
      </c>
      <c r="Q164" s="623" t="str">
        <f t="shared" si="34"/>
        <v>!!</v>
      </c>
      <c r="R164" s="623" t="str">
        <f t="shared" si="35"/>
        <v>!!</v>
      </c>
      <c r="S164" s="623">
        <f t="shared" si="36"/>
        <v>2.5908584169453737</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350" t="s">
        <v>179</v>
      </c>
      <c r="B165" s="350" t="str">
        <f>Cover!$G$25</f>
        <v>NO</v>
      </c>
      <c r="C165" s="350" t="s">
        <v>290</v>
      </c>
      <c r="D165" s="350" t="s">
        <v>291</v>
      </c>
      <c r="E165" s="351" t="s">
        <v>261</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0.39500000000000002</v>
      </c>
      <c r="L165" s="357">
        <f>VLOOKUP(CONCATENATE($B165,"_",$C165,"_",L$2,"_",$D165,"_",$E165),SentData!$F$2:$G$65536,2,)</f>
        <v>0.51100000000000001</v>
      </c>
      <c r="M165" s="352"/>
      <c r="N165" s="353" t="str">
        <f t="shared" si="31"/>
        <v>!!</v>
      </c>
      <c r="O165" s="353" t="str">
        <f t="shared" si="32"/>
        <v>!!</v>
      </c>
      <c r="P165" s="353" t="str">
        <f t="shared" si="33"/>
        <v>!!</v>
      </c>
      <c r="Q165" s="353" t="str">
        <f t="shared" si="34"/>
        <v>!!</v>
      </c>
      <c r="R165" s="353" t="str">
        <f t="shared" si="35"/>
        <v>!!</v>
      </c>
      <c r="S165" s="353">
        <f t="shared" si="36"/>
        <v>1.2936708860759494</v>
      </c>
      <c r="T165" s="352"/>
    </row>
    <row r="166" spans="1:24" x14ac:dyDescent="0.15">
      <c r="A166" s="612" t="s">
        <v>178</v>
      </c>
      <c r="B166" s="612" t="str">
        <f>Cover!$G$25</f>
        <v>NO</v>
      </c>
      <c r="C166" s="612" t="s">
        <v>290</v>
      </c>
      <c r="D166" s="612" t="s">
        <v>214</v>
      </c>
      <c r="E166" s="613" t="s">
        <v>261</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5">
        <f>VLOOKUP(CONCATENATE($B166,"_",$C166,"_",K$2,"_",$D166,"_",$E166),SentData!$F$2:$G$65536,2,)</f>
        <v>3457</v>
      </c>
      <c r="L166" s="615">
        <f>VLOOKUP(CONCATENATE($B166,"_",$C166,"_",L$2,"_",$D166,"_",$E166),SentData!$F$2:$G$65536,2,)</f>
        <v>3402</v>
      </c>
      <c r="M166" s="616"/>
      <c r="N166" s="617" t="str">
        <f t="shared" si="31"/>
        <v>!!</v>
      </c>
      <c r="O166" s="617" t="str">
        <f t="shared" si="32"/>
        <v>!!</v>
      </c>
      <c r="P166" s="617" t="str">
        <f t="shared" si="33"/>
        <v>!!</v>
      </c>
      <c r="Q166" s="617" t="str">
        <f t="shared" si="34"/>
        <v>!!</v>
      </c>
      <c r="R166" s="617" t="str">
        <f t="shared" si="35"/>
        <v>!!</v>
      </c>
      <c r="S166" s="617">
        <f t="shared" si="36"/>
        <v>0.98409025166329189</v>
      </c>
      <c r="T166" s="616"/>
      <c r="U166" s="612"/>
      <c r="V166" s="612"/>
      <c r="W166" s="612"/>
      <c r="X166" s="612"/>
    </row>
    <row r="167" spans="1:24" ht="12" x14ac:dyDescent="0.15">
      <c r="A167" s="618" t="s">
        <v>177</v>
      </c>
      <c r="B167" s="618" t="str">
        <f>Cover!$G$25</f>
        <v>NO</v>
      </c>
      <c r="C167" s="618" t="s">
        <v>290</v>
      </c>
      <c r="D167" s="618" t="s">
        <v>291</v>
      </c>
      <c r="E167" s="619" t="s">
        <v>261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IF(ISNUMBER(Y167),Y167,VLOOKUP(CONCATENATE($B167,"_",$C167,"_",J$2,"_","1000 NAC","_",$E167),Database!$F$2:$G$65536,2,)/VLOOKUP(CONCATENATE($B167,"_",$C167,"_",J$2,"_",$D167,"_",$E167),Database!$F$2:$G$65536,2,))</f>
        <v>#N/A</v>
      </c>
      <c r="K167" s="621">
        <f>VLOOKUP(CONCATENATE($B167,"_",$C167,"_",K$2,"_","1000 NAC","_",$E167),SentData!$F$2:$G$65536,2,)/VLOOKUP(CONCATENATE($B167,"_",$C167,"_",K$2,"_",$D167,"_",$E167),SentData!$F$2:$G$65536,2,)</f>
        <v>8751.8987341772154</v>
      </c>
      <c r="L167" s="621">
        <f>VLOOKUP(CONCATENATE($B167,"_",$C167,"_",L$2,"_","1000 NAC","_",$E167),SentData!$F$2:$G$65536,2,)/VLOOKUP(CONCATENATE($B167,"_",$C167,"_",L$2,"_",$D167,"_",$E167),SentData!$F$2:$G$65536,2,)</f>
        <v>6657.534246575342</v>
      </c>
      <c r="M167" s="622"/>
      <c r="N167" s="623" t="str">
        <f t="shared" si="31"/>
        <v>!!</v>
      </c>
      <c r="O167" s="623" t="str">
        <f t="shared" si="32"/>
        <v>!!</v>
      </c>
      <c r="P167" s="623" t="str">
        <f t="shared" si="33"/>
        <v>!!</v>
      </c>
      <c r="Q167" s="623" t="str">
        <f t="shared" si="34"/>
        <v>!!</v>
      </c>
      <c r="R167" s="623" t="str">
        <f t="shared" si="35"/>
        <v>!!</v>
      </c>
      <c r="S167" s="623">
        <f t="shared" si="36"/>
        <v>0.7606959870978478</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350" t="s">
        <v>179</v>
      </c>
      <c r="B168" s="350" t="str">
        <f>Cover!$G$25</f>
        <v>NO</v>
      </c>
      <c r="C168" s="350" t="s">
        <v>294</v>
      </c>
      <c r="D168" s="350" t="s">
        <v>291</v>
      </c>
      <c r="E168" s="351" t="s">
        <v>261</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0.16500000000000001</v>
      </c>
      <c r="L168" s="357">
        <f>VLOOKUP(CONCATENATE($B168,"_",$C168,"_",L$2,"_",$D168,"_",$E168),SentData!$F$2:$G$65536,2,)</f>
        <v>0</v>
      </c>
      <c r="M168" s="352"/>
      <c r="N168" s="353" t="str">
        <f t="shared" si="31"/>
        <v>!!</v>
      </c>
      <c r="O168" s="353" t="str">
        <f t="shared" si="32"/>
        <v>!!</v>
      </c>
      <c r="P168" s="353" t="str">
        <f t="shared" si="33"/>
        <v>!!</v>
      </c>
      <c r="Q168" s="353" t="str">
        <f t="shared" si="34"/>
        <v>!!</v>
      </c>
      <c r="R168" s="353" t="str">
        <f t="shared" si="35"/>
        <v>!!</v>
      </c>
      <c r="S168" s="353">
        <f t="shared" si="36"/>
        <v>0</v>
      </c>
      <c r="T168" s="352"/>
    </row>
    <row r="169" spans="1:24" x14ac:dyDescent="0.15">
      <c r="A169" s="612" t="s">
        <v>178</v>
      </c>
      <c r="B169" s="612" t="str">
        <f>Cover!$G$25</f>
        <v>NO</v>
      </c>
      <c r="C169" s="612" t="s">
        <v>294</v>
      </c>
      <c r="D169" s="612" t="s">
        <v>214</v>
      </c>
      <c r="E169" s="613" t="s">
        <v>261</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5">
        <f>VLOOKUP(CONCATENATE($B169,"_",$C169,"_",K$2,"_",$D169,"_",$E169),SentData!$F$2:$G$65536,2,)</f>
        <v>12</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f t="shared" si="36"/>
        <v>0</v>
      </c>
      <c r="T169" s="616"/>
      <c r="U169" s="612"/>
      <c r="V169" s="612"/>
      <c r="W169" s="612"/>
      <c r="X169" s="612"/>
    </row>
    <row r="170" spans="1:24" ht="12" x14ac:dyDescent="0.15">
      <c r="A170" s="618" t="s">
        <v>177</v>
      </c>
      <c r="B170" s="618" t="str">
        <f>Cover!$G$25</f>
        <v>NO</v>
      </c>
      <c r="C170" s="618" t="s">
        <v>294</v>
      </c>
      <c r="D170" s="618" t="s">
        <v>291</v>
      </c>
      <c r="E170" s="619" t="s">
        <v>261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IF(ISNUMBER(Y170),Y170,VLOOKUP(CONCATENATE($B170,"_",$C170,"_",J$2,"_","1000 NAC","_",$E170),Database!$F$2:$G$65536,2,)/VLOOKUP(CONCATENATE($B170,"_",$C170,"_",J$2,"_",$D170,"_",$E170),Database!$F$2:$G$65536,2,))</f>
        <v>#N/A</v>
      </c>
      <c r="K170" s="621">
        <f>VLOOKUP(CONCATENATE($B170,"_",$C170,"_",K$2,"_","1000 NAC","_",$E170),SentData!$F$2:$G$65536,2,)/VLOOKUP(CONCATENATE($B170,"_",$C170,"_",K$2,"_",$D170,"_",$E170),SentData!$F$2:$G$65536,2,)</f>
        <v>72.72727272727272</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350" t="s">
        <v>179</v>
      </c>
      <c r="B171" s="350" t="str">
        <f>Cover!$G$25</f>
        <v>NO</v>
      </c>
      <c r="C171" s="350" t="s">
        <v>290</v>
      </c>
      <c r="D171" s="350" t="s">
        <v>291</v>
      </c>
      <c r="E171" s="351" t="s">
        <v>262</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1.391</v>
      </c>
      <c r="L171" s="357">
        <f>VLOOKUP(CONCATENATE($B171,"_",$C171,"_",L$2,"_",$D171,"_",$E171),SentData!$F$2:$G$65536,2,)</f>
        <v>2.2389999999999999</v>
      </c>
      <c r="M171" s="352"/>
      <c r="N171" s="353" t="str">
        <f t="shared" si="31"/>
        <v>!!</v>
      </c>
      <c r="O171" s="353" t="str">
        <f t="shared" si="32"/>
        <v>!!</v>
      </c>
      <c r="P171" s="353" t="str">
        <f t="shared" si="33"/>
        <v>!!</v>
      </c>
      <c r="Q171" s="353" t="str">
        <f t="shared" si="34"/>
        <v>!!</v>
      </c>
      <c r="R171" s="353" t="str">
        <f t="shared" si="35"/>
        <v>!!</v>
      </c>
      <c r="S171" s="353">
        <f t="shared" si="36"/>
        <v>1.6096333572969086</v>
      </c>
      <c r="T171" s="352"/>
    </row>
    <row r="172" spans="1:24" x14ac:dyDescent="0.15">
      <c r="A172" s="612" t="s">
        <v>178</v>
      </c>
      <c r="B172" s="612" t="str">
        <f>Cover!$G$25</f>
        <v>NO</v>
      </c>
      <c r="C172" s="612" t="s">
        <v>290</v>
      </c>
      <c r="D172" s="612" t="s">
        <v>214</v>
      </c>
      <c r="E172" s="613" t="s">
        <v>262</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5">
        <f>VLOOKUP(CONCATENATE($B172,"_",$C172,"_",K$2,"_",$D172,"_",$E172),SentData!$F$2:$G$65536,2,)</f>
        <v>5793</v>
      </c>
      <c r="L172" s="615">
        <f>VLOOKUP(CONCATENATE($B172,"_",$C172,"_",L$2,"_",$D172,"_",$E172),SentData!$F$2:$G$65536,2,)</f>
        <v>12011</v>
      </c>
      <c r="M172" s="616"/>
      <c r="N172" s="617" t="str">
        <f t="shared" si="31"/>
        <v>!!</v>
      </c>
      <c r="O172" s="617" t="str">
        <f t="shared" si="32"/>
        <v>!!</v>
      </c>
      <c r="P172" s="617" t="str">
        <f t="shared" si="33"/>
        <v>!!</v>
      </c>
      <c r="Q172" s="617" t="str">
        <f t="shared" si="34"/>
        <v>!!</v>
      </c>
      <c r="R172" s="617" t="str">
        <f t="shared" si="35"/>
        <v>!!</v>
      </c>
      <c r="S172" s="617">
        <f t="shared" si="36"/>
        <v>2.0733644053167617</v>
      </c>
      <c r="T172" s="616"/>
      <c r="U172" s="612"/>
      <c r="V172" s="612"/>
      <c r="W172" s="612"/>
      <c r="X172" s="612"/>
    </row>
    <row r="173" spans="1:24" ht="12" x14ac:dyDescent="0.15">
      <c r="A173" s="618" t="s">
        <v>177</v>
      </c>
      <c r="B173" s="618" t="str">
        <f>Cover!$G$25</f>
        <v>NO</v>
      </c>
      <c r="C173" s="618" t="s">
        <v>290</v>
      </c>
      <c r="D173" s="618" t="s">
        <v>291</v>
      </c>
      <c r="E173" s="619" t="s">
        <v>262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IF(ISNUMBER(Y173),Y173,VLOOKUP(CONCATENATE($B173,"_",$C173,"_",J$2,"_","1000 NAC","_",$E173),Database!$F$2:$G$65536,2,)/VLOOKUP(CONCATENATE($B173,"_",$C173,"_",J$2,"_",$D173,"_",$E173),Database!$F$2:$G$65536,2,))</f>
        <v>#N/A</v>
      </c>
      <c r="K173" s="621">
        <f>VLOOKUP(CONCATENATE($B173,"_",$C173,"_",K$2,"_","1000 NAC","_",$E173),SentData!$F$2:$G$65536,2,)/VLOOKUP(CONCATENATE($B173,"_",$C173,"_",K$2,"_",$D173,"_",$E173),SentData!$F$2:$G$65536,2,)</f>
        <v>4164.6297627606036</v>
      </c>
      <c r="L173" s="621">
        <f>VLOOKUP(CONCATENATE($B173,"_",$C173,"_",L$2,"_","1000 NAC","_",$E173),SentData!$F$2:$G$65536,2,)/VLOOKUP(CONCATENATE($B173,"_",$C173,"_",L$2,"_",$D173,"_",$E173),SentData!$F$2:$G$65536,2,)</f>
        <v>5364.4484144707458</v>
      </c>
      <c r="M173" s="622"/>
      <c r="N173" s="623" t="str">
        <f t="shared" si="31"/>
        <v>!!</v>
      </c>
      <c r="O173" s="623" t="str">
        <f t="shared" si="32"/>
        <v>!!</v>
      </c>
      <c r="P173" s="623" t="str">
        <f t="shared" si="33"/>
        <v>!!</v>
      </c>
      <c r="Q173" s="623" t="str">
        <f t="shared" si="34"/>
        <v>!!</v>
      </c>
      <c r="R173" s="623" t="str">
        <f t="shared" si="35"/>
        <v>!!</v>
      </c>
      <c r="S173" s="623">
        <f t="shared" si="36"/>
        <v>1.2880973147814272</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350" t="s">
        <v>179</v>
      </c>
      <c r="B174" s="350" t="str">
        <f>Cover!$G$25</f>
        <v>NO</v>
      </c>
      <c r="C174" s="350" t="s">
        <v>294</v>
      </c>
      <c r="D174" s="350" t="s">
        <v>291</v>
      </c>
      <c r="E174" s="351" t="s">
        <v>262</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7.5999999999999998E-2</v>
      </c>
      <c r="L174" s="357">
        <f>VLOOKUP(CONCATENATE($B174,"_",$C174,"_",L$2,"_",$D174,"_",$E174),SentData!$F$2:$G$65536,2,)</f>
        <v>0</v>
      </c>
      <c r="M174" s="352"/>
      <c r="N174" s="353" t="str">
        <f t="shared" si="31"/>
        <v>!!</v>
      </c>
      <c r="O174" s="353" t="str">
        <f t="shared" si="32"/>
        <v>!!</v>
      </c>
      <c r="P174" s="353" t="str">
        <f t="shared" si="33"/>
        <v>!!</v>
      </c>
      <c r="Q174" s="353" t="str">
        <f t="shared" si="34"/>
        <v>!!</v>
      </c>
      <c r="R174" s="353" t="str">
        <f t="shared" si="35"/>
        <v>!!</v>
      </c>
      <c r="S174" s="353">
        <f t="shared" si="36"/>
        <v>0</v>
      </c>
      <c r="T174" s="352"/>
    </row>
    <row r="175" spans="1:24" x14ac:dyDescent="0.15">
      <c r="A175" s="612" t="s">
        <v>178</v>
      </c>
      <c r="B175" s="612" t="str">
        <f>Cover!$G$25</f>
        <v>NO</v>
      </c>
      <c r="C175" s="612" t="s">
        <v>294</v>
      </c>
      <c r="D175" s="612" t="s">
        <v>214</v>
      </c>
      <c r="E175" s="613" t="s">
        <v>262</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5">
        <f>VLOOKUP(CONCATENATE($B175,"_",$C175,"_",K$2,"_",$D175,"_",$E175),SentData!$F$2:$G$65536,2,)</f>
        <v>91</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f t="shared" si="36"/>
        <v>0</v>
      </c>
      <c r="T175" s="616"/>
      <c r="U175" s="612"/>
      <c r="V175" s="612"/>
      <c r="W175" s="612"/>
      <c r="X175" s="612"/>
    </row>
    <row r="176" spans="1:24" ht="12" x14ac:dyDescent="0.15">
      <c r="A176" s="618" t="s">
        <v>177</v>
      </c>
      <c r="B176" s="618" t="str">
        <f>Cover!$G$25</f>
        <v>NO</v>
      </c>
      <c r="C176" s="618" t="s">
        <v>294</v>
      </c>
      <c r="D176" s="618" t="s">
        <v>291</v>
      </c>
      <c r="E176" s="619" t="s">
        <v>262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IF(ISNUMBER(Y176),Y176,VLOOKUP(CONCATENATE($B176,"_",$C176,"_",J$2,"_","1000 NAC","_",$E176),Database!$F$2:$G$65536,2,)/VLOOKUP(CONCATENATE($B176,"_",$C176,"_",J$2,"_",$D176,"_",$E176),Database!$F$2:$G$65536,2,))</f>
        <v>#N/A</v>
      </c>
      <c r="K176" s="621">
        <f>VLOOKUP(CONCATENATE($B176,"_",$C176,"_",K$2,"_","1000 NAC","_",$E176),SentData!$F$2:$G$65536,2,)/VLOOKUP(CONCATENATE($B176,"_",$C176,"_",K$2,"_",$D176,"_",$E176),SentData!$F$2:$G$65536,2,)</f>
        <v>1197.3684210526317</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350" t="s">
        <v>179</v>
      </c>
      <c r="B177" s="350" t="str">
        <f>Cover!$G$25</f>
        <v>NO</v>
      </c>
      <c r="C177" s="350" t="s">
        <v>290</v>
      </c>
      <c r="D177" s="350" t="s">
        <v>291</v>
      </c>
      <c r="E177" s="351" t="s">
        <v>263</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12" t="s">
        <v>178</v>
      </c>
      <c r="B178" s="612" t="str">
        <f>Cover!$G$25</f>
        <v>NO</v>
      </c>
      <c r="C178" s="612" t="s">
        <v>290</v>
      </c>
      <c r="D178" s="612" t="s">
        <v>214</v>
      </c>
      <c r="E178" s="613" t="s">
        <v>263</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ht="12" x14ac:dyDescent="0.15">
      <c r="A179" s="618" t="s">
        <v>177</v>
      </c>
      <c r="B179" s="618" t="str">
        <f>Cover!$G$25</f>
        <v>NO</v>
      </c>
      <c r="C179" s="618" t="s">
        <v>290</v>
      </c>
      <c r="D179" s="618" t="s">
        <v>291</v>
      </c>
      <c r="E179" s="619" t="s">
        <v>263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IF(ISNUMBER(Y179),Y179,VLOOKUP(CONCATENATE($B179,"_",$C179,"_",J$2,"_","1000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350" t="s">
        <v>179</v>
      </c>
      <c r="B180" s="350" t="str">
        <f>Cover!$G$25</f>
        <v>NO</v>
      </c>
      <c r="C180" s="350" t="s">
        <v>294</v>
      </c>
      <c r="D180" s="350" t="s">
        <v>291</v>
      </c>
      <c r="E180" s="351" t="s">
        <v>263</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12" t="s">
        <v>178</v>
      </c>
      <c r="B181" s="612" t="str">
        <f>Cover!$G$25</f>
        <v>NO</v>
      </c>
      <c r="C181" s="612" t="s">
        <v>294</v>
      </c>
      <c r="D181" s="612" t="s">
        <v>214</v>
      </c>
      <c r="E181" s="613" t="s">
        <v>263</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ht="12" x14ac:dyDescent="0.15">
      <c r="A182" s="618" t="s">
        <v>177</v>
      </c>
      <c r="B182" s="618" t="str">
        <f>Cover!$G$25</f>
        <v>NO</v>
      </c>
      <c r="C182" s="618" t="s">
        <v>294</v>
      </c>
      <c r="D182" s="618" t="s">
        <v>291</v>
      </c>
      <c r="E182" s="619" t="s">
        <v>263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IF(ISNUMBER(Y182),Y182,VLOOKUP(CONCATENATE($B182,"_",$C182,"_",J$2,"_","1000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350" t="s">
        <v>179</v>
      </c>
      <c r="B183" s="350" t="str">
        <f>Cover!$G$25</f>
        <v>NO</v>
      </c>
      <c r="C183" s="350" t="s">
        <v>290</v>
      </c>
      <c r="D183" s="350" t="s">
        <v>291</v>
      </c>
      <c r="E183" s="351" t="s">
        <v>264</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12" t="s">
        <v>178</v>
      </c>
      <c r="B184" s="612" t="str">
        <f>Cover!$G$25</f>
        <v>NO</v>
      </c>
      <c r="C184" s="612" t="s">
        <v>290</v>
      </c>
      <c r="D184" s="612" t="s">
        <v>214</v>
      </c>
      <c r="E184" s="613" t="s">
        <v>264</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ht="12" x14ac:dyDescent="0.15">
      <c r="A185" s="618" t="s">
        <v>177</v>
      </c>
      <c r="B185" s="618" t="str">
        <f>Cover!$G$25</f>
        <v>NO</v>
      </c>
      <c r="C185" s="618" t="s">
        <v>290</v>
      </c>
      <c r="D185" s="618" t="s">
        <v>291</v>
      </c>
      <c r="E185" s="619" t="s">
        <v>264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IF(ISNUMBER(Y185),Y185,VLOOKUP(CONCATENATE($B185,"_",$C185,"_",J$2,"_","1000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350" t="s">
        <v>179</v>
      </c>
      <c r="B186" s="350" t="str">
        <f>Cover!$G$25</f>
        <v>NO</v>
      </c>
      <c r="C186" s="350" t="s">
        <v>294</v>
      </c>
      <c r="D186" s="350" t="s">
        <v>291</v>
      </c>
      <c r="E186" s="351" t="s">
        <v>264</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12" t="s">
        <v>178</v>
      </c>
      <c r="B187" s="612" t="str">
        <f>Cover!$G$25</f>
        <v>NO</v>
      </c>
      <c r="C187" s="612" t="s">
        <v>294</v>
      </c>
      <c r="D187" s="612" t="s">
        <v>214</v>
      </c>
      <c r="E187" s="613" t="s">
        <v>264</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5">
        <f>VLOOKUP(CONCATENATE($B187,"_",$C187,"_",K$2,"_",$D187,"_",$E187),SentData!$F$2:$G$65536,2,)</f>
        <v>0</v>
      </c>
      <c r="L187" s="615">
        <f>VLOOKUP(CONCATENATE($B187,"_",$C187,"_",L$2,"_",$D187,"_",$E187),SentData!$F$2:$G$65536,2,)</f>
        <v>0</v>
      </c>
      <c r="M187" s="616"/>
      <c r="N187" s="617" t="str">
        <f t="shared" si="31"/>
        <v>!!</v>
      </c>
      <c r="O187" s="617" t="str">
        <f t="shared" si="32"/>
        <v>!!</v>
      </c>
      <c r="P187" s="617" t="str">
        <f t="shared" si="33"/>
        <v>!!</v>
      </c>
      <c r="Q187" s="617" t="str">
        <f t="shared" si="34"/>
        <v>!!</v>
      </c>
      <c r="R187" s="617" t="str">
        <f t="shared" si="35"/>
        <v>!!</v>
      </c>
      <c r="S187" s="617" t="str">
        <f t="shared" si="36"/>
        <v>!!</v>
      </c>
      <c r="T187" s="616"/>
      <c r="U187" s="612"/>
      <c r="V187" s="612"/>
      <c r="W187" s="612"/>
      <c r="X187" s="612"/>
    </row>
    <row r="188" spans="1:24" ht="12" x14ac:dyDescent="0.15">
      <c r="A188" s="618" t="s">
        <v>177</v>
      </c>
      <c r="B188" s="618" t="str">
        <f>Cover!$G$25</f>
        <v>NO</v>
      </c>
      <c r="C188" s="618" t="s">
        <v>294</v>
      </c>
      <c r="D188" s="618" t="s">
        <v>291</v>
      </c>
      <c r="E188" s="619" t="s">
        <v>264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IF(ISNUMBER(Y188),Y188,VLOOKUP(CONCATENATE($B188,"_",$C188,"_",J$2,"_","1000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1"/>
        <v>!!</v>
      </c>
      <c r="O188" s="623" t="str">
        <f t="shared" si="32"/>
        <v>!!</v>
      </c>
      <c r="P188" s="623" t="str">
        <f t="shared" si="33"/>
        <v>!!</v>
      </c>
      <c r="Q188" s="623" t="str">
        <f t="shared" si="34"/>
        <v>!!</v>
      </c>
      <c r="R188" s="623" t="str">
        <f t="shared" si="35"/>
        <v>!!</v>
      </c>
      <c r="S188" s="623" t="str">
        <f t="shared" si="36"/>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350" t="s">
        <v>179</v>
      </c>
      <c r="B189" s="350" t="str">
        <f>Cover!$G$25</f>
        <v>NO</v>
      </c>
      <c r="C189" s="350" t="s">
        <v>290</v>
      </c>
      <c r="D189" s="350" t="s">
        <v>291</v>
      </c>
      <c r="E189" s="351" t="s">
        <v>265</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9</v>
      </c>
      <c r="L189" s="357">
        <f>VLOOKUP(CONCATENATE($B189,"_",$C189,"_",L$2,"_",$D189,"_",$E189),SentData!$F$2:$G$65536,2,)</f>
        <v>9</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12" t="s">
        <v>178</v>
      </c>
      <c r="B190" s="612" t="str">
        <f>Cover!$G$25</f>
        <v>NO</v>
      </c>
      <c r="C190" s="612" t="s">
        <v>290</v>
      </c>
      <c r="D190" s="612" t="s">
        <v>214</v>
      </c>
      <c r="E190" s="613" t="s">
        <v>265</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5">
        <f>VLOOKUP(CONCATENATE($B190,"_",$C190,"_",K$2,"_",$D190,"_",$E190),SentData!$F$2:$G$65536,2,)</f>
        <v>9</v>
      </c>
      <c r="L190" s="615">
        <f>VLOOKUP(CONCATENATE($B190,"_",$C190,"_",L$2,"_",$D190,"_",$E190),SentData!$F$2:$G$65536,2,)</f>
        <v>9</v>
      </c>
      <c r="M190" s="616"/>
      <c r="N190" s="617" t="str">
        <f t="shared" si="31"/>
        <v>!!</v>
      </c>
      <c r="O190" s="617" t="str">
        <f t="shared" si="32"/>
        <v>!!</v>
      </c>
      <c r="P190" s="617" t="str">
        <f t="shared" si="33"/>
        <v>!!</v>
      </c>
      <c r="Q190" s="617" t="str">
        <f t="shared" si="34"/>
        <v>!!</v>
      </c>
      <c r="R190" s="617" t="str">
        <f t="shared" si="35"/>
        <v>!!</v>
      </c>
      <c r="S190" s="617">
        <f t="shared" si="36"/>
        <v>1</v>
      </c>
      <c r="T190" s="616"/>
      <c r="U190" s="612"/>
      <c r="V190" s="612"/>
      <c r="W190" s="612"/>
      <c r="X190" s="612"/>
    </row>
    <row r="191" spans="1:24" ht="12" x14ac:dyDescent="0.15">
      <c r="A191" s="618" t="s">
        <v>177</v>
      </c>
      <c r="B191" s="618" t="str">
        <f>Cover!$G$25</f>
        <v>NO</v>
      </c>
      <c r="C191" s="618" t="s">
        <v>290</v>
      </c>
      <c r="D191" s="618" t="s">
        <v>291</v>
      </c>
      <c r="E191" s="619" t="s">
        <v>265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IF(ISNUMBER(Y191),Y191,VLOOKUP(CONCATENATE($B191,"_",$C191,"_",J$2,"_","1000 NAC","_",$E191),Database!$F$2:$G$65536,2,)/VLOOKUP(CONCATENATE($B191,"_",$C191,"_",J$2,"_",$D191,"_",$E191),Database!$F$2:$G$65536,2,))</f>
        <v>#N/A</v>
      </c>
      <c r="K191" s="621">
        <f>VLOOKUP(CONCATENATE($B191,"_",$C191,"_",K$2,"_","1000 NAC","_",$E191),SentData!$F$2:$G$65536,2,)/VLOOKUP(CONCATENATE($B191,"_",$C191,"_",K$2,"_",$D191,"_",$E191),SentData!$F$2:$G$65536,2,)</f>
        <v>1</v>
      </c>
      <c r="L191" s="621">
        <f>VLOOKUP(CONCATENATE($B191,"_",$C191,"_",L$2,"_","1000 NAC","_",$E191),SentData!$F$2:$G$65536,2,)/VLOOKUP(CONCATENATE($B191,"_",$C191,"_",L$2,"_",$D191,"_",$E191),SentData!$F$2:$G$65536,2,)</f>
        <v>1</v>
      </c>
      <c r="M191" s="622"/>
      <c r="N191" s="623" t="str">
        <f t="shared" si="31"/>
        <v>!!</v>
      </c>
      <c r="O191" s="623" t="str">
        <f t="shared" si="32"/>
        <v>!!</v>
      </c>
      <c r="P191" s="623" t="str">
        <f t="shared" si="33"/>
        <v>!!</v>
      </c>
      <c r="Q191" s="623" t="str">
        <f t="shared" si="34"/>
        <v>!!</v>
      </c>
      <c r="R191" s="623" t="str">
        <f t="shared" si="35"/>
        <v>!!</v>
      </c>
      <c r="S191" s="623">
        <f t="shared" si="36"/>
        <v>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350" t="s">
        <v>179</v>
      </c>
      <c r="B192" s="350" t="str">
        <f>Cover!$G$25</f>
        <v>NO</v>
      </c>
      <c r="C192" s="350" t="s">
        <v>294</v>
      </c>
      <c r="D192" s="350" t="s">
        <v>291</v>
      </c>
      <c r="E192" s="351" t="s">
        <v>265</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9</v>
      </c>
      <c r="L192" s="357">
        <f>VLOOKUP(CONCATENATE($B192,"_",$C192,"_",L$2,"_",$D192,"_",$E192),SentData!$F$2:$G$65536,2,)</f>
        <v>9</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12" t="s">
        <v>178</v>
      </c>
      <c r="B193" s="612" t="str">
        <f>Cover!$G$25</f>
        <v>NO</v>
      </c>
      <c r="C193" s="612" t="s">
        <v>294</v>
      </c>
      <c r="D193" s="612" t="s">
        <v>214</v>
      </c>
      <c r="E193" s="613" t="s">
        <v>265</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5">
        <f>VLOOKUP(CONCATENATE($B193,"_",$C193,"_",K$2,"_",$D193,"_",$E193),SentData!$F$2:$G$65536,2,)</f>
        <v>9</v>
      </c>
      <c r="L193" s="615">
        <f>VLOOKUP(CONCATENATE($B193,"_",$C193,"_",L$2,"_",$D193,"_",$E193),SentData!$F$2:$G$65536,2,)</f>
        <v>9</v>
      </c>
      <c r="M193" s="616"/>
      <c r="N193" s="617" t="str">
        <f t="shared" si="31"/>
        <v>!!</v>
      </c>
      <c r="O193" s="617" t="str">
        <f t="shared" si="32"/>
        <v>!!</v>
      </c>
      <c r="P193" s="617" t="str">
        <f t="shared" si="33"/>
        <v>!!</v>
      </c>
      <c r="Q193" s="617" t="str">
        <f t="shared" si="34"/>
        <v>!!</v>
      </c>
      <c r="R193" s="617" t="str">
        <f t="shared" si="35"/>
        <v>!!</v>
      </c>
      <c r="S193" s="617">
        <f t="shared" si="36"/>
        <v>1</v>
      </c>
      <c r="T193" s="616"/>
      <c r="U193" s="612"/>
      <c r="V193" s="612"/>
      <c r="W193" s="612"/>
      <c r="X193" s="612"/>
    </row>
    <row r="194" spans="1:24" ht="12" x14ac:dyDescent="0.15">
      <c r="A194" s="618" t="s">
        <v>177</v>
      </c>
      <c r="B194" s="618" t="str">
        <f>Cover!$G$25</f>
        <v>NO</v>
      </c>
      <c r="C194" s="618" t="s">
        <v>294</v>
      </c>
      <c r="D194" s="618" t="s">
        <v>291</v>
      </c>
      <c r="E194" s="619" t="s">
        <v>265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IF(ISNUMBER(Y194),Y194,VLOOKUP(CONCATENATE($B194,"_",$C194,"_",J$2,"_","1000 NAC","_",$E194),Database!$F$2:$G$65536,2,)/VLOOKUP(CONCATENATE($B194,"_",$C194,"_",J$2,"_",$D194,"_",$E194),Database!$F$2:$G$65536,2,))</f>
        <v>#N/A</v>
      </c>
      <c r="K194" s="621">
        <f>VLOOKUP(CONCATENATE($B194,"_",$C194,"_",K$2,"_","1000 NAC","_",$E194),SentData!$F$2:$G$65536,2,)/VLOOKUP(CONCATENATE($B194,"_",$C194,"_",K$2,"_",$D194,"_",$E194),SentData!$F$2:$G$65536,2,)</f>
        <v>1</v>
      </c>
      <c r="L194" s="621">
        <f>VLOOKUP(CONCATENATE($B194,"_",$C194,"_",L$2,"_","1000 NAC","_",$E194),SentData!$F$2:$G$65536,2,)/VLOOKUP(CONCATENATE($B194,"_",$C194,"_",L$2,"_",$D194,"_",$E194),SentData!$F$2:$G$65536,2,)</f>
        <v>1</v>
      </c>
      <c r="M194" s="622"/>
      <c r="N194" s="623" t="str">
        <f t="shared" si="31"/>
        <v>!!</v>
      </c>
      <c r="O194" s="623" t="str">
        <f t="shared" si="32"/>
        <v>!!</v>
      </c>
      <c r="P194" s="623" t="str">
        <f t="shared" si="33"/>
        <v>!!</v>
      </c>
      <c r="Q194" s="623" t="str">
        <f t="shared" si="34"/>
        <v>!!</v>
      </c>
      <c r="R194" s="623" t="str">
        <f t="shared" si="35"/>
        <v>!!</v>
      </c>
      <c r="S194" s="623">
        <f t="shared" si="36"/>
        <v>1</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350" t="s">
        <v>179</v>
      </c>
      <c r="B195" s="350" t="str">
        <f>Cover!$G$25</f>
        <v>NO</v>
      </c>
      <c r="C195" s="350" t="s">
        <v>290</v>
      </c>
      <c r="D195" s="350" t="s">
        <v>291</v>
      </c>
      <c r="E195" s="351" t="s">
        <v>266</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12" t="s">
        <v>178</v>
      </c>
      <c r="B196" s="612" t="str">
        <f>Cover!$G$25</f>
        <v>NO</v>
      </c>
      <c r="C196" s="612" t="s">
        <v>290</v>
      </c>
      <c r="D196" s="612" t="s">
        <v>214</v>
      </c>
      <c r="E196" s="613" t="s">
        <v>266</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ht="12" x14ac:dyDescent="0.15">
      <c r="A197" s="618" t="s">
        <v>177</v>
      </c>
      <c r="B197" s="618" t="str">
        <f>Cover!$G$25</f>
        <v>NO</v>
      </c>
      <c r="C197" s="618" t="s">
        <v>290</v>
      </c>
      <c r="D197" s="618" t="s">
        <v>291</v>
      </c>
      <c r="E197" s="619" t="s">
        <v>266</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IF(ISNUMBER(Y197),Y197,VLOOKUP(CONCATENATE($B197,"_",$C197,"_",J$2,"_","1000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350" t="s">
        <v>179</v>
      </c>
      <c r="B198" s="350" t="str">
        <f>Cover!$G$25</f>
        <v>NO</v>
      </c>
      <c r="C198" s="350" t="s">
        <v>294</v>
      </c>
      <c r="D198" s="350" t="s">
        <v>291</v>
      </c>
      <c r="E198" s="351" t="s">
        <v>266</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12" t="s">
        <v>178</v>
      </c>
      <c r="B199" s="612" t="str">
        <f>Cover!$G$25</f>
        <v>NO</v>
      </c>
      <c r="C199" s="612" t="s">
        <v>294</v>
      </c>
      <c r="D199" s="612" t="s">
        <v>214</v>
      </c>
      <c r="E199" s="613" t="s">
        <v>266</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ht="12" x14ac:dyDescent="0.15">
      <c r="A200" s="618" t="s">
        <v>177</v>
      </c>
      <c r="B200" s="618" t="str">
        <f>Cover!$G$25</f>
        <v>NO</v>
      </c>
      <c r="C200" s="618" t="s">
        <v>294</v>
      </c>
      <c r="D200" s="618" t="s">
        <v>291</v>
      </c>
      <c r="E200" s="619" t="s">
        <v>266</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IF(ISNUMBER(Y200),Y200,VLOOKUP(CONCATENATE($B200,"_",$C200,"_",J$2,"_","1000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D8" sqref="D8"/>
    </sheetView>
  </sheetViews>
  <sheetFormatPr defaultColWidth="55.125" defaultRowHeight="15" x14ac:dyDescent="0.25"/>
  <cols>
    <col min="1" max="1" width="2.625" style="1358" bestFit="1" customWidth="1"/>
    <col min="2" max="2" width="27.5" style="1358" bestFit="1" customWidth="1"/>
    <col min="3" max="3" width="63.625" style="1357" customWidth="1"/>
    <col min="4" max="4" width="51.625" style="1357" customWidth="1"/>
    <col min="5" max="16384" width="55.125" style="1358"/>
  </cols>
  <sheetData>
    <row r="1" spans="1:4" s="1357" customFormat="1" ht="33" customHeight="1" x14ac:dyDescent="0.15">
      <c r="A1" s="1824" t="s">
        <v>807</v>
      </c>
      <c r="B1" s="1824"/>
      <c r="C1" s="1824"/>
      <c r="D1" s="1824"/>
    </row>
    <row r="2" spans="1:4" s="1357" customFormat="1" ht="28.5" customHeight="1" x14ac:dyDescent="0.15">
      <c r="A2" s="1825"/>
      <c r="B2" s="1825"/>
      <c r="C2" s="1825"/>
      <c r="D2" s="1825"/>
    </row>
    <row r="3" spans="1:4" x14ac:dyDescent="0.25">
      <c r="A3" s="1393"/>
      <c r="B3" s="1394"/>
      <c r="C3" s="1395" t="s">
        <v>808</v>
      </c>
      <c r="D3" s="1395" t="s">
        <v>809</v>
      </c>
    </row>
    <row r="4" spans="1:4" x14ac:dyDescent="0.25">
      <c r="A4" s="1396">
        <v>1</v>
      </c>
      <c r="B4" s="1397" t="s">
        <v>810</v>
      </c>
      <c r="C4" s="1398"/>
      <c r="D4" s="1399"/>
    </row>
    <row r="5" spans="1:4" x14ac:dyDescent="0.25">
      <c r="A5" s="1826"/>
      <c r="B5" s="1359" t="s">
        <v>811</v>
      </c>
      <c r="C5" s="1360" t="s">
        <v>811</v>
      </c>
      <c r="D5" s="1361" t="s">
        <v>1115</v>
      </c>
    </row>
    <row r="6" spans="1:4" x14ac:dyDescent="0.25">
      <c r="A6" s="1827"/>
      <c r="B6" s="1359" t="s">
        <v>812</v>
      </c>
      <c r="C6" s="1360" t="s">
        <v>812</v>
      </c>
      <c r="D6" s="1362" t="s">
        <v>1111</v>
      </c>
    </row>
    <row r="7" spans="1:4" x14ac:dyDescent="0.25">
      <c r="A7" s="1827"/>
      <c r="B7" s="1359" t="s">
        <v>813</v>
      </c>
      <c r="C7" s="1360" t="s">
        <v>813</v>
      </c>
      <c r="D7" s="1363"/>
    </row>
    <row r="8" spans="1:4" x14ac:dyDescent="0.25">
      <c r="A8" s="1828"/>
      <c r="B8" s="1364" t="s">
        <v>814</v>
      </c>
      <c r="C8" s="1360" t="s">
        <v>814</v>
      </c>
      <c r="D8" s="1805"/>
    </row>
    <row r="9" spans="1:4" x14ac:dyDescent="0.25">
      <c r="A9" s="1396">
        <v>2</v>
      </c>
      <c r="B9" s="1397" t="s">
        <v>815</v>
      </c>
      <c r="C9" s="1398"/>
      <c r="D9" s="1399"/>
    </row>
    <row r="10" spans="1:4" x14ac:dyDescent="0.25">
      <c r="A10" s="1829"/>
      <c r="B10" s="1831" t="s">
        <v>816</v>
      </c>
      <c r="C10" s="1366" t="s">
        <v>817</v>
      </c>
      <c r="D10" s="1366" t="s">
        <v>1110</v>
      </c>
    </row>
    <row r="11" spans="1:4" x14ac:dyDescent="0.25">
      <c r="A11" s="1830"/>
      <c r="B11" s="1832"/>
      <c r="C11" s="1367" t="s">
        <v>819</v>
      </c>
      <c r="D11" s="1368"/>
    </row>
    <row r="12" spans="1:4" x14ac:dyDescent="0.25">
      <c r="A12" s="1396">
        <v>3</v>
      </c>
      <c r="B12" s="1397" t="s">
        <v>820</v>
      </c>
      <c r="C12" s="1398"/>
      <c r="D12" s="1399"/>
    </row>
    <row r="13" spans="1:4" ht="84" x14ac:dyDescent="0.25">
      <c r="A13" s="1829"/>
      <c r="B13" s="1834" t="s">
        <v>821</v>
      </c>
      <c r="C13" s="1369" t="s">
        <v>822</v>
      </c>
      <c r="D13" s="1800" t="s">
        <v>1116</v>
      </c>
    </row>
    <row r="14" spans="1:4" x14ac:dyDescent="0.25">
      <c r="A14" s="1833"/>
      <c r="B14" s="1835"/>
      <c r="C14" s="1372" t="s">
        <v>823</v>
      </c>
      <c r="D14" s="1373" t="s">
        <v>1110</v>
      </c>
    </row>
    <row r="15" spans="1:4" x14ac:dyDescent="0.25">
      <c r="A15" s="1833"/>
      <c r="B15" s="1835"/>
      <c r="C15" s="1374" t="s">
        <v>824</v>
      </c>
      <c r="D15" s="1373"/>
    </row>
    <row r="16" spans="1:4" x14ac:dyDescent="0.25">
      <c r="A16" s="1833"/>
      <c r="B16" s="1835"/>
      <c r="C16" s="1375" t="s">
        <v>825</v>
      </c>
      <c r="D16" s="1373" t="s">
        <v>1113</v>
      </c>
    </row>
    <row r="17" spans="1:4" x14ac:dyDescent="0.25">
      <c r="A17" s="1833"/>
      <c r="B17" s="1835"/>
      <c r="C17" s="1376" t="s">
        <v>826</v>
      </c>
      <c r="D17" s="1373" t="s">
        <v>1114</v>
      </c>
    </row>
    <row r="18" spans="1:4" x14ac:dyDescent="0.25">
      <c r="A18" s="1833"/>
      <c r="B18" s="1835"/>
      <c r="C18" s="1372" t="s">
        <v>827</v>
      </c>
      <c r="D18" s="1373" t="s">
        <v>1110</v>
      </c>
    </row>
    <row r="19" spans="1:4" x14ac:dyDescent="0.25">
      <c r="A19" s="1833"/>
      <c r="B19" s="1835"/>
      <c r="C19" s="1376" t="s">
        <v>826</v>
      </c>
      <c r="D19" s="1373"/>
    </row>
    <row r="20" spans="1:4" x14ac:dyDescent="0.25">
      <c r="A20" s="1833"/>
      <c r="B20" s="1835"/>
      <c r="C20" s="1376" t="s">
        <v>828</v>
      </c>
      <c r="D20" s="1373" t="s">
        <v>1110</v>
      </c>
    </row>
    <row r="21" spans="1:4" x14ac:dyDescent="0.25">
      <c r="A21" s="1833"/>
      <c r="B21" s="1835"/>
      <c r="C21" s="1376" t="s">
        <v>829</v>
      </c>
      <c r="D21" s="1373"/>
    </row>
    <row r="22" spans="1:4" x14ac:dyDescent="0.25">
      <c r="A22" s="1833"/>
      <c r="B22" s="1835"/>
      <c r="C22" s="1375" t="s">
        <v>830</v>
      </c>
      <c r="D22" s="1373" t="s">
        <v>1110</v>
      </c>
    </row>
    <row r="23" spans="1:4" x14ac:dyDescent="0.25">
      <c r="A23" s="1833"/>
      <c r="B23" s="1835"/>
      <c r="C23" s="1376" t="s">
        <v>826</v>
      </c>
      <c r="D23" s="1373"/>
    </row>
    <row r="24" spans="1:4" x14ac:dyDescent="0.25">
      <c r="A24" s="1833"/>
      <c r="B24" s="1835"/>
      <c r="C24" s="1376" t="s">
        <v>831</v>
      </c>
      <c r="D24" s="1373" t="s">
        <v>1113</v>
      </c>
    </row>
    <row r="25" spans="1:4" ht="36" x14ac:dyDescent="0.25">
      <c r="A25" s="1833"/>
      <c r="B25" s="1835"/>
      <c r="C25" s="1376" t="s">
        <v>826</v>
      </c>
      <c r="D25" s="1373" t="s">
        <v>1117</v>
      </c>
    </row>
    <row r="26" spans="1:4" x14ac:dyDescent="0.25">
      <c r="A26" s="1833"/>
      <c r="B26" s="1835"/>
      <c r="C26" s="1376" t="s">
        <v>832</v>
      </c>
      <c r="D26" s="1373" t="s">
        <v>1110</v>
      </c>
    </row>
    <row r="27" spans="1:4" x14ac:dyDescent="0.25">
      <c r="A27" s="1833"/>
      <c r="B27" s="1835"/>
      <c r="C27" s="1376" t="s">
        <v>826</v>
      </c>
      <c r="D27" s="1373"/>
    </row>
    <row r="28" spans="1:4" x14ac:dyDescent="0.25">
      <c r="A28" s="1833"/>
      <c r="B28" s="1835"/>
      <c r="C28" s="1376" t="s">
        <v>833</v>
      </c>
      <c r="D28" s="1373" t="s">
        <v>1110</v>
      </c>
    </row>
    <row r="29" spans="1:4" x14ac:dyDescent="0.25">
      <c r="A29" s="1833"/>
      <c r="B29" s="1835"/>
      <c r="C29" s="1376" t="s">
        <v>826</v>
      </c>
      <c r="D29" s="1373"/>
    </row>
    <row r="30" spans="1:4" x14ac:dyDescent="0.25">
      <c r="A30" s="1833"/>
      <c r="B30" s="1835"/>
      <c r="C30" s="1376" t="s">
        <v>834</v>
      </c>
      <c r="D30" s="1373" t="s">
        <v>1113</v>
      </c>
    </row>
    <row r="31" spans="1:4" x14ac:dyDescent="0.25">
      <c r="A31" s="1833"/>
      <c r="B31" s="1835"/>
      <c r="C31" s="1376" t="s">
        <v>826</v>
      </c>
      <c r="D31" s="1373" t="s">
        <v>1118</v>
      </c>
    </row>
    <row r="32" spans="1:4" x14ac:dyDescent="0.25">
      <c r="A32" s="1833"/>
      <c r="B32" s="1835"/>
      <c r="C32" s="1376" t="s">
        <v>835</v>
      </c>
      <c r="D32" s="1373" t="s">
        <v>1113</v>
      </c>
    </row>
    <row r="33" spans="1:4" x14ac:dyDescent="0.25">
      <c r="A33" s="1833"/>
      <c r="B33" s="1835"/>
      <c r="C33" s="1376" t="s">
        <v>826</v>
      </c>
      <c r="D33" s="1373" t="s">
        <v>1119</v>
      </c>
    </row>
    <row r="34" spans="1:4" x14ac:dyDescent="0.25">
      <c r="A34" s="1833"/>
      <c r="B34" s="1835"/>
      <c r="C34" s="1375" t="s">
        <v>836</v>
      </c>
      <c r="D34" s="1373" t="s">
        <v>1110</v>
      </c>
    </row>
    <row r="35" spans="1:4" x14ac:dyDescent="0.25">
      <c r="A35" s="1833"/>
      <c r="B35" s="1835"/>
      <c r="C35" s="1376" t="s">
        <v>826</v>
      </c>
      <c r="D35" s="1373"/>
    </row>
    <row r="36" spans="1:4" x14ac:dyDescent="0.25">
      <c r="A36" s="1833"/>
      <c r="B36" s="1835"/>
      <c r="C36" s="1376" t="s">
        <v>837</v>
      </c>
      <c r="D36" s="1373" t="s">
        <v>1110</v>
      </c>
    </row>
    <row r="37" spans="1:4" x14ac:dyDescent="0.25">
      <c r="A37" s="1833"/>
      <c r="B37" s="1835"/>
      <c r="C37" s="1377" t="s">
        <v>826</v>
      </c>
      <c r="D37" s="1373"/>
    </row>
    <row r="38" spans="1:4" x14ac:dyDescent="0.25">
      <c r="A38" s="1833"/>
      <c r="B38" s="1835"/>
      <c r="C38" s="1378" t="s">
        <v>838</v>
      </c>
      <c r="D38" s="1373" t="s">
        <v>1110</v>
      </c>
    </row>
    <row r="39" spans="1:4" x14ac:dyDescent="0.25">
      <c r="A39" s="1833"/>
      <c r="B39" s="1835"/>
      <c r="C39" s="1376" t="s">
        <v>839</v>
      </c>
      <c r="D39" s="1373"/>
    </row>
    <row r="40" spans="1:4" x14ac:dyDescent="0.25">
      <c r="A40" s="1833"/>
      <c r="B40" s="1835"/>
      <c r="C40" s="1378" t="s">
        <v>840</v>
      </c>
      <c r="D40" s="1373" t="s">
        <v>1110</v>
      </c>
    </row>
    <row r="41" spans="1:4" x14ac:dyDescent="0.25">
      <c r="A41" s="1833"/>
      <c r="B41" s="1835"/>
      <c r="C41" s="1376" t="s">
        <v>841</v>
      </c>
      <c r="D41" s="1373"/>
    </row>
    <row r="42" spans="1:4" x14ac:dyDescent="0.25">
      <c r="A42" s="1833"/>
      <c r="B42" s="1835"/>
      <c r="C42" s="1378" t="s">
        <v>842</v>
      </c>
      <c r="D42" s="1373" t="s">
        <v>1113</v>
      </c>
    </row>
    <row r="43" spans="1:4" ht="15" customHeight="1" x14ac:dyDescent="0.25">
      <c r="A43" s="1833"/>
      <c r="B43" s="1835"/>
      <c r="C43" s="1378" t="s">
        <v>826</v>
      </c>
      <c r="D43" s="1373" t="s">
        <v>1120</v>
      </c>
    </row>
    <row r="44" spans="1:4" x14ac:dyDescent="0.25">
      <c r="A44" s="1833"/>
      <c r="B44" s="1835"/>
      <c r="C44" s="1378" t="s">
        <v>843</v>
      </c>
      <c r="D44" s="1373" t="s">
        <v>1110</v>
      </c>
    </row>
    <row r="45" spans="1:4" x14ac:dyDescent="0.25">
      <c r="A45" s="1833"/>
      <c r="B45" s="1835"/>
      <c r="C45" s="1376" t="s">
        <v>844</v>
      </c>
      <c r="D45" s="1373"/>
    </row>
    <row r="46" spans="1:4" x14ac:dyDescent="0.25">
      <c r="A46" s="1833"/>
      <c r="B46" s="1835"/>
      <c r="C46" s="1378" t="s">
        <v>845</v>
      </c>
      <c r="D46" s="1373" t="s">
        <v>818</v>
      </c>
    </row>
    <row r="47" spans="1:4" x14ac:dyDescent="0.25">
      <c r="A47" s="1830"/>
      <c r="B47" s="1836"/>
      <c r="C47" s="1380" t="s">
        <v>844</v>
      </c>
      <c r="D47" s="1381"/>
    </row>
    <row r="48" spans="1:4" ht="15" customHeight="1" x14ac:dyDescent="0.25">
      <c r="A48" s="1829"/>
      <c r="B48" s="1837" t="s">
        <v>846</v>
      </c>
      <c r="C48" s="1382" t="s">
        <v>847</v>
      </c>
      <c r="D48" s="1389" t="s">
        <v>1110</v>
      </c>
    </row>
    <row r="49" spans="1:4" ht="15" customHeight="1" x14ac:dyDescent="0.25">
      <c r="A49" s="1833"/>
      <c r="B49" s="1838"/>
      <c r="C49" s="1376" t="s">
        <v>844</v>
      </c>
      <c r="D49" s="1368"/>
    </row>
    <row r="50" spans="1:4" x14ac:dyDescent="0.25">
      <c r="A50" s="1829"/>
      <c r="B50" s="1839" t="s">
        <v>848</v>
      </c>
      <c r="C50" s="1366" t="s">
        <v>849</v>
      </c>
      <c r="D50" s="1373" t="s">
        <v>1113</v>
      </c>
    </row>
    <row r="51" spans="1:4" x14ac:dyDescent="0.25">
      <c r="A51" s="1833"/>
      <c r="B51" s="1840"/>
      <c r="C51" s="1376" t="s">
        <v>850</v>
      </c>
      <c r="D51" s="1383" t="s">
        <v>1121</v>
      </c>
    </row>
    <row r="52" spans="1:4" ht="24" x14ac:dyDescent="0.25">
      <c r="A52" s="1833"/>
      <c r="B52" s="1840"/>
      <c r="C52" s="1376" t="s">
        <v>851</v>
      </c>
      <c r="D52" s="1373" t="s">
        <v>1113</v>
      </c>
    </row>
    <row r="53" spans="1:4" x14ac:dyDescent="0.25">
      <c r="A53" s="1833"/>
      <c r="B53" s="1840"/>
      <c r="C53" s="1376" t="s">
        <v>852</v>
      </c>
      <c r="D53" s="1383" t="s">
        <v>1122</v>
      </c>
    </row>
    <row r="54" spans="1:4" ht="24" x14ac:dyDescent="0.25">
      <c r="A54" s="1833"/>
      <c r="B54" s="1840"/>
      <c r="C54" s="1376" t="s">
        <v>853</v>
      </c>
      <c r="D54" s="1373" t="s">
        <v>1110</v>
      </c>
    </row>
    <row r="55" spans="1:4" x14ac:dyDescent="0.25">
      <c r="A55" s="1830"/>
      <c r="B55" s="1841"/>
      <c r="C55" s="1380" t="s">
        <v>854</v>
      </c>
      <c r="D55" s="1384"/>
    </row>
    <row r="56" spans="1:4" x14ac:dyDescent="0.25">
      <c r="A56" s="1396">
        <v>4</v>
      </c>
      <c r="B56" s="1397" t="s">
        <v>855</v>
      </c>
      <c r="C56" s="1398"/>
      <c r="D56" s="1399"/>
    </row>
    <row r="57" spans="1:4" ht="24" x14ac:dyDescent="0.25">
      <c r="A57" s="1385"/>
      <c r="B57" s="1360" t="s">
        <v>856</v>
      </c>
      <c r="C57" s="1360" t="s">
        <v>857</v>
      </c>
      <c r="D57" s="1365"/>
    </row>
    <row r="58" spans="1:4" x14ac:dyDescent="0.25">
      <c r="A58" s="1396">
        <v>5</v>
      </c>
      <c r="B58" s="1397" t="s">
        <v>858</v>
      </c>
      <c r="C58" s="1402"/>
      <c r="D58" s="1399"/>
    </row>
    <row r="59" spans="1:4" s="1386" customFormat="1" ht="24" x14ac:dyDescent="0.25">
      <c r="A59" s="1833"/>
      <c r="B59" s="1842" t="s">
        <v>859</v>
      </c>
      <c r="C59" s="1403" t="s">
        <v>860</v>
      </c>
      <c r="D59" s="1403" t="s">
        <v>1110</v>
      </c>
    </row>
    <row r="60" spans="1:4" s="1387" customFormat="1" x14ac:dyDescent="0.25">
      <c r="A60" s="1830"/>
      <c r="B60" s="1843"/>
      <c r="C60" s="1371" t="s">
        <v>861</v>
      </c>
      <c r="D60" s="1371"/>
    </row>
    <row r="61" spans="1:4" s="1387" customFormat="1" ht="24" x14ac:dyDescent="0.25">
      <c r="A61" s="1370"/>
      <c r="B61" s="1843"/>
      <c r="C61" s="1371" t="s">
        <v>860</v>
      </c>
      <c r="D61" s="1371" t="s">
        <v>1110</v>
      </c>
    </row>
    <row r="62" spans="1:4" s="1387" customFormat="1" x14ac:dyDescent="0.25">
      <c r="A62" s="1370"/>
      <c r="B62" s="1843"/>
      <c r="C62" s="1371" t="s">
        <v>861</v>
      </c>
      <c r="D62" s="1371"/>
    </row>
    <row r="63" spans="1:4" s="1387" customFormat="1" x14ac:dyDescent="0.25">
      <c r="A63" s="1370"/>
      <c r="B63" s="1843"/>
      <c r="C63" s="1371" t="s">
        <v>876</v>
      </c>
      <c r="D63" s="1371" t="s">
        <v>1113</v>
      </c>
    </row>
    <row r="64" spans="1:4" s="1387" customFormat="1" ht="24" x14ac:dyDescent="0.25">
      <c r="A64" s="1370"/>
      <c r="B64" s="1844"/>
      <c r="C64" s="1379" t="s">
        <v>877</v>
      </c>
      <c r="D64" s="1379" t="s">
        <v>1123</v>
      </c>
    </row>
    <row r="65" spans="1:4" s="1386" customFormat="1" x14ac:dyDescent="0.25">
      <c r="A65" s="1833"/>
      <c r="B65" s="1848" t="s">
        <v>862</v>
      </c>
      <c r="C65" s="1400" t="s">
        <v>863</v>
      </c>
      <c r="D65" s="1392" t="s">
        <v>1110</v>
      </c>
    </row>
    <row r="66" spans="1:4" s="1387" customFormat="1" x14ac:dyDescent="0.25">
      <c r="A66" s="1830"/>
      <c r="B66" s="1849"/>
      <c r="C66" s="1388" t="s">
        <v>864</v>
      </c>
      <c r="D66" s="1401"/>
    </row>
    <row r="67" spans="1:4" x14ac:dyDescent="0.25">
      <c r="A67" s="1396">
        <v>6</v>
      </c>
      <c r="B67" s="1397" t="s">
        <v>865</v>
      </c>
      <c r="C67" s="1398"/>
      <c r="D67" s="1399"/>
    </row>
    <row r="68" spans="1:4" s="1390" customFormat="1" x14ac:dyDescent="0.25">
      <c r="A68" s="1829"/>
      <c r="B68" s="1845" t="s">
        <v>866</v>
      </c>
      <c r="C68" s="1359" t="s">
        <v>867</v>
      </c>
      <c r="D68" s="1363" t="s">
        <v>1110</v>
      </c>
    </row>
    <row r="69" spans="1:4" s="1386" customFormat="1" x14ac:dyDescent="0.25">
      <c r="A69" s="1830"/>
      <c r="B69" s="1846"/>
      <c r="C69" s="1388" t="s">
        <v>868</v>
      </c>
      <c r="D69" s="1384"/>
    </row>
    <row r="70" spans="1:4" s="1386" customFormat="1" x14ac:dyDescent="0.25">
      <c r="A70" s="1829"/>
      <c r="B70" s="1845" t="s">
        <v>869</v>
      </c>
      <c r="C70" s="1359" t="s">
        <v>870</v>
      </c>
      <c r="D70" s="1363" t="s">
        <v>1110</v>
      </c>
    </row>
    <row r="71" spans="1:4" s="1386" customFormat="1" ht="15" customHeight="1" x14ac:dyDescent="0.25">
      <c r="A71" s="1830"/>
      <c r="B71" s="1846"/>
      <c r="C71" s="1388" t="s">
        <v>871</v>
      </c>
      <c r="D71" s="1384"/>
    </row>
    <row r="72" spans="1:4" s="1386" customFormat="1" x14ac:dyDescent="0.25">
      <c r="A72" s="1829"/>
      <c r="B72" s="1845" t="s">
        <v>872</v>
      </c>
      <c r="C72" s="1359" t="s">
        <v>873</v>
      </c>
      <c r="D72" s="1363" t="s">
        <v>1110</v>
      </c>
    </row>
    <row r="73" spans="1:4" s="1386" customFormat="1" x14ac:dyDescent="0.25">
      <c r="A73" s="1830"/>
      <c r="B73" s="1846"/>
      <c r="C73" s="1388" t="s">
        <v>871</v>
      </c>
      <c r="D73" s="1391"/>
    </row>
    <row r="74" spans="1:4" s="1386" customFormat="1" ht="15" customHeight="1" x14ac:dyDescent="0.25">
      <c r="A74" s="1829"/>
      <c r="B74" s="1847" t="s">
        <v>874</v>
      </c>
      <c r="C74" s="1378" t="s">
        <v>875</v>
      </c>
      <c r="D74" s="1389" t="s">
        <v>1110</v>
      </c>
    </row>
    <row r="75" spans="1:4" s="1387" customFormat="1" x14ac:dyDescent="0.25">
      <c r="A75" s="1830"/>
      <c r="B75" s="1846"/>
      <c r="C75" s="1388" t="s">
        <v>871</v>
      </c>
      <c r="D75" s="1391"/>
    </row>
    <row r="76" spans="1:4" x14ac:dyDescent="0.25">
      <c r="A76" s="1396">
        <v>7</v>
      </c>
      <c r="B76" s="1397" t="s">
        <v>878</v>
      </c>
      <c r="C76" s="1398"/>
      <c r="D76" s="1399"/>
    </row>
    <row r="77" spans="1:4" ht="24" x14ac:dyDescent="0.25">
      <c r="B77" s="1388" t="s">
        <v>878</v>
      </c>
      <c r="C77" s="1388" t="s">
        <v>879</v>
      </c>
      <c r="D77" s="1388"/>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50" customFormat="1" ht="10.5" x14ac:dyDescent="0.15">
      <c r="A1" s="360" t="s">
        <v>176</v>
      </c>
      <c r="B1" s="355" t="s">
        <v>174</v>
      </c>
      <c r="C1" s="639">
        <v>0.8</v>
      </c>
      <c r="D1" s="356" t="s">
        <v>175</v>
      </c>
      <c r="E1" s="639">
        <v>1.2</v>
      </c>
      <c r="F1" s="361"/>
      <c r="G1" s="361"/>
      <c r="H1" s="361"/>
      <c r="I1" s="361"/>
      <c r="J1" s="361"/>
      <c r="K1" s="357"/>
      <c r="L1" s="363"/>
      <c r="S1" s="354"/>
      <c r="U1" s="2213" t="s">
        <v>54</v>
      </c>
      <c r="V1" s="2213"/>
      <c r="W1" s="2213"/>
      <c r="X1" s="2213"/>
      <c r="Y1" s="625"/>
    </row>
    <row r="2" spans="1:25" s="350" customFormat="1" ht="10.5" x14ac:dyDescent="0.15">
      <c r="A2" s="350" t="s">
        <v>0</v>
      </c>
      <c r="B2" s="350" t="s">
        <v>286</v>
      </c>
      <c r="C2" s="350" t="s">
        <v>287</v>
      </c>
      <c r="D2" s="350" t="s">
        <v>304</v>
      </c>
      <c r="E2" s="351" t="s">
        <v>311</v>
      </c>
      <c r="F2" s="641">
        <f>$L$2-5</f>
        <v>2015</v>
      </c>
      <c r="G2" s="642">
        <f>$L$2-4</f>
        <v>2016</v>
      </c>
      <c r="H2" s="642">
        <f>$L$2-3</f>
        <v>2017</v>
      </c>
      <c r="I2" s="642">
        <f>$L$2-2</f>
        <v>2018</v>
      </c>
      <c r="J2" s="373">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2">
        <f>$L$2-4</f>
        <v>2016</v>
      </c>
      <c r="W2" s="642">
        <f>$L$2-3</f>
        <v>2017</v>
      </c>
      <c r="X2" s="642">
        <f>$L$2-2</f>
        <v>2018</v>
      </c>
      <c r="Y2" s="627"/>
    </row>
    <row r="3" spans="1:25" s="350" customFormat="1" ht="10.5" x14ac:dyDescent="0.15">
      <c r="A3" s="612" t="s">
        <v>179</v>
      </c>
      <c r="B3" s="612" t="str">
        <f>Cover!$G$25</f>
        <v>NO</v>
      </c>
      <c r="C3" s="612" t="s">
        <v>220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44.295000000000002</v>
      </c>
      <c r="L3" s="615">
        <f>VLOOKUP(CONCATENATE($B3,"_",$C3,"_",L$2,"_",$D3,"_",$E3),SentData!$F$2:$G$65536,2,)</f>
        <v>36.472999999999999</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0.8234112202280166</v>
      </c>
      <c r="T3" s="616"/>
      <c r="U3" s="612"/>
      <c r="V3" s="612"/>
      <c r="W3" s="612"/>
      <c r="X3" s="612"/>
    </row>
    <row r="4" spans="1:25" s="350" customFormat="1" ht="10.5" x14ac:dyDescent="0.15">
      <c r="A4" s="629" t="s">
        <v>178</v>
      </c>
      <c r="B4" s="612" t="str">
        <f>Cover!$G$25</f>
        <v>NO</v>
      </c>
      <c r="C4" s="612" t="s">
        <v>220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55066</v>
      </c>
      <c r="L4" s="615">
        <f>VLOOKUP(CONCATENATE($B4,"_",$C4,"_",L$2,"_",$D4,"_",$E4),SentData!$F$2:$G$65536,2,)</f>
        <v>38649</v>
      </c>
      <c r="M4" s="616"/>
      <c r="N4" s="617" t="str">
        <f t="shared" si="1"/>
        <v>!!</v>
      </c>
      <c r="O4" s="617" t="str">
        <f t="shared" si="2"/>
        <v>!!</v>
      </c>
      <c r="P4" s="617" t="str">
        <f t="shared" si="3"/>
        <v>!!</v>
      </c>
      <c r="Q4" s="617" t="str">
        <f t="shared" si="4"/>
        <v>!!</v>
      </c>
      <c r="R4" s="617" t="str">
        <f t="shared" si="5"/>
        <v>!!</v>
      </c>
      <c r="S4" s="617">
        <f t="shared" si="6"/>
        <v>0.70186685068826504</v>
      </c>
      <c r="T4" s="616"/>
      <c r="U4" s="612"/>
      <c r="V4" s="612"/>
      <c r="W4" s="612"/>
      <c r="X4" s="612"/>
    </row>
    <row r="5" spans="1:25" x14ac:dyDescent="0.15">
      <c r="A5" s="630" t="s">
        <v>177</v>
      </c>
      <c r="B5" s="618" t="str">
        <f>Cover!$G$25</f>
        <v>NO</v>
      </c>
      <c r="C5" s="618" t="s">
        <v>220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1243.1651427926402</v>
      </c>
      <c r="L5" s="621">
        <f>VLOOKUP(CONCATENATE($B5,"_",$C5,"_",L$2,"_","1000 NAC","_",$E5),SentData!$F$2:$G$65536,2,)/VLOOKUP(CONCATENATE($B5,"_",$C5,"_",L$2,"_",$D5,"_",$E5),SentData!$F$2:$G$65536,2,)</f>
        <v>1059.660570833219</v>
      </c>
      <c r="M5" s="622"/>
      <c r="N5" s="623" t="str">
        <f t="shared" si="1"/>
        <v>!!</v>
      </c>
      <c r="O5" s="623" t="str">
        <f t="shared" si="2"/>
        <v>!!</v>
      </c>
      <c r="P5" s="623" t="str">
        <f t="shared" si="3"/>
        <v>!!</v>
      </c>
      <c r="Q5" s="623" t="str">
        <f t="shared" si="4"/>
        <v>!!</v>
      </c>
      <c r="R5" s="623" t="str">
        <f t="shared" si="5"/>
        <v>!!</v>
      </c>
      <c r="S5" s="623">
        <f t="shared" si="6"/>
        <v>0.85238922356912505</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s="350" customFormat="1" ht="10.5" x14ac:dyDescent="0.15">
      <c r="A6" s="612" t="s">
        <v>179</v>
      </c>
      <c r="B6" s="612" t="str">
        <f>Cover!$G$25</f>
        <v>NO</v>
      </c>
      <c r="C6" s="612" t="s">
        <v>219</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14.587</v>
      </c>
      <c r="L6" s="615">
        <f>VLOOKUP(CONCATENATE($B6,"_",$C6,"_",L$2,"_",$D6,"_",$E6),SentData!$F$2:$G$65536,2,)</f>
        <v>1.2310000000000001</v>
      </c>
      <c r="M6" s="616"/>
      <c r="N6" s="617" t="str">
        <f t="shared" si="1"/>
        <v>!!</v>
      </c>
      <c r="O6" s="617" t="str">
        <f t="shared" si="2"/>
        <v>!!</v>
      </c>
      <c r="P6" s="617" t="str">
        <f t="shared" si="3"/>
        <v>!!</v>
      </c>
      <c r="Q6" s="617" t="str">
        <f t="shared" si="4"/>
        <v>!!</v>
      </c>
      <c r="R6" s="617" t="str">
        <f t="shared" si="5"/>
        <v>!!</v>
      </c>
      <c r="S6" s="617">
        <f t="shared" si="6"/>
        <v>8.4390210461369727E-2</v>
      </c>
      <c r="T6" s="616"/>
      <c r="U6" s="612"/>
      <c r="V6" s="612"/>
      <c r="W6" s="612"/>
      <c r="X6" s="612"/>
    </row>
    <row r="7" spans="1:25" s="350" customFormat="1" ht="10.5" x14ac:dyDescent="0.15">
      <c r="A7" s="629" t="s">
        <v>178</v>
      </c>
      <c r="B7" s="612" t="str">
        <f>Cover!$G$25</f>
        <v>NO</v>
      </c>
      <c r="C7" s="612" t="s">
        <v>219</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17894</v>
      </c>
      <c r="L7" s="615">
        <f>VLOOKUP(CONCATENATE($B7,"_",$C7,"_",L$2,"_",$D7,"_",$E7),SentData!$F$2:$G$65536,2,)</f>
        <v>949</v>
      </c>
      <c r="M7" s="616"/>
      <c r="N7" s="617" t="str">
        <f t="shared" si="1"/>
        <v>!!</v>
      </c>
      <c r="O7" s="617" t="str">
        <f t="shared" si="2"/>
        <v>!!</v>
      </c>
      <c r="P7" s="617" t="str">
        <f t="shared" si="3"/>
        <v>!!</v>
      </c>
      <c r="Q7" s="617" t="str">
        <f t="shared" si="4"/>
        <v>!!</v>
      </c>
      <c r="R7" s="617" t="str">
        <f t="shared" si="5"/>
        <v>!!</v>
      </c>
      <c r="S7" s="617">
        <f t="shared" si="6"/>
        <v>5.3034536716217724E-2</v>
      </c>
      <c r="T7" s="616"/>
      <c r="U7" s="612"/>
      <c r="V7" s="612"/>
      <c r="W7" s="612"/>
      <c r="X7" s="612"/>
    </row>
    <row r="8" spans="1:25" x14ac:dyDescent="0.15">
      <c r="A8" s="630" t="s">
        <v>177</v>
      </c>
      <c r="B8" s="618" t="str">
        <f>Cover!$G$25</f>
        <v>NO</v>
      </c>
      <c r="C8" s="618" t="s">
        <v>219</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f>VLOOKUP(CONCATENATE($B8,"_",$C8,"_",K$2,"_","1000 NAC","_",$E8),SentData!$F$2:$G$65536,2,)/VLOOKUP(CONCATENATE($B8,"_",$C8,"_",K$2,"_",$D8,"_",$E8),SentData!$F$2:$G$65536,2,)</f>
        <v>1226.7087132378144</v>
      </c>
      <c r="L8" s="621">
        <f>VLOOKUP(CONCATENATE($B8,"_",$C8,"_",L$2,"_","1000 NAC","_",$E8),SentData!$F$2:$G$65536,2,)/VLOOKUP(CONCATENATE($B8,"_",$C8,"_",L$2,"_",$D8,"_",$E8),SentData!$F$2:$G$65536,2,)</f>
        <v>770.91795288383423</v>
      </c>
      <c r="M8" s="622"/>
      <c r="N8" s="623" t="str">
        <f t="shared" si="1"/>
        <v>!!</v>
      </c>
      <c r="O8" s="623" t="str">
        <f t="shared" si="2"/>
        <v>!!</v>
      </c>
      <c r="P8" s="623" t="str">
        <f t="shared" si="3"/>
        <v>!!</v>
      </c>
      <c r="Q8" s="623" t="str">
        <f t="shared" si="4"/>
        <v>!!</v>
      </c>
      <c r="R8" s="623" t="str">
        <f t="shared" si="5"/>
        <v>!!</v>
      </c>
      <c r="S8" s="623">
        <f t="shared" si="6"/>
        <v>0.62844418121808931</v>
      </c>
      <c r="T8" s="622"/>
      <c r="U8" s="631" t="str">
        <f>IF(ISNUMBER(U6),IF(ISNUMBER(U7),U7/U6,F7/U6),IF(ISNUMBER(U7),U7/F6,""))</f>
        <v/>
      </c>
      <c r="V8" s="631"/>
      <c r="W8" s="631"/>
      <c r="X8" s="631"/>
    </row>
    <row r="9" spans="1:25" s="350" customFormat="1" ht="10.5" x14ac:dyDescent="0.15">
      <c r="A9" s="612" t="s">
        <v>179</v>
      </c>
      <c r="B9" s="612" t="str">
        <f>Cover!$G$25</f>
        <v>NO</v>
      </c>
      <c r="C9" s="612" t="s">
        <v>220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43.216999999999999</v>
      </c>
      <c r="L9" s="615">
        <f>VLOOKUP(CONCATENATE($B9,"_",$C9,"_",L$2,"_",$D9,"_",$E9),SentData!$F$2:$G$65536,2,)</f>
        <v>36.225999999999999</v>
      </c>
      <c r="M9" s="616"/>
      <c r="N9" s="617" t="str">
        <f t="shared" si="1"/>
        <v>!!</v>
      </c>
      <c r="O9" s="617" t="str">
        <f t="shared" si="2"/>
        <v>!!</v>
      </c>
      <c r="P9" s="617" t="str">
        <f t="shared" si="3"/>
        <v>!!</v>
      </c>
      <c r="Q9" s="617" t="str">
        <f t="shared" si="4"/>
        <v>!!</v>
      </c>
      <c r="R9" s="617" t="str">
        <f t="shared" si="5"/>
        <v>!!</v>
      </c>
      <c r="S9" s="617">
        <f t="shared" si="6"/>
        <v>0.83823495383761015</v>
      </c>
      <c r="T9" s="616"/>
      <c r="U9" s="612"/>
      <c r="V9" s="612"/>
      <c r="W9" s="612"/>
      <c r="X9" s="612"/>
    </row>
    <row r="10" spans="1:25" s="350" customFormat="1" ht="10.5" x14ac:dyDescent="0.15">
      <c r="A10" s="629" t="s">
        <v>178</v>
      </c>
      <c r="B10" s="612" t="str">
        <f>Cover!$G$25</f>
        <v>NO</v>
      </c>
      <c r="C10" s="612" t="s">
        <v>220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48809</v>
      </c>
      <c r="L10" s="615">
        <f>VLOOKUP(CONCATENATE($B10,"_",$C10,"_",L$2,"_",$D10,"_",$E10),SentData!$F$2:$G$65536,2,)</f>
        <v>36572</v>
      </c>
      <c r="M10" s="616"/>
      <c r="N10" s="617" t="str">
        <f t="shared" si="1"/>
        <v>!!</v>
      </c>
      <c r="O10" s="617" t="str">
        <f t="shared" si="2"/>
        <v>!!</v>
      </c>
      <c r="P10" s="617" t="str">
        <f t="shared" si="3"/>
        <v>!!</v>
      </c>
      <c r="Q10" s="617" t="str">
        <f t="shared" si="4"/>
        <v>!!</v>
      </c>
      <c r="R10" s="617" t="str">
        <f t="shared" si="5"/>
        <v>!!</v>
      </c>
      <c r="S10" s="617">
        <f t="shared" si="6"/>
        <v>0.74928804113995373</v>
      </c>
      <c r="T10" s="616"/>
      <c r="U10" s="612"/>
      <c r="V10" s="612"/>
      <c r="W10" s="612"/>
      <c r="X10" s="612"/>
    </row>
    <row r="11" spans="1:25" x14ac:dyDescent="0.15">
      <c r="A11" s="630" t="s">
        <v>177</v>
      </c>
      <c r="B11" s="618" t="str">
        <f>Cover!$G$25</f>
        <v>NO</v>
      </c>
      <c r="C11" s="618" t="s">
        <v>220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1129.3935256959066</v>
      </c>
      <c r="L11" s="621">
        <f>VLOOKUP(CONCATENATE($B11,"_",$C11,"_",L$2,"_","1000 NAC","_",$E11),SentData!$F$2:$G$65536,2,)/VLOOKUP(CONCATENATE($B11,"_",$C11,"_",L$2,"_",$D11,"_",$E11),SentData!$F$2:$G$65536,2,)</f>
        <v>1009.5511511069398</v>
      </c>
      <c r="M11" s="622"/>
      <c r="N11" s="623" t="str">
        <f t="shared" si="1"/>
        <v>!!</v>
      </c>
      <c r="O11" s="623" t="str">
        <f t="shared" si="2"/>
        <v>!!</v>
      </c>
      <c r="P11" s="623" t="str">
        <f t="shared" si="3"/>
        <v>!!</v>
      </c>
      <c r="Q11" s="623" t="str">
        <f t="shared" si="4"/>
        <v>!!</v>
      </c>
      <c r="R11" s="623" t="str">
        <f t="shared" si="5"/>
        <v>!!</v>
      </c>
      <c r="S11" s="623">
        <f t="shared" si="6"/>
        <v>0.89388785054782149</v>
      </c>
      <c r="T11" s="622"/>
      <c r="U11" s="631" t="str">
        <f>IF(ISNUMBER(U9),IF(ISNUMBER(U10),U10/U9,F10/U9),IF(ISNUMBER(U10),U10/F9,""))</f>
        <v/>
      </c>
      <c r="V11" s="631"/>
      <c r="W11" s="631"/>
      <c r="X11" s="631"/>
    </row>
    <row r="12" spans="1:25" s="350" customFormat="1" ht="10.5" x14ac:dyDescent="0.15">
      <c r="A12" s="612" t="s">
        <v>179</v>
      </c>
      <c r="B12" s="612" t="str">
        <f>Cover!$G$25</f>
        <v>NO</v>
      </c>
      <c r="C12" s="612" t="s">
        <v>219</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s="350" customFormat="1" ht="10.5" x14ac:dyDescent="0.15">
      <c r="A13" s="629" t="s">
        <v>178</v>
      </c>
      <c r="B13" s="612" t="str">
        <f>Cover!$G$25</f>
        <v>NO</v>
      </c>
      <c r="C13" s="612" t="s">
        <v>219</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x14ac:dyDescent="0.15">
      <c r="A14" s="630" t="s">
        <v>177</v>
      </c>
      <c r="B14" s="618" t="str">
        <f>Cover!$G$25</f>
        <v>NO</v>
      </c>
      <c r="C14" s="618" t="s">
        <v>219</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c r="W14" s="631"/>
      <c r="X14" s="631"/>
    </row>
    <row r="15" spans="1:25" s="350" customFormat="1" ht="10.5" x14ac:dyDescent="0.15">
      <c r="A15" s="612" t="s">
        <v>179</v>
      </c>
      <c r="B15" s="612" t="str">
        <f>Cover!$G$25</f>
        <v>NO</v>
      </c>
      <c r="C15" s="612" t="s">
        <v>220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4.7E-2</v>
      </c>
      <c r="L15" s="615">
        <f>VLOOKUP(CONCATENATE($B15,"_",$C15,"_",L$2,"_",$D15,"_",$E15),SentData!$F$2:$G$65536,2,)</f>
        <v>0.57499999999999996</v>
      </c>
      <c r="M15" s="616"/>
      <c r="N15" s="617" t="str">
        <f t="shared" si="1"/>
        <v>!!</v>
      </c>
      <c r="O15" s="617" t="str">
        <f t="shared" si="2"/>
        <v>!!</v>
      </c>
      <c r="P15" s="617" t="str">
        <f t="shared" si="3"/>
        <v>!!</v>
      </c>
      <c r="Q15" s="617" t="str">
        <f t="shared" si="4"/>
        <v>!!</v>
      </c>
      <c r="R15" s="617" t="str">
        <f t="shared" si="5"/>
        <v>!!</v>
      </c>
      <c r="S15" s="617">
        <f t="shared" si="6"/>
        <v>12.234042553191488</v>
      </c>
      <c r="T15" s="616"/>
      <c r="U15" s="612"/>
      <c r="V15" s="612"/>
      <c r="W15" s="612"/>
      <c r="X15" s="612"/>
    </row>
    <row r="16" spans="1:25" s="350" customFormat="1" ht="10.5" x14ac:dyDescent="0.15">
      <c r="A16" s="629" t="s">
        <v>178</v>
      </c>
      <c r="B16" s="612" t="str">
        <f>Cover!$G$25</f>
        <v>NO</v>
      </c>
      <c r="C16" s="612" t="s">
        <v>220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71</v>
      </c>
      <c r="L16" s="615">
        <f>VLOOKUP(CONCATENATE($B16,"_",$C16,"_",L$2,"_",$D16,"_",$E16),SentData!$F$2:$G$65536,2,)</f>
        <v>785</v>
      </c>
      <c r="M16" s="616"/>
      <c r="N16" s="617" t="str">
        <f t="shared" si="1"/>
        <v>!!</v>
      </c>
      <c r="O16" s="617" t="str">
        <f t="shared" si="2"/>
        <v>!!</v>
      </c>
      <c r="P16" s="617" t="str">
        <f t="shared" si="3"/>
        <v>!!</v>
      </c>
      <c r="Q16" s="617" t="str">
        <f t="shared" si="4"/>
        <v>!!</v>
      </c>
      <c r="R16" s="617" t="str">
        <f t="shared" si="5"/>
        <v>!!</v>
      </c>
      <c r="S16" s="617">
        <f t="shared" si="6"/>
        <v>11.056338028169014</v>
      </c>
      <c r="T16" s="616"/>
      <c r="U16" s="612"/>
      <c r="V16" s="612"/>
      <c r="W16" s="612"/>
      <c r="X16" s="612"/>
    </row>
    <row r="17" spans="1:24" x14ac:dyDescent="0.15">
      <c r="A17" s="630" t="s">
        <v>177</v>
      </c>
      <c r="B17" s="618" t="str">
        <f>Cover!$G$25</f>
        <v>NO</v>
      </c>
      <c r="C17" s="618" t="s">
        <v>220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1510.6382978723404</v>
      </c>
      <c r="L17" s="621">
        <f>VLOOKUP(CONCATENATE($B17,"_",$C17,"_",L$2,"_","1000 NAC","_",$E17),SentData!$F$2:$G$65536,2,)/VLOOKUP(CONCATENATE($B17,"_",$C17,"_",L$2,"_",$D17,"_",$E17),SentData!$F$2:$G$65536,2,)</f>
        <v>1365.217391304348</v>
      </c>
      <c r="M17" s="622"/>
      <c r="N17" s="623" t="str">
        <f t="shared" si="1"/>
        <v>!!</v>
      </c>
      <c r="O17" s="623" t="str">
        <f t="shared" si="2"/>
        <v>!!</v>
      </c>
      <c r="P17" s="623" t="str">
        <f t="shared" si="3"/>
        <v>!!</v>
      </c>
      <c r="Q17" s="623" t="str">
        <f t="shared" si="4"/>
        <v>!!</v>
      </c>
      <c r="R17" s="623" t="str">
        <f t="shared" si="5"/>
        <v>!!</v>
      </c>
      <c r="S17" s="623">
        <f t="shared" si="6"/>
        <v>0.90373545621555429</v>
      </c>
      <c r="T17" s="622"/>
      <c r="U17" s="631" t="str">
        <f>IF(ISNUMBER(U15),IF(ISNUMBER(U16),U16/U15,F16/U15),IF(ISNUMBER(U16),U16/F15,""))</f>
        <v/>
      </c>
      <c r="V17" s="631"/>
      <c r="W17" s="631"/>
      <c r="X17" s="631"/>
    </row>
    <row r="18" spans="1:24" s="350" customFormat="1" ht="10.5" x14ac:dyDescent="0.15">
      <c r="A18" s="612" t="s">
        <v>179</v>
      </c>
      <c r="B18" s="612" t="str">
        <f>Cover!$G$25</f>
        <v>NO</v>
      </c>
      <c r="C18" s="612" t="s">
        <v>219</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s="350" customFormat="1" ht="10.5" x14ac:dyDescent="0.15">
      <c r="A19" s="629" t="s">
        <v>178</v>
      </c>
      <c r="B19" s="612" t="str">
        <f>Cover!$G$25</f>
        <v>NO</v>
      </c>
      <c r="C19" s="612" t="s">
        <v>219</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x14ac:dyDescent="0.15">
      <c r="A20" s="630" t="s">
        <v>177</v>
      </c>
      <c r="B20" s="618" t="str">
        <f>Cover!$G$25</f>
        <v>NO</v>
      </c>
      <c r="C20" s="618" t="s">
        <v>219</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c r="W20" s="631"/>
      <c r="X20" s="631"/>
    </row>
    <row r="21" spans="1:24" s="350" customFormat="1" ht="10.5" x14ac:dyDescent="0.15">
      <c r="A21" s="612" t="s">
        <v>179</v>
      </c>
      <c r="B21" s="612" t="str">
        <f>Cover!$G$25</f>
        <v>NO</v>
      </c>
      <c r="C21" s="612" t="s">
        <v>220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43.17</v>
      </c>
      <c r="L21" s="615">
        <f>VLOOKUP(CONCATENATE($B21,"_",$C21,"_",L$2,"_",$D21,"_",$E21),SentData!$F$2:$G$65536,2,)</f>
        <v>35.651000000000003</v>
      </c>
      <c r="M21" s="616"/>
      <c r="N21" s="617" t="str">
        <f t="shared" si="1"/>
        <v>!!</v>
      </c>
      <c r="O21" s="617" t="str">
        <f t="shared" si="2"/>
        <v>!!</v>
      </c>
      <c r="P21" s="617" t="str">
        <f t="shared" si="3"/>
        <v>!!</v>
      </c>
      <c r="Q21" s="617" t="str">
        <f t="shared" si="4"/>
        <v>!!</v>
      </c>
      <c r="R21" s="617" t="str">
        <f t="shared" si="5"/>
        <v>!!</v>
      </c>
      <c r="S21" s="617">
        <f t="shared" si="6"/>
        <v>0.82582812138058836</v>
      </c>
      <c r="T21" s="616"/>
      <c r="U21" s="612"/>
      <c r="V21" s="612"/>
      <c r="W21" s="612"/>
      <c r="X21" s="612"/>
    </row>
    <row r="22" spans="1:24" s="350" customFormat="1" ht="10.5" x14ac:dyDescent="0.15">
      <c r="A22" s="629" t="s">
        <v>178</v>
      </c>
      <c r="B22" s="612" t="str">
        <f>Cover!$G$25</f>
        <v>NO</v>
      </c>
      <c r="C22" s="612" t="s">
        <v>220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48737</v>
      </c>
      <c r="L22" s="615">
        <f>VLOOKUP(CONCATENATE($B22,"_",$C22,"_",L$2,"_",$D22,"_",$E22),SentData!$F$2:$G$65536,2,)</f>
        <v>35786</v>
      </c>
      <c r="M22" s="616"/>
      <c r="N22" s="617" t="str">
        <f t="shared" si="1"/>
        <v>!!</v>
      </c>
      <c r="O22" s="617" t="str">
        <f t="shared" si="2"/>
        <v>!!</v>
      </c>
      <c r="P22" s="617" t="str">
        <f t="shared" si="3"/>
        <v>!!</v>
      </c>
      <c r="Q22" s="617" t="str">
        <f t="shared" si="4"/>
        <v>!!</v>
      </c>
      <c r="R22" s="617" t="str">
        <f t="shared" si="5"/>
        <v>!!</v>
      </c>
      <c r="S22" s="617">
        <f t="shared" si="6"/>
        <v>0.7342675995650122</v>
      </c>
      <c r="T22" s="616"/>
      <c r="U22" s="612"/>
      <c r="V22" s="612"/>
      <c r="W22" s="612"/>
      <c r="X22" s="612"/>
    </row>
    <row r="23" spans="1:24" x14ac:dyDescent="0.15">
      <c r="A23" s="630" t="s">
        <v>177</v>
      </c>
      <c r="B23" s="618" t="str">
        <f>Cover!$G$25</f>
        <v>NO</v>
      </c>
      <c r="C23" s="618" t="s">
        <v>220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1128.9552930275654</v>
      </c>
      <c r="L23" s="621">
        <f>VLOOKUP(CONCATENATE($B23,"_",$C23,"_",L$2,"_","1000 NAC","_",$E23),SentData!$F$2:$G$65536,2,)/VLOOKUP(CONCATENATE($B23,"_",$C23,"_",L$2,"_",$D23,"_",$E23),SentData!$F$2:$G$65536,2,)</f>
        <v>1003.7867100502089</v>
      </c>
      <c r="M23" s="622"/>
      <c r="N23" s="623" t="str">
        <f t="shared" si="1"/>
        <v>!!</v>
      </c>
      <c r="O23" s="623" t="str">
        <f t="shared" si="2"/>
        <v>!!</v>
      </c>
      <c r="P23" s="623" t="str">
        <f t="shared" si="3"/>
        <v>!!</v>
      </c>
      <c r="Q23" s="623" t="str">
        <f t="shared" si="4"/>
        <v>!!</v>
      </c>
      <c r="R23" s="623" t="str">
        <f t="shared" si="5"/>
        <v>!!</v>
      </c>
      <c r="S23" s="623">
        <f t="shared" si="6"/>
        <v>0.88912883995460368</v>
      </c>
      <c r="T23" s="622"/>
      <c r="U23" s="631" t="str">
        <f>IF(ISNUMBER(U21),IF(ISNUMBER(U22),U22/U21,F22/U21),IF(ISNUMBER(U22),U22/F21,""))</f>
        <v/>
      </c>
      <c r="V23" s="631"/>
      <c r="W23" s="631"/>
      <c r="X23" s="631"/>
    </row>
    <row r="24" spans="1:24" s="350" customFormat="1" ht="10.5" x14ac:dyDescent="0.15">
      <c r="A24" s="612" t="s">
        <v>179</v>
      </c>
      <c r="B24" s="612" t="str">
        <f>Cover!$G$25</f>
        <v>NO</v>
      </c>
      <c r="C24" s="612" t="s">
        <v>219</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v>
      </c>
      <c r="L24" s="615">
        <f>VLOOKUP(CONCATENATE($B24,"_",$C24,"_",L$2,"_",$D24,"_",$E24),SentData!$F$2:$G$65536,2,)</f>
        <v>0</v>
      </c>
      <c r="M24" s="616"/>
      <c r="N24" s="617" t="str">
        <f t="shared" si="1"/>
        <v>!!</v>
      </c>
      <c r="O24" s="617" t="str">
        <f t="shared" si="2"/>
        <v>!!</v>
      </c>
      <c r="P24" s="617" t="str">
        <f t="shared" si="3"/>
        <v>!!</v>
      </c>
      <c r="Q24" s="617" t="str">
        <f t="shared" si="4"/>
        <v>!!</v>
      </c>
      <c r="R24" s="617" t="str">
        <f t="shared" si="5"/>
        <v>!!</v>
      </c>
      <c r="S24" s="617" t="str">
        <f t="shared" si="6"/>
        <v>!!</v>
      </c>
      <c r="T24" s="616"/>
      <c r="U24" s="612"/>
      <c r="V24" s="612"/>
      <c r="W24" s="612"/>
      <c r="X24" s="612"/>
    </row>
    <row r="25" spans="1:24" s="350" customFormat="1" ht="10.5" x14ac:dyDescent="0.15">
      <c r="A25" s="629" t="s">
        <v>178</v>
      </c>
      <c r="B25" s="612" t="str">
        <f>Cover!$G$25</f>
        <v>NO</v>
      </c>
      <c r="C25" s="612" t="s">
        <v>219</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x14ac:dyDescent="0.15">
      <c r="A26" s="630" t="s">
        <v>177</v>
      </c>
      <c r="B26" s="618" t="str">
        <f>Cover!$G$25</f>
        <v>NO</v>
      </c>
      <c r="C26" s="618" t="s">
        <v>219</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c r="W26" s="631"/>
      <c r="X26" s="631"/>
    </row>
    <row r="27" spans="1:24" s="350" customFormat="1" ht="10.5" x14ac:dyDescent="0.15">
      <c r="A27" s="612" t="s">
        <v>179</v>
      </c>
      <c r="B27" s="612" t="str">
        <f>Cover!$G$25</f>
        <v>NO</v>
      </c>
      <c r="C27" s="612" t="s">
        <v>220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1.0780000000000001</v>
      </c>
      <c r="L27" s="615">
        <f>VLOOKUP(CONCATENATE($B27,"_",$C27,"_",L$2,"_",$D27,"_",$E27),SentData!$F$2:$G$65536,2,)</f>
        <v>0.247</v>
      </c>
      <c r="M27" s="616"/>
      <c r="N27" s="617" t="str">
        <f t="shared" si="1"/>
        <v>!!</v>
      </c>
      <c r="O27" s="617" t="str">
        <f t="shared" si="2"/>
        <v>!!</v>
      </c>
      <c r="P27" s="617" t="str">
        <f t="shared" si="3"/>
        <v>!!</v>
      </c>
      <c r="Q27" s="617" t="str">
        <f t="shared" si="4"/>
        <v>!!</v>
      </c>
      <c r="R27" s="617" t="str">
        <f t="shared" si="5"/>
        <v>!!</v>
      </c>
      <c r="S27" s="617">
        <f t="shared" si="6"/>
        <v>0.22912801484230053</v>
      </c>
      <c r="T27" s="616"/>
      <c r="U27" s="612"/>
      <c r="V27" s="612"/>
      <c r="W27" s="612"/>
      <c r="X27" s="612"/>
    </row>
    <row r="28" spans="1:24" s="350" customFormat="1" ht="10.5" x14ac:dyDescent="0.15">
      <c r="A28" s="629" t="s">
        <v>178</v>
      </c>
      <c r="B28" s="612" t="str">
        <f>Cover!$G$25</f>
        <v>NO</v>
      </c>
      <c r="C28" s="612" t="s">
        <v>220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6258</v>
      </c>
      <c r="L28" s="615">
        <f>VLOOKUP(CONCATENATE($B28,"_",$C28,"_",L$2,"_",$D28,"_",$E28),SentData!$F$2:$G$65536,2,)</f>
        <v>2077</v>
      </c>
      <c r="M28" s="616"/>
      <c r="N28" s="617" t="str">
        <f t="shared" si="1"/>
        <v>!!</v>
      </c>
      <c r="O28" s="617" t="str">
        <f t="shared" si="2"/>
        <v>!!</v>
      </c>
      <c r="P28" s="617" t="str">
        <f t="shared" si="3"/>
        <v>!!</v>
      </c>
      <c r="Q28" s="617" t="str">
        <f t="shared" si="4"/>
        <v>!!</v>
      </c>
      <c r="R28" s="617" t="str">
        <f t="shared" si="5"/>
        <v>!!</v>
      </c>
      <c r="S28" s="617">
        <f t="shared" si="6"/>
        <v>0.33189517417705339</v>
      </c>
      <c r="T28" s="616"/>
      <c r="U28" s="612"/>
      <c r="V28" s="612"/>
      <c r="W28" s="612"/>
      <c r="X28" s="612"/>
    </row>
    <row r="29" spans="1:24" x14ac:dyDescent="0.15">
      <c r="A29" s="630" t="s">
        <v>177</v>
      </c>
      <c r="B29" s="618" t="str">
        <f>Cover!$G$25</f>
        <v>NO</v>
      </c>
      <c r="C29" s="618" t="s">
        <v>220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5805.1948051948048</v>
      </c>
      <c r="L29" s="621">
        <f>VLOOKUP(CONCATENATE($B29,"_",$C29,"_",L$2,"_","1000 NAC","_",$E29),SentData!$F$2:$G$65536,2,)/VLOOKUP(CONCATENATE($B29,"_",$C29,"_",L$2,"_",$D29,"_",$E29),SentData!$F$2:$G$65536,2,)</f>
        <v>8408.9068825910927</v>
      </c>
      <c r="M29" s="622"/>
      <c r="N29" s="623" t="str">
        <f t="shared" si="1"/>
        <v>!!</v>
      </c>
      <c r="O29" s="623" t="str">
        <f t="shared" si="2"/>
        <v>!!</v>
      </c>
      <c r="P29" s="623" t="str">
        <f t="shared" si="3"/>
        <v>!!</v>
      </c>
      <c r="Q29" s="623" t="str">
        <f t="shared" si="4"/>
        <v>!!</v>
      </c>
      <c r="R29" s="623" t="str">
        <f t="shared" si="5"/>
        <v>!!</v>
      </c>
      <c r="S29" s="623">
        <f t="shared" si="6"/>
        <v>1.4485141609832533</v>
      </c>
      <c r="T29" s="622"/>
      <c r="U29" s="631" t="str">
        <f>IF(ISNUMBER(U27),IF(ISNUMBER(U28),U28/U27,F28/U27),IF(ISNUMBER(U28),U28/F27,""))</f>
        <v/>
      </c>
      <c r="V29" s="631"/>
      <c r="W29" s="631"/>
      <c r="X29" s="631"/>
    </row>
    <row r="30" spans="1:24" s="350" customFormat="1" ht="10.5" x14ac:dyDescent="0.15">
      <c r="A30" s="612" t="s">
        <v>179</v>
      </c>
      <c r="B30" s="612" t="str">
        <f>Cover!$G$25</f>
        <v>NO</v>
      </c>
      <c r="C30" s="612" t="s">
        <v>219</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14.587</v>
      </c>
      <c r="L30" s="615">
        <f>VLOOKUP(CONCATENATE($B30,"_",$C30,"_",L$2,"_",$D30,"_",$E30),SentData!$F$2:$G$65536,2,)</f>
        <v>1.2310000000000001</v>
      </c>
      <c r="M30" s="616"/>
      <c r="N30" s="617" t="str">
        <f t="shared" si="1"/>
        <v>!!</v>
      </c>
      <c r="O30" s="617" t="str">
        <f t="shared" si="2"/>
        <v>!!</v>
      </c>
      <c r="P30" s="617" t="str">
        <f t="shared" si="3"/>
        <v>!!</v>
      </c>
      <c r="Q30" s="617" t="str">
        <f t="shared" si="4"/>
        <v>!!</v>
      </c>
      <c r="R30" s="617" t="str">
        <f t="shared" si="5"/>
        <v>!!</v>
      </c>
      <c r="S30" s="617">
        <f t="shared" si="6"/>
        <v>8.4390210461369727E-2</v>
      </c>
      <c r="T30" s="616"/>
      <c r="U30" s="612"/>
      <c r="V30" s="612"/>
      <c r="W30" s="612"/>
      <c r="X30" s="612"/>
    </row>
    <row r="31" spans="1:24" s="350" customFormat="1" ht="10.5" x14ac:dyDescent="0.15">
      <c r="A31" s="629" t="s">
        <v>178</v>
      </c>
      <c r="B31" s="612" t="str">
        <f>Cover!$G$25</f>
        <v>NO</v>
      </c>
      <c r="C31" s="612" t="s">
        <v>219</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17894</v>
      </c>
      <c r="L31" s="615">
        <f>VLOOKUP(CONCATENATE($B31,"_",$C31,"_",L$2,"_",$D31,"_",$E31),SentData!$F$2:$G$65536,2,)</f>
        <v>949</v>
      </c>
      <c r="M31" s="616"/>
      <c r="N31" s="617" t="str">
        <f t="shared" si="1"/>
        <v>!!</v>
      </c>
      <c r="O31" s="617" t="str">
        <f t="shared" si="2"/>
        <v>!!</v>
      </c>
      <c r="P31" s="617" t="str">
        <f t="shared" si="3"/>
        <v>!!</v>
      </c>
      <c r="Q31" s="617" t="str">
        <f t="shared" si="4"/>
        <v>!!</v>
      </c>
      <c r="R31" s="617" t="str">
        <f t="shared" si="5"/>
        <v>!!</v>
      </c>
      <c r="S31" s="617">
        <f t="shared" si="6"/>
        <v>5.3034536716217724E-2</v>
      </c>
      <c r="T31" s="616"/>
      <c r="U31" s="612"/>
      <c r="V31" s="612"/>
      <c r="W31" s="612"/>
      <c r="X31" s="612"/>
    </row>
    <row r="32" spans="1:24" x14ac:dyDescent="0.15">
      <c r="A32" s="630" t="s">
        <v>177</v>
      </c>
      <c r="B32" s="618" t="str">
        <f>Cover!$G$25</f>
        <v>NO</v>
      </c>
      <c r="C32" s="618" t="s">
        <v>219</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f>VLOOKUP(CONCATENATE($B32,"_",$C32,"_",K$2,"_","1000 NAC","_",$E32),SentData!$F$2:$G$65536,2,)/VLOOKUP(CONCATENATE($B32,"_",$C32,"_",K$2,"_",$D32,"_",$E32),SentData!$F$2:$G$65536,2,)</f>
        <v>1226.7087132378144</v>
      </c>
      <c r="L32" s="621">
        <f>VLOOKUP(CONCATENATE($B32,"_",$C32,"_",L$2,"_","1000 NAC","_",$E32),SentData!$F$2:$G$65536,2,)/VLOOKUP(CONCATENATE($B32,"_",$C32,"_",L$2,"_",$D32,"_",$E32),SentData!$F$2:$G$65536,2,)</f>
        <v>770.91795288383423</v>
      </c>
      <c r="M32" s="622"/>
      <c r="N32" s="623" t="str">
        <f t="shared" si="1"/>
        <v>!!</v>
      </c>
      <c r="O32" s="623" t="str">
        <f t="shared" si="2"/>
        <v>!!</v>
      </c>
      <c r="P32" s="623" t="str">
        <f t="shared" si="3"/>
        <v>!!</v>
      </c>
      <c r="Q32" s="623" t="str">
        <f t="shared" si="4"/>
        <v>!!</v>
      </c>
      <c r="R32" s="623" t="str">
        <f t="shared" si="5"/>
        <v>!!</v>
      </c>
      <c r="S32" s="623">
        <f t="shared" si="6"/>
        <v>0.62844418121808931</v>
      </c>
      <c r="T32" s="622"/>
      <c r="U32" s="631" t="str">
        <f>IF(ISNUMBER(U30),IF(ISNUMBER(U31),U31/U30,F31/U30),IF(ISNUMBER(U31),U31/F30,""))</f>
        <v/>
      </c>
      <c r="V32" s="631"/>
      <c r="W32" s="631"/>
      <c r="X32" s="631"/>
    </row>
    <row r="33" spans="1:24" s="350" customFormat="1" ht="10.5" x14ac:dyDescent="0.15">
      <c r="A33" s="612" t="s">
        <v>179</v>
      </c>
      <c r="B33" s="612" t="str">
        <f>Cover!$G$25</f>
        <v>NO</v>
      </c>
      <c r="C33" s="612" t="s">
        <v>220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0.98899999999999999</v>
      </c>
      <c r="L33" s="615">
        <f>VLOOKUP(CONCATENATE($B33,"_",$C33,"_",L$2,"_",$D33,"_",$E33),SentData!$F$2:$G$65536,2,)</f>
        <v>8.3000000000000004E-2</v>
      </c>
      <c r="M33" s="616"/>
      <c r="N33" s="617" t="str">
        <f t="shared" si="1"/>
        <v>!!</v>
      </c>
      <c r="O33" s="617" t="str">
        <f t="shared" si="2"/>
        <v>!!</v>
      </c>
      <c r="P33" s="617" t="str">
        <f t="shared" si="3"/>
        <v>!!</v>
      </c>
      <c r="Q33" s="617" t="str">
        <f t="shared" si="4"/>
        <v>!!</v>
      </c>
      <c r="R33" s="617" t="str">
        <f t="shared" si="5"/>
        <v>!!</v>
      </c>
      <c r="S33" s="617">
        <f t="shared" si="6"/>
        <v>8.3923154701718919E-2</v>
      </c>
      <c r="T33" s="616"/>
      <c r="U33" s="612"/>
      <c r="V33" s="612"/>
      <c r="W33" s="612"/>
      <c r="X33" s="612"/>
    </row>
    <row r="34" spans="1:24" s="350" customFormat="1" ht="10.5" x14ac:dyDescent="0.15">
      <c r="A34" s="629" t="s">
        <v>178</v>
      </c>
      <c r="B34" s="612" t="str">
        <f>Cover!$G$25</f>
        <v>NO</v>
      </c>
      <c r="C34" s="612" t="s">
        <v>220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5692</v>
      </c>
      <c r="L34" s="615">
        <f>VLOOKUP(CONCATENATE($B34,"_",$C34,"_",L$2,"_",$D34,"_",$E34),SentData!$F$2:$G$65536,2,)</f>
        <v>557</v>
      </c>
      <c r="M34" s="616"/>
      <c r="N34" s="617" t="str">
        <f t="shared" si="1"/>
        <v>!!</v>
      </c>
      <c r="O34" s="617" t="str">
        <f t="shared" si="2"/>
        <v>!!</v>
      </c>
      <c r="P34" s="617" t="str">
        <f t="shared" si="3"/>
        <v>!!</v>
      </c>
      <c r="Q34" s="617" t="str">
        <f t="shared" si="4"/>
        <v>!!</v>
      </c>
      <c r="R34" s="617" t="str">
        <f t="shared" si="5"/>
        <v>!!</v>
      </c>
      <c r="S34" s="617">
        <f t="shared" si="6"/>
        <v>9.7856640899508088E-2</v>
      </c>
      <c r="T34" s="616"/>
      <c r="U34" s="612"/>
      <c r="V34" s="612"/>
      <c r="W34" s="612"/>
      <c r="X34" s="612"/>
    </row>
    <row r="35" spans="1:24" x14ac:dyDescent="0.15">
      <c r="A35" s="630" t="s">
        <v>177</v>
      </c>
      <c r="B35" s="618" t="str">
        <f>Cover!$G$25</f>
        <v>NO</v>
      </c>
      <c r="C35" s="618" t="s">
        <v>220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5755.30839231547</v>
      </c>
      <c r="L35" s="621">
        <f>VLOOKUP(CONCATENATE($B35,"_",$C35,"_",L$2,"_","1000 NAC","_",$E35),SentData!$F$2:$G$65536,2,)/VLOOKUP(CONCATENATE($B35,"_",$C35,"_",L$2,"_",$D35,"_",$E35),SentData!$F$2:$G$65536,2,)</f>
        <v>6710.8433734939754</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1.1660267210796806</v>
      </c>
      <c r="T35" s="622"/>
      <c r="U35" s="631" t="str">
        <f>IF(ISNUMBER(U33),IF(ISNUMBER(U34),U34/U33,F34/U33),IF(ISNUMBER(U34),U34/F33,""))</f>
        <v/>
      </c>
      <c r="V35" s="631"/>
      <c r="W35" s="631"/>
      <c r="X35" s="631"/>
    </row>
    <row r="36" spans="1:24" s="350" customFormat="1" ht="10.5" x14ac:dyDescent="0.15">
      <c r="A36" s="612" t="s">
        <v>179</v>
      </c>
      <c r="B36" s="612" t="str">
        <f>Cover!$G$25</f>
        <v>NO</v>
      </c>
      <c r="C36" s="612" t="s">
        <v>219</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14.516999999999999</v>
      </c>
      <c r="L36" s="615">
        <f>VLOOKUP(CONCATENATE($B36,"_",$C36,"_",L$2,"_",$D36,"_",$E36),SentData!$F$2:$G$65536,2,)</f>
        <v>1.226</v>
      </c>
      <c r="M36" s="616"/>
      <c r="N36" s="617" t="str">
        <f t="shared" si="7"/>
        <v>!!</v>
      </c>
      <c r="O36" s="617" t="str">
        <f t="shared" si="8"/>
        <v>!!</v>
      </c>
      <c r="P36" s="617" t="str">
        <f t="shared" si="9"/>
        <v>!!</v>
      </c>
      <c r="Q36" s="617" t="str">
        <f t="shared" si="10"/>
        <v>!!</v>
      </c>
      <c r="R36" s="617" t="str">
        <f t="shared" si="11"/>
        <v>!!</v>
      </c>
      <c r="S36" s="617">
        <f t="shared" si="12"/>
        <v>8.4452710615140869E-2</v>
      </c>
      <c r="T36" s="616"/>
      <c r="U36" s="612"/>
      <c r="V36" s="612"/>
      <c r="W36" s="612"/>
      <c r="X36" s="612"/>
    </row>
    <row r="37" spans="1:24" s="350" customFormat="1" ht="10.5" x14ac:dyDescent="0.15">
      <c r="A37" s="629" t="s">
        <v>178</v>
      </c>
      <c r="B37" s="612" t="str">
        <f>Cover!$G$25</f>
        <v>NO</v>
      </c>
      <c r="C37" s="612" t="s">
        <v>219</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17852</v>
      </c>
      <c r="L37" s="615">
        <f>VLOOKUP(CONCATENATE($B37,"_",$C37,"_",L$2,"_",$D37,"_",$E37),SentData!$F$2:$G$65536,2,)</f>
        <v>940</v>
      </c>
      <c r="M37" s="616"/>
      <c r="N37" s="617" t="str">
        <f t="shared" si="7"/>
        <v>!!</v>
      </c>
      <c r="O37" s="617" t="str">
        <f t="shared" si="8"/>
        <v>!!</v>
      </c>
      <c r="P37" s="617" t="str">
        <f t="shared" si="9"/>
        <v>!!</v>
      </c>
      <c r="Q37" s="617" t="str">
        <f t="shared" si="10"/>
        <v>!!</v>
      </c>
      <c r="R37" s="617" t="str">
        <f t="shared" si="11"/>
        <v>!!</v>
      </c>
      <c r="S37" s="617">
        <f t="shared" si="12"/>
        <v>5.2655164687429978E-2</v>
      </c>
      <c r="T37" s="616"/>
      <c r="U37" s="612"/>
      <c r="V37" s="612"/>
      <c r="W37" s="612"/>
      <c r="X37" s="612"/>
    </row>
    <row r="38" spans="1:24" x14ac:dyDescent="0.15">
      <c r="A38" s="630" t="s">
        <v>177</v>
      </c>
      <c r="B38" s="618" t="str">
        <f>Cover!$G$25</f>
        <v>NO</v>
      </c>
      <c r="C38" s="618" t="s">
        <v>219</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1229.7306606048082</v>
      </c>
      <c r="L38" s="621">
        <f>VLOOKUP(CONCATENATE($B38,"_",$C38,"_",L$2,"_","1000 NAC","_",$E38),SentData!$F$2:$G$65536,2,)/VLOOKUP(CONCATENATE($B38,"_",$C38,"_",L$2,"_",$D38,"_",$E38),SentData!$F$2:$G$65536,2,)</f>
        <v>766.72104404567699</v>
      </c>
      <c r="M38" s="622"/>
      <c r="N38" s="623" t="str">
        <f t="shared" si="7"/>
        <v>!!</v>
      </c>
      <c r="O38" s="623" t="str">
        <f t="shared" si="8"/>
        <v>!!</v>
      </c>
      <c r="P38" s="623" t="str">
        <f t="shared" si="9"/>
        <v>!!</v>
      </c>
      <c r="Q38" s="623" t="str">
        <f t="shared" si="10"/>
        <v>!!</v>
      </c>
      <c r="R38" s="623" t="str">
        <f t="shared" si="11"/>
        <v>!!</v>
      </c>
      <c r="S38" s="623">
        <f t="shared" si="12"/>
        <v>0.6234869704465098</v>
      </c>
      <c r="T38" s="622"/>
      <c r="U38" s="631" t="str">
        <f>IF(ISNUMBER(U36),IF(ISNUMBER(U37),U37/U36,F37/U36),IF(ISNUMBER(U37),U37/F36,""))</f>
        <v/>
      </c>
      <c r="V38" s="631"/>
      <c r="W38" s="631"/>
      <c r="X38" s="631"/>
    </row>
    <row r="39" spans="1:24" s="350" customFormat="1" ht="10.5" x14ac:dyDescent="0.15">
      <c r="A39" s="612" t="s">
        <v>179</v>
      </c>
      <c r="B39" s="612" t="str">
        <f>Cover!$G$25</f>
        <v>NO</v>
      </c>
      <c r="C39" s="612" t="s">
        <v>220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8.8999999999999996E-2</v>
      </c>
      <c r="L39" s="615">
        <f>VLOOKUP(CONCATENATE($B39,"_",$C39,"_",L$2,"_",$D39,"_",$E39),SentData!$F$2:$G$65536,2,)</f>
        <v>0.16400000000000001</v>
      </c>
      <c r="M39" s="616"/>
      <c r="N39" s="617" t="str">
        <f t="shared" si="7"/>
        <v>!!</v>
      </c>
      <c r="O39" s="617" t="str">
        <f t="shared" si="8"/>
        <v>!!</v>
      </c>
      <c r="P39" s="617" t="str">
        <f t="shared" si="9"/>
        <v>!!</v>
      </c>
      <c r="Q39" s="617" t="str">
        <f t="shared" si="10"/>
        <v>!!</v>
      </c>
      <c r="R39" s="617" t="str">
        <f t="shared" si="11"/>
        <v>!!</v>
      </c>
      <c r="S39" s="617">
        <f t="shared" si="12"/>
        <v>1.8426966292134832</v>
      </c>
      <c r="T39" s="616"/>
      <c r="U39" s="612"/>
      <c r="V39" s="612"/>
      <c r="W39" s="612"/>
      <c r="X39" s="612"/>
    </row>
    <row r="40" spans="1:24" s="350" customFormat="1" ht="10.5" x14ac:dyDescent="0.15">
      <c r="A40" s="629" t="s">
        <v>178</v>
      </c>
      <c r="B40" s="612" t="str">
        <f>Cover!$G$25</f>
        <v>NO</v>
      </c>
      <c r="C40" s="612" t="s">
        <v>220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566</v>
      </c>
      <c r="L40" s="615">
        <f>VLOOKUP(CONCATENATE($B40,"_",$C40,"_",L$2,"_",$D40,"_",$E40),SentData!$F$2:$G$65536,2,)</f>
        <v>1520</v>
      </c>
      <c r="M40" s="616"/>
      <c r="N40" s="617" t="str">
        <f t="shared" si="7"/>
        <v>!!</v>
      </c>
      <c r="O40" s="617" t="str">
        <f t="shared" si="8"/>
        <v>!!</v>
      </c>
      <c r="P40" s="617" t="str">
        <f t="shared" si="9"/>
        <v>!!</v>
      </c>
      <c r="Q40" s="617" t="str">
        <f t="shared" si="10"/>
        <v>!!</v>
      </c>
      <c r="R40" s="617" t="str">
        <f t="shared" si="11"/>
        <v>!!</v>
      </c>
      <c r="S40" s="617">
        <f t="shared" si="12"/>
        <v>2.6855123674911661</v>
      </c>
      <c r="T40" s="616"/>
      <c r="U40" s="612"/>
      <c r="V40" s="612"/>
      <c r="W40" s="612"/>
      <c r="X40" s="612"/>
    </row>
    <row r="41" spans="1:24" x14ac:dyDescent="0.15">
      <c r="A41" s="630" t="s">
        <v>177</v>
      </c>
      <c r="B41" s="618" t="str">
        <f>Cover!$G$25</f>
        <v>NO</v>
      </c>
      <c r="C41" s="618" t="s">
        <v>220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6359.5505617977533</v>
      </c>
      <c r="L41" s="621">
        <f>VLOOKUP(CONCATENATE($B41,"_",$C41,"_",L$2,"_","1000 NAC","_",$E41),SentData!$F$2:$G$65536,2,)/VLOOKUP(CONCATENATE($B41,"_",$C41,"_",L$2,"_",$D41,"_",$E41),SentData!$F$2:$G$65536,2,)</f>
        <v>9268.292682926829</v>
      </c>
      <c r="M41" s="622"/>
      <c r="N41" s="623" t="str">
        <f t="shared" si="7"/>
        <v>!!</v>
      </c>
      <c r="O41" s="623" t="str">
        <f t="shared" si="8"/>
        <v>!!</v>
      </c>
      <c r="P41" s="623" t="str">
        <f t="shared" si="9"/>
        <v>!!</v>
      </c>
      <c r="Q41" s="623" t="str">
        <f t="shared" si="10"/>
        <v>!!</v>
      </c>
      <c r="R41" s="623" t="str">
        <f t="shared" si="11"/>
        <v>!!</v>
      </c>
      <c r="S41" s="623">
        <f t="shared" si="12"/>
        <v>1.4573817116263035</v>
      </c>
      <c r="T41" s="622"/>
      <c r="U41" s="631" t="str">
        <f>IF(ISNUMBER(U39),IF(ISNUMBER(U40),U40/U39,F40/U39),IF(ISNUMBER(U40),U40/F39,""))</f>
        <v/>
      </c>
      <c r="V41" s="631"/>
      <c r="W41" s="631"/>
      <c r="X41" s="631"/>
    </row>
    <row r="42" spans="1:24" s="350" customFormat="1" ht="10.5" x14ac:dyDescent="0.15">
      <c r="A42" s="612" t="s">
        <v>179</v>
      </c>
      <c r="B42" s="612" t="str">
        <f>Cover!$G$25</f>
        <v>NO</v>
      </c>
      <c r="C42" s="612" t="s">
        <v>219</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7.0000000000000007E-2</v>
      </c>
      <c r="L42" s="615">
        <f>VLOOKUP(CONCATENATE($B42,"_",$C42,"_",L$2,"_",$D42,"_",$E42),SentData!$F$2:$G$65536,2,)</f>
        <v>5.0000000000000001E-3</v>
      </c>
      <c r="M42" s="616"/>
      <c r="N42" s="617" t="str">
        <f t="shared" si="7"/>
        <v>!!</v>
      </c>
      <c r="O42" s="617" t="str">
        <f t="shared" si="8"/>
        <v>!!</v>
      </c>
      <c r="P42" s="617" t="str">
        <f t="shared" si="9"/>
        <v>!!</v>
      </c>
      <c r="Q42" s="617" t="str">
        <f t="shared" si="10"/>
        <v>!!</v>
      </c>
      <c r="R42" s="617" t="str">
        <f t="shared" si="11"/>
        <v>!!</v>
      </c>
      <c r="S42" s="617">
        <f t="shared" si="12"/>
        <v>7.1428571428571425E-2</v>
      </c>
      <c r="T42" s="616"/>
      <c r="U42" s="612"/>
      <c r="V42" s="612"/>
      <c r="W42" s="612"/>
      <c r="X42" s="612"/>
    </row>
    <row r="43" spans="1:24" s="350" customFormat="1" ht="10.5" x14ac:dyDescent="0.15">
      <c r="A43" s="629" t="s">
        <v>178</v>
      </c>
      <c r="B43" s="612" t="str">
        <f>Cover!$G$25</f>
        <v>NO</v>
      </c>
      <c r="C43" s="612" t="s">
        <v>219</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42</v>
      </c>
      <c r="L43" s="615">
        <f>VLOOKUP(CONCATENATE($B43,"_",$C43,"_",L$2,"_",$D43,"_",$E43),SentData!$F$2:$G$65536,2,)</f>
        <v>9</v>
      </c>
      <c r="M43" s="616"/>
      <c r="N43" s="617" t="str">
        <f t="shared" si="7"/>
        <v>!!</v>
      </c>
      <c r="O43" s="617" t="str">
        <f t="shared" si="8"/>
        <v>!!</v>
      </c>
      <c r="P43" s="617" t="str">
        <f t="shared" si="9"/>
        <v>!!</v>
      </c>
      <c r="Q43" s="617" t="str">
        <f t="shared" si="10"/>
        <v>!!</v>
      </c>
      <c r="R43" s="617" t="str">
        <f t="shared" si="11"/>
        <v>!!</v>
      </c>
      <c r="S43" s="617">
        <f t="shared" si="12"/>
        <v>0.21428571428571427</v>
      </c>
      <c r="T43" s="616"/>
      <c r="U43" s="612"/>
      <c r="V43" s="612"/>
      <c r="W43" s="612"/>
      <c r="X43" s="612"/>
    </row>
    <row r="44" spans="1:24" x14ac:dyDescent="0.15">
      <c r="A44" s="630" t="s">
        <v>177</v>
      </c>
      <c r="B44" s="618" t="str">
        <f>Cover!$G$25</f>
        <v>NO</v>
      </c>
      <c r="C44" s="618" t="s">
        <v>219</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599.99999999999989</v>
      </c>
      <c r="L44" s="621">
        <f>VLOOKUP(CONCATENATE($B44,"_",$C44,"_",L$2,"_","1000 NAC","_",$E44),SentData!$F$2:$G$65536,2,)/VLOOKUP(CONCATENATE($B44,"_",$C44,"_",L$2,"_",$D44,"_",$E44),SentData!$F$2:$G$65536,2,)</f>
        <v>1800</v>
      </c>
      <c r="M44" s="622"/>
      <c r="N44" s="623" t="str">
        <f t="shared" si="7"/>
        <v>!!</v>
      </c>
      <c r="O44" s="623" t="str">
        <f t="shared" si="8"/>
        <v>!!</v>
      </c>
      <c r="P44" s="623" t="str">
        <f t="shared" si="9"/>
        <v>!!</v>
      </c>
      <c r="Q44" s="623" t="str">
        <f t="shared" si="10"/>
        <v>!!</v>
      </c>
      <c r="R44" s="623" t="str">
        <f t="shared" si="11"/>
        <v>!!</v>
      </c>
      <c r="S44" s="623">
        <f t="shared" si="12"/>
        <v>3.0000000000000004</v>
      </c>
      <c r="T44" s="622"/>
      <c r="U44" s="631" t="str">
        <f>IF(ISNUMBER(U42),IF(ISNUMBER(U43),U43/U42,F43/U42),IF(ISNUMBER(U43),U43/F42,""))</f>
        <v/>
      </c>
      <c r="V44" s="631"/>
      <c r="W44" s="631"/>
      <c r="X44" s="631"/>
    </row>
    <row r="45" spans="1:24" s="350" customFormat="1" ht="10.5" x14ac:dyDescent="0.15">
      <c r="A45" s="612" t="s">
        <v>179</v>
      </c>
      <c r="B45" s="612" t="str">
        <f>Cover!$G$25</f>
        <v>NO</v>
      </c>
      <c r="C45" s="612" t="s">
        <v>220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1.0999999999999999E-2</v>
      </c>
      <c r="L45" s="615">
        <f>VLOOKUP(CONCATENATE($B45,"_",$C45,"_",L$2,"_",$D45,"_",$E45),SentData!$F$2:$G$65536,2,)</f>
        <v>1.4999999999999999E-2</v>
      </c>
      <c r="M45" s="616"/>
      <c r="N45" s="617" t="str">
        <f t="shared" si="7"/>
        <v>!!</v>
      </c>
      <c r="O45" s="617" t="str">
        <f t="shared" si="8"/>
        <v>!!</v>
      </c>
      <c r="P45" s="617" t="str">
        <f t="shared" si="9"/>
        <v>!!</v>
      </c>
      <c r="Q45" s="617" t="str">
        <f t="shared" si="10"/>
        <v>!!</v>
      </c>
      <c r="R45" s="617" t="str">
        <f t="shared" si="11"/>
        <v>!!</v>
      </c>
      <c r="S45" s="617">
        <f t="shared" si="12"/>
        <v>1.3636363636363638</v>
      </c>
      <c r="T45" s="616"/>
      <c r="U45" s="612"/>
      <c r="V45" s="612"/>
      <c r="W45" s="612"/>
      <c r="X45" s="612"/>
    </row>
    <row r="46" spans="1:24" s="350" customFormat="1" ht="10.5" x14ac:dyDescent="0.15">
      <c r="A46" s="629" t="s">
        <v>178</v>
      </c>
      <c r="B46" s="612" t="str">
        <f>Cover!$G$25</f>
        <v>NO</v>
      </c>
      <c r="C46" s="612" t="s">
        <v>220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101</v>
      </c>
      <c r="L46" s="615">
        <f>VLOOKUP(CONCATENATE($B46,"_",$C46,"_",L$2,"_",$D46,"_",$E46),SentData!$F$2:$G$65536,2,)</f>
        <v>138</v>
      </c>
      <c r="M46" s="616"/>
      <c r="N46" s="617" t="str">
        <f t="shared" si="7"/>
        <v>!!</v>
      </c>
      <c r="O46" s="617" t="str">
        <f t="shared" si="8"/>
        <v>!!</v>
      </c>
      <c r="P46" s="617" t="str">
        <f t="shared" si="9"/>
        <v>!!</v>
      </c>
      <c r="Q46" s="617" t="str">
        <f t="shared" si="10"/>
        <v>!!</v>
      </c>
      <c r="R46" s="617" t="str">
        <f t="shared" si="11"/>
        <v>!!</v>
      </c>
      <c r="S46" s="617">
        <f t="shared" si="12"/>
        <v>1.3663366336633664</v>
      </c>
      <c r="T46" s="616"/>
      <c r="U46" s="612"/>
      <c r="V46" s="612"/>
      <c r="W46" s="612"/>
      <c r="X46" s="612"/>
    </row>
    <row r="47" spans="1:24" x14ac:dyDescent="0.15">
      <c r="A47" s="630" t="s">
        <v>177</v>
      </c>
      <c r="B47" s="618" t="str">
        <f>Cover!$G$25</f>
        <v>NO</v>
      </c>
      <c r="C47" s="618" t="s">
        <v>220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9181.818181818182</v>
      </c>
      <c r="L47" s="621">
        <f>VLOOKUP(CONCATENATE($B47,"_",$C47,"_",L$2,"_","1000 NAC","_",$E47),SentData!$F$2:$G$65536,2,)/VLOOKUP(CONCATENATE($B47,"_",$C47,"_",L$2,"_",$D47,"_",$E47),SentData!$F$2:$G$65536,2,)</f>
        <v>9200</v>
      </c>
      <c r="M47" s="622"/>
      <c r="N47" s="623" t="str">
        <f t="shared" si="7"/>
        <v>!!</v>
      </c>
      <c r="O47" s="623" t="str">
        <f t="shared" si="8"/>
        <v>!!</v>
      </c>
      <c r="P47" s="623" t="str">
        <f t="shared" si="9"/>
        <v>!!</v>
      </c>
      <c r="Q47" s="623" t="str">
        <f t="shared" si="10"/>
        <v>!!</v>
      </c>
      <c r="R47" s="623" t="str">
        <f t="shared" si="11"/>
        <v>!!</v>
      </c>
      <c r="S47" s="623">
        <f t="shared" si="12"/>
        <v>1.001980198019802</v>
      </c>
      <c r="T47" s="622"/>
      <c r="U47" s="631" t="str">
        <f>IF(ISNUMBER(U45),IF(ISNUMBER(U46),U46/U45,F46/U45),IF(ISNUMBER(U46),U46/F45,""))</f>
        <v/>
      </c>
      <c r="V47" s="631"/>
      <c r="W47" s="631"/>
      <c r="X47" s="631"/>
    </row>
    <row r="48" spans="1:24" s="350" customFormat="1" ht="10.5" x14ac:dyDescent="0.15">
      <c r="A48" s="612" t="s">
        <v>179</v>
      </c>
      <c r="B48" s="612" t="str">
        <f>Cover!$G$25</f>
        <v>NO</v>
      </c>
      <c r="C48" s="612" t="s">
        <v>219</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s="350" customFormat="1" ht="10.5" x14ac:dyDescent="0.15">
      <c r="A49" s="629" t="s">
        <v>178</v>
      </c>
      <c r="B49" s="612" t="str">
        <f>Cover!$G$25</f>
        <v>NO</v>
      </c>
      <c r="C49" s="612" t="s">
        <v>219</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x14ac:dyDescent="0.15">
      <c r="A50" s="630" t="s">
        <v>177</v>
      </c>
      <c r="B50" s="618" t="str">
        <f>Cover!$G$25</f>
        <v>NO</v>
      </c>
      <c r="C50" s="618" t="s">
        <v>219</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c r="W50" s="631"/>
      <c r="X50" s="631"/>
    </row>
    <row r="51" spans="1:24" x14ac:dyDescent="0.15">
      <c r="A51" s="612" t="s">
        <v>179</v>
      </c>
      <c r="B51" s="612" t="str">
        <f>Cover!$G$25</f>
        <v>NO</v>
      </c>
      <c r="C51" s="612" t="s">
        <v>220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25.225000000000001</v>
      </c>
      <c r="L51" s="615">
        <f>VLOOKUP(CONCATENATE($B51,"_",$C51,"_",L$2,"_",$D51,"_",$E51),SentData!$F$2:$G$65536,2,)</f>
        <v>23.338000000000001</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0.925193260654113</v>
      </c>
      <c r="T51" s="616"/>
      <c r="U51" s="612"/>
      <c r="V51" s="612"/>
      <c r="W51" s="612"/>
      <c r="X51" s="612"/>
    </row>
    <row r="52" spans="1:24" x14ac:dyDescent="0.15">
      <c r="A52" s="629" t="s">
        <v>178</v>
      </c>
      <c r="B52" s="612" t="str">
        <f>Cover!$G$25</f>
        <v>NO</v>
      </c>
      <c r="C52" s="612" t="s">
        <v>220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141437</v>
      </c>
      <c r="L52" s="615">
        <f>VLOOKUP(CONCATENATE($B52,"_",$C52,"_",L$2,"_",$D52,"_",$E52),SentData!$F$2:$G$65536,2,)</f>
        <v>124049</v>
      </c>
      <c r="M52" s="616"/>
      <c r="N52" s="617" t="str">
        <f t="shared" si="13"/>
        <v>!!</v>
      </c>
      <c r="O52" s="617" t="str">
        <f t="shared" si="14"/>
        <v>!!</v>
      </c>
      <c r="P52" s="617" t="str">
        <f t="shared" si="15"/>
        <v>!!</v>
      </c>
      <c r="Q52" s="617" t="str">
        <f t="shared" si="16"/>
        <v>!!</v>
      </c>
      <c r="R52" s="617" t="str">
        <f t="shared" si="17"/>
        <v>!!</v>
      </c>
      <c r="S52" s="617">
        <f t="shared" si="18"/>
        <v>0.87706187207025033</v>
      </c>
      <c r="T52" s="616"/>
      <c r="U52" s="612"/>
      <c r="V52" s="612"/>
      <c r="W52" s="612"/>
      <c r="X52" s="612"/>
    </row>
    <row r="53" spans="1:24" x14ac:dyDescent="0.15">
      <c r="A53" s="630" t="s">
        <v>177</v>
      </c>
      <c r="B53" s="618" t="str">
        <f>Cover!$G$25</f>
        <v>NO</v>
      </c>
      <c r="C53" s="618" t="s">
        <v>220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5607.0168483647176</v>
      </c>
      <c r="L53" s="621">
        <f>VLOOKUP(CONCATENATE($B53,"_",$C53,"_",L$2,"_","1000 NAC","_",$E53),SentData!$F$2:$G$65536,2,)/VLOOKUP(CONCATENATE($B53,"_",$C53,"_",L$2,"_",$D53,"_",$E53),SentData!$F$2:$G$65536,2,)</f>
        <v>5315.3226497557625</v>
      </c>
      <c r="M53" s="622"/>
      <c r="N53" s="623" t="str">
        <f t="shared" si="13"/>
        <v>!!</v>
      </c>
      <c r="O53" s="623" t="str">
        <f t="shared" si="14"/>
        <v>!!</v>
      </c>
      <c r="P53" s="623" t="str">
        <f t="shared" si="15"/>
        <v>!!</v>
      </c>
      <c r="Q53" s="623" t="str">
        <f t="shared" si="16"/>
        <v>!!</v>
      </c>
      <c r="R53" s="623" t="str">
        <f t="shared" si="17"/>
        <v>!!</v>
      </c>
      <c r="S53" s="623">
        <f t="shared" si="18"/>
        <v>0.94797693559739749</v>
      </c>
      <c r="T53" s="622"/>
      <c r="U53" s="631" t="str">
        <f>IF(ISNUMBER(U51),IF(ISNUMBER(U52),U52/U51,F52/U51),IF(ISNUMBER(U52),U52/F51,""))</f>
        <v/>
      </c>
      <c r="V53" s="631"/>
      <c r="W53" s="631"/>
      <c r="X53" s="631"/>
    </row>
    <row r="54" spans="1:24" x14ac:dyDescent="0.15">
      <c r="A54" s="612" t="s">
        <v>179</v>
      </c>
      <c r="B54" s="612" t="str">
        <f>Cover!$G$25</f>
        <v>NO</v>
      </c>
      <c r="C54" s="612" t="s">
        <v>219</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v>
      </c>
      <c r="L54" s="615">
        <f>VLOOKUP(CONCATENATE($B54,"_",$C54,"_",L$2,"_",$D54,"_",$E54),SentData!$F$2:$G$65536,2,)</f>
        <v>1.446</v>
      </c>
      <c r="M54" s="616"/>
      <c r="N54" s="617" t="str">
        <f t="shared" si="13"/>
        <v>!!</v>
      </c>
      <c r="O54" s="617" t="str">
        <f t="shared" si="14"/>
        <v>!!</v>
      </c>
      <c r="P54" s="617" t="str">
        <f t="shared" si="15"/>
        <v>!!</v>
      </c>
      <c r="Q54" s="617" t="str">
        <f t="shared" si="16"/>
        <v>!!</v>
      </c>
      <c r="R54" s="617" t="str">
        <f t="shared" si="17"/>
        <v>!!</v>
      </c>
      <c r="S54" s="617" t="str">
        <f t="shared" si="18"/>
        <v>!!</v>
      </c>
      <c r="T54" s="616"/>
      <c r="U54" s="612"/>
      <c r="V54" s="612"/>
      <c r="W54" s="612"/>
      <c r="X54" s="612"/>
    </row>
    <row r="55" spans="1:24" x14ac:dyDescent="0.15">
      <c r="A55" s="629" t="s">
        <v>178</v>
      </c>
      <c r="B55" s="612" t="str">
        <f>Cover!$G$25</f>
        <v>NO</v>
      </c>
      <c r="C55" s="612" t="s">
        <v>219</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0</v>
      </c>
      <c r="L55" s="615">
        <f>VLOOKUP(CONCATENATE($B55,"_",$C55,"_",L$2,"_",$D55,"_",$E55),SentData!$F$2:$G$65536,2,)</f>
        <v>8939</v>
      </c>
      <c r="M55" s="616"/>
      <c r="N55" s="617" t="str">
        <f t="shared" si="13"/>
        <v>!!</v>
      </c>
      <c r="O55" s="617" t="str">
        <f t="shared" si="14"/>
        <v>!!</v>
      </c>
      <c r="P55" s="617" t="str">
        <f t="shared" si="15"/>
        <v>!!</v>
      </c>
      <c r="Q55" s="617" t="str">
        <f t="shared" si="16"/>
        <v>!!</v>
      </c>
      <c r="R55" s="617" t="str">
        <f t="shared" si="17"/>
        <v>!!</v>
      </c>
      <c r="S55" s="617" t="str">
        <f t="shared" si="18"/>
        <v>!!</v>
      </c>
      <c r="T55" s="616"/>
      <c r="U55" s="612"/>
      <c r="V55" s="612"/>
      <c r="W55" s="612"/>
      <c r="X55" s="612"/>
    </row>
    <row r="56" spans="1:24" x14ac:dyDescent="0.15">
      <c r="A56" s="630" t="s">
        <v>177</v>
      </c>
      <c r="B56" s="618" t="str">
        <f>Cover!$G$25</f>
        <v>NO</v>
      </c>
      <c r="C56" s="618" t="s">
        <v>219</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t="e">
        <f>VLOOKUP(CONCATENATE($B56,"_",$C56,"_",K$2,"_","1000 NAC","_",$E56),SentData!$F$2:$G$65536,2,)/VLOOKUP(CONCATENATE($B56,"_",$C56,"_",K$2,"_",$D56,"_",$E56),SentData!$F$2:$G$65536,2,)</f>
        <v>#DIV/0!</v>
      </c>
      <c r="L56" s="621">
        <f>VLOOKUP(CONCATENATE($B56,"_",$C56,"_",L$2,"_","1000 NAC","_",$E56),SentData!$F$2:$G$65536,2,)/VLOOKUP(CONCATENATE($B56,"_",$C56,"_",L$2,"_",$D56,"_",$E56),SentData!$F$2:$G$65536,2,)</f>
        <v>6181.8810511756574</v>
      </c>
      <c r="M56" s="622"/>
      <c r="N56" s="623" t="str">
        <f t="shared" si="13"/>
        <v>!!</v>
      </c>
      <c r="O56" s="623" t="str">
        <f t="shared" si="14"/>
        <v>!!</v>
      </c>
      <c r="P56" s="623" t="str">
        <f t="shared" si="15"/>
        <v>!!</v>
      </c>
      <c r="Q56" s="623" t="str">
        <f t="shared" si="16"/>
        <v>!!</v>
      </c>
      <c r="R56" s="623" t="str">
        <f t="shared" si="17"/>
        <v>!!</v>
      </c>
      <c r="S56" s="623" t="str">
        <f t="shared" si="18"/>
        <v>!!</v>
      </c>
      <c r="T56" s="622"/>
      <c r="U56" s="631" t="str">
        <f>IF(ISNUMBER(U54),IF(ISNUMBER(U55),U55/U54,F55/U54),IF(ISNUMBER(U55),U55/F54,""))</f>
        <v/>
      </c>
      <c r="V56" s="631"/>
      <c r="W56" s="631"/>
      <c r="X56" s="631"/>
    </row>
    <row r="57" spans="1:24" x14ac:dyDescent="0.15">
      <c r="A57" s="612" t="s">
        <v>179</v>
      </c>
      <c r="B57" s="612" t="str">
        <f>Cover!$G$25</f>
        <v>NO</v>
      </c>
      <c r="C57" s="612" t="s">
        <v>220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0.88200000000000001</v>
      </c>
      <c r="L57" s="615">
        <f>VLOOKUP(CONCATENATE($B57,"_",$C57,"_",L$2,"_",$D57,"_",$E57),SentData!$F$2:$G$65536,2,)</f>
        <v>1.016</v>
      </c>
      <c r="M57" s="616"/>
      <c r="N57" s="617" t="str">
        <f t="shared" si="13"/>
        <v>!!</v>
      </c>
      <c r="O57" s="617" t="str">
        <f t="shared" si="14"/>
        <v>!!</v>
      </c>
      <c r="P57" s="617" t="str">
        <f t="shared" si="15"/>
        <v>!!</v>
      </c>
      <c r="Q57" s="617" t="str">
        <f t="shared" si="16"/>
        <v>!!</v>
      </c>
      <c r="R57" s="617" t="str">
        <f t="shared" si="17"/>
        <v>!!</v>
      </c>
      <c r="S57" s="617">
        <f t="shared" si="18"/>
        <v>1.1519274376417235</v>
      </c>
      <c r="T57" s="616"/>
      <c r="U57" s="612"/>
      <c r="V57" s="612"/>
      <c r="W57" s="612"/>
      <c r="X57" s="612"/>
    </row>
    <row r="58" spans="1:24" x14ac:dyDescent="0.15">
      <c r="A58" s="629" t="s">
        <v>178</v>
      </c>
      <c r="B58" s="612" t="str">
        <f>Cover!$G$25</f>
        <v>NO</v>
      </c>
      <c r="C58" s="612" t="s">
        <v>220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283</v>
      </c>
      <c r="L58" s="615">
        <f>VLOOKUP(CONCATENATE($B58,"_",$C58,"_",L$2,"_",$D58,"_",$E58),SentData!$F$2:$G$65536,2,)</f>
        <v>603</v>
      </c>
      <c r="M58" s="616"/>
      <c r="N58" s="617" t="str">
        <f t="shared" si="13"/>
        <v>!!</v>
      </c>
      <c r="O58" s="617" t="str">
        <f t="shared" si="14"/>
        <v>!!</v>
      </c>
      <c r="P58" s="617" t="str">
        <f t="shared" si="15"/>
        <v>!!</v>
      </c>
      <c r="Q58" s="617" t="str">
        <f t="shared" si="16"/>
        <v>!!</v>
      </c>
      <c r="R58" s="617" t="str">
        <f t="shared" si="17"/>
        <v>!!</v>
      </c>
      <c r="S58" s="617">
        <f t="shared" si="18"/>
        <v>2.1307420494699647</v>
      </c>
      <c r="T58" s="616"/>
      <c r="U58" s="612"/>
      <c r="V58" s="612"/>
      <c r="W58" s="612"/>
      <c r="X58" s="612"/>
    </row>
    <row r="59" spans="1:24" x14ac:dyDescent="0.15">
      <c r="A59" s="630" t="s">
        <v>177</v>
      </c>
      <c r="B59" s="618" t="str">
        <f>Cover!$G$25</f>
        <v>NO</v>
      </c>
      <c r="C59" s="618" t="s">
        <v>220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320.86167800453512</v>
      </c>
      <c r="L59" s="621">
        <f>VLOOKUP(CONCATENATE($B59,"_",$C59,"_",L$2,"_","1000 NAC","_",$E59),SentData!$F$2:$G$65536,2,)/VLOOKUP(CONCATENATE($B59,"_",$C59,"_",L$2,"_",$D59,"_",$E59),SentData!$F$2:$G$65536,2,)</f>
        <v>593.50393700787401</v>
      </c>
      <c r="M59" s="622"/>
      <c r="N59" s="623" t="str">
        <f t="shared" si="13"/>
        <v>!!</v>
      </c>
      <c r="O59" s="623" t="str">
        <f t="shared" si="14"/>
        <v>!!</v>
      </c>
      <c r="P59" s="623" t="str">
        <f t="shared" si="15"/>
        <v>!!</v>
      </c>
      <c r="Q59" s="623" t="str">
        <f t="shared" si="16"/>
        <v>!!</v>
      </c>
      <c r="R59" s="623" t="str">
        <f t="shared" si="17"/>
        <v>!!</v>
      </c>
      <c r="S59" s="623">
        <f t="shared" si="18"/>
        <v>1.8497189838902648</v>
      </c>
      <c r="T59" s="622"/>
      <c r="U59" s="631" t="str">
        <f>IF(ISNUMBER(U57),IF(ISNUMBER(U58),U58/U57,F58/U57),IF(ISNUMBER(U58),U58/F57,""))</f>
        <v/>
      </c>
      <c r="V59" s="631"/>
      <c r="W59" s="631"/>
      <c r="X59" s="631"/>
    </row>
    <row r="60" spans="1:24" x14ac:dyDescent="0.15">
      <c r="A60" s="612" t="s">
        <v>179</v>
      </c>
      <c r="B60" s="612" t="str">
        <f>Cover!$G$25</f>
        <v>NO</v>
      </c>
      <c r="C60" s="612" t="s">
        <v>219</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2E-3</v>
      </c>
      <c r="L60" s="615">
        <f>VLOOKUP(CONCATENATE($B60,"_",$C60,"_",L$2,"_",$D60,"_",$E60),SentData!$F$2:$G$65536,2,)</f>
        <v>1E-3</v>
      </c>
      <c r="M60" s="616"/>
      <c r="N60" s="617" t="str">
        <f t="shared" si="13"/>
        <v>!!</v>
      </c>
      <c r="O60" s="617" t="str">
        <f t="shared" si="14"/>
        <v>!!</v>
      </c>
      <c r="P60" s="617" t="str">
        <f t="shared" si="15"/>
        <v>!!</v>
      </c>
      <c r="Q60" s="617" t="str">
        <f t="shared" si="16"/>
        <v>!!</v>
      </c>
      <c r="R60" s="617" t="str">
        <f t="shared" si="17"/>
        <v>!!</v>
      </c>
      <c r="S60" s="617">
        <f t="shared" si="18"/>
        <v>0.5</v>
      </c>
      <c r="T60" s="616"/>
      <c r="U60" s="612"/>
      <c r="V60" s="612"/>
      <c r="W60" s="612"/>
      <c r="X60" s="612"/>
    </row>
    <row r="61" spans="1:24" x14ac:dyDescent="0.15">
      <c r="A61" s="629" t="s">
        <v>178</v>
      </c>
      <c r="B61" s="612" t="str">
        <f>Cover!$G$25</f>
        <v>NO</v>
      </c>
      <c r="C61" s="612" t="s">
        <v>219</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5</v>
      </c>
      <c r="L61" s="615">
        <f>VLOOKUP(CONCATENATE($B61,"_",$C61,"_",L$2,"_",$D61,"_",$E61),SentData!$F$2:$G$65536,2,)</f>
        <v>4</v>
      </c>
      <c r="M61" s="616"/>
      <c r="N61" s="617" t="str">
        <f t="shared" si="13"/>
        <v>!!</v>
      </c>
      <c r="O61" s="617" t="str">
        <f t="shared" si="14"/>
        <v>!!</v>
      </c>
      <c r="P61" s="617" t="str">
        <f t="shared" si="15"/>
        <v>!!</v>
      </c>
      <c r="Q61" s="617" t="str">
        <f t="shared" si="16"/>
        <v>!!</v>
      </c>
      <c r="R61" s="617" t="str">
        <f t="shared" si="17"/>
        <v>!!</v>
      </c>
      <c r="S61" s="617">
        <f t="shared" si="18"/>
        <v>0.8</v>
      </c>
      <c r="T61" s="616"/>
      <c r="U61" s="612"/>
      <c r="V61" s="612"/>
      <c r="W61" s="612"/>
      <c r="X61" s="612"/>
    </row>
    <row r="62" spans="1:24" x14ac:dyDescent="0.15">
      <c r="A62" s="630" t="s">
        <v>177</v>
      </c>
      <c r="B62" s="618" t="str">
        <f>Cover!$G$25</f>
        <v>NO</v>
      </c>
      <c r="C62" s="618" t="s">
        <v>219</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2500</v>
      </c>
      <c r="L62" s="621">
        <f>VLOOKUP(CONCATENATE($B62,"_",$C62,"_",L$2,"_","1000 NAC","_",$E62),SentData!$F$2:$G$65536,2,)/VLOOKUP(CONCATENATE($B62,"_",$C62,"_",L$2,"_",$D62,"_",$E62),SentData!$F$2:$G$65536,2,)</f>
        <v>4000</v>
      </c>
      <c r="M62" s="622"/>
      <c r="N62" s="623" t="str">
        <f t="shared" si="13"/>
        <v>!!</v>
      </c>
      <c r="O62" s="623" t="str">
        <f t="shared" si="14"/>
        <v>!!</v>
      </c>
      <c r="P62" s="623" t="str">
        <f t="shared" si="15"/>
        <v>!!</v>
      </c>
      <c r="Q62" s="623" t="str">
        <f t="shared" si="16"/>
        <v>!!</v>
      </c>
      <c r="R62" s="623" t="str">
        <f t="shared" si="17"/>
        <v>!!</v>
      </c>
      <c r="S62" s="623">
        <f t="shared" si="18"/>
        <v>1.6</v>
      </c>
      <c r="T62" s="622"/>
      <c r="U62" s="631" t="str">
        <f>IF(ISNUMBER(U60),IF(ISNUMBER(U61),U61/U60,F61/U60),IF(ISNUMBER(U61),U61/F60,""))</f>
        <v/>
      </c>
      <c r="V62" s="631"/>
      <c r="W62" s="631"/>
      <c r="X62" s="631"/>
    </row>
    <row r="63" spans="1:24" s="350" customFormat="1" ht="10.5" x14ac:dyDescent="0.15">
      <c r="A63" s="612" t="s">
        <v>179</v>
      </c>
      <c r="B63" s="612" t="str">
        <f>Cover!$G$25</f>
        <v>NO</v>
      </c>
      <c r="C63" s="612" t="s">
        <v>220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0.80800000000000005</v>
      </c>
      <c r="L63" s="615">
        <f>VLOOKUP(CONCATENATE($B63,"_",$C63,"_",L$2,"_",$D63,"_",$E63),SentData!$F$2:$G$65536,2,)</f>
        <v>0.216</v>
      </c>
      <c r="M63" s="616"/>
      <c r="N63" s="617" t="str">
        <f t="shared" si="7"/>
        <v>!!</v>
      </c>
      <c r="O63" s="617" t="str">
        <f t="shared" si="8"/>
        <v>!!</v>
      </c>
      <c r="P63" s="617" t="str">
        <f t="shared" si="9"/>
        <v>!!</v>
      </c>
      <c r="Q63" s="617" t="str">
        <f t="shared" si="10"/>
        <v>!!</v>
      </c>
      <c r="R63" s="617" t="str">
        <f t="shared" si="11"/>
        <v>!!</v>
      </c>
      <c r="S63" s="617">
        <f t="shared" si="12"/>
        <v>0.26732673267326729</v>
      </c>
      <c r="T63" s="616"/>
      <c r="U63" s="612"/>
      <c r="V63" s="612"/>
      <c r="W63" s="612"/>
      <c r="X63" s="612"/>
    </row>
    <row r="64" spans="1:24" s="350" customFormat="1" ht="10.5" x14ac:dyDescent="0.15">
      <c r="A64" s="629" t="s">
        <v>178</v>
      </c>
      <c r="B64" s="612" t="str">
        <f>Cover!$G$25</f>
        <v>NO</v>
      </c>
      <c r="C64" s="612" t="s">
        <v>220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227</v>
      </c>
      <c r="L64" s="615">
        <f>VLOOKUP(CONCATENATE($B64,"_",$C64,"_",L$2,"_",$D64,"_",$E64),SentData!$F$2:$G$65536,2,)</f>
        <v>252</v>
      </c>
      <c r="M64" s="616"/>
      <c r="N64" s="617" t="str">
        <f t="shared" si="7"/>
        <v>!!</v>
      </c>
      <c r="O64" s="617" t="str">
        <f t="shared" si="8"/>
        <v>!!</v>
      </c>
      <c r="P64" s="617" t="str">
        <f t="shared" si="9"/>
        <v>!!</v>
      </c>
      <c r="Q64" s="617" t="str">
        <f t="shared" si="10"/>
        <v>!!</v>
      </c>
      <c r="R64" s="617" t="str">
        <f t="shared" si="11"/>
        <v>!!</v>
      </c>
      <c r="S64" s="617">
        <f t="shared" si="12"/>
        <v>1.1101321585903083</v>
      </c>
      <c r="T64" s="616"/>
      <c r="U64" s="612"/>
      <c r="V64" s="612"/>
      <c r="W64" s="612"/>
      <c r="X64" s="612"/>
    </row>
    <row r="65" spans="1:24" x14ac:dyDescent="0.15">
      <c r="A65" s="630" t="s">
        <v>177</v>
      </c>
      <c r="B65" s="618" t="str">
        <f>Cover!$G$25</f>
        <v>NO</v>
      </c>
      <c r="C65" s="618" t="s">
        <v>220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280.9405940594059</v>
      </c>
      <c r="L65" s="621">
        <f>VLOOKUP(CONCATENATE($B65,"_",$C65,"_",L$2,"_","1000 NAC","_",$E65),SentData!$F$2:$G$65536,2,)/VLOOKUP(CONCATENATE($B65,"_",$C65,"_",L$2,"_",$D65,"_",$E65),SentData!$F$2:$G$65536,2,)</f>
        <v>1166.6666666666667</v>
      </c>
      <c r="M65" s="622"/>
      <c r="N65" s="623" t="str">
        <f t="shared" si="7"/>
        <v>!!</v>
      </c>
      <c r="O65" s="623" t="str">
        <f t="shared" si="8"/>
        <v>!!</v>
      </c>
      <c r="P65" s="623" t="str">
        <f t="shared" si="9"/>
        <v>!!</v>
      </c>
      <c r="Q65" s="623" t="str">
        <f t="shared" si="10"/>
        <v>!!</v>
      </c>
      <c r="R65" s="623" t="str">
        <f t="shared" si="11"/>
        <v>!!</v>
      </c>
      <c r="S65" s="623">
        <f t="shared" si="12"/>
        <v>4.1527165932452288</v>
      </c>
      <c r="T65" s="622"/>
      <c r="U65" s="631" t="str">
        <f>IF(ISNUMBER(U63),IF(ISNUMBER(U64),U64/U63,F64/U63),IF(ISNUMBER(U64),U64/F63,""))</f>
        <v/>
      </c>
      <c r="V65" s="631"/>
      <c r="W65" s="631"/>
      <c r="X65" s="631"/>
    </row>
    <row r="66" spans="1:24" s="350" customFormat="1" ht="10.5" x14ac:dyDescent="0.15">
      <c r="A66" s="612" t="s">
        <v>179</v>
      </c>
      <c r="B66" s="612" t="str">
        <f>Cover!$G$25</f>
        <v>NO</v>
      </c>
      <c r="C66" s="612" t="s">
        <v>219</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2E-3</v>
      </c>
      <c r="L66" s="615">
        <f>VLOOKUP(CONCATENATE($B66,"_",$C66,"_",L$2,"_",$D66,"_",$E66),SentData!$F$2:$G$65536,2,)</f>
        <v>0</v>
      </c>
      <c r="M66" s="616"/>
      <c r="N66" s="617" t="str">
        <f t="shared" si="7"/>
        <v>!!</v>
      </c>
      <c r="O66" s="617" t="str">
        <f t="shared" si="8"/>
        <v>!!</v>
      </c>
      <c r="P66" s="617" t="str">
        <f t="shared" si="9"/>
        <v>!!</v>
      </c>
      <c r="Q66" s="617" t="str">
        <f t="shared" si="10"/>
        <v>!!</v>
      </c>
      <c r="R66" s="617" t="str">
        <f t="shared" si="11"/>
        <v>!!</v>
      </c>
      <c r="S66" s="617">
        <f t="shared" si="12"/>
        <v>0</v>
      </c>
      <c r="T66" s="616"/>
      <c r="U66" s="612"/>
      <c r="V66" s="612"/>
      <c r="W66" s="612"/>
      <c r="X66" s="612"/>
    </row>
    <row r="67" spans="1:24" s="350" customFormat="1" ht="10.5" x14ac:dyDescent="0.15">
      <c r="A67" s="629" t="s">
        <v>178</v>
      </c>
      <c r="B67" s="612" t="str">
        <f>Cover!$G$25</f>
        <v>NO</v>
      </c>
      <c r="C67" s="612" t="s">
        <v>219</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5</v>
      </c>
      <c r="L67" s="615">
        <f>VLOOKUP(CONCATENATE($B67,"_",$C67,"_",L$2,"_",$D67,"_",$E67),SentData!$F$2:$G$65536,2,)</f>
        <v>0</v>
      </c>
      <c r="M67" s="616"/>
      <c r="N67" s="617" t="str">
        <f t="shared" si="7"/>
        <v>!!</v>
      </c>
      <c r="O67" s="617" t="str">
        <f t="shared" si="8"/>
        <v>!!</v>
      </c>
      <c r="P67" s="617" t="str">
        <f t="shared" si="9"/>
        <v>!!</v>
      </c>
      <c r="Q67" s="617" t="str">
        <f t="shared" si="10"/>
        <v>!!</v>
      </c>
      <c r="R67" s="617" t="str">
        <f t="shared" si="11"/>
        <v>!!</v>
      </c>
      <c r="S67" s="617">
        <f t="shared" si="12"/>
        <v>0</v>
      </c>
      <c r="T67" s="616"/>
      <c r="U67" s="612"/>
      <c r="V67" s="612"/>
      <c r="W67" s="612"/>
      <c r="X67" s="612"/>
    </row>
    <row r="68" spans="1:24" x14ac:dyDescent="0.15">
      <c r="A68" s="630" t="s">
        <v>177</v>
      </c>
      <c r="B68" s="618" t="str">
        <f>Cover!$G$25</f>
        <v>NO</v>
      </c>
      <c r="C68" s="618" t="s">
        <v>219</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2500</v>
      </c>
      <c r="L68" s="621" t="e">
        <f>VLOOKUP(CONCATENATE($B68,"_",$C68,"_",L$2,"_","1000 NAC","_",$E68),SentData!$F$2:$G$65536,2,)/VLOOKUP(CONCATENATE($B68,"_",$C68,"_",L$2,"_",$D68,"_",$E68),SentData!$F$2:$G$65536,2,)</f>
        <v>#DIV/0!</v>
      </c>
      <c r="M68" s="622"/>
      <c r="N68" s="623" t="str">
        <f t="shared" si="7"/>
        <v>!!</v>
      </c>
      <c r="O68" s="623" t="str">
        <f t="shared" si="8"/>
        <v>!!</v>
      </c>
      <c r="P68" s="623" t="str">
        <f t="shared" si="9"/>
        <v>!!</v>
      </c>
      <c r="Q68" s="623" t="str">
        <f t="shared" si="10"/>
        <v>!!</v>
      </c>
      <c r="R68" s="623" t="str">
        <f t="shared" si="11"/>
        <v>!!</v>
      </c>
      <c r="S68" s="623" t="str">
        <f t="shared" si="12"/>
        <v>!!</v>
      </c>
      <c r="T68" s="622"/>
      <c r="U68" s="631" t="str">
        <f>IF(ISNUMBER(U66),IF(ISNUMBER(U67),U67/U66,F67/U66),IF(ISNUMBER(U67),U67/F66,""))</f>
        <v/>
      </c>
      <c r="V68" s="631"/>
      <c r="W68" s="631"/>
      <c r="X68" s="631"/>
    </row>
    <row r="69" spans="1:24" x14ac:dyDescent="0.15">
      <c r="A69" s="612" t="s">
        <v>179</v>
      </c>
      <c r="B69" s="612" t="str">
        <f>Cover!$G$25</f>
        <v>NO</v>
      </c>
      <c r="C69" s="612" t="s">
        <v>220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7.3999999999999996E-2</v>
      </c>
      <c r="L69" s="615">
        <f>VLOOKUP(CONCATENATE($B69,"_",$C69,"_",L$2,"_",$D69,"_",$E69),SentData!$F$2:$G$65536,2,)</f>
        <v>0.8</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10.810810810810812</v>
      </c>
      <c r="T69" s="616"/>
      <c r="U69" s="612"/>
      <c r="V69" s="612"/>
      <c r="W69" s="612"/>
      <c r="X69" s="612"/>
    </row>
    <row r="70" spans="1:24" x14ac:dyDescent="0.15">
      <c r="A70" s="629" t="s">
        <v>178</v>
      </c>
      <c r="B70" s="612" t="str">
        <f>Cover!$G$25</f>
        <v>NO</v>
      </c>
      <c r="C70" s="612" t="s">
        <v>220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57</v>
      </c>
      <c r="L70" s="615">
        <f>VLOOKUP(CONCATENATE($B70,"_",$C70,"_",L$2,"_",$D70,"_",$E70),SentData!$F$2:$G$65536,2,)</f>
        <v>351</v>
      </c>
      <c r="M70" s="616"/>
      <c r="N70" s="617" t="str">
        <f t="shared" si="19"/>
        <v>!!</v>
      </c>
      <c r="O70" s="617" t="str">
        <f t="shared" si="20"/>
        <v>!!</v>
      </c>
      <c r="P70" s="617" t="str">
        <f t="shared" si="21"/>
        <v>!!</v>
      </c>
      <c r="Q70" s="617" t="str">
        <f t="shared" si="22"/>
        <v>!!</v>
      </c>
      <c r="R70" s="617" t="str">
        <f t="shared" si="23"/>
        <v>!!</v>
      </c>
      <c r="S70" s="617">
        <f t="shared" si="24"/>
        <v>6.1578947368421053</v>
      </c>
      <c r="T70" s="616"/>
      <c r="U70" s="612"/>
      <c r="V70" s="612"/>
      <c r="W70" s="612"/>
      <c r="X70" s="612"/>
    </row>
    <row r="71" spans="1:24" x14ac:dyDescent="0.15">
      <c r="A71" s="630" t="s">
        <v>177</v>
      </c>
      <c r="B71" s="618" t="str">
        <f>Cover!$G$25</f>
        <v>NO</v>
      </c>
      <c r="C71" s="618" t="s">
        <v>220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770.27027027027032</v>
      </c>
      <c r="L71" s="621">
        <f>VLOOKUP(CONCATENATE($B71,"_",$C71,"_",L$2,"_","1000 NAC","_",$E71),SentData!$F$2:$G$65536,2,)/VLOOKUP(CONCATENATE($B71,"_",$C71,"_",L$2,"_",$D71,"_",$E71),SentData!$F$2:$G$65536,2,)</f>
        <v>438.75</v>
      </c>
      <c r="M71" s="622"/>
      <c r="N71" s="623" t="str">
        <f t="shared" si="19"/>
        <v>!!</v>
      </c>
      <c r="O71" s="623" t="str">
        <f t="shared" si="20"/>
        <v>!!</v>
      </c>
      <c r="P71" s="623" t="str">
        <f t="shared" si="21"/>
        <v>!!</v>
      </c>
      <c r="Q71" s="623" t="str">
        <f t="shared" si="22"/>
        <v>!!</v>
      </c>
      <c r="R71" s="623" t="str">
        <f t="shared" si="23"/>
        <v>!!</v>
      </c>
      <c r="S71" s="623">
        <f t="shared" si="24"/>
        <v>0.56960526315789473</v>
      </c>
      <c r="T71" s="622"/>
      <c r="U71" s="631" t="str">
        <f>IF(ISNUMBER(U69),IF(ISNUMBER(U70),U70/U69,F70/U69),IF(ISNUMBER(U70),U70/F69,""))</f>
        <v/>
      </c>
      <c r="V71" s="631"/>
      <c r="W71" s="631"/>
      <c r="X71" s="631"/>
    </row>
    <row r="72" spans="1:24" x14ac:dyDescent="0.15">
      <c r="A72" s="612" t="s">
        <v>179</v>
      </c>
      <c r="B72" s="612" t="str">
        <f>Cover!$G$25</f>
        <v>NO</v>
      </c>
      <c r="C72" s="612" t="s">
        <v>219</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1E-3</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178</v>
      </c>
      <c r="B73" s="612" t="str">
        <f>Cover!$G$25</f>
        <v>NO</v>
      </c>
      <c r="C73" s="612" t="s">
        <v>219</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4</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x14ac:dyDescent="0.15">
      <c r="A74" s="630" t="s">
        <v>177</v>
      </c>
      <c r="B74" s="618" t="str">
        <f>Cover!$G$25</f>
        <v>NO</v>
      </c>
      <c r="C74" s="618" t="s">
        <v>219</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f>VLOOKUP(CONCATENATE($B74,"_",$C74,"_",L$2,"_","1000 NAC","_",$E74),SentData!$F$2:$G$65536,2,)/VLOOKUP(CONCATENATE($B74,"_",$C74,"_",L$2,"_",$D74,"_",$E74),SentData!$F$2:$G$65536,2,)</f>
        <v>4000</v>
      </c>
      <c r="M74" s="622"/>
      <c r="N74" s="623" t="str">
        <f t="shared" si="19"/>
        <v>!!</v>
      </c>
      <c r="O74" s="623" t="str">
        <f t="shared" si="20"/>
        <v>!!</v>
      </c>
      <c r="P74" s="623" t="str">
        <f t="shared" si="21"/>
        <v>!!</v>
      </c>
      <c r="Q74" s="623" t="str">
        <f t="shared" si="22"/>
        <v>!!</v>
      </c>
      <c r="R74" s="623" t="str">
        <f t="shared" si="23"/>
        <v>!!</v>
      </c>
      <c r="S74" s="623" t="str">
        <f t="shared" si="24"/>
        <v>!!</v>
      </c>
      <c r="T74" s="622"/>
      <c r="U74" s="631" t="str">
        <f>IF(ISNUMBER(U72),IF(ISNUMBER(U73),U73/U72,F73/U72),IF(ISNUMBER(U73),U73/F72,""))</f>
        <v/>
      </c>
      <c r="V74" s="631"/>
      <c r="W74" s="631"/>
      <c r="X74" s="631"/>
    </row>
    <row r="75" spans="1:24" x14ac:dyDescent="0.15">
      <c r="A75" s="612" t="s">
        <v>179</v>
      </c>
      <c r="B75" s="612" t="str">
        <f>Cover!$G$25</f>
        <v>NO</v>
      </c>
      <c r="C75" s="612" t="s">
        <v>220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12.414</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NO</v>
      </c>
      <c r="C76" s="612" t="s">
        <v>220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11028</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x14ac:dyDescent="0.15">
      <c r="A77" s="630" t="s">
        <v>177</v>
      </c>
      <c r="B77" s="618" t="str">
        <f>Cover!$G$25</f>
        <v>NO</v>
      </c>
      <c r="C77" s="618" t="s">
        <v>220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f>VLOOKUP(CONCATENATE($B77,"_",$C77,"_",L$2,"_","1000 NAC","_",$E77),SentData!$F$2:$G$65536,2,)/VLOOKUP(CONCATENATE($B77,"_",$C77,"_",L$2,"_",$D77,"_",$E77),SentData!$F$2:$G$65536,2,)</f>
        <v>888.35186080231995</v>
      </c>
      <c r="M77" s="622"/>
      <c r="N77" s="623" t="str">
        <f t="shared" si="19"/>
        <v>!!</v>
      </c>
      <c r="O77" s="623" t="str">
        <f t="shared" si="20"/>
        <v>!!</v>
      </c>
      <c r="P77" s="623" t="str">
        <f t="shared" si="21"/>
        <v>!!</v>
      </c>
      <c r="Q77" s="623" t="str">
        <f t="shared" si="22"/>
        <v>!!</v>
      </c>
      <c r="R77" s="623" t="str">
        <f t="shared" si="23"/>
        <v>!!</v>
      </c>
      <c r="S77" s="623" t="str">
        <f t="shared" si="24"/>
        <v>!!</v>
      </c>
      <c r="T77" s="622"/>
      <c r="U77" s="631" t="str">
        <f>IF(ISNUMBER(U75),IF(ISNUMBER(U76),U76/U75,F76/U75),IF(ISNUMBER(U76),U76/F75,""))</f>
        <v/>
      </c>
      <c r="V77" s="631"/>
      <c r="W77" s="631"/>
      <c r="X77" s="631"/>
    </row>
    <row r="78" spans="1:24" x14ac:dyDescent="0.15">
      <c r="A78" s="612" t="s">
        <v>179</v>
      </c>
      <c r="B78" s="612" t="str">
        <f>Cover!$G$25</f>
        <v>NO</v>
      </c>
      <c r="C78" s="612" t="s">
        <v>219</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NO</v>
      </c>
      <c r="C79" s="612" t="s">
        <v>219</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x14ac:dyDescent="0.15">
      <c r="A80" s="630" t="s">
        <v>177</v>
      </c>
      <c r="B80" s="618" t="str">
        <f>Cover!$G$25</f>
        <v>NO</v>
      </c>
      <c r="C80" s="618" t="s">
        <v>219</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t="str">
        <f>IF(ISNUMBER(U78),IF(ISNUMBER(U79),U79/U78,F79/U78),IF(ISNUMBER(U79),U79/F78,""))</f>
        <v/>
      </c>
      <c r="V80" s="631"/>
      <c r="W80" s="631"/>
      <c r="X80" s="631"/>
    </row>
    <row r="81" spans="1:24" s="350" customFormat="1" ht="10.5" x14ac:dyDescent="0.15">
      <c r="A81" s="612" t="s">
        <v>179</v>
      </c>
      <c r="B81" s="612" t="str">
        <f>Cover!$G$25</f>
        <v>NO</v>
      </c>
      <c r="C81" s="612" t="s">
        <v>220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12.420999999999999</v>
      </c>
      <c r="L81" s="615">
        <f>VLOOKUP(CONCATENATE($B81,"_",$C81,"_",L$2,"_",$D81,"_",$E81),SentData!$F$2:$G$65536,2,)</f>
        <v>0.86099999999999999</v>
      </c>
      <c r="M81" s="616"/>
      <c r="N81" s="617" t="str">
        <f t="shared" si="7"/>
        <v>!!</v>
      </c>
      <c r="O81" s="617" t="str">
        <f t="shared" si="8"/>
        <v>!!</v>
      </c>
      <c r="P81" s="617" t="str">
        <f t="shared" si="9"/>
        <v>!!</v>
      </c>
      <c r="Q81" s="617" t="str">
        <f t="shared" si="10"/>
        <v>!!</v>
      </c>
      <c r="R81" s="617" t="str">
        <f t="shared" si="11"/>
        <v>!!</v>
      </c>
      <c r="S81" s="617">
        <f t="shared" si="12"/>
        <v>6.931809033089123E-2</v>
      </c>
      <c r="T81" s="616"/>
      <c r="U81" s="612"/>
      <c r="V81" s="612"/>
      <c r="W81" s="612"/>
      <c r="X81" s="612"/>
    </row>
    <row r="82" spans="1:24" s="350" customFormat="1" ht="10.5" x14ac:dyDescent="0.15">
      <c r="A82" s="629" t="s">
        <v>178</v>
      </c>
      <c r="B82" s="612" t="str">
        <f>Cover!$G$25</f>
        <v>NO</v>
      </c>
      <c r="C82" s="612" t="s">
        <v>220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10694</v>
      </c>
      <c r="L82" s="615">
        <f>VLOOKUP(CONCATENATE($B82,"_",$C82,"_",L$2,"_",$D82,"_",$E82),SentData!$F$2:$G$65536,2,)</f>
        <v>1768</v>
      </c>
      <c r="M82" s="616"/>
      <c r="N82" s="617" t="str">
        <f t="shared" si="7"/>
        <v>!!</v>
      </c>
      <c r="O82" s="617" t="str">
        <f t="shared" si="8"/>
        <v>!!</v>
      </c>
      <c r="P82" s="617" t="str">
        <f t="shared" si="9"/>
        <v>!!</v>
      </c>
      <c r="Q82" s="617" t="str">
        <f t="shared" si="10"/>
        <v>!!</v>
      </c>
      <c r="R82" s="617" t="str">
        <f t="shared" si="11"/>
        <v>!!</v>
      </c>
      <c r="S82" s="617">
        <f t="shared" si="12"/>
        <v>0.16532635122498598</v>
      </c>
      <c r="T82" s="616"/>
      <c r="U82" s="612"/>
      <c r="V82" s="612"/>
      <c r="W82" s="612"/>
      <c r="X82" s="612"/>
    </row>
    <row r="83" spans="1:24" x14ac:dyDescent="0.15">
      <c r="A83" s="630" t="s">
        <v>177</v>
      </c>
      <c r="B83" s="618" t="str">
        <f>Cover!$G$25</f>
        <v>NO</v>
      </c>
      <c r="C83" s="618" t="s">
        <v>220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860.96127525964096</v>
      </c>
      <c r="L83" s="621">
        <f>VLOOKUP(CONCATENATE($B83,"_",$C83,"_",L$2,"_","1000 NAC","_",$E83),SentData!$F$2:$G$65536,2,)/VLOOKUP(CONCATENATE($B83,"_",$C83,"_",L$2,"_",$D83,"_",$E83),SentData!$F$2:$G$65536,2,)</f>
        <v>2053.4262485482</v>
      </c>
      <c r="M83" s="622"/>
      <c r="N83" s="623" t="str">
        <f t="shared" si="7"/>
        <v>!!</v>
      </c>
      <c r="O83" s="623" t="str">
        <f t="shared" si="8"/>
        <v>!!</v>
      </c>
      <c r="P83" s="623" t="str">
        <f t="shared" si="9"/>
        <v>!!</v>
      </c>
      <c r="Q83" s="623" t="str">
        <f t="shared" si="10"/>
        <v>!!</v>
      </c>
      <c r="R83" s="623" t="str">
        <f t="shared" si="11"/>
        <v>!!</v>
      </c>
      <c r="S83" s="623">
        <f t="shared" si="12"/>
        <v>2.385039034338619</v>
      </c>
      <c r="T83" s="622"/>
      <c r="U83" s="631" t="str">
        <f>IF(ISNUMBER(U81),IF(ISNUMBER(U82),U82/U81,F82/U81),IF(ISNUMBER(U82),U82/F81,""))</f>
        <v/>
      </c>
      <c r="V83" s="631"/>
      <c r="W83" s="631"/>
      <c r="X83" s="631"/>
    </row>
    <row r="84" spans="1:24" s="350" customFormat="1" ht="10.5" x14ac:dyDescent="0.15">
      <c r="A84" s="612" t="s">
        <v>179</v>
      </c>
      <c r="B84" s="612" t="str">
        <f>Cover!$G$25</f>
        <v>NO</v>
      </c>
      <c r="C84" s="612" t="s">
        <v>219</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s="350" customFormat="1" ht="10.5" x14ac:dyDescent="0.15">
      <c r="A85" s="629" t="s">
        <v>178</v>
      </c>
      <c r="B85" s="612" t="str">
        <f>Cover!$G$25</f>
        <v>NO</v>
      </c>
      <c r="C85" s="612" t="s">
        <v>219</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x14ac:dyDescent="0.15">
      <c r="A86" s="630" t="s">
        <v>177</v>
      </c>
      <c r="B86" s="618" t="str">
        <f>Cover!$G$25</f>
        <v>NO</v>
      </c>
      <c r="C86" s="618" t="s">
        <v>219</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c r="W86" s="631"/>
      <c r="X86" s="631"/>
    </row>
    <row r="87" spans="1:24" s="350" customFormat="1" ht="10.5" x14ac:dyDescent="0.15">
      <c r="A87" s="612" t="s">
        <v>179</v>
      </c>
      <c r="B87" s="612" t="str">
        <f>Cover!$G$25</f>
        <v>NO</v>
      </c>
      <c r="C87" s="612" t="s">
        <v>220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0.21199999999999999</v>
      </c>
      <c r="L87" s="615">
        <f>VLOOKUP(CONCATENATE($B87,"_",$C87,"_",L$2,"_",$D87,"_",$E87),SentData!$F$2:$G$65536,2,)</f>
        <v>11.553000000000001</v>
      </c>
      <c r="M87" s="616"/>
      <c r="N87" s="617" t="str">
        <f t="shared" si="7"/>
        <v>!!</v>
      </c>
      <c r="O87" s="617" t="str">
        <f t="shared" si="8"/>
        <v>!!</v>
      </c>
      <c r="P87" s="617" t="str">
        <f t="shared" si="9"/>
        <v>!!</v>
      </c>
      <c r="Q87" s="617" t="str">
        <f t="shared" si="10"/>
        <v>!!</v>
      </c>
      <c r="R87" s="617" t="str">
        <f t="shared" si="11"/>
        <v>!!</v>
      </c>
      <c r="S87" s="617">
        <f t="shared" si="12"/>
        <v>54.49528301886793</v>
      </c>
      <c r="T87" s="616"/>
      <c r="U87" s="612"/>
      <c r="V87" s="612"/>
      <c r="W87" s="612"/>
      <c r="X87" s="612"/>
    </row>
    <row r="88" spans="1:24" s="350" customFormat="1" ht="10.5" x14ac:dyDescent="0.15">
      <c r="A88" s="629" t="s">
        <v>178</v>
      </c>
      <c r="B88" s="612" t="str">
        <f>Cover!$G$25</f>
        <v>NO</v>
      </c>
      <c r="C88" s="612" t="s">
        <v>220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532</v>
      </c>
      <c r="L88" s="615">
        <f>VLOOKUP(CONCATENATE($B88,"_",$C88,"_",L$2,"_",$D88,"_",$E88),SentData!$F$2:$G$65536,2,)</f>
        <v>9260</v>
      </c>
      <c r="M88" s="616"/>
      <c r="N88" s="617" t="str">
        <f t="shared" si="7"/>
        <v>!!</v>
      </c>
      <c r="O88" s="617" t="str">
        <f t="shared" si="8"/>
        <v>!!</v>
      </c>
      <c r="P88" s="617" t="str">
        <f t="shared" si="9"/>
        <v>!!</v>
      </c>
      <c r="Q88" s="617" t="str">
        <f t="shared" si="10"/>
        <v>!!</v>
      </c>
      <c r="R88" s="617" t="str">
        <f t="shared" si="11"/>
        <v>!!</v>
      </c>
      <c r="S88" s="617">
        <f t="shared" si="12"/>
        <v>17.406015037593985</v>
      </c>
      <c r="T88" s="616"/>
      <c r="U88" s="612"/>
      <c r="V88" s="612"/>
      <c r="W88" s="612"/>
      <c r="X88" s="612"/>
    </row>
    <row r="89" spans="1:24" x14ac:dyDescent="0.15">
      <c r="A89" s="630" t="s">
        <v>177</v>
      </c>
      <c r="B89" s="618" t="str">
        <f>Cover!$G$25</f>
        <v>NO</v>
      </c>
      <c r="C89" s="618" t="s">
        <v>220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2509.433962264151</v>
      </c>
      <c r="L89" s="621">
        <f>VLOOKUP(CONCATENATE($B89,"_",$C89,"_",L$2,"_","1000 NAC","_",$E89),SentData!$F$2:$G$65536,2,)/VLOOKUP(CONCATENATE($B89,"_",$C89,"_",L$2,"_",$D89,"_",$E89),SentData!$F$2:$G$65536,2,)</f>
        <v>801.52341383190503</v>
      </c>
      <c r="M89" s="622"/>
      <c r="N89" s="623" t="str">
        <f t="shared" si="7"/>
        <v>!!</v>
      </c>
      <c r="O89" s="623" t="str">
        <f t="shared" si="8"/>
        <v>!!</v>
      </c>
      <c r="P89" s="623" t="str">
        <f t="shared" si="9"/>
        <v>!!</v>
      </c>
      <c r="Q89" s="623" t="str">
        <f t="shared" si="10"/>
        <v>!!</v>
      </c>
      <c r="R89" s="623" t="str">
        <f t="shared" si="11"/>
        <v>!!</v>
      </c>
      <c r="S89" s="623">
        <f t="shared" si="12"/>
        <v>0.31940406716609748</v>
      </c>
      <c r="T89" s="622"/>
      <c r="U89" s="631" t="str">
        <f>IF(ISNUMBER(U87),IF(ISNUMBER(U88),U88/U87,F88/U87),IF(ISNUMBER(U88),U88/F87,""))</f>
        <v/>
      </c>
      <c r="V89" s="631"/>
      <c r="W89" s="631"/>
      <c r="X89" s="631"/>
    </row>
    <row r="90" spans="1:24" s="350" customFormat="1" ht="10.5" x14ac:dyDescent="0.15">
      <c r="A90" s="612" t="s">
        <v>179</v>
      </c>
      <c r="B90" s="612" t="str">
        <f>Cover!$G$25</f>
        <v>NO</v>
      </c>
      <c r="C90" s="612" t="s">
        <v>219</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0</v>
      </c>
      <c r="L90" s="615">
        <f>VLOOKUP(CONCATENATE($B90,"_",$C90,"_",L$2,"_",$D90,"_",$E90),SentData!$F$2:$G$65536,2,)</f>
        <v>0</v>
      </c>
      <c r="M90" s="616"/>
      <c r="N90" s="617" t="str">
        <f t="shared" si="7"/>
        <v>!!</v>
      </c>
      <c r="O90" s="617" t="str">
        <f t="shared" si="8"/>
        <v>!!</v>
      </c>
      <c r="P90" s="617" t="str">
        <f t="shared" si="9"/>
        <v>!!</v>
      </c>
      <c r="Q90" s="617" t="str">
        <f t="shared" si="10"/>
        <v>!!</v>
      </c>
      <c r="R90" s="617" t="str">
        <f t="shared" si="11"/>
        <v>!!</v>
      </c>
      <c r="S90" s="617" t="str">
        <f t="shared" si="12"/>
        <v>!!</v>
      </c>
      <c r="T90" s="616"/>
      <c r="U90" s="612"/>
      <c r="V90" s="612"/>
      <c r="W90" s="612"/>
      <c r="X90" s="612"/>
    </row>
    <row r="91" spans="1:24" s="350" customFormat="1" ht="10.5" x14ac:dyDescent="0.15">
      <c r="A91" s="629" t="s">
        <v>178</v>
      </c>
      <c r="B91" s="612" t="str">
        <f>Cover!$G$25</f>
        <v>NO</v>
      </c>
      <c r="C91" s="612" t="s">
        <v>219</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0</v>
      </c>
      <c r="L91" s="615">
        <f>VLOOKUP(CONCATENATE($B91,"_",$C91,"_",L$2,"_",$D91,"_",$E91),SentData!$F$2:$G$65536,2,)</f>
        <v>0</v>
      </c>
      <c r="M91" s="616"/>
      <c r="N91" s="617" t="str">
        <f t="shared" ref="N91:N122" si="25">IF(OR(ISERROR(F91),ISERROR(G91)),"!!",IF(F91=0,"!!",G91/F91))</f>
        <v>!!</v>
      </c>
      <c r="O91" s="617" t="str">
        <f t="shared" ref="O91:O122" si="26">IF(OR(ISERROR(G91),ISERROR(H91)),"!!",IF(G91=0,"!!",H91/G91))</f>
        <v>!!</v>
      </c>
      <c r="P91" s="617" t="str">
        <f t="shared" ref="P91:P122" si="27">IF(OR(ISERROR(H91),ISERROR(I91)),"!!",IF(H91=0,"!!",I91/H91))</f>
        <v>!!</v>
      </c>
      <c r="Q91" s="617" t="str">
        <f t="shared" ref="Q91:Q122" si="28">IF(OR(ISERROR(I91),ISERROR(J91)),"!!",IF(I91=0,"!!",J91/I91))</f>
        <v>!!</v>
      </c>
      <c r="R91" s="617" t="str">
        <f t="shared" ref="R91:R122" si="29">IF(OR(ISERROR(J91),ISERROR(K91)),"!!",IF(J91=0,"!!",K91/J91))</f>
        <v>!!</v>
      </c>
      <c r="S91" s="617" t="str">
        <f t="shared" ref="S91:S122" si="30">IF(OR(ISERROR(K91),ISERROR(L91)),"!!",IF(K91=0,"!!",L91/K91))</f>
        <v>!!</v>
      </c>
      <c r="T91" s="616"/>
      <c r="U91" s="612"/>
      <c r="V91" s="612"/>
      <c r="W91" s="612"/>
      <c r="X91" s="612"/>
    </row>
    <row r="92" spans="1:24" x14ac:dyDescent="0.15">
      <c r="A92" s="630" t="s">
        <v>177</v>
      </c>
      <c r="B92" s="618" t="str">
        <f>Cover!$G$25</f>
        <v>NO</v>
      </c>
      <c r="C92" s="618" t="s">
        <v>219</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25"/>
        <v>!!</v>
      </c>
      <c r="O92" s="623" t="str">
        <f t="shared" si="26"/>
        <v>!!</v>
      </c>
      <c r="P92" s="623" t="str">
        <f t="shared" si="27"/>
        <v>!!</v>
      </c>
      <c r="Q92" s="623" t="str">
        <f t="shared" si="28"/>
        <v>!!</v>
      </c>
      <c r="R92" s="623" t="str">
        <f t="shared" si="29"/>
        <v>!!</v>
      </c>
      <c r="S92" s="623" t="str">
        <f t="shared" si="30"/>
        <v>!!</v>
      </c>
      <c r="T92" s="622"/>
      <c r="U92" s="631" t="str">
        <f>IF(ISNUMBER(U90),IF(ISNUMBER(U91),U91/U90,F91/U90),IF(ISNUMBER(U91),U91/F90,""))</f>
        <v/>
      </c>
      <c r="V92" s="631"/>
      <c r="W92" s="631"/>
      <c r="X92" s="631"/>
    </row>
    <row r="93" spans="1:24" s="350" customFormat="1" ht="10.5" x14ac:dyDescent="0.15">
      <c r="A93" s="612" t="s">
        <v>179</v>
      </c>
      <c r="B93" s="612" t="str">
        <f>Cover!$G$25</f>
        <v>NO</v>
      </c>
      <c r="C93" s="612" t="s">
        <v>220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12.209</v>
      </c>
      <c r="L93" s="615">
        <f>VLOOKUP(CONCATENATE($B93,"_",$C93,"_",L$2,"_",$D93,"_",$E93),SentData!$F$2:$G$65536,2,)</f>
        <v>8.9039999999999999</v>
      </c>
      <c r="M93" s="616"/>
      <c r="N93" s="617" t="str">
        <f t="shared" si="25"/>
        <v>!!</v>
      </c>
      <c r="O93" s="617" t="str">
        <f t="shared" si="26"/>
        <v>!!</v>
      </c>
      <c r="P93" s="617" t="str">
        <f t="shared" si="27"/>
        <v>!!</v>
      </c>
      <c r="Q93" s="617" t="str">
        <f t="shared" si="28"/>
        <v>!!</v>
      </c>
      <c r="R93" s="617" t="str">
        <f t="shared" si="29"/>
        <v>!!</v>
      </c>
      <c r="S93" s="617">
        <f t="shared" si="30"/>
        <v>0.72929805880907528</v>
      </c>
      <c r="T93" s="616"/>
      <c r="U93" s="612"/>
      <c r="V93" s="612"/>
      <c r="W93" s="612"/>
      <c r="X93" s="612"/>
    </row>
    <row r="94" spans="1:24" s="350" customFormat="1" ht="10.5" x14ac:dyDescent="0.15">
      <c r="A94" s="629" t="s">
        <v>178</v>
      </c>
      <c r="B94" s="612" t="str">
        <f>Cover!$G$25</f>
        <v>NO</v>
      </c>
      <c r="C94" s="612" t="s">
        <v>220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10162</v>
      </c>
      <c r="L94" s="615">
        <f>VLOOKUP(CONCATENATE($B94,"_",$C94,"_",L$2,"_",$D94,"_",$E94),SentData!$F$2:$G$65536,2,)</f>
        <v>117668</v>
      </c>
      <c r="M94" s="616"/>
      <c r="N94" s="617" t="str">
        <f t="shared" si="25"/>
        <v>!!</v>
      </c>
      <c r="O94" s="617" t="str">
        <f t="shared" si="26"/>
        <v>!!</v>
      </c>
      <c r="P94" s="617" t="str">
        <f t="shared" si="27"/>
        <v>!!</v>
      </c>
      <c r="Q94" s="617" t="str">
        <f t="shared" si="28"/>
        <v>!!</v>
      </c>
      <c r="R94" s="617" t="str">
        <f t="shared" si="29"/>
        <v>!!</v>
      </c>
      <c r="S94" s="617">
        <f t="shared" si="30"/>
        <v>11.579216689628026</v>
      </c>
      <c r="T94" s="616"/>
      <c r="U94" s="612"/>
      <c r="V94" s="612"/>
      <c r="W94" s="612"/>
      <c r="X94" s="612"/>
    </row>
    <row r="95" spans="1:24" x14ac:dyDescent="0.15">
      <c r="A95" s="630" t="s">
        <v>177</v>
      </c>
      <c r="B95" s="618" t="str">
        <f>Cover!$G$25</f>
        <v>NO</v>
      </c>
      <c r="C95" s="618" t="s">
        <v>220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832.33680072077982</v>
      </c>
      <c r="L95" s="621">
        <f>VLOOKUP(CONCATENATE($B95,"_",$C95,"_",L$2,"_","1000 NAC","_",$E95),SentData!$F$2:$G$65536,2,)/VLOOKUP(CONCATENATE($B95,"_",$C95,"_",L$2,"_",$D95,"_",$E95),SentData!$F$2:$G$65536,2,)</f>
        <v>13215.184186882299</v>
      </c>
      <c r="M95" s="622"/>
      <c r="N95" s="623" t="str">
        <f t="shared" si="25"/>
        <v>!!</v>
      </c>
      <c r="O95" s="623" t="str">
        <f t="shared" si="26"/>
        <v>!!</v>
      </c>
      <c r="P95" s="623" t="str">
        <f t="shared" si="27"/>
        <v>!!</v>
      </c>
      <c r="Q95" s="623" t="str">
        <f t="shared" si="28"/>
        <v>!!</v>
      </c>
      <c r="R95" s="623" t="str">
        <f t="shared" si="29"/>
        <v>!!</v>
      </c>
      <c r="S95" s="623">
        <f t="shared" si="30"/>
        <v>15.877207610474905</v>
      </c>
      <c r="T95" s="622"/>
      <c r="U95" s="631" t="str">
        <f>IF(ISNUMBER(U93),IF(ISNUMBER(U94),U94/U93,F94/U93),IF(ISNUMBER(U94),U94/F93,""))</f>
        <v/>
      </c>
      <c r="V95" s="631"/>
      <c r="W95" s="631"/>
      <c r="X95" s="631"/>
    </row>
    <row r="96" spans="1:24" s="350" customFormat="1" ht="10.5" x14ac:dyDescent="0.15">
      <c r="A96" s="612" t="s">
        <v>179</v>
      </c>
      <c r="B96" s="612" t="str">
        <f>Cover!$G$25</f>
        <v>NO</v>
      </c>
      <c r="C96" s="612" t="s">
        <v>219</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0</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s="350" customFormat="1" ht="10.5" x14ac:dyDescent="0.15">
      <c r="A97" s="629" t="s">
        <v>178</v>
      </c>
      <c r="B97" s="612" t="str">
        <f>Cover!$G$25</f>
        <v>NO</v>
      </c>
      <c r="C97" s="612" t="s">
        <v>219</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x14ac:dyDescent="0.15">
      <c r="A98" s="630" t="s">
        <v>177</v>
      </c>
      <c r="B98" s="618" t="str">
        <f>Cover!$G$25</f>
        <v>NO</v>
      </c>
      <c r="C98" s="618" t="s">
        <v>219</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c r="W98" s="631"/>
      <c r="X98" s="631"/>
    </row>
    <row r="99" spans="1:24" s="350" customFormat="1" ht="10.5" x14ac:dyDescent="0.15">
      <c r="A99" s="612" t="s">
        <v>179</v>
      </c>
      <c r="B99" s="612" t="str">
        <f>Cover!$G$25</f>
        <v>NO</v>
      </c>
      <c r="C99" s="612" t="s">
        <v>220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11.577</v>
      </c>
      <c r="L99" s="615">
        <f>VLOOKUP(CONCATENATE($B99,"_",$C99,"_",L$2,"_",$D99,"_",$E99),SentData!$F$2:$G$65536,2,)</f>
        <v>0.78400000000000003</v>
      </c>
      <c r="M99" s="616"/>
      <c r="N99" s="617" t="str">
        <f t="shared" si="25"/>
        <v>!!</v>
      </c>
      <c r="O99" s="617" t="str">
        <f t="shared" si="26"/>
        <v>!!</v>
      </c>
      <c r="P99" s="617" t="str">
        <f t="shared" si="27"/>
        <v>!!</v>
      </c>
      <c r="Q99" s="617" t="str">
        <f t="shared" si="28"/>
        <v>!!</v>
      </c>
      <c r="R99" s="617" t="str">
        <f t="shared" si="29"/>
        <v>!!</v>
      </c>
      <c r="S99" s="617">
        <f t="shared" si="30"/>
        <v>6.7720480262589616E-2</v>
      </c>
      <c r="T99" s="616"/>
      <c r="U99" s="612"/>
      <c r="V99" s="612"/>
      <c r="W99" s="612"/>
      <c r="X99" s="612"/>
    </row>
    <row r="100" spans="1:24" s="350" customFormat="1" ht="10.5" x14ac:dyDescent="0.15">
      <c r="A100" s="629" t="s">
        <v>178</v>
      </c>
      <c r="B100" s="612" t="str">
        <f>Cover!$G$25</f>
        <v>NO</v>
      </c>
      <c r="C100" s="612" t="s">
        <v>220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114408</v>
      </c>
      <c r="L100" s="615">
        <f>VLOOKUP(CONCATENATE($B100,"_",$C100,"_",L$2,"_",$D100,"_",$E100),SentData!$F$2:$G$65536,2,)</f>
        <v>10695</v>
      </c>
      <c r="M100" s="616"/>
      <c r="N100" s="617" t="str">
        <f t="shared" si="25"/>
        <v>!!</v>
      </c>
      <c r="O100" s="617" t="str">
        <f t="shared" si="26"/>
        <v>!!</v>
      </c>
      <c r="P100" s="617" t="str">
        <f t="shared" si="27"/>
        <v>!!</v>
      </c>
      <c r="Q100" s="617" t="str">
        <f t="shared" si="28"/>
        <v>!!</v>
      </c>
      <c r="R100" s="617" t="str">
        <f t="shared" si="29"/>
        <v>!!</v>
      </c>
      <c r="S100" s="617">
        <f t="shared" si="30"/>
        <v>9.3481225089154601E-2</v>
      </c>
      <c r="T100" s="616"/>
      <c r="U100" s="612"/>
      <c r="V100" s="612"/>
      <c r="W100" s="612"/>
      <c r="X100" s="612"/>
    </row>
    <row r="101" spans="1:24" x14ac:dyDescent="0.15">
      <c r="A101" s="630" t="s">
        <v>177</v>
      </c>
      <c r="B101" s="618" t="str">
        <f>Cover!$G$25</f>
        <v>NO</v>
      </c>
      <c r="C101" s="618" t="s">
        <v>220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9882.3529411764703</v>
      </c>
      <c r="L101" s="621">
        <f>VLOOKUP(CONCATENATE($B101,"_",$C101,"_",L$2,"_","1000 NAC","_",$E101),SentData!$F$2:$G$65536,2,)/VLOOKUP(CONCATENATE($B101,"_",$C101,"_",L$2,"_",$D101,"_",$E101),SentData!$F$2:$G$65536,2,)</f>
        <v>13641.58163265306</v>
      </c>
      <c r="M101" s="622"/>
      <c r="N101" s="623" t="str">
        <f t="shared" si="25"/>
        <v>!!</v>
      </c>
      <c r="O101" s="623" t="str">
        <f t="shared" si="26"/>
        <v>!!</v>
      </c>
      <c r="P101" s="623" t="str">
        <f t="shared" si="27"/>
        <v>!!</v>
      </c>
      <c r="Q101" s="623" t="str">
        <f t="shared" si="28"/>
        <v>!!</v>
      </c>
      <c r="R101" s="623" t="str">
        <f t="shared" si="29"/>
        <v>!!</v>
      </c>
      <c r="S101" s="623">
        <f t="shared" si="30"/>
        <v>1.3803981413994169</v>
      </c>
      <c r="T101" s="622"/>
      <c r="U101" s="631" t="str">
        <f>IF(ISNUMBER(U99),IF(ISNUMBER(U100),U100/U99,F100/U99),IF(ISNUMBER(U100),U100/F99,""))</f>
        <v/>
      </c>
      <c r="V101" s="631"/>
      <c r="W101" s="631"/>
      <c r="X101" s="631"/>
    </row>
    <row r="102" spans="1:24" s="350" customFormat="1" ht="10.5" x14ac:dyDescent="0.15">
      <c r="A102" s="612" t="s">
        <v>179</v>
      </c>
      <c r="B102" s="612" t="str">
        <f>Cover!$G$25</f>
        <v>NO</v>
      </c>
      <c r="C102" s="612" t="s">
        <v>219</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25.262</v>
      </c>
      <c r="L102" s="615">
        <f>VLOOKUP(CONCATENATE($B102,"_",$C102,"_",L$2,"_",$D102,"_",$E102),SentData!$F$2:$G$65536,2,)</f>
        <v>39.168999999999997</v>
      </c>
      <c r="M102" s="616"/>
      <c r="N102" s="617" t="str">
        <f t="shared" si="25"/>
        <v>!!</v>
      </c>
      <c r="O102" s="617" t="str">
        <f t="shared" si="26"/>
        <v>!!</v>
      </c>
      <c r="P102" s="617" t="str">
        <f t="shared" si="27"/>
        <v>!!</v>
      </c>
      <c r="Q102" s="617" t="str">
        <f t="shared" si="28"/>
        <v>!!</v>
      </c>
      <c r="R102" s="617" t="str">
        <f t="shared" si="29"/>
        <v>!!</v>
      </c>
      <c r="S102" s="617">
        <f t="shared" si="30"/>
        <v>1.5505106484047184</v>
      </c>
      <c r="T102" s="616"/>
      <c r="U102" s="612"/>
      <c r="V102" s="612"/>
      <c r="W102" s="612"/>
      <c r="X102" s="612"/>
    </row>
    <row r="103" spans="1:24" s="350" customFormat="1" ht="10.5" x14ac:dyDescent="0.15">
      <c r="A103" s="629" t="s">
        <v>178</v>
      </c>
      <c r="B103" s="612" t="str">
        <f>Cover!$G$25</f>
        <v>NO</v>
      </c>
      <c r="C103" s="612" t="s">
        <v>219</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50423</v>
      </c>
      <c r="L103" s="615">
        <f>VLOOKUP(CONCATENATE($B103,"_",$C103,"_",L$2,"_",$D103,"_",$E103),SentData!$F$2:$G$65536,2,)</f>
        <v>70975</v>
      </c>
      <c r="M103" s="616"/>
      <c r="N103" s="617" t="str">
        <f t="shared" si="25"/>
        <v>!!</v>
      </c>
      <c r="O103" s="617" t="str">
        <f t="shared" si="26"/>
        <v>!!</v>
      </c>
      <c r="P103" s="617" t="str">
        <f t="shared" si="27"/>
        <v>!!</v>
      </c>
      <c r="Q103" s="617" t="str">
        <f t="shared" si="28"/>
        <v>!!</v>
      </c>
      <c r="R103" s="617" t="str">
        <f t="shared" si="29"/>
        <v>!!</v>
      </c>
      <c r="S103" s="617">
        <f t="shared" si="30"/>
        <v>1.4075917735953831</v>
      </c>
      <c r="T103" s="616"/>
      <c r="U103" s="612"/>
      <c r="V103" s="612"/>
      <c r="W103" s="612"/>
      <c r="X103" s="612"/>
    </row>
    <row r="104" spans="1:24" x14ac:dyDescent="0.15">
      <c r="A104" s="630" t="s">
        <v>177</v>
      </c>
      <c r="B104" s="618" t="str">
        <f>Cover!$G$25</f>
        <v>NO</v>
      </c>
      <c r="C104" s="618" t="s">
        <v>219</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1996.0019000870873</v>
      </c>
      <c r="L104" s="621">
        <f>VLOOKUP(CONCATENATE($B104,"_",$C104,"_",L$2,"_","1000 NAC","_",$E104),SentData!$F$2:$G$65536,2,)/VLOOKUP(CONCATENATE($B104,"_",$C104,"_",L$2,"_",$D104,"_",$E104),SentData!$F$2:$G$65536,2,)</f>
        <v>1812.0197094641171</v>
      </c>
      <c r="M104" s="622"/>
      <c r="N104" s="623" t="str">
        <f t="shared" si="25"/>
        <v>!!</v>
      </c>
      <c r="O104" s="623" t="str">
        <f t="shared" si="26"/>
        <v>!!</v>
      </c>
      <c r="P104" s="623" t="str">
        <f t="shared" si="27"/>
        <v>!!</v>
      </c>
      <c r="Q104" s="623" t="str">
        <f t="shared" si="28"/>
        <v>!!</v>
      </c>
      <c r="R104" s="623" t="str">
        <f t="shared" si="29"/>
        <v>!!</v>
      </c>
      <c r="S104" s="623">
        <f t="shared" si="30"/>
        <v>0.90782464154220355</v>
      </c>
      <c r="T104" s="622"/>
      <c r="U104" s="631" t="str">
        <f>IF(ISNUMBER(U102),IF(ISNUMBER(U103),U103/U102,F103/U102),IF(ISNUMBER(U103),U103/F102,""))</f>
        <v/>
      </c>
      <c r="V104" s="631"/>
      <c r="W104" s="631"/>
      <c r="X104" s="631"/>
    </row>
    <row r="105" spans="1:24" s="350" customFormat="1" ht="10.5" x14ac:dyDescent="0.15">
      <c r="A105" s="612" t="s">
        <v>179</v>
      </c>
      <c r="B105" s="612" t="str">
        <f>Cover!$G$25</f>
        <v>NO</v>
      </c>
      <c r="C105" s="612" t="s">
        <v>220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2.69</v>
      </c>
      <c r="L105" s="615">
        <f>VLOOKUP(CONCATENATE($B105,"_",$C105,"_",L$2,"_",$D105,"_",$E105),SentData!$F$2:$G$65536,2,)</f>
        <v>8.1199999999999992</v>
      </c>
      <c r="M105" s="616"/>
      <c r="N105" s="617" t="str">
        <f t="shared" si="25"/>
        <v>!!</v>
      </c>
      <c r="O105" s="617" t="str">
        <f t="shared" si="26"/>
        <v>!!</v>
      </c>
      <c r="P105" s="617" t="str">
        <f t="shared" si="27"/>
        <v>!!</v>
      </c>
      <c r="Q105" s="617" t="str">
        <f t="shared" si="28"/>
        <v>!!</v>
      </c>
      <c r="R105" s="617" t="str">
        <f t="shared" si="29"/>
        <v>!!</v>
      </c>
      <c r="S105" s="617">
        <f t="shared" si="30"/>
        <v>3.0185873605947955</v>
      </c>
      <c r="T105" s="616"/>
      <c r="U105" s="612"/>
      <c r="V105" s="612"/>
      <c r="W105" s="612"/>
      <c r="X105" s="612"/>
    </row>
    <row r="106" spans="1:24" s="350" customFormat="1" ht="10.5" x14ac:dyDescent="0.15">
      <c r="A106" s="629" t="s">
        <v>178</v>
      </c>
      <c r="B106" s="612" t="str">
        <f>Cover!$G$25</f>
        <v>NO</v>
      </c>
      <c r="C106" s="612" t="s">
        <v>220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16908</v>
      </c>
      <c r="L106" s="615">
        <f>VLOOKUP(CONCATENATE($B106,"_",$C106,"_",L$2,"_",$D106,"_",$E106),SentData!$F$2:$G$65536,2,)</f>
        <v>106973</v>
      </c>
      <c r="M106" s="616"/>
      <c r="N106" s="617" t="str">
        <f t="shared" si="25"/>
        <v>!!</v>
      </c>
      <c r="O106" s="617" t="str">
        <f t="shared" si="26"/>
        <v>!!</v>
      </c>
      <c r="P106" s="617" t="str">
        <f t="shared" si="27"/>
        <v>!!</v>
      </c>
      <c r="Q106" s="617" t="str">
        <f t="shared" si="28"/>
        <v>!!</v>
      </c>
      <c r="R106" s="617" t="str">
        <f t="shared" si="29"/>
        <v>!!</v>
      </c>
      <c r="S106" s="617">
        <f t="shared" si="30"/>
        <v>6.3267683936598056</v>
      </c>
      <c r="T106" s="616"/>
      <c r="U106" s="612"/>
      <c r="V106" s="612"/>
      <c r="W106" s="612"/>
      <c r="X106" s="612"/>
    </row>
    <row r="107" spans="1:24" x14ac:dyDescent="0.15">
      <c r="A107" s="630" t="s">
        <v>177</v>
      </c>
      <c r="B107" s="618" t="str">
        <f>Cover!$G$25</f>
        <v>NO</v>
      </c>
      <c r="C107" s="618" t="s">
        <v>220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6285.5018587360601</v>
      </c>
      <c r="L107" s="621">
        <f>VLOOKUP(CONCATENATE($B107,"_",$C107,"_",L$2,"_","1000 NAC","_",$E107),SentData!$F$2:$G$65536,2,)/VLOOKUP(CONCATENATE($B107,"_",$C107,"_",L$2,"_",$D107,"_",$E107),SentData!$F$2:$G$65536,2,)</f>
        <v>13174.014778325125</v>
      </c>
      <c r="M107" s="622"/>
      <c r="N107" s="623" t="str">
        <f t="shared" si="25"/>
        <v>!!</v>
      </c>
      <c r="O107" s="623" t="str">
        <f t="shared" si="26"/>
        <v>!!</v>
      </c>
      <c r="P107" s="623" t="str">
        <f t="shared" si="27"/>
        <v>!!</v>
      </c>
      <c r="Q107" s="623" t="str">
        <f t="shared" si="28"/>
        <v>!!</v>
      </c>
      <c r="R107" s="623" t="str">
        <f t="shared" si="29"/>
        <v>!!</v>
      </c>
      <c r="S107" s="623">
        <f t="shared" si="30"/>
        <v>2.0959368200671031</v>
      </c>
      <c r="T107" s="622"/>
      <c r="U107" s="631" t="str">
        <f>IF(ISNUMBER(U105),IF(ISNUMBER(U106),U106/U105,F106/U105),IF(ISNUMBER(U106),U106/F105,""))</f>
        <v/>
      </c>
      <c r="V107" s="631"/>
      <c r="W107" s="631"/>
      <c r="X107" s="631"/>
    </row>
    <row r="108" spans="1:24" s="350" customFormat="1" ht="10.5" x14ac:dyDescent="0.15">
      <c r="A108" s="612" t="s">
        <v>179</v>
      </c>
      <c r="B108" s="612" t="str">
        <f>Cover!$G$25</f>
        <v>NO</v>
      </c>
      <c r="C108" s="612" t="s">
        <v>219</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25.146000000000001</v>
      </c>
      <c r="L108" s="615">
        <f>VLOOKUP(CONCATENATE($B108,"_",$C108,"_",L$2,"_",$D108,"_",$E108),SentData!$F$2:$G$65536,2,)</f>
        <v>39.127000000000002</v>
      </c>
      <c r="M108" s="616"/>
      <c r="N108" s="617" t="str">
        <f t="shared" si="25"/>
        <v>!!</v>
      </c>
      <c r="O108" s="617" t="str">
        <f t="shared" si="26"/>
        <v>!!</v>
      </c>
      <c r="P108" s="617" t="str">
        <f t="shared" si="27"/>
        <v>!!</v>
      </c>
      <c r="Q108" s="617" t="str">
        <f t="shared" si="28"/>
        <v>!!</v>
      </c>
      <c r="R108" s="617" t="str">
        <f t="shared" si="29"/>
        <v>!!</v>
      </c>
      <c r="S108" s="617">
        <f t="shared" si="30"/>
        <v>1.5559930008748908</v>
      </c>
      <c r="T108" s="616"/>
      <c r="U108" s="612"/>
      <c r="V108" s="612"/>
      <c r="W108" s="612"/>
      <c r="X108" s="612"/>
    </row>
    <row r="109" spans="1:24" s="350" customFormat="1" ht="10.5" x14ac:dyDescent="0.15">
      <c r="A109" s="629" t="s">
        <v>178</v>
      </c>
      <c r="B109" s="612" t="str">
        <f>Cover!$G$25</f>
        <v>NO</v>
      </c>
      <c r="C109" s="612" t="s">
        <v>219</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47428</v>
      </c>
      <c r="L109" s="615">
        <f>VLOOKUP(CONCATENATE($B109,"_",$C109,"_",L$2,"_",$D109,"_",$E109),SentData!$F$2:$G$65536,2,)</f>
        <v>69552</v>
      </c>
      <c r="M109" s="616"/>
      <c r="N109" s="617" t="str">
        <f t="shared" si="25"/>
        <v>!!</v>
      </c>
      <c r="O109" s="617" t="str">
        <f t="shared" si="26"/>
        <v>!!</v>
      </c>
      <c r="P109" s="617" t="str">
        <f t="shared" si="27"/>
        <v>!!</v>
      </c>
      <c r="Q109" s="617" t="str">
        <f t="shared" si="28"/>
        <v>!!</v>
      </c>
      <c r="R109" s="617" t="str">
        <f t="shared" si="29"/>
        <v>!!</v>
      </c>
      <c r="S109" s="617">
        <f t="shared" si="30"/>
        <v>1.4664754997048157</v>
      </c>
      <c r="T109" s="616"/>
      <c r="U109" s="612"/>
      <c r="V109" s="612"/>
      <c r="W109" s="612"/>
      <c r="X109" s="612"/>
    </row>
    <row r="110" spans="1:24" x14ac:dyDescent="0.15">
      <c r="A110" s="630" t="s">
        <v>177</v>
      </c>
      <c r="B110" s="618" t="str">
        <f>Cover!$G$25</f>
        <v>NO</v>
      </c>
      <c r="C110" s="618" t="s">
        <v>219</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f>VLOOKUP(CONCATENATE($B110,"_",$C110,"_",K$2,"_","1000 NAC","_",$E110),SentData!$F$2:$G$65536,2,)/VLOOKUP(CONCATENATE($B110,"_",$C110,"_",K$2,"_",$D110,"_",$E110),SentData!$F$2:$G$65536,2,)</f>
        <v>1886.1051459476655</v>
      </c>
      <c r="L110" s="621">
        <f>VLOOKUP(CONCATENATE($B110,"_",$C110,"_",L$2,"_","1000 NAC","_",$E110),SentData!$F$2:$G$65536,2,)/VLOOKUP(CONCATENATE($B110,"_",$C110,"_",L$2,"_",$D110,"_",$E110),SentData!$F$2:$G$65536,2,)</f>
        <v>1777.596033429601</v>
      </c>
      <c r="M110" s="622"/>
      <c r="N110" s="623" t="str">
        <f t="shared" si="25"/>
        <v>!!</v>
      </c>
      <c r="O110" s="623" t="str">
        <f t="shared" si="26"/>
        <v>!!</v>
      </c>
      <c r="P110" s="623" t="str">
        <f t="shared" si="27"/>
        <v>!!</v>
      </c>
      <c r="Q110" s="623" t="str">
        <f t="shared" si="28"/>
        <v>!!</v>
      </c>
      <c r="R110" s="623" t="str">
        <f t="shared" si="29"/>
        <v>!!</v>
      </c>
      <c r="S110" s="623">
        <f t="shared" si="30"/>
        <v>0.94246921347349144</v>
      </c>
      <c r="T110" s="622"/>
      <c r="U110" s="631" t="str">
        <f>IF(ISNUMBER(U108),IF(ISNUMBER(U109),U109/U108,F109/U108),IF(ISNUMBER(U109),U109/F108,""))</f>
        <v/>
      </c>
      <c r="V110" s="631"/>
      <c r="W110" s="631"/>
      <c r="X110" s="631"/>
    </row>
    <row r="111" spans="1:24" s="350" customFormat="1" ht="10.5" x14ac:dyDescent="0.15">
      <c r="A111" s="612" t="s">
        <v>179</v>
      </c>
      <c r="B111" s="612" t="str">
        <f>Cover!$G$25</f>
        <v>NO</v>
      </c>
      <c r="C111" s="612" t="s">
        <v>220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8.8870000000000005</v>
      </c>
      <c r="L111" s="615">
        <f>VLOOKUP(CONCATENATE($B111,"_",$C111,"_",L$2,"_",$D111,"_",$E111),SentData!$F$2:$G$65536,2,)</f>
        <v>1.0289999999999999</v>
      </c>
      <c r="M111" s="616"/>
      <c r="N111" s="617" t="str">
        <f t="shared" si="25"/>
        <v>!!</v>
      </c>
      <c r="O111" s="617" t="str">
        <f t="shared" si="26"/>
        <v>!!</v>
      </c>
      <c r="P111" s="617" t="str">
        <f t="shared" si="27"/>
        <v>!!</v>
      </c>
      <c r="Q111" s="617" t="str">
        <f t="shared" si="28"/>
        <v>!!</v>
      </c>
      <c r="R111" s="617" t="str">
        <f t="shared" si="29"/>
        <v>!!</v>
      </c>
      <c r="S111" s="617">
        <f t="shared" si="30"/>
        <v>0.11578710475976144</v>
      </c>
      <c r="T111" s="616"/>
      <c r="U111" s="612"/>
      <c r="V111" s="612"/>
      <c r="W111" s="612"/>
      <c r="X111" s="612"/>
    </row>
    <row r="112" spans="1:24" s="350" customFormat="1" ht="10.5" x14ac:dyDescent="0.15">
      <c r="A112" s="629" t="s">
        <v>178</v>
      </c>
      <c r="B112" s="612" t="str">
        <f>Cover!$G$25</f>
        <v>NO</v>
      </c>
      <c r="C112" s="612" t="s">
        <v>220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97500</v>
      </c>
      <c r="L112" s="615">
        <f>VLOOKUP(CONCATENATE($B112,"_",$C112,"_",L$2,"_",$D112,"_",$E112),SentData!$F$2:$G$65536,2,)</f>
        <v>25649</v>
      </c>
      <c r="M112" s="616"/>
      <c r="N112" s="617" t="str">
        <f t="shared" si="25"/>
        <v>!!</v>
      </c>
      <c r="O112" s="617" t="str">
        <f t="shared" si="26"/>
        <v>!!</v>
      </c>
      <c r="P112" s="617" t="str">
        <f t="shared" si="27"/>
        <v>!!</v>
      </c>
      <c r="Q112" s="617" t="str">
        <f t="shared" si="28"/>
        <v>!!</v>
      </c>
      <c r="R112" s="617" t="str">
        <f t="shared" si="29"/>
        <v>!!</v>
      </c>
      <c r="S112" s="617">
        <f t="shared" si="30"/>
        <v>0.26306666666666667</v>
      </c>
      <c r="T112" s="616"/>
      <c r="U112" s="612"/>
      <c r="V112" s="612"/>
      <c r="W112" s="612"/>
      <c r="X112" s="612"/>
    </row>
    <row r="113" spans="1:24" x14ac:dyDescent="0.15">
      <c r="A113" s="630" t="s">
        <v>177</v>
      </c>
      <c r="B113" s="618" t="str">
        <f>Cover!$G$25</f>
        <v>NO</v>
      </c>
      <c r="C113" s="618" t="s">
        <v>220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10971.081354787892</v>
      </c>
      <c r="L113" s="621">
        <f>VLOOKUP(CONCATENATE($B113,"_",$C113,"_",L$2,"_","1000 NAC","_",$E113),SentData!$F$2:$G$65536,2,)/VLOOKUP(CONCATENATE($B113,"_",$C113,"_",L$2,"_",$D113,"_",$E113),SentData!$F$2:$G$65536,2,)</f>
        <v>24926.14188532556</v>
      </c>
      <c r="M113" s="622"/>
      <c r="N113" s="623" t="str">
        <f t="shared" si="25"/>
        <v>!!</v>
      </c>
      <c r="O113" s="623" t="str">
        <f t="shared" si="26"/>
        <v>!!</v>
      </c>
      <c r="P113" s="623" t="str">
        <f t="shared" si="27"/>
        <v>!!</v>
      </c>
      <c r="Q113" s="623" t="str">
        <f t="shared" si="28"/>
        <v>!!</v>
      </c>
      <c r="R113" s="623" t="str">
        <f t="shared" si="29"/>
        <v>!!</v>
      </c>
      <c r="S113" s="623">
        <f t="shared" si="30"/>
        <v>2.2719858762552643</v>
      </c>
      <c r="T113" s="622"/>
      <c r="U113" s="631" t="str">
        <f>IF(ISNUMBER(U111),IF(ISNUMBER(U112),U112/U111,F112/U111),IF(ISNUMBER(U112),U112/F111,""))</f>
        <v/>
      </c>
      <c r="V113" s="631"/>
      <c r="W113" s="631"/>
      <c r="X113" s="631"/>
    </row>
    <row r="114" spans="1:24" s="350" customFormat="1" ht="10.5" x14ac:dyDescent="0.15">
      <c r="A114" s="612" t="s">
        <v>179</v>
      </c>
      <c r="B114" s="612" t="str">
        <f>Cover!$G$25</f>
        <v>NO</v>
      </c>
      <c r="C114" s="612" t="s">
        <v>219</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0.11600000000000001</v>
      </c>
      <c r="L114" s="615">
        <f>VLOOKUP(CONCATENATE($B114,"_",$C114,"_",L$2,"_",$D114,"_",$E114),SentData!$F$2:$G$65536,2,)</f>
        <v>4.2000000000000003E-2</v>
      </c>
      <c r="M114" s="616"/>
      <c r="N114" s="617" t="str">
        <f t="shared" si="25"/>
        <v>!!</v>
      </c>
      <c r="O114" s="617" t="str">
        <f t="shared" si="26"/>
        <v>!!</v>
      </c>
      <c r="P114" s="617" t="str">
        <f t="shared" si="27"/>
        <v>!!</v>
      </c>
      <c r="Q114" s="617" t="str">
        <f t="shared" si="28"/>
        <v>!!</v>
      </c>
      <c r="R114" s="617" t="str">
        <f t="shared" si="29"/>
        <v>!!</v>
      </c>
      <c r="S114" s="617">
        <f t="shared" si="30"/>
        <v>0.36206896551724138</v>
      </c>
      <c r="T114" s="616"/>
      <c r="U114" s="612"/>
      <c r="V114" s="612"/>
      <c r="W114" s="612"/>
      <c r="X114" s="612"/>
    </row>
    <row r="115" spans="1:24" s="350" customFormat="1" ht="10.5" x14ac:dyDescent="0.15">
      <c r="A115" s="629" t="s">
        <v>178</v>
      </c>
      <c r="B115" s="612" t="str">
        <f>Cover!$G$25</f>
        <v>NO</v>
      </c>
      <c r="C115" s="612" t="s">
        <v>219</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2994</v>
      </c>
      <c r="L115" s="615">
        <f>VLOOKUP(CONCATENATE($B115,"_",$C115,"_",L$2,"_",$D115,"_",$E115),SentData!$F$2:$G$65536,2,)</f>
        <v>1423</v>
      </c>
      <c r="M115" s="616"/>
      <c r="N115" s="617" t="str">
        <f t="shared" si="25"/>
        <v>!!</v>
      </c>
      <c r="O115" s="617" t="str">
        <f t="shared" si="26"/>
        <v>!!</v>
      </c>
      <c r="P115" s="617" t="str">
        <f t="shared" si="27"/>
        <v>!!</v>
      </c>
      <c r="Q115" s="617" t="str">
        <f t="shared" si="28"/>
        <v>!!</v>
      </c>
      <c r="R115" s="617" t="str">
        <f t="shared" si="29"/>
        <v>!!</v>
      </c>
      <c r="S115" s="617">
        <f t="shared" si="30"/>
        <v>0.47528390113560454</v>
      </c>
      <c r="T115" s="616"/>
      <c r="U115" s="612"/>
      <c r="V115" s="612"/>
      <c r="W115" s="612"/>
      <c r="X115" s="612"/>
    </row>
    <row r="116" spans="1:24" x14ac:dyDescent="0.15">
      <c r="A116" s="630" t="s">
        <v>177</v>
      </c>
      <c r="B116" s="618" t="str">
        <f>Cover!$G$25</f>
        <v>NO</v>
      </c>
      <c r="C116" s="618" t="s">
        <v>219</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25810.344827586207</v>
      </c>
      <c r="L116" s="621">
        <f>VLOOKUP(CONCATENATE($B116,"_",$C116,"_",L$2,"_","1000 NAC","_",$E116),SentData!$F$2:$G$65536,2,)/VLOOKUP(CONCATENATE($B116,"_",$C116,"_",L$2,"_",$D116,"_",$E116),SentData!$F$2:$G$65536,2,)</f>
        <v>33880.952380952382</v>
      </c>
      <c r="M116" s="622"/>
      <c r="N116" s="623" t="str">
        <f t="shared" si="25"/>
        <v>!!</v>
      </c>
      <c r="O116" s="623" t="str">
        <f t="shared" si="26"/>
        <v>!!</v>
      </c>
      <c r="P116" s="623" t="str">
        <f t="shared" si="27"/>
        <v>!!</v>
      </c>
      <c r="Q116" s="623" t="str">
        <f t="shared" si="28"/>
        <v>!!</v>
      </c>
      <c r="R116" s="623" t="str">
        <f t="shared" si="29"/>
        <v>!!</v>
      </c>
      <c r="S116" s="623">
        <f t="shared" si="30"/>
        <v>1.3126888698030983</v>
      </c>
      <c r="T116" s="622"/>
      <c r="U116" s="631" t="str">
        <f>IF(ISNUMBER(U114),IF(ISNUMBER(U115),U115/U114,F115/U114),IF(ISNUMBER(U115),U115/F114,""))</f>
        <v/>
      </c>
      <c r="V116" s="631"/>
      <c r="W116" s="631"/>
      <c r="X116" s="631"/>
    </row>
    <row r="117" spans="1:24" s="350" customFormat="1" ht="10.5" x14ac:dyDescent="0.15">
      <c r="A117" s="612" t="s">
        <v>179</v>
      </c>
      <c r="B117" s="612" t="str">
        <f>Cover!$G$25</f>
        <v>NO</v>
      </c>
      <c r="C117" s="612" t="s">
        <v>220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0.66200000000000003</v>
      </c>
      <c r="L117" s="615">
        <f>VLOOKUP(CONCATENATE($B117,"_",$C117,"_",L$2,"_",$D117,"_",$E117),SentData!$F$2:$G$65536,2,)</f>
        <v>0.15</v>
      </c>
      <c r="M117" s="616"/>
      <c r="N117" s="617" t="str">
        <f t="shared" si="25"/>
        <v>!!</v>
      </c>
      <c r="O117" s="617" t="str">
        <f t="shared" si="26"/>
        <v>!!</v>
      </c>
      <c r="P117" s="617" t="str">
        <f t="shared" si="27"/>
        <v>!!</v>
      </c>
      <c r="Q117" s="617" t="str">
        <f t="shared" si="28"/>
        <v>!!</v>
      </c>
      <c r="R117" s="617" t="str">
        <f t="shared" si="29"/>
        <v>!!</v>
      </c>
      <c r="S117" s="617">
        <f t="shared" si="30"/>
        <v>0.22658610271903321</v>
      </c>
      <c r="T117" s="616"/>
      <c r="U117" s="612"/>
      <c r="V117" s="612"/>
      <c r="W117" s="612"/>
      <c r="X117" s="612"/>
    </row>
    <row r="118" spans="1:24" s="350" customFormat="1" ht="10.5" x14ac:dyDescent="0.15">
      <c r="A118" s="629" t="s">
        <v>178</v>
      </c>
      <c r="B118" s="612" t="str">
        <f>Cover!$G$25</f>
        <v>NO</v>
      </c>
      <c r="C118" s="612" t="s">
        <v>220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15338</v>
      </c>
      <c r="L118" s="615">
        <f>VLOOKUP(CONCATENATE($B118,"_",$C118,"_",L$2,"_",$D118,"_",$E118),SentData!$F$2:$G$65536,2,)</f>
        <v>493</v>
      </c>
      <c r="M118" s="616"/>
      <c r="N118" s="617" t="str">
        <f t="shared" si="25"/>
        <v>!!</v>
      </c>
      <c r="O118" s="617" t="str">
        <f t="shared" si="26"/>
        <v>!!</v>
      </c>
      <c r="P118" s="617" t="str">
        <f t="shared" si="27"/>
        <v>!!</v>
      </c>
      <c r="Q118" s="617" t="str">
        <f t="shared" si="28"/>
        <v>!!</v>
      </c>
      <c r="R118" s="617" t="str">
        <f t="shared" si="29"/>
        <v>!!</v>
      </c>
      <c r="S118" s="617">
        <f t="shared" si="30"/>
        <v>3.2142391446081629E-2</v>
      </c>
      <c r="T118" s="616"/>
      <c r="U118" s="612"/>
      <c r="V118" s="612"/>
      <c r="W118" s="612"/>
      <c r="X118" s="612"/>
    </row>
    <row r="119" spans="1:24" x14ac:dyDescent="0.15">
      <c r="A119" s="630" t="s">
        <v>177</v>
      </c>
      <c r="B119" s="618" t="str">
        <f>Cover!$G$25</f>
        <v>NO</v>
      </c>
      <c r="C119" s="618" t="s">
        <v>220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23169.184290030211</v>
      </c>
      <c r="L119" s="621">
        <f>VLOOKUP(CONCATENATE($B119,"_",$C119,"_",L$2,"_","1000 NAC","_",$E119),SentData!$F$2:$G$65536,2,)/VLOOKUP(CONCATENATE($B119,"_",$C119,"_",L$2,"_",$D119,"_",$E119),SentData!$F$2:$G$65536,2,)</f>
        <v>3286.666666666667</v>
      </c>
      <c r="M119" s="622"/>
      <c r="N119" s="623" t="str">
        <f t="shared" si="25"/>
        <v>!!</v>
      </c>
      <c r="O119" s="623" t="str">
        <f t="shared" si="26"/>
        <v>!!</v>
      </c>
      <c r="P119" s="623" t="str">
        <f t="shared" si="27"/>
        <v>!!</v>
      </c>
      <c r="Q119" s="623" t="str">
        <f t="shared" si="28"/>
        <v>!!</v>
      </c>
      <c r="R119" s="623" t="str">
        <f t="shared" si="29"/>
        <v>!!</v>
      </c>
      <c r="S119" s="623">
        <f t="shared" si="30"/>
        <v>0.14185508758204027</v>
      </c>
      <c r="T119" s="622"/>
      <c r="U119" s="631" t="str">
        <f>IF(ISNUMBER(U117),IF(ISNUMBER(U118),U118/U117,F118/U117),IF(ISNUMBER(U118),U118/F117,""))</f>
        <v/>
      </c>
      <c r="V119" s="631"/>
      <c r="W119" s="631"/>
      <c r="X119" s="631"/>
    </row>
    <row r="120" spans="1:24" s="350" customFormat="1" ht="10.5" x14ac:dyDescent="0.15">
      <c r="A120" s="612" t="s">
        <v>179</v>
      </c>
      <c r="B120" s="612" t="str">
        <f>Cover!$G$25</f>
        <v>NO</v>
      </c>
      <c r="C120" s="612" t="s">
        <v>219</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4.1000000000000002E-2</v>
      </c>
      <c r="L120" s="615">
        <f>VLOOKUP(CONCATENATE($B120,"_",$C120,"_",L$2,"_",$D120,"_",$E120),SentData!$F$2:$G$65536,2,)</f>
        <v>0</v>
      </c>
      <c r="M120" s="616"/>
      <c r="N120" s="617" t="str">
        <f t="shared" si="25"/>
        <v>!!</v>
      </c>
      <c r="O120" s="617" t="str">
        <f t="shared" si="26"/>
        <v>!!</v>
      </c>
      <c r="P120" s="617" t="str">
        <f t="shared" si="27"/>
        <v>!!</v>
      </c>
      <c r="Q120" s="617" t="str">
        <f t="shared" si="28"/>
        <v>!!</v>
      </c>
      <c r="R120" s="617" t="str">
        <f t="shared" si="29"/>
        <v>!!</v>
      </c>
      <c r="S120" s="617">
        <f t="shared" si="30"/>
        <v>0</v>
      </c>
      <c r="T120" s="616"/>
      <c r="U120" s="612"/>
      <c r="V120" s="612"/>
      <c r="W120" s="612"/>
      <c r="X120" s="612"/>
    </row>
    <row r="121" spans="1:24" s="350" customFormat="1" ht="10.5" x14ac:dyDescent="0.15">
      <c r="A121" s="629" t="s">
        <v>178</v>
      </c>
      <c r="B121" s="612" t="str">
        <f>Cover!$G$25</f>
        <v>NO</v>
      </c>
      <c r="C121" s="612" t="s">
        <v>219</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21</v>
      </c>
      <c r="L121" s="615">
        <f>VLOOKUP(CONCATENATE($B121,"_",$C121,"_",L$2,"_",$D121,"_",$E121),SentData!$F$2:$G$65536,2,)</f>
        <v>0</v>
      </c>
      <c r="M121" s="616"/>
      <c r="N121" s="617" t="str">
        <f t="shared" si="25"/>
        <v>!!</v>
      </c>
      <c r="O121" s="617" t="str">
        <f t="shared" si="26"/>
        <v>!!</v>
      </c>
      <c r="P121" s="617" t="str">
        <f t="shared" si="27"/>
        <v>!!</v>
      </c>
      <c r="Q121" s="617" t="str">
        <f t="shared" si="28"/>
        <v>!!</v>
      </c>
      <c r="R121" s="617" t="str">
        <f t="shared" si="29"/>
        <v>!!</v>
      </c>
      <c r="S121" s="617">
        <f t="shared" si="30"/>
        <v>0</v>
      </c>
      <c r="T121" s="616"/>
      <c r="U121" s="612"/>
      <c r="V121" s="612"/>
      <c r="W121" s="612"/>
      <c r="X121" s="612"/>
    </row>
    <row r="122" spans="1:24" x14ac:dyDescent="0.15">
      <c r="A122" s="630" t="s">
        <v>177</v>
      </c>
      <c r="B122" s="618" t="str">
        <f>Cover!$G$25</f>
        <v>NO</v>
      </c>
      <c r="C122" s="618" t="s">
        <v>219</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f>VLOOKUP(CONCATENATE($B122,"_",$C122,"_",K$2,"_","1000 NAC","_",$E122),SentData!$F$2:$G$65536,2,)/VLOOKUP(CONCATENATE($B122,"_",$C122,"_",K$2,"_",$D122,"_",$E122),SentData!$F$2:$G$65536,2,)</f>
        <v>512.19512195121945</v>
      </c>
      <c r="L122" s="621" t="e">
        <f>VLOOKUP(CONCATENATE($B122,"_",$C122,"_",L$2,"_","1000 NAC","_",$E122),SentData!$F$2:$G$65536,2,)/VLOOKUP(CONCATENATE($B122,"_",$C122,"_",L$2,"_",$D122,"_",$E122),SentData!$F$2:$G$65536,2,)</f>
        <v>#DIV/0!</v>
      </c>
      <c r="M122" s="622"/>
      <c r="N122" s="623" t="str">
        <f t="shared" si="25"/>
        <v>!!</v>
      </c>
      <c r="O122" s="623" t="str">
        <f t="shared" si="26"/>
        <v>!!</v>
      </c>
      <c r="P122" s="623" t="str">
        <f t="shared" si="27"/>
        <v>!!</v>
      </c>
      <c r="Q122" s="623" t="str">
        <f t="shared" si="28"/>
        <v>!!</v>
      </c>
      <c r="R122" s="623" t="str">
        <f t="shared" si="29"/>
        <v>!!</v>
      </c>
      <c r="S122" s="623" t="str">
        <f t="shared" si="30"/>
        <v>!!</v>
      </c>
      <c r="T122" s="622"/>
      <c r="U122" s="631" t="str">
        <f>IF(ISNUMBER(U120),IF(ISNUMBER(U121),U121/U120,F121/U120),IF(ISNUMBER(U121),U121/F120,""))</f>
        <v/>
      </c>
      <c r="V122" s="631"/>
      <c r="W122" s="631"/>
      <c r="X122" s="631"/>
    </row>
    <row r="123" spans="1:24" s="350" customFormat="1" ht="10.5" x14ac:dyDescent="0.15">
      <c r="A123" s="612" t="s">
        <v>179</v>
      </c>
      <c r="B123" s="612" t="str">
        <f>Cover!$G$25</f>
        <v>NO</v>
      </c>
      <c r="C123" s="612" t="s">
        <v>220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0.16200000000000001</v>
      </c>
      <c r="L123" s="615">
        <f>VLOOKUP(CONCATENATE($B123,"_",$C123,"_",L$2,"_",$D123,"_",$E123),SentData!$F$2:$G$65536,2,)</f>
        <v>0.01</v>
      </c>
      <c r="M123" s="616"/>
      <c r="N123" s="617" t="str">
        <f t="shared" ref="N123:N186" si="31">IF(OR(ISERROR(F123),ISERROR(G123)),"!!",IF(F123=0,"!!",G123/F123))</f>
        <v>!!</v>
      </c>
      <c r="O123" s="617" t="str">
        <f t="shared" ref="O123:O186" si="32">IF(OR(ISERROR(G123),ISERROR(H123)),"!!",IF(G123=0,"!!",H123/G123))</f>
        <v>!!</v>
      </c>
      <c r="P123" s="617" t="str">
        <f t="shared" ref="P123:P186" si="33">IF(OR(ISERROR(H123),ISERROR(I123)),"!!",IF(H123=0,"!!",I123/H123))</f>
        <v>!!</v>
      </c>
      <c r="Q123" s="617" t="str">
        <f t="shared" ref="Q123:Q186" si="34">IF(OR(ISERROR(I123),ISERROR(J123)),"!!",IF(I123=0,"!!",J123/I123))</f>
        <v>!!</v>
      </c>
      <c r="R123" s="617" t="str">
        <f t="shared" ref="R123:R186" si="35">IF(OR(ISERROR(J123),ISERROR(K123)),"!!",IF(J123=0,"!!",K123/J123))</f>
        <v>!!</v>
      </c>
      <c r="S123" s="617">
        <f t="shared" ref="S123:S186" si="36">IF(OR(ISERROR(K123),ISERROR(L123)),"!!",IF(K123=0,"!!",L123/K123))</f>
        <v>6.1728395061728392E-2</v>
      </c>
      <c r="T123" s="616"/>
      <c r="U123" s="612"/>
      <c r="V123" s="612"/>
      <c r="W123" s="612"/>
      <c r="X123" s="612"/>
    </row>
    <row r="124" spans="1:24" s="350" customFormat="1" ht="10.5" x14ac:dyDescent="0.15">
      <c r="A124" s="629" t="s">
        <v>178</v>
      </c>
      <c r="B124" s="612" t="str">
        <f>Cover!$G$25</f>
        <v>NO</v>
      </c>
      <c r="C124" s="612" t="s">
        <v>220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1054</v>
      </c>
      <c r="L124" s="615">
        <f>VLOOKUP(CONCATENATE($B124,"_",$C124,"_",L$2,"_",$D124,"_",$E124),SentData!$F$2:$G$65536,2,)</f>
        <v>23</v>
      </c>
      <c r="M124" s="616"/>
      <c r="N124" s="617" t="str">
        <f t="shared" si="31"/>
        <v>!!</v>
      </c>
      <c r="O124" s="617" t="str">
        <f t="shared" si="32"/>
        <v>!!</v>
      </c>
      <c r="P124" s="617" t="str">
        <f t="shared" si="33"/>
        <v>!!</v>
      </c>
      <c r="Q124" s="617" t="str">
        <f t="shared" si="34"/>
        <v>!!</v>
      </c>
      <c r="R124" s="617" t="str">
        <f t="shared" si="35"/>
        <v>!!</v>
      </c>
      <c r="S124" s="617">
        <f t="shared" si="36"/>
        <v>2.1821631878557873E-2</v>
      </c>
      <c r="T124" s="616"/>
      <c r="U124" s="612"/>
      <c r="V124" s="612"/>
      <c r="W124" s="612"/>
      <c r="X124" s="612"/>
    </row>
    <row r="125" spans="1:24" x14ac:dyDescent="0.15">
      <c r="A125" s="630" t="s">
        <v>177</v>
      </c>
      <c r="B125" s="618" t="str">
        <f>Cover!$G$25</f>
        <v>NO</v>
      </c>
      <c r="C125" s="618" t="s">
        <v>220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6506.1728395061727</v>
      </c>
      <c r="L125" s="621">
        <f>VLOOKUP(CONCATENATE($B125,"_",$C125,"_",L$2,"_","1000 NAC","_",$E125),SentData!$F$2:$G$65536,2,)/VLOOKUP(CONCATENATE($B125,"_",$C125,"_",L$2,"_",$D125,"_",$E125),SentData!$F$2:$G$65536,2,)</f>
        <v>2300</v>
      </c>
      <c r="M125" s="622"/>
      <c r="N125" s="623" t="str">
        <f t="shared" si="31"/>
        <v>!!</v>
      </c>
      <c r="O125" s="623" t="str">
        <f t="shared" si="32"/>
        <v>!!</v>
      </c>
      <c r="P125" s="623" t="str">
        <f t="shared" si="33"/>
        <v>!!</v>
      </c>
      <c r="Q125" s="623" t="str">
        <f t="shared" si="34"/>
        <v>!!</v>
      </c>
      <c r="R125" s="623" t="str">
        <f t="shared" si="35"/>
        <v>!!</v>
      </c>
      <c r="S125" s="623">
        <f t="shared" si="36"/>
        <v>0.35351043643263758</v>
      </c>
      <c r="T125" s="622"/>
      <c r="U125" s="631" t="str">
        <f>IF(ISNUMBER(U123),IF(ISNUMBER(U124),U124/U123,F124/U123),IF(ISNUMBER(U124),U124/F123,""))</f>
        <v/>
      </c>
      <c r="V125" s="631"/>
      <c r="W125" s="631"/>
      <c r="X125" s="631"/>
    </row>
    <row r="126" spans="1:24" s="350" customFormat="1" ht="10.5" x14ac:dyDescent="0.15">
      <c r="A126" s="612" t="s">
        <v>179</v>
      </c>
      <c r="B126" s="612" t="str">
        <f>Cover!$G$25</f>
        <v>NO</v>
      </c>
      <c r="C126" s="612" t="s">
        <v>219</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2E-3</v>
      </c>
      <c r="L126" s="615">
        <f>VLOOKUP(CONCATENATE($B126,"_",$C126,"_",L$2,"_",$D126,"_",$E126),SentData!$F$2:$G$65536,2,)</f>
        <v>1.4E-2</v>
      </c>
      <c r="M126" s="616"/>
      <c r="N126" s="617" t="str">
        <f t="shared" si="31"/>
        <v>!!</v>
      </c>
      <c r="O126" s="617" t="str">
        <f t="shared" si="32"/>
        <v>!!</v>
      </c>
      <c r="P126" s="617" t="str">
        <f t="shared" si="33"/>
        <v>!!</v>
      </c>
      <c r="Q126" s="617" t="str">
        <f t="shared" si="34"/>
        <v>!!</v>
      </c>
      <c r="R126" s="617" t="str">
        <f t="shared" si="35"/>
        <v>!!</v>
      </c>
      <c r="S126" s="617">
        <f t="shared" si="36"/>
        <v>7</v>
      </c>
      <c r="T126" s="616"/>
      <c r="U126" s="612"/>
      <c r="V126" s="612"/>
      <c r="W126" s="612"/>
      <c r="X126" s="612"/>
    </row>
    <row r="127" spans="1:24" s="350" customFormat="1" ht="10.5" x14ac:dyDescent="0.15">
      <c r="A127" s="629" t="s">
        <v>178</v>
      </c>
      <c r="B127" s="612" t="str">
        <f>Cover!$G$25</f>
        <v>NO</v>
      </c>
      <c r="C127" s="612" t="s">
        <v>219</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3</v>
      </c>
      <c r="L127" s="615">
        <f>VLOOKUP(CONCATENATE($B127,"_",$C127,"_",L$2,"_",$D127,"_",$E127),SentData!$F$2:$G$65536,2,)</f>
        <v>73</v>
      </c>
      <c r="M127" s="616"/>
      <c r="N127" s="617" t="str">
        <f t="shared" si="31"/>
        <v>!!</v>
      </c>
      <c r="O127" s="617" t="str">
        <f t="shared" si="32"/>
        <v>!!</v>
      </c>
      <c r="P127" s="617" t="str">
        <f t="shared" si="33"/>
        <v>!!</v>
      </c>
      <c r="Q127" s="617" t="str">
        <f t="shared" si="34"/>
        <v>!!</v>
      </c>
      <c r="R127" s="617" t="str">
        <f t="shared" si="35"/>
        <v>!!</v>
      </c>
      <c r="S127" s="617">
        <f t="shared" si="36"/>
        <v>24.333333333333332</v>
      </c>
      <c r="T127" s="616"/>
      <c r="U127" s="612"/>
      <c r="V127" s="612"/>
      <c r="W127" s="612"/>
      <c r="X127" s="612"/>
    </row>
    <row r="128" spans="1:24" x14ac:dyDescent="0.15">
      <c r="A128" s="630" t="s">
        <v>177</v>
      </c>
      <c r="B128" s="618" t="str">
        <f>Cover!$G$25</f>
        <v>NO</v>
      </c>
      <c r="C128" s="618" t="s">
        <v>219</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f>VLOOKUP(CONCATENATE($B128,"_",$C128,"_",K$2,"_","1000 NAC","_",$E128),SentData!$F$2:$G$65536,2,)/VLOOKUP(CONCATENATE($B128,"_",$C128,"_",K$2,"_",$D128,"_",$E128),SentData!$F$2:$G$65536,2,)</f>
        <v>1500</v>
      </c>
      <c r="L128" s="621">
        <f>VLOOKUP(CONCATENATE($B128,"_",$C128,"_",L$2,"_","1000 NAC","_",$E128),SentData!$F$2:$G$65536,2,)/VLOOKUP(CONCATENATE($B128,"_",$C128,"_",L$2,"_",$D128,"_",$E128),SentData!$F$2:$G$65536,2,)</f>
        <v>5214.2857142857138</v>
      </c>
      <c r="M128" s="622"/>
      <c r="N128" s="623" t="str">
        <f t="shared" si="31"/>
        <v>!!</v>
      </c>
      <c r="O128" s="623" t="str">
        <f t="shared" si="32"/>
        <v>!!</v>
      </c>
      <c r="P128" s="623" t="str">
        <f t="shared" si="33"/>
        <v>!!</v>
      </c>
      <c r="Q128" s="623" t="str">
        <f t="shared" si="34"/>
        <v>!!</v>
      </c>
      <c r="R128" s="623" t="str">
        <f t="shared" si="35"/>
        <v>!!</v>
      </c>
      <c r="S128" s="623">
        <f t="shared" si="36"/>
        <v>3.4761904761904758</v>
      </c>
      <c r="T128" s="622"/>
      <c r="U128" s="631" t="str">
        <f>IF(ISNUMBER(U126),IF(ISNUMBER(U127),U127/U126,F127/U126),IF(ISNUMBER(U127),U127/F126,""))</f>
        <v/>
      </c>
      <c r="V128" s="631"/>
      <c r="W128" s="631"/>
      <c r="X128" s="631"/>
    </row>
    <row r="129" spans="1:24" s="350" customFormat="1" ht="10.5" x14ac:dyDescent="0.15">
      <c r="A129" s="612" t="s">
        <v>179</v>
      </c>
      <c r="B129" s="612" t="str">
        <f>Cover!$G$25</f>
        <v>NO</v>
      </c>
      <c r="C129" s="612" t="s">
        <v>220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0.1</v>
      </c>
      <c r="L129" s="615">
        <f>VLOOKUP(CONCATENATE($B129,"_",$C129,"_",L$2,"_",$D129,"_",$E129),SentData!$F$2:$G$65536,2,)</f>
        <v>0.14000000000000001</v>
      </c>
      <c r="M129" s="616"/>
      <c r="N129" s="617" t="str">
        <f t="shared" si="31"/>
        <v>!!</v>
      </c>
      <c r="O129" s="617" t="str">
        <f t="shared" si="32"/>
        <v>!!</v>
      </c>
      <c r="P129" s="617" t="str">
        <f t="shared" si="33"/>
        <v>!!</v>
      </c>
      <c r="Q129" s="617" t="str">
        <f t="shared" si="34"/>
        <v>!!</v>
      </c>
      <c r="R129" s="617" t="str">
        <f t="shared" si="35"/>
        <v>!!</v>
      </c>
      <c r="S129" s="617">
        <f t="shared" si="36"/>
        <v>1.4000000000000001</v>
      </c>
      <c r="T129" s="616"/>
      <c r="U129" s="612"/>
      <c r="V129" s="612"/>
      <c r="W129" s="612"/>
      <c r="X129" s="612"/>
    </row>
    <row r="130" spans="1:24" s="350" customFormat="1" ht="10.5" x14ac:dyDescent="0.15">
      <c r="A130" s="629" t="s">
        <v>178</v>
      </c>
      <c r="B130" s="612" t="str">
        <f>Cover!$G$25</f>
        <v>NO</v>
      </c>
      <c r="C130" s="612" t="s">
        <v>220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388</v>
      </c>
      <c r="L130" s="615">
        <f>VLOOKUP(CONCATENATE($B130,"_",$C130,"_",L$2,"_",$D130,"_",$E130),SentData!$F$2:$G$65536,2,)</f>
        <v>470</v>
      </c>
      <c r="M130" s="616"/>
      <c r="N130" s="617" t="str">
        <f t="shared" si="31"/>
        <v>!!</v>
      </c>
      <c r="O130" s="617" t="str">
        <f t="shared" si="32"/>
        <v>!!</v>
      </c>
      <c r="P130" s="617" t="str">
        <f t="shared" si="33"/>
        <v>!!</v>
      </c>
      <c r="Q130" s="617" t="str">
        <f t="shared" si="34"/>
        <v>!!</v>
      </c>
      <c r="R130" s="617" t="str">
        <f t="shared" si="35"/>
        <v>!!</v>
      </c>
      <c r="S130" s="617">
        <f t="shared" si="36"/>
        <v>1.2113402061855669</v>
      </c>
      <c r="T130" s="616"/>
      <c r="U130" s="612"/>
      <c r="V130" s="612"/>
      <c r="W130" s="612"/>
      <c r="X130" s="612"/>
    </row>
    <row r="131" spans="1:24" x14ac:dyDescent="0.15">
      <c r="A131" s="630" t="s">
        <v>177</v>
      </c>
      <c r="B131" s="618" t="str">
        <f>Cover!$G$25</f>
        <v>NO</v>
      </c>
      <c r="C131" s="618" t="s">
        <v>220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3880</v>
      </c>
      <c r="L131" s="621">
        <f>VLOOKUP(CONCATENATE($B131,"_",$C131,"_",L$2,"_","1000 NAC","_",$E131),SentData!$F$2:$G$65536,2,)/VLOOKUP(CONCATENATE($B131,"_",$C131,"_",L$2,"_",$D131,"_",$E131),SentData!$F$2:$G$65536,2,)</f>
        <v>3357.1428571428569</v>
      </c>
      <c r="M131" s="622"/>
      <c r="N131" s="623" t="str">
        <f t="shared" si="31"/>
        <v>!!</v>
      </c>
      <c r="O131" s="623" t="str">
        <f t="shared" si="32"/>
        <v>!!</v>
      </c>
      <c r="P131" s="623" t="str">
        <f t="shared" si="33"/>
        <v>!!</v>
      </c>
      <c r="Q131" s="623" t="str">
        <f t="shared" si="34"/>
        <v>!!</v>
      </c>
      <c r="R131" s="623" t="str">
        <f t="shared" si="35"/>
        <v>!!</v>
      </c>
      <c r="S131" s="623">
        <f t="shared" si="36"/>
        <v>0.86524300441826207</v>
      </c>
      <c r="T131" s="622"/>
      <c r="U131" s="631" t="str">
        <f>IF(ISNUMBER(U129),IF(ISNUMBER(U130),U130/U129,F130/U129),IF(ISNUMBER(U130),U130/F129,""))</f>
        <v/>
      </c>
      <c r="V131" s="631"/>
      <c r="W131" s="631"/>
      <c r="X131" s="631"/>
    </row>
    <row r="132" spans="1:24" s="350" customFormat="1" ht="10.5" x14ac:dyDescent="0.15">
      <c r="A132" s="612" t="s">
        <v>179</v>
      </c>
      <c r="B132" s="612" t="str">
        <f>Cover!$G$25</f>
        <v>NO</v>
      </c>
      <c r="C132" s="612" t="s">
        <v>219</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2E-3</v>
      </c>
      <c r="L132" s="615">
        <f>VLOOKUP(CONCATENATE($B132,"_",$C132,"_",L$2,"_",$D132,"_",$E132),SentData!$F$2:$G$65536,2,)</f>
        <v>1.2E-2</v>
      </c>
      <c r="M132" s="616"/>
      <c r="N132" s="617" t="str">
        <f t="shared" si="31"/>
        <v>!!</v>
      </c>
      <c r="O132" s="617" t="str">
        <f t="shared" si="32"/>
        <v>!!</v>
      </c>
      <c r="P132" s="617" t="str">
        <f t="shared" si="33"/>
        <v>!!</v>
      </c>
      <c r="Q132" s="617" t="str">
        <f t="shared" si="34"/>
        <v>!!</v>
      </c>
      <c r="R132" s="617" t="str">
        <f t="shared" si="35"/>
        <v>!!</v>
      </c>
      <c r="S132" s="617">
        <f t="shared" si="36"/>
        <v>6</v>
      </c>
      <c r="T132" s="616"/>
      <c r="U132" s="612"/>
      <c r="V132" s="612"/>
      <c r="W132" s="612"/>
      <c r="X132" s="612"/>
    </row>
    <row r="133" spans="1:24" s="350" customFormat="1" ht="10.5" x14ac:dyDescent="0.15">
      <c r="A133" s="629" t="s">
        <v>178</v>
      </c>
      <c r="B133" s="612" t="str">
        <f>Cover!$G$25</f>
        <v>NO</v>
      </c>
      <c r="C133" s="612" t="s">
        <v>219</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3</v>
      </c>
      <c r="L133" s="615">
        <f>VLOOKUP(CONCATENATE($B133,"_",$C133,"_",L$2,"_",$D133,"_",$E133),SentData!$F$2:$G$65536,2,)</f>
        <v>71</v>
      </c>
      <c r="M133" s="616"/>
      <c r="N133" s="617" t="str">
        <f t="shared" si="31"/>
        <v>!!</v>
      </c>
      <c r="O133" s="617" t="str">
        <f t="shared" si="32"/>
        <v>!!</v>
      </c>
      <c r="P133" s="617" t="str">
        <f t="shared" si="33"/>
        <v>!!</v>
      </c>
      <c r="Q133" s="617" t="str">
        <f t="shared" si="34"/>
        <v>!!</v>
      </c>
      <c r="R133" s="617" t="str">
        <f t="shared" si="35"/>
        <v>!!</v>
      </c>
      <c r="S133" s="617">
        <f t="shared" si="36"/>
        <v>23.666666666666668</v>
      </c>
      <c r="T133" s="616"/>
      <c r="U133" s="612"/>
      <c r="V133" s="612"/>
      <c r="W133" s="612"/>
      <c r="X133" s="612"/>
    </row>
    <row r="134" spans="1:24" x14ac:dyDescent="0.15">
      <c r="A134" s="630" t="s">
        <v>177</v>
      </c>
      <c r="B134" s="618" t="str">
        <f>Cover!$G$25</f>
        <v>NO</v>
      </c>
      <c r="C134" s="618" t="s">
        <v>219</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f>VLOOKUP(CONCATENATE($B134,"_",$C134,"_",K$2,"_","1000 NAC","_",$E134),SentData!$F$2:$G$65536,2,)/VLOOKUP(CONCATENATE($B134,"_",$C134,"_",K$2,"_",$D134,"_",$E134),SentData!$F$2:$G$65536,2,)</f>
        <v>1500</v>
      </c>
      <c r="L134" s="621">
        <f>VLOOKUP(CONCATENATE($B134,"_",$C134,"_",L$2,"_","1000 NAC","_",$E134),SentData!$F$2:$G$65536,2,)/VLOOKUP(CONCATENATE($B134,"_",$C134,"_",L$2,"_",$D134,"_",$E134),SentData!$F$2:$G$65536,2,)</f>
        <v>5916.666666666667</v>
      </c>
      <c r="M134" s="622"/>
      <c r="N134" s="623" t="str">
        <f t="shared" si="31"/>
        <v>!!</v>
      </c>
      <c r="O134" s="623" t="str">
        <f t="shared" si="32"/>
        <v>!!</v>
      </c>
      <c r="P134" s="623" t="str">
        <f t="shared" si="33"/>
        <v>!!</v>
      </c>
      <c r="Q134" s="623" t="str">
        <f t="shared" si="34"/>
        <v>!!</v>
      </c>
      <c r="R134" s="623" t="str">
        <f t="shared" si="35"/>
        <v>!!</v>
      </c>
      <c r="S134" s="623">
        <f t="shared" si="36"/>
        <v>3.9444444444444446</v>
      </c>
      <c r="T134" s="622"/>
      <c r="U134" s="631" t="str">
        <f>IF(ISNUMBER(U132),IF(ISNUMBER(U133),U133/U132,F133/U132),IF(ISNUMBER(U133),U133/F132,""))</f>
        <v/>
      </c>
      <c r="V134" s="631"/>
      <c r="W134" s="631"/>
      <c r="X134" s="631"/>
    </row>
    <row r="135" spans="1:24" s="350" customFormat="1" ht="10.5" x14ac:dyDescent="0.15">
      <c r="A135" s="612" t="s">
        <v>179</v>
      </c>
      <c r="B135" s="612" t="str">
        <f>Cover!$G$25</f>
        <v>NO</v>
      </c>
      <c r="C135" s="612" t="s">
        <v>220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6.2E-2</v>
      </c>
      <c r="L135" s="615">
        <f>VLOOKUP(CONCATENATE($B135,"_",$C135,"_",L$2,"_",$D135,"_",$E135),SentData!$F$2:$G$65536,2,)</f>
        <v>7.3999999999999996E-2</v>
      </c>
      <c r="M135" s="616"/>
      <c r="N135" s="617" t="str">
        <f t="shared" si="31"/>
        <v>!!</v>
      </c>
      <c r="O135" s="617" t="str">
        <f t="shared" si="32"/>
        <v>!!</v>
      </c>
      <c r="P135" s="617" t="str">
        <f t="shared" si="33"/>
        <v>!!</v>
      </c>
      <c r="Q135" s="617" t="str">
        <f t="shared" si="34"/>
        <v>!!</v>
      </c>
      <c r="R135" s="617" t="str">
        <f t="shared" si="35"/>
        <v>!!</v>
      </c>
      <c r="S135" s="617">
        <f t="shared" si="36"/>
        <v>1.1935483870967742</v>
      </c>
      <c r="T135" s="616"/>
      <c r="U135" s="612"/>
      <c r="V135" s="612"/>
      <c r="W135" s="612"/>
      <c r="X135" s="612"/>
    </row>
    <row r="136" spans="1:24" s="350" customFormat="1" ht="10.5" x14ac:dyDescent="0.15">
      <c r="A136" s="629" t="s">
        <v>178</v>
      </c>
      <c r="B136" s="612" t="str">
        <f>Cover!$G$25</f>
        <v>NO</v>
      </c>
      <c r="C136" s="612" t="s">
        <v>220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665</v>
      </c>
      <c r="L136" s="615">
        <f>VLOOKUP(CONCATENATE($B136,"_",$C136,"_",L$2,"_",$D136,"_",$E136),SentData!$F$2:$G$65536,2,)</f>
        <v>109</v>
      </c>
      <c r="M136" s="616"/>
      <c r="N136" s="617" t="str">
        <f t="shared" si="31"/>
        <v>!!</v>
      </c>
      <c r="O136" s="617" t="str">
        <f t="shared" si="32"/>
        <v>!!</v>
      </c>
      <c r="P136" s="617" t="str">
        <f t="shared" si="33"/>
        <v>!!</v>
      </c>
      <c r="Q136" s="617" t="str">
        <f t="shared" si="34"/>
        <v>!!</v>
      </c>
      <c r="R136" s="617" t="str">
        <f t="shared" si="35"/>
        <v>!!</v>
      </c>
      <c r="S136" s="617">
        <f t="shared" si="36"/>
        <v>0.16390977443609023</v>
      </c>
      <c r="T136" s="616"/>
      <c r="U136" s="612"/>
      <c r="V136" s="612"/>
      <c r="W136" s="612"/>
      <c r="X136" s="612"/>
    </row>
    <row r="137" spans="1:24" x14ac:dyDescent="0.15">
      <c r="A137" s="630" t="s">
        <v>177</v>
      </c>
      <c r="B137" s="618" t="str">
        <f>Cover!$G$25</f>
        <v>NO</v>
      </c>
      <c r="C137" s="618" t="s">
        <v>220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10725.806451612903</v>
      </c>
      <c r="L137" s="621">
        <f>VLOOKUP(CONCATENATE($B137,"_",$C137,"_",L$2,"_","1000 NAC","_",$E137),SentData!$F$2:$G$65536,2,)/VLOOKUP(CONCATENATE($B137,"_",$C137,"_",L$2,"_",$D137,"_",$E137),SentData!$F$2:$G$65536,2,)</f>
        <v>1472.9729729729731</v>
      </c>
      <c r="M137" s="622"/>
      <c r="N137" s="623" t="str">
        <f t="shared" si="31"/>
        <v>!!</v>
      </c>
      <c r="O137" s="623" t="str">
        <f t="shared" si="32"/>
        <v>!!</v>
      </c>
      <c r="P137" s="623" t="str">
        <f t="shared" si="33"/>
        <v>!!</v>
      </c>
      <c r="Q137" s="623" t="str">
        <f t="shared" si="34"/>
        <v>!!</v>
      </c>
      <c r="R137" s="623" t="str">
        <f t="shared" si="35"/>
        <v>!!</v>
      </c>
      <c r="S137" s="623">
        <f t="shared" si="36"/>
        <v>0.13732981101402156</v>
      </c>
      <c r="T137" s="622"/>
      <c r="U137" s="631" t="str">
        <f>IF(ISNUMBER(U135),IF(ISNUMBER(U136),U136/U135,F136/U135),IF(ISNUMBER(U136),U136/F135,""))</f>
        <v/>
      </c>
      <c r="V137" s="631"/>
      <c r="W137" s="631"/>
      <c r="X137" s="631"/>
    </row>
    <row r="138" spans="1:24" s="350" customFormat="1" ht="10.5" x14ac:dyDescent="0.15">
      <c r="A138" s="612" t="s">
        <v>179</v>
      </c>
      <c r="B138" s="612" t="str">
        <f>Cover!$G$25</f>
        <v>NO</v>
      </c>
      <c r="C138" s="612" t="s">
        <v>219</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v>
      </c>
      <c r="L138" s="615">
        <f>VLOOKUP(CONCATENATE($B138,"_",$C138,"_",L$2,"_",$D138,"_",$E138),SentData!$F$2:$G$65536,2,)</f>
        <v>2E-3</v>
      </c>
      <c r="M138" s="616"/>
      <c r="N138" s="617" t="str">
        <f t="shared" si="31"/>
        <v>!!</v>
      </c>
      <c r="O138" s="617" t="str">
        <f t="shared" si="32"/>
        <v>!!</v>
      </c>
      <c r="P138" s="617" t="str">
        <f t="shared" si="33"/>
        <v>!!</v>
      </c>
      <c r="Q138" s="617" t="str">
        <f t="shared" si="34"/>
        <v>!!</v>
      </c>
      <c r="R138" s="617" t="str">
        <f t="shared" si="35"/>
        <v>!!</v>
      </c>
      <c r="S138" s="617" t="str">
        <f t="shared" si="36"/>
        <v>!!</v>
      </c>
      <c r="T138" s="616"/>
      <c r="U138" s="612"/>
      <c r="V138" s="612"/>
      <c r="W138" s="612"/>
      <c r="X138" s="612"/>
    </row>
    <row r="139" spans="1:24" s="350" customFormat="1" ht="10.5" x14ac:dyDescent="0.15">
      <c r="A139" s="629" t="s">
        <v>178</v>
      </c>
      <c r="B139" s="612" t="str">
        <f>Cover!$G$25</f>
        <v>NO</v>
      </c>
      <c r="C139" s="612" t="s">
        <v>219</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0</v>
      </c>
      <c r="L139" s="615">
        <f>VLOOKUP(CONCATENATE($B139,"_",$C139,"_",L$2,"_",$D139,"_",$E139),SentData!$F$2:$G$65536,2,)</f>
        <v>2</v>
      </c>
      <c r="M139" s="616"/>
      <c r="N139" s="617" t="str">
        <f t="shared" si="31"/>
        <v>!!</v>
      </c>
      <c r="O139" s="617" t="str">
        <f t="shared" si="32"/>
        <v>!!</v>
      </c>
      <c r="P139" s="617" t="str">
        <f t="shared" si="33"/>
        <v>!!</v>
      </c>
      <c r="Q139" s="617" t="str">
        <f t="shared" si="34"/>
        <v>!!</v>
      </c>
      <c r="R139" s="617" t="str">
        <f t="shared" si="35"/>
        <v>!!</v>
      </c>
      <c r="S139" s="617" t="str">
        <f t="shared" si="36"/>
        <v>!!</v>
      </c>
      <c r="T139" s="616"/>
      <c r="U139" s="612"/>
      <c r="V139" s="612"/>
      <c r="W139" s="612"/>
      <c r="X139" s="612"/>
    </row>
    <row r="140" spans="1:24" x14ac:dyDescent="0.15">
      <c r="A140" s="630" t="s">
        <v>177</v>
      </c>
      <c r="B140" s="618" t="str">
        <f>Cover!$G$25</f>
        <v>NO</v>
      </c>
      <c r="C140" s="618" t="s">
        <v>219</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f>VLOOKUP(CONCATENATE($B140,"_",$C140,"_",L$2,"_","1000 NAC","_",$E140),SentData!$F$2:$G$65536,2,)/VLOOKUP(CONCATENATE($B140,"_",$C140,"_",L$2,"_",$D140,"_",$E140),SentData!$F$2:$G$65536,2,)</f>
        <v>1000</v>
      </c>
      <c r="M140" s="622"/>
      <c r="N140" s="623" t="str">
        <f t="shared" si="31"/>
        <v>!!</v>
      </c>
      <c r="O140" s="623" t="str">
        <f t="shared" si="32"/>
        <v>!!</v>
      </c>
      <c r="P140" s="623" t="str">
        <f t="shared" si="33"/>
        <v>!!</v>
      </c>
      <c r="Q140" s="623" t="str">
        <f t="shared" si="34"/>
        <v>!!</v>
      </c>
      <c r="R140" s="623" t="str">
        <f t="shared" si="35"/>
        <v>!!</v>
      </c>
      <c r="S140" s="623" t="str">
        <f t="shared" si="36"/>
        <v>!!</v>
      </c>
      <c r="T140" s="622"/>
      <c r="U140" s="631" t="str">
        <f>IF(ISNUMBER(U138),IF(ISNUMBER(U139),U139/U138,F139/U138),IF(ISNUMBER(U139),U139/F138,""))</f>
        <v/>
      </c>
      <c r="V140" s="631"/>
      <c r="W140" s="631"/>
      <c r="X140" s="631"/>
    </row>
    <row r="141" spans="1:24" s="350" customFormat="1" ht="10.5" x14ac:dyDescent="0.15">
      <c r="A141" s="612" t="s">
        <v>179</v>
      </c>
      <c r="B141" s="612" t="str">
        <f>Cover!$G$25</f>
        <v>NO</v>
      </c>
      <c r="C141" s="612" t="s">
        <v>220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0</v>
      </c>
      <c r="L141" s="615">
        <f>VLOOKUP(CONCATENATE($B141,"_",$C141,"_",L$2,"_",$D141,"_",$E141),SentData!$F$2:$G$65536,2,)</f>
        <v>56.987000000000002</v>
      </c>
      <c r="M141" s="616"/>
      <c r="N141" s="617" t="str">
        <f t="shared" si="31"/>
        <v>!!</v>
      </c>
      <c r="O141" s="617" t="str">
        <f t="shared" si="32"/>
        <v>!!</v>
      </c>
      <c r="P141" s="617" t="str">
        <f t="shared" si="33"/>
        <v>!!</v>
      </c>
      <c r="Q141" s="617" t="str">
        <f t="shared" si="34"/>
        <v>!!</v>
      </c>
      <c r="R141" s="617" t="str">
        <f t="shared" si="35"/>
        <v>!!</v>
      </c>
      <c r="S141" s="617" t="str">
        <f t="shared" si="36"/>
        <v>!!</v>
      </c>
      <c r="T141" s="616"/>
      <c r="U141" s="612"/>
      <c r="V141" s="612"/>
      <c r="W141" s="612"/>
      <c r="X141" s="612"/>
    </row>
    <row r="142" spans="1:24" s="350" customFormat="1" ht="10.5" x14ac:dyDescent="0.15">
      <c r="A142" s="629" t="s">
        <v>178</v>
      </c>
      <c r="B142" s="612" t="str">
        <f>Cover!$G$25</f>
        <v>NO</v>
      </c>
      <c r="C142" s="612" t="s">
        <v>220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0</v>
      </c>
      <c r="L142" s="615">
        <f>VLOOKUP(CONCATENATE($B142,"_",$C142,"_",L$2,"_",$D142,"_",$E142),SentData!$F$2:$G$65536,2,)</f>
        <v>332082</v>
      </c>
      <c r="M142" s="616"/>
      <c r="N142" s="617" t="str">
        <f t="shared" si="31"/>
        <v>!!</v>
      </c>
      <c r="O142" s="617" t="str">
        <f t="shared" si="32"/>
        <v>!!</v>
      </c>
      <c r="P142" s="617" t="str">
        <f t="shared" si="33"/>
        <v>!!</v>
      </c>
      <c r="Q142" s="617" t="str">
        <f t="shared" si="34"/>
        <v>!!</v>
      </c>
      <c r="R142" s="617" t="str">
        <f t="shared" si="35"/>
        <v>!!</v>
      </c>
      <c r="S142" s="617" t="str">
        <f t="shared" si="36"/>
        <v>!!</v>
      </c>
      <c r="T142" s="616"/>
      <c r="U142" s="612"/>
      <c r="V142" s="612"/>
      <c r="W142" s="612"/>
      <c r="X142" s="612"/>
    </row>
    <row r="143" spans="1:24" x14ac:dyDescent="0.15">
      <c r="A143" s="630" t="s">
        <v>177</v>
      </c>
      <c r="B143" s="618" t="str">
        <f>Cover!$G$25</f>
        <v>NO</v>
      </c>
      <c r="C143" s="618" t="s">
        <v>220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f>VLOOKUP(CONCATENATE($B143,"_",$C143,"_",L$2,"_","1000 NAC","_",$E143),SentData!$F$2:$G$65536,2,)/VLOOKUP(CONCATENATE($B143,"_",$C143,"_",L$2,"_",$D143,"_",$E143),SentData!$F$2:$G$65536,2,)</f>
        <v>5827.3290399564812</v>
      </c>
      <c r="M143" s="622"/>
      <c r="N143" s="623" t="str">
        <f t="shared" si="31"/>
        <v>!!</v>
      </c>
      <c r="O143" s="623" t="str">
        <f t="shared" si="32"/>
        <v>!!</v>
      </c>
      <c r="P143" s="623" t="str">
        <f t="shared" si="33"/>
        <v>!!</v>
      </c>
      <c r="Q143" s="623" t="str">
        <f t="shared" si="34"/>
        <v>!!</v>
      </c>
      <c r="R143" s="623" t="str">
        <f t="shared" si="35"/>
        <v>!!</v>
      </c>
      <c r="S143" s="623" t="str">
        <f t="shared" si="36"/>
        <v>!!</v>
      </c>
      <c r="T143" s="622"/>
      <c r="U143" s="631" t="str">
        <f>IF(ISNUMBER(U141),IF(ISNUMBER(U142),U142/U141,F142/U141),IF(ISNUMBER(U142),U142/F141,""))</f>
        <v/>
      </c>
      <c r="V143" s="631"/>
      <c r="W143" s="631"/>
      <c r="X143" s="631"/>
    </row>
    <row r="144" spans="1:24" s="350" customFormat="1" ht="10.5" x14ac:dyDescent="0.15">
      <c r="A144" s="612" t="s">
        <v>179</v>
      </c>
      <c r="B144" s="612" t="str">
        <f>Cover!$G$25</f>
        <v>NO</v>
      </c>
      <c r="C144" s="612" t="s">
        <v>219</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0</v>
      </c>
      <c r="M144" s="616"/>
      <c r="N144" s="617" t="str">
        <f t="shared" si="31"/>
        <v>!!</v>
      </c>
      <c r="O144" s="617" t="str">
        <f t="shared" si="32"/>
        <v>!!</v>
      </c>
      <c r="P144" s="617" t="str">
        <f t="shared" si="33"/>
        <v>!!</v>
      </c>
      <c r="Q144" s="617" t="str">
        <f t="shared" si="34"/>
        <v>!!</v>
      </c>
      <c r="R144" s="617" t="str">
        <f t="shared" si="35"/>
        <v>!!</v>
      </c>
      <c r="S144" s="617" t="str">
        <f t="shared" si="36"/>
        <v>!!</v>
      </c>
      <c r="T144" s="616"/>
      <c r="U144" s="612"/>
      <c r="V144" s="612"/>
      <c r="W144" s="612"/>
      <c r="X144" s="612"/>
    </row>
    <row r="145" spans="1:24" s="350" customFormat="1" ht="10.5" x14ac:dyDescent="0.15">
      <c r="A145" s="629" t="s">
        <v>178</v>
      </c>
      <c r="B145" s="612" t="str">
        <f>Cover!$G$25</f>
        <v>NO</v>
      </c>
      <c r="C145" s="612" t="s">
        <v>219</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0</v>
      </c>
      <c r="M145" s="616"/>
      <c r="N145" s="617" t="str">
        <f t="shared" si="31"/>
        <v>!!</v>
      </c>
      <c r="O145" s="617" t="str">
        <f t="shared" si="32"/>
        <v>!!</v>
      </c>
      <c r="P145" s="617" t="str">
        <f t="shared" si="33"/>
        <v>!!</v>
      </c>
      <c r="Q145" s="617" t="str">
        <f t="shared" si="34"/>
        <v>!!</v>
      </c>
      <c r="R145" s="617" t="str">
        <f t="shared" si="35"/>
        <v>!!</v>
      </c>
      <c r="S145" s="617" t="str">
        <f t="shared" si="36"/>
        <v>!!</v>
      </c>
      <c r="T145" s="616"/>
      <c r="U145" s="612"/>
      <c r="V145" s="612"/>
      <c r="W145" s="612"/>
      <c r="X145" s="612"/>
    </row>
    <row r="146" spans="1:24" x14ac:dyDescent="0.15">
      <c r="A146" s="630" t="s">
        <v>177</v>
      </c>
      <c r="B146" s="618" t="str">
        <f>Cover!$G$25</f>
        <v>NO</v>
      </c>
      <c r="C146" s="618" t="s">
        <v>219</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31"/>
        <v>!!</v>
      </c>
      <c r="O146" s="623" t="str">
        <f t="shared" si="32"/>
        <v>!!</v>
      </c>
      <c r="P146" s="623" t="str">
        <f t="shared" si="33"/>
        <v>!!</v>
      </c>
      <c r="Q146" s="623" t="str">
        <f t="shared" si="34"/>
        <v>!!</v>
      </c>
      <c r="R146" s="623" t="str">
        <f t="shared" si="35"/>
        <v>!!</v>
      </c>
      <c r="S146" s="623" t="str">
        <f t="shared" si="36"/>
        <v>!!</v>
      </c>
      <c r="T146" s="622"/>
      <c r="U146" s="631" t="str">
        <f>IF(ISNUMBER(U144),IF(ISNUMBER(U145),U145/U144,F145/U144),IF(ISNUMBER(U145),U145/F144,""))</f>
        <v/>
      </c>
      <c r="V146" s="631"/>
      <c r="W146" s="631"/>
      <c r="X146" s="631"/>
    </row>
    <row r="147" spans="1:24" s="350" customFormat="1" ht="10.5" x14ac:dyDescent="0.15">
      <c r="A147" s="612" t="s">
        <v>179</v>
      </c>
      <c r="B147" s="612" t="str">
        <f>Cover!$G$25</f>
        <v>NO</v>
      </c>
      <c r="C147" s="612" t="s">
        <v>220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64.39800000000001</v>
      </c>
      <c r="L147" s="615">
        <f>VLOOKUP(CONCATENATE($B147,"_",$C147,"_",L$2,"_",$D147,"_",$E147),SentData!$F$2:$G$65536,2,)</f>
        <v>51.905000000000001</v>
      </c>
      <c r="M147" s="616"/>
      <c r="N147" s="617" t="str">
        <f t="shared" si="31"/>
        <v>!!</v>
      </c>
      <c r="O147" s="617" t="str">
        <f t="shared" si="32"/>
        <v>!!</v>
      </c>
      <c r="P147" s="617" t="str">
        <f t="shared" si="33"/>
        <v>!!</v>
      </c>
      <c r="Q147" s="617" t="str">
        <f t="shared" si="34"/>
        <v>!!</v>
      </c>
      <c r="R147" s="617" t="str">
        <f t="shared" si="35"/>
        <v>!!</v>
      </c>
      <c r="S147" s="617">
        <f t="shared" si="36"/>
        <v>0.8060032920277026</v>
      </c>
      <c r="T147" s="616"/>
      <c r="U147" s="612"/>
      <c r="V147" s="612"/>
      <c r="W147" s="612"/>
      <c r="X147" s="612"/>
    </row>
    <row r="148" spans="1:24" s="350" customFormat="1" ht="10.5" x14ac:dyDescent="0.15">
      <c r="A148" s="629" t="s">
        <v>178</v>
      </c>
      <c r="B148" s="612" t="str">
        <f>Cover!$G$25</f>
        <v>NO</v>
      </c>
      <c r="C148" s="612" t="s">
        <v>220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335402</v>
      </c>
      <c r="L148" s="615">
        <f>VLOOKUP(CONCATENATE($B148,"_",$C148,"_",L$2,"_",$D148,"_",$E148),SentData!$F$2:$G$65536,2,)</f>
        <v>262894</v>
      </c>
      <c r="M148" s="616"/>
      <c r="N148" s="617" t="str">
        <f t="shared" si="31"/>
        <v>!!</v>
      </c>
      <c r="O148" s="617" t="str">
        <f t="shared" si="32"/>
        <v>!!</v>
      </c>
      <c r="P148" s="617" t="str">
        <f t="shared" si="33"/>
        <v>!!</v>
      </c>
      <c r="Q148" s="617" t="str">
        <f t="shared" si="34"/>
        <v>!!</v>
      </c>
      <c r="R148" s="617" t="str">
        <f t="shared" si="35"/>
        <v>!!</v>
      </c>
      <c r="S148" s="617">
        <f t="shared" si="36"/>
        <v>0.78381762780186159</v>
      </c>
      <c r="T148" s="616"/>
      <c r="U148" s="612"/>
      <c r="V148" s="612"/>
      <c r="W148" s="612"/>
      <c r="X148" s="612"/>
    </row>
    <row r="149" spans="1:24" x14ac:dyDescent="0.15">
      <c r="A149" s="630" t="s">
        <v>177</v>
      </c>
      <c r="B149" s="618" t="str">
        <f>Cover!$G$25</f>
        <v>NO</v>
      </c>
      <c r="C149" s="618" t="s">
        <v>220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5208.2673374949527</v>
      </c>
      <c r="L149" s="621">
        <f>VLOOKUP(CONCATENATE($B149,"_",$C149,"_",L$2,"_","1000 NAC","_",$E149),SentData!$F$2:$G$65536,2,)/VLOOKUP(CONCATENATE($B149,"_",$C149,"_",L$2,"_",$D149,"_",$E149),SentData!$F$2:$G$65536,2,)</f>
        <v>5064.9070417108178</v>
      </c>
      <c r="M149" s="622"/>
      <c r="N149" s="623" t="str">
        <f t="shared" si="31"/>
        <v>!!</v>
      </c>
      <c r="O149" s="623" t="str">
        <f t="shared" si="32"/>
        <v>!!</v>
      </c>
      <c r="P149" s="623" t="str">
        <f t="shared" si="33"/>
        <v>!!</v>
      </c>
      <c r="Q149" s="623" t="str">
        <f t="shared" si="34"/>
        <v>!!</v>
      </c>
      <c r="R149" s="623" t="str">
        <f t="shared" si="35"/>
        <v>!!</v>
      </c>
      <c r="S149" s="623">
        <f t="shared" si="36"/>
        <v>0.97247447442797974</v>
      </c>
      <c r="T149" s="622"/>
      <c r="U149" s="631" t="str">
        <f>IF(ISNUMBER(U147),IF(ISNUMBER(U148),U148/U147,F148/U147),IF(ISNUMBER(U148),U148/F147,""))</f>
        <v/>
      </c>
      <c r="V149" s="631"/>
      <c r="W149" s="631"/>
      <c r="X149" s="631"/>
    </row>
    <row r="150" spans="1:24" s="350" customFormat="1" ht="10.5" x14ac:dyDescent="0.15">
      <c r="A150" s="612" t="s">
        <v>179</v>
      </c>
      <c r="B150" s="612" t="str">
        <f>Cover!$G$25</f>
        <v>NO</v>
      </c>
      <c r="C150" s="612" t="s">
        <v>219</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10.801</v>
      </c>
      <c r="L150" s="615">
        <f>VLOOKUP(CONCATENATE($B150,"_",$C150,"_",L$2,"_",$D150,"_",$E150),SentData!$F$2:$G$65536,2,)</f>
        <v>15.007</v>
      </c>
      <c r="M150" s="616"/>
      <c r="N150" s="617" t="str">
        <f t="shared" si="31"/>
        <v>!!</v>
      </c>
      <c r="O150" s="617" t="str">
        <f t="shared" si="32"/>
        <v>!!</v>
      </c>
      <c r="P150" s="617" t="str">
        <f t="shared" si="33"/>
        <v>!!</v>
      </c>
      <c r="Q150" s="617" t="str">
        <f t="shared" si="34"/>
        <v>!!</v>
      </c>
      <c r="R150" s="617" t="str">
        <f t="shared" si="35"/>
        <v>!!</v>
      </c>
      <c r="S150" s="617">
        <f t="shared" si="36"/>
        <v>1.3894083881122117</v>
      </c>
      <c r="T150" s="616"/>
      <c r="U150" s="612"/>
      <c r="V150" s="612"/>
      <c r="W150" s="612"/>
      <c r="X150" s="612"/>
    </row>
    <row r="151" spans="1:24" s="350" customFormat="1" ht="10.5" x14ac:dyDescent="0.15">
      <c r="A151" s="629" t="s">
        <v>178</v>
      </c>
      <c r="B151" s="612" t="str">
        <f>Cover!$G$25</f>
        <v>NO</v>
      </c>
      <c r="C151" s="612" t="s">
        <v>219</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68277</v>
      </c>
      <c r="L151" s="615">
        <f>VLOOKUP(CONCATENATE($B151,"_",$C151,"_",L$2,"_",$D151,"_",$E151),SentData!$F$2:$G$65536,2,)</f>
        <v>71715</v>
      </c>
      <c r="M151" s="616"/>
      <c r="N151" s="617" t="str">
        <f t="shared" si="31"/>
        <v>!!</v>
      </c>
      <c r="O151" s="617" t="str">
        <f t="shared" si="32"/>
        <v>!!</v>
      </c>
      <c r="P151" s="617" t="str">
        <f t="shared" si="33"/>
        <v>!!</v>
      </c>
      <c r="Q151" s="617" t="str">
        <f t="shared" si="34"/>
        <v>!!</v>
      </c>
      <c r="R151" s="617" t="str">
        <f t="shared" si="35"/>
        <v>!!</v>
      </c>
      <c r="S151" s="617">
        <f t="shared" si="36"/>
        <v>1.0503537062261084</v>
      </c>
      <c r="T151" s="616"/>
      <c r="U151" s="612"/>
      <c r="V151" s="612"/>
      <c r="W151" s="612"/>
      <c r="X151" s="612"/>
    </row>
    <row r="152" spans="1:24" x14ac:dyDescent="0.15">
      <c r="A152" s="630" t="s">
        <v>177</v>
      </c>
      <c r="B152" s="618" t="str">
        <f>Cover!$G$25</f>
        <v>NO</v>
      </c>
      <c r="C152" s="618" t="s">
        <v>219</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6321.3591334135726</v>
      </c>
      <c r="L152" s="621">
        <f>VLOOKUP(CONCATENATE($B152,"_",$C152,"_",L$2,"_","1000 NAC","_",$E152),SentData!$F$2:$G$65536,2,)/VLOOKUP(CONCATENATE($B152,"_",$C152,"_",L$2,"_",$D152,"_",$E152),SentData!$F$2:$G$65536,2,)</f>
        <v>4778.769907376558</v>
      </c>
      <c r="M152" s="622"/>
      <c r="N152" s="623" t="str">
        <f t="shared" si="31"/>
        <v>!!</v>
      </c>
      <c r="O152" s="623" t="str">
        <f t="shared" si="32"/>
        <v>!!</v>
      </c>
      <c r="P152" s="623" t="str">
        <f t="shared" si="33"/>
        <v>!!</v>
      </c>
      <c r="Q152" s="623" t="str">
        <f t="shared" si="34"/>
        <v>!!</v>
      </c>
      <c r="R152" s="623" t="str">
        <f t="shared" si="35"/>
        <v>!!</v>
      </c>
      <c r="S152" s="623">
        <f t="shared" si="36"/>
        <v>0.75597190517413193</v>
      </c>
      <c r="T152" s="622"/>
      <c r="U152" s="631" t="str">
        <f>IF(ISNUMBER(U150),IF(ISNUMBER(U151),U151/U150,F151/U150),IF(ISNUMBER(U151),U151/F150,""))</f>
        <v/>
      </c>
      <c r="V152" s="631"/>
      <c r="W152" s="631"/>
      <c r="X152" s="631"/>
    </row>
    <row r="153" spans="1:24" s="350" customFormat="1" ht="10.5" x14ac:dyDescent="0.15">
      <c r="A153" s="612" t="s">
        <v>179</v>
      </c>
      <c r="B153" s="612" t="str">
        <f>Cover!$G$25</f>
        <v>NO</v>
      </c>
      <c r="C153" s="612" t="s">
        <v>220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59.376000000000005</v>
      </c>
      <c r="L153" s="615">
        <f>VLOOKUP(CONCATENATE($B153,"_",$C153,"_",L$2,"_",$D153,"_",$E153),SentData!$F$2:$G$65536,2,)</f>
        <v>16.484000000000002</v>
      </c>
      <c r="M153" s="616"/>
      <c r="N153" s="617" t="str">
        <f t="shared" si="31"/>
        <v>!!</v>
      </c>
      <c r="O153" s="617" t="str">
        <f t="shared" si="32"/>
        <v>!!</v>
      </c>
      <c r="P153" s="617" t="str">
        <f t="shared" si="33"/>
        <v>!!</v>
      </c>
      <c r="Q153" s="617" t="str">
        <f t="shared" si="34"/>
        <v>!!</v>
      </c>
      <c r="R153" s="617" t="str">
        <f t="shared" si="35"/>
        <v>!!</v>
      </c>
      <c r="S153" s="617">
        <f t="shared" si="36"/>
        <v>0.27762058744273782</v>
      </c>
      <c r="T153" s="616"/>
      <c r="U153" s="612"/>
      <c r="V153" s="612"/>
      <c r="W153" s="612"/>
      <c r="X153" s="612"/>
    </row>
    <row r="154" spans="1:24" s="350" customFormat="1" ht="10.5" x14ac:dyDescent="0.15">
      <c r="A154" s="629" t="s">
        <v>178</v>
      </c>
      <c r="B154" s="612" t="str">
        <f>Cover!$G$25</f>
        <v>NO</v>
      </c>
      <c r="C154" s="612" t="s">
        <v>220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276146</v>
      </c>
      <c r="L154" s="615">
        <f>VLOOKUP(CONCATENATE($B154,"_",$C154,"_",L$2,"_",$D154,"_",$E154),SentData!$F$2:$G$65536,2,)</f>
        <v>71573</v>
      </c>
      <c r="M154" s="616"/>
      <c r="N154" s="617" t="str">
        <f t="shared" si="31"/>
        <v>!!</v>
      </c>
      <c r="O154" s="617" t="str">
        <f t="shared" si="32"/>
        <v>!!</v>
      </c>
      <c r="P154" s="617" t="str">
        <f t="shared" si="33"/>
        <v>!!</v>
      </c>
      <c r="Q154" s="617" t="str">
        <f t="shared" si="34"/>
        <v>!!</v>
      </c>
      <c r="R154" s="617" t="str">
        <f t="shared" si="35"/>
        <v>!!</v>
      </c>
      <c r="S154" s="617">
        <f t="shared" si="36"/>
        <v>0.25918535846979496</v>
      </c>
      <c r="T154" s="616"/>
      <c r="U154" s="612"/>
      <c r="V154" s="612"/>
      <c r="W154" s="612"/>
      <c r="X154" s="612"/>
    </row>
    <row r="155" spans="1:24" x14ac:dyDescent="0.15">
      <c r="A155" s="630" t="s">
        <v>177</v>
      </c>
      <c r="B155" s="618" t="str">
        <f>Cover!$G$25</f>
        <v>NO</v>
      </c>
      <c r="C155" s="618" t="s">
        <v>220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4650.8016707087036</v>
      </c>
      <c r="L155" s="621">
        <f>VLOOKUP(CONCATENATE($B155,"_",$C155,"_",L$2,"_","1000 NAC","_",$E155),SentData!$F$2:$G$65536,2,)/VLOOKUP(CONCATENATE($B155,"_",$C155,"_",L$2,"_",$D155,"_",$E155),SentData!$F$2:$G$65536,2,)</f>
        <v>4341.9679689395771</v>
      </c>
      <c r="M155" s="622"/>
      <c r="N155" s="623" t="str">
        <f t="shared" si="31"/>
        <v>!!</v>
      </c>
      <c r="O155" s="623" t="str">
        <f t="shared" si="32"/>
        <v>!!</v>
      </c>
      <c r="P155" s="623" t="str">
        <f t="shared" si="33"/>
        <v>!!</v>
      </c>
      <c r="Q155" s="623" t="str">
        <f t="shared" si="34"/>
        <v>!!</v>
      </c>
      <c r="R155" s="623" t="str">
        <f t="shared" si="35"/>
        <v>!!</v>
      </c>
      <c r="S155" s="623">
        <f t="shared" si="36"/>
        <v>0.9335955984289338</v>
      </c>
      <c r="T155" s="622"/>
      <c r="U155" s="631" t="str">
        <f>IF(ISNUMBER(U153),IF(ISNUMBER(U154),U154/U153,F154/U153),IF(ISNUMBER(U154),U154/F153,""))</f>
        <v/>
      </c>
      <c r="V155" s="631"/>
      <c r="W155" s="631"/>
      <c r="X155" s="631"/>
    </row>
    <row r="156" spans="1:24" s="350" customFormat="1" ht="10.5" x14ac:dyDescent="0.15">
      <c r="A156" s="612" t="s">
        <v>179</v>
      </c>
      <c r="B156" s="612" t="str">
        <f>Cover!$G$25</f>
        <v>NO</v>
      </c>
      <c r="C156" s="612" t="s">
        <v>219</v>
      </c>
      <c r="D156" s="612" t="s">
        <v>291</v>
      </c>
      <c r="E156" s="613" t="s">
        <v>119</v>
      </c>
      <c r="F156" s="614">
        <f>IF(ISNUMBER(U156),U156,VLOOKUP(CONCATENATE($B156,"_",$C156,"_",F$2,"_",$D156,"_",$E156),Database!$F$2:$G$65536,2,))</f>
        <v>0</v>
      </c>
      <c r="G156" s="614" t="e">
        <f>IF(ISNUMBER(V156),V156,VLOOKUP(CONCATENATE($B156,"_",$C156,"_",G$2,"_",$D156,"_",$E156),Database!$F$2:$G$65536,2,))</f>
        <v>#N/A</v>
      </c>
      <c r="H156" s="614" t="e">
        <f>IF(ISNUMBER(W156),W156,VLOOKUP(CONCATENATE($B156,"_",$C156,"_",H$2,"_",$D156,"_",$E156),Database!$F$2:$G$65536,2,))</f>
        <v>#N/A</v>
      </c>
      <c r="I156" s="614" t="e">
        <f>IF(ISNUMBER(X156),X156,VLOOKUP(CONCATENATE($B156,"_",$C156,"_",I$2,"_",$D156,"_",$E156),Database!$F$2:$G$65536,2,))</f>
        <v>#N/A</v>
      </c>
      <c r="J156" s="614" t="e">
        <f>VLOOKUP(CONCATENATE($B156,"_",$C156,"_",J$2,"_",$D156,"_",$E156),Database!$F$2:$G$65536,2,)</f>
        <v>#N/A</v>
      </c>
      <c r="K156" s="615">
        <f>VLOOKUP(CONCATENATE($B156,"_",$C156,"_",K$2,"_",$D156,"_",$E156),SentData!$F$2:$G$65536,2,)</f>
        <v>4.9710000000000001</v>
      </c>
      <c r="L156" s="615">
        <f>VLOOKUP(CONCATENATE($B156,"_",$C156,"_",L$2,"_",$D156,"_",$E156),SentData!$F$2:$G$65536,2,)</f>
        <v>8.3469999999999995</v>
      </c>
      <c r="M156" s="616"/>
      <c r="N156" s="617" t="str">
        <f t="shared" si="31"/>
        <v>!!</v>
      </c>
      <c r="O156" s="617" t="str">
        <f t="shared" si="32"/>
        <v>!!</v>
      </c>
      <c r="P156" s="617" t="str">
        <f t="shared" si="33"/>
        <v>!!</v>
      </c>
      <c r="Q156" s="617" t="str">
        <f t="shared" si="34"/>
        <v>!!</v>
      </c>
      <c r="R156" s="617" t="str">
        <f t="shared" si="35"/>
        <v>!!</v>
      </c>
      <c r="S156" s="617">
        <f t="shared" si="36"/>
        <v>1.6791390062361697</v>
      </c>
      <c r="T156" s="616"/>
      <c r="U156" s="612"/>
      <c r="V156" s="612"/>
      <c r="W156" s="612"/>
      <c r="X156" s="612"/>
    </row>
    <row r="157" spans="1:24" s="350" customFormat="1" ht="10.5" x14ac:dyDescent="0.15">
      <c r="A157" s="629" t="s">
        <v>178</v>
      </c>
      <c r="B157" s="612" t="str">
        <f>Cover!$G$25</f>
        <v>NO</v>
      </c>
      <c r="C157" s="612" t="s">
        <v>219</v>
      </c>
      <c r="D157" s="612" t="s">
        <v>214</v>
      </c>
      <c r="E157" s="613" t="s">
        <v>119</v>
      </c>
      <c r="F157" s="614">
        <f>IF(ISNUMBER(U157),U157,VLOOKUP(CONCATENATE($B157,"_",$C157,"_",F$2,"_",$D157,"_",$E157),Database!$F$2:$G$65536,2,))</f>
        <v>0</v>
      </c>
      <c r="G157" s="614" t="e">
        <f>IF(ISNUMBER(V157),V157,VLOOKUP(CONCATENATE($B157,"_",$C157,"_",G$2,"_",$D157,"_",$E157),Database!$F$2:$G$65536,2,))</f>
        <v>#N/A</v>
      </c>
      <c r="H157" s="614" t="e">
        <f>IF(ISNUMBER(W157),W157,VLOOKUP(CONCATENATE($B157,"_",$C157,"_",H$2,"_",$D157,"_",$E157),Database!$F$2:$G$65536,2,))</f>
        <v>#N/A</v>
      </c>
      <c r="I157" s="614" t="e">
        <f>IF(ISNUMBER(X157),X157,VLOOKUP(CONCATENATE($B157,"_",$C157,"_",I$2,"_",$D157,"_",$E157),Database!$F$2:$G$65536,2,))</f>
        <v>#N/A</v>
      </c>
      <c r="J157" s="614" t="e">
        <f>VLOOKUP(CONCATENATE($B157,"_",$C157,"_",J$2,"_",$D157,"_",$E157),Database!$F$2:$G$65536,2,)</f>
        <v>#N/A</v>
      </c>
      <c r="K157" s="615">
        <f>VLOOKUP(CONCATENATE($B157,"_",$C157,"_",K$2,"_",$D157,"_",$E157),SentData!$F$2:$G$65536,2,)</f>
        <v>21315</v>
      </c>
      <c r="L157" s="615">
        <f>VLOOKUP(CONCATENATE($B157,"_",$C157,"_",L$2,"_",$D157,"_",$E157),SentData!$F$2:$G$65536,2,)</f>
        <v>17720</v>
      </c>
      <c r="M157" s="616"/>
      <c r="N157" s="617" t="str">
        <f t="shared" si="31"/>
        <v>!!</v>
      </c>
      <c r="O157" s="617" t="str">
        <f t="shared" si="32"/>
        <v>!!</v>
      </c>
      <c r="P157" s="617" t="str">
        <f t="shared" si="33"/>
        <v>!!</v>
      </c>
      <c r="Q157" s="617" t="str">
        <f t="shared" si="34"/>
        <v>!!</v>
      </c>
      <c r="R157" s="617" t="str">
        <f t="shared" si="35"/>
        <v>!!</v>
      </c>
      <c r="S157" s="617">
        <f t="shared" si="36"/>
        <v>0.83133943232465402</v>
      </c>
      <c r="T157" s="616"/>
      <c r="U157" s="612"/>
      <c r="V157" s="612"/>
      <c r="W157" s="612"/>
      <c r="X157" s="612"/>
    </row>
    <row r="158" spans="1:24" x14ac:dyDescent="0.15">
      <c r="A158" s="630" t="s">
        <v>177</v>
      </c>
      <c r="B158" s="618" t="str">
        <f>Cover!$G$25</f>
        <v>NO</v>
      </c>
      <c r="C158" s="618" t="s">
        <v>219</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4287.8696439348223</v>
      </c>
      <c r="L158" s="621">
        <f>VLOOKUP(CONCATENATE($B158,"_",$C158,"_",L$2,"_","1000 NAC","_",$E158),SentData!$F$2:$G$65536,2,)/VLOOKUP(CONCATENATE($B158,"_",$C158,"_",L$2,"_",$D158,"_",$E158),SentData!$F$2:$G$65536,2,)</f>
        <v>2122.9184138013657</v>
      </c>
      <c r="M158" s="622"/>
      <c r="N158" s="623" t="str">
        <f t="shared" si="31"/>
        <v>!!</v>
      </c>
      <c r="O158" s="623" t="str">
        <f t="shared" si="32"/>
        <v>!!</v>
      </c>
      <c r="P158" s="623" t="str">
        <f t="shared" si="33"/>
        <v>!!</v>
      </c>
      <c r="Q158" s="623" t="str">
        <f t="shared" si="34"/>
        <v>!!</v>
      </c>
      <c r="R158" s="623" t="str">
        <f t="shared" si="35"/>
        <v>!!</v>
      </c>
      <c r="S158" s="623">
        <f t="shared" si="36"/>
        <v>0.49509863640659574</v>
      </c>
      <c r="T158" s="622"/>
      <c r="U158" s="631" t="str">
        <f>IF(ISNUMBER(U156),IF(ISNUMBER(U157),U157/U156,F157/U156),IF(ISNUMBER(U157),U157/F156,""))</f>
        <v/>
      </c>
      <c r="V158" s="631"/>
      <c r="W158" s="631"/>
      <c r="X158" s="631"/>
    </row>
    <row r="159" spans="1:24" s="350" customFormat="1" ht="10.5" x14ac:dyDescent="0.15">
      <c r="A159" s="612" t="s">
        <v>179</v>
      </c>
      <c r="B159" s="612" t="str">
        <f>Cover!$G$25</f>
        <v>NO</v>
      </c>
      <c r="C159" s="612" t="s">
        <v>220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21.158000000000001</v>
      </c>
      <c r="L159" s="615">
        <f>VLOOKUP(CONCATENATE($B159,"_",$C159,"_",L$2,"_",$D159,"_",$E159),SentData!$F$2:$G$65536,2,)</f>
        <v>35.420999999999999</v>
      </c>
      <c r="M159" s="616"/>
      <c r="N159" s="617" t="str">
        <f t="shared" si="31"/>
        <v>!!</v>
      </c>
      <c r="O159" s="617" t="str">
        <f t="shared" si="32"/>
        <v>!!</v>
      </c>
      <c r="P159" s="617" t="str">
        <f t="shared" si="33"/>
        <v>!!</v>
      </c>
      <c r="Q159" s="617" t="str">
        <f t="shared" si="34"/>
        <v>!!</v>
      </c>
      <c r="R159" s="617" t="str">
        <f t="shared" si="35"/>
        <v>!!</v>
      </c>
      <c r="S159" s="617">
        <f t="shared" si="36"/>
        <v>1.6741185367236977</v>
      </c>
      <c r="T159" s="616"/>
      <c r="U159" s="612"/>
      <c r="V159" s="612"/>
      <c r="W159" s="612"/>
      <c r="X159" s="612"/>
    </row>
    <row r="160" spans="1:24" s="350" customFormat="1" ht="10.5" x14ac:dyDescent="0.15">
      <c r="A160" s="629" t="s">
        <v>178</v>
      </c>
      <c r="B160" s="612" t="str">
        <f>Cover!$G$25</f>
        <v>NO</v>
      </c>
      <c r="C160" s="612" t="s">
        <v>220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85804</v>
      </c>
      <c r="L160" s="615">
        <f>VLOOKUP(CONCATENATE($B160,"_",$C160,"_",L$2,"_",$D160,"_",$E160),SentData!$F$2:$G$65536,2,)</f>
        <v>191321</v>
      </c>
      <c r="M160" s="616"/>
      <c r="N160" s="617" t="str">
        <f t="shared" si="31"/>
        <v>!!</v>
      </c>
      <c r="O160" s="617" t="str">
        <f t="shared" si="32"/>
        <v>!!</v>
      </c>
      <c r="P160" s="617" t="str">
        <f t="shared" si="33"/>
        <v>!!</v>
      </c>
      <c r="Q160" s="617" t="str">
        <f t="shared" si="34"/>
        <v>!!</v>
      </c>
      <c r="R160" s="617" t="str">
        <f t="shared" si="35"/>
        <v>!!</v>
      </c>
      <c r="S160" s="617">
        <f t="shared" si="36"/>
        <v>2.2297445340543565</v>
      </c>
      <c r="T160" s="616"/>
      <c r="U160" s="612"/>
      <c r="V160" s="612"/>
      <c r="W160" s="612"/>
      <c r="X160" s="612"/>
    </row>
    <row r="161" spans="1:24" x14ac:dyDescent="0.15">
      <c r="A161" s="630" t="s">
        <v>177</v>
      </c>
      <c r="B161" s="618" t="str">
        <f>Cover!$G$25</f>
        <v>NO</v>
      </c>
      <c r="C161" s="618" t="s">
        <v>220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4055.3927592400037</v>
      </c>
      <c r="L161" s="621">
        <f>VLOOKUP(CONCATENATE($B161,"_",$C161,"_",L$2,"_","1000 NAC","_",$E161),SentData!$F$2:$G$65536,2,)/VLOOKUP(CONCATENATE($B161,"_",$C161,"_",L$2,"_",$D161,"_",$E161),SentData!$F$2:$G$65536,2,)</f>
        <v>5401.3438355777644</v>
      </c>
      <c r="M161" s="622"/>
      <c r="N161" s="623" t="str">
        <f t="shared" si="31"/>
        <v>!!</v>
      </c>
      <c r="O161" s="623" t="str">
        <f t="shared" si="32"/>
        <v>!!</v>
      </c>
      <c r="P161" s="623" t="str">
        <f t="shared" si="33"/>
        <v>!!</v>
      </c>
      <c r="Q161" s="623" t="str">
        <f t="shared" si="34"/>
        <v>!!</v>
      </c>
      <c r="R161" s="623" t="str">
        <f t="shared" si="35"/>
        <v>!!</v>
      </c>
      <c r="S161" s="623">
        <f t="shared" si="36"/>
        <v>1.3318916702386177</v>
      </c>
      <c r="T161" s="622"/>
      <c r="U161" s="631" t="str">
        <f>IF(ISNUMBER(U159),IF(ISNUMBER(U160),U160/U159,F160/U159),IF(ISNUMBER(U160),U160/F159,""))</f>
        <v/>
      </c>
      <c r="V161" s="631"/>
      <c r="W161" s="631"/>
      <c r="X161" s="631"/>
    </row>
    <row r="162" spans="1:24" s="350" customFormat="1" ht="10.5" x14ac:dyDescent="0.15">
      <c r="A162" s="612" t="s">
        <v>179</v>
      </c>
      <c r="B162" s="612" t="str">
        <f>Cover!$G$25</f>
        <v>NO</v>
      </c>
      <c r="C162" s="612" t="s">
        <v>219</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1.7070000000000001</v>
      </c>
      <c r="L162" s="615">
        <f>VLOOKUP(CONCATENATE($B162,"_",$C162,"_",L$2,"_",$D162,"_",$E162),SentData!$F$2:$G$65536,2,)</f>
        <v>1.6779999999999999</v>
      </c>
      <c r="M162" s="616"/>
      <c r="N162" s="617" t="str">
        <f t="shared" si="31"/>
        <v>!!</v>
      </c>
      <c r="O162" s="617" t="str">
        <f t="shared" si="32"/>
        <v>!!</v>
      </c>
      <c r="P162" s="617" t="str">
        <f t="shared" si="33"/>
        <v>!!</v>
      </c>
      <c r="Q162" s="617" t="str">
        <f t="shared" si="34"/>
        <v>!!</v>
      </c>
      <c r="R162" s="617" t="str">
        <f t="shared" si="35"/>
        <v>!!</v>
      </c>
      <c r="S162" s="617">
        <f t="shared" si="36"/>
        <v>0.98301113063854706</v>
      </c>
      <c r="T162" s="616"/>
      <c r="U162" s="612"/>
      <c r="V162" s="612"/>
      <c r="W162" s="612"/>
      <c r="X162" s="612"/>
    </row>
    <row r="163" spans="1:24" s="350" customFormat="1" ht="10.5" x14ac:dyDescent="0.15">
      <c r="A163" s="629" t="s">
        <v>178</v>
      </c>
      <c r="B163" s="612" t="str">
        <f>Cover!$G$25</f>
        <v>NO</v>
      </c>
      <c r="C163" s="612" t="s">
        <v>219</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13626</v>
      </c>
      <c r="L163" s="615">
        <f>VLOOKUP(CONCATENATE($B163,"_",$C163,"_",L$2,"_",$D163,"_",$E163),SentData!$F$2:$G$65536,2,)</f>
        <v>13697</v>
      </c>
      <c r="M163" s="616"/>
      <c r="N163" s="617" t="str">
        <f t="shared" si="31"/>
        <v>!!</v>
      </c>
      <c r="O163" s="617" t="str">
        <f t="shared" si="32"/>
        <v>!!</v>
      </c>
      <c r="P163" s="617" t="str">
        <f t="shared" si="33"/>
        <v>!!</v>
      </c>
      <c r="Q163" s="617" t="str">
        <f t="shared" si="34"/>
        <v>!!</v>
      </c>
      <c r="R163" s="617" t="str">
        <f t="shared" si="35"/>
        <v>!!</v>
      </c>
      <c r="S163" s="617">
        <f t="shared" si="36"/>
        <v>1.0052106267429914</v>
      </c>
      <c r="T163" s="616"/>
      <c r="U163" s="612"/>
      <c r="V163" s="612"/>
      <c r="W163" s="612"/>
      <c r="X163" s="612"/>
    </row>
    <row r="164" spans="1:24" x14ac:dyDescent="0.15">
      <c r="A164" s="630" t="s">
        <v>177</v>
      </c>
      <c r="B164" s="618" t="str">
        <f>Cover!$G$25</f>
        <v>NO</v>
      </c>
      <c r="C164" s="618" t="s">
        <v>219</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7982.4253075571178</v>
      </c>
      <c r="L164" s="621">
        <f>VLOOKUP(CONCATENATE($B164,"_",$C164,"_",L$2,"_","1000 NAC","_",$E164),SentData!$F$2:$G$65536,2,)/VLOOKUP(CONCATENATE($B164,"_",$C164,"_",L$2,"_",$D164,"_",$E164),SentData!$F$2:$G$65536,2,)</f>
        <v>8162.6936829558999</v>
      </c>
      <c r="M164" s="622"/>
      <c r="N164" s="623" t="str">
        <f t="shared" si="31"/>
        <v>!!</v>
      </c>
      <c r="O164" s="623" t="str">
        <f t="shared" si="32"/>
        <v>!!</v>
      </c>
      <c r="P164" s="623" t="str">
        <f t="shared" si="33"/>
        <v>!!</v>
      </c>
      <c r="Q164" s="623" t="str">
        <f t="shared" si="34"/>
        <v>!!</v>
      </c>
      <c r="R164" s="623" t="str">
        <f t="shared" si="35"/>
        <v>!!</v>
      </c>
      <c r="S164" s="623">
        <f t="shared" si="36"/>
        <v>1.0225831584328284</v>
      </c>
      <c r="T164" s="622"/>
      <c r="U164" s="631" t="str">
        <f>IF(ISNUMBER(U162),IF(ISNUMBER(U163),U163/U162,F163/U162),IF(ISNUMBER(U163),U163/F162,""))</f>
        <v/>
      </c>
      <c r="V164" s="631"/>
      <c r="W164" s="631"/>
      <c r="X164" s="631"/>
    </row>
    <row r="165" spans="1:24" s="350" customFormat="1" ht="10.5" x14ac:dyDescent="0.15">
      <c r="A165" s="612" t="s">
        <v>179</v>
      </c>
      <c r="B165" s="612" t="str">
        <f>Cover!$G$25</f>
        <v>NO</v>
      </c>
      <c r="C165" s="612" t="s">
        <v>220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38.218000000000004</v>
      </c>
      <c r="L165" s="615">
        <f>VLOOKUP(CONCATENATE($B165,"_",$C165,"_",L$2,"_",$D165,"_",$E165),SentData!$F$2:$G$65536,2,)</f>
        <v>6.3220000000000001</v>
      </c>
      <c r="M165" s="616"/>
      <c r="N165" s="617" t="str">
        <f t="shared" si="31"/>
        <v>!!</v>
      </c>
      <c r="O165" s="617" t="str">
        <f t="shared" si="32"/>
        <v>!!</v>
      </c>
      <c r="P165" s="617" t="str">
        <f t="shared" si="33"/>
        <v>!!</v>
      </c>
      <c r="Q165" s="617" t="str">
        <f t="shared" si="34"/>
        <v>!!</v>
      </c>
      <c r="R165" s="617" t="str">
        <f t="shared" si="35"/>
        <v>!!</v>
      </c>
      <c r="S165" s="617">
        <f t="shared" si="36"/>
        <v>0.16541943586791563</v>
      </c>
      <c r="T165" s="616"/>
      <c r="U165" s="612"/>
      <c r="V165" s="612"/>
      <c r="W165" s="612"/>
      <c r="X165" s="612"/>
    </row>
    <row r="166" spans="1:24" s="350" customFormat="1" ht="10.5" x14ac:dyDescent="0.15">
      <c r="A166" s="629" t="s">
        <v>178</v>
      </c>
      <c r="B166" s="612" t="str">
        <f>Cover!$G$25</f>
        <v>NO</v>
      </c>
      <c r="C166" s="612" t="s">
        <v>220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190342</v>
      </c>
      <c r="L166" s="615">
        <f>VLOOKUP(CONCATENATE($B166,"_",$C166,"_",L$2,"_",$D166,"_",$E166),SentData!$F$2:$G$65536,2,)</f>
        <v>27509</v>
      </c>
      <c r="M166" s="616"/>
      <c r="N166" s="617" t="str">
        <f t="shared" si="31"/>
        <v>!!</v>
      </c>
      <c r="O166" s="617" t="str">
        <f t="shared" si="32"/>
        <v>!!</v>
      </c>
      <c r="P166" s="617" t="str">
        <f t="shared" si="33"/>
        <v>!!</v>
      </c>
      <c r="Q166" s="617" t="str">
        <f t="shared" si="34"/>
        <v>!!</v>
      </c>
      <c r="R166" s="617" t="str">
        <f t="shared" si="35"/>
        <v>!!</v>
      </c>
      <c r="S166" s="617">
        <f t="shared" si="36"/>
        <v>0.14452406720534616</v>
      </c>
      <c r="T166" s="616"/>
      <c r="U166" s="612"/>
      <c r="V166" s="612"/>
      <c r="W166" s="612"/>
      <c r="X166" s="612"/>
    </row>
    <row r="167" spans="1:24" x14ac:dyDescent="0.15">
      <c r="A167" s="630" t="s">
        <v>177</v>
      </c>
      <c r="B167" s="618" t="str">
        <f>Cover!$G$25</f>
        <v>NO</v>
      </c>
      <c r="C167" s="618" t="s">
        <v>220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4980.4280705426754</v>
      </c>
      <c r="L167" s="621">
        <f>VLOOKUP(CONCATENATE($B167,"_",$C167,"_",L$2,"_","1000 NAC","_",$E167),SentData!$F$2:$G$65536,2,)/VLOOKUP(CONCATENATE($B167,"_",$C167,"_",L$2,"_",$D167,"_",$E167),SentData!$F$2:$G$65536,2,)</f>
        <v>4351.3128756722554</v>
      </c>
      <c r="M167" s="622"/>
      <c r="N167" s="623" t="str">
        <f t="shared" si="31"/>
        <v>!!</v>
      </c>
      <c r="O167" s="623" t="str">
        <f t="shared" si="32"/>
        <v>!!</v>
      </c>
      <c r="P167" s="623" t="str">
        <f t="shared" si="33"/>
        <v>!!</v>
      </c>
      <c r="Q167" s="623" t="str">
        <f t="shared" si="34"/>
        <v>!!</v>
      </c>
      <c r="R167" s="623" t="str">
        <f t="shared" si="35"/>
        <v>!!</v>
      </c>
      <c r="S167" s="623">
        <f t="shared" si="36"/>
        <v>0.87368250560802285</v>
      </c>
      <c r="T167" s="622"/>
      <c r="U167" s="631" t="str">
        <f>IF(ISNUMBER(U165),IF(ISNUMBER(U166),U166/U165,F166/U165),IF(ISNUMBER(U166),U166/F165,""))</f>
        <v/>
      </c>
      <c r="V167" s="631"/>
      <c r="W167" s="631"/>
      <c r="X167" s="631"/>
    </row>
    <row r="168" spans="1:24" s="350" customFormat="1" ht="10.5" x14ac:dyDescent="0.15">
      <c r="A168" s="612" t="s">
        <v>179</v>
      </c>
      <c r="B168" s="612" t="str">
        <f>Cover!$G$25</f>
        <v>NO</v>
      </c>
      <c r="C168" s="612" t="s">
        <v>219</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3.2639999999999998</v>
      </c>
      <c r="L168" s="615">
        <f>VLOOKUP(CONCATENATE($B168,"_",$C168,"_",L$2,"_",$D168,"_",$E168),SentData!$F$2:$G$65536,2,)</f>
        <v>6.6689999999999996</v>
      </c>
      <c r="M168" s="616"/>
      <c r="N168" s="617" t="str">
        <f t="shared" si="31"/>
        <v>!!</v>
      </c>
      <c r="O168" s="617" t="str">
        <f t="shared" si="32"/>
        <v>!!</v>
      </c>
      <c r="P168" s="617" t="str">
        <f t="shared" si="33"/>
        <v>!!</v>
      </c>
      <c r="Q168" s="617" t="str">
        <f t="shared" si="34"/>
        <v>!!</v>
      </c>
      <c r="R168" s="617" t="str">
        <f t="shared" si="35"/>
        <v>!!</v>
      </c>
      <c r="S168" s="617">
        <f t="shared" si="36"/>
        <v>2.0431985294117645</v>
      </c>
      <c r="T168" s="616"/>
      <c r="U168" s="612"/>
      <c r="V168" s="612"/>
      <c r="W168" s="612"/>
      <c r="X168" s="612"/>
    </row>
    <row r="169" spans="1:24" s="350" customFormat="1" ht="10.5" x14ac:dyDescent="0.15">
      <c r="A169" s="629" t="s">
        <v>178</v>
      </c>
      <c r="B169" s="612" t="str">
        <f>Cover!$G$25</f>
        <v>NO</v>
      </c>
      <c r="C169" s="612" t="s">
        <v>219</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7689</v>
      </c>
      <c r="L169" s="615">
        <f>VLOOKUP(CONCATENATE($B169,"_",$C169,"_",L$2,"_",$D169,"_",$E169),SentData!$F$2:$G$65536,2,)</f>
        <v>4023</v>
      </c>
      <c r="M169" s="616"/>
      <c r="N169" s="617" t="str">
        <f t="shared" si="31"/>
        <v>!!</v>
      </c>
      <c r="O169" s="617" t="str">
        <f t="shared" si="32"/>
        <v>!!</v>
      </c>
      <c r="P169" s="617" t="str">
        <f t="shared" si="33"/>
        <v>!!</v>
      </c>
      <c r="Q169" s="617" t="str">
        <f t="shared" si="34"/>
        <v>!!</v>
      </c>
      <c r="R169" s="617" t="str">
        <f t="shared" si="35"/>
        <v>!!</v>
      </c>
      <c r="S169" s="617">
        <f t="shared" si="36"/>
        <v>0.52321498244245024</v>
      </c>
      <c r="T169" s="616"/>
      <c r="U169" s="612"/>
      <c r="V169" s="612"/>
      <c r="W169" s="612"/>
      <c r="X169" s="612"/>
    </row>
    <row r="170" spans="1:24" x14ac:dyDescent="0.15">
      <c r="A170" s="630" t="s">
        <v>177</v>
      </c>
      <c r="B170" s="618" t="str">
        <f>Cover!$G$25</f>
        <v>NO</v>
      </c>
      <c r="C170" s="618" t="s">
        <v>219</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2355.6985294117649</v>
      </c>
      <c r="L170" s="621">
        <f>VLOOKUP(CONCATENATE($B170,"_",$C170,"_",L$2,"_","1000 NAC","_",$E170),SentData!$F$2:$G$65536,2,)/VLOOKUP(CONCATENATE($B170,"_",$C170,"_",L$2,"_",$D170,"_",$E170),SentData!$F$2:$G$65536,2,)</f>
        <v>603.23886639676118</v>
      </c>
      <c r="M170" s="622"/>
      <c r="N170" s="623" t="str">
        <f t="shared" si="31"/>
        <v>!!</v>
      </c>
      <c r="O170" s="623" t="str">
        <f t="shared" si="32"/>
        <v>!!</v>
      </c>
      <c r="P170" s="623" t="str">
        <f t="shared" si="33"/>
        <v>!!</v>
      </c>
      <c r="Q170" s="623" t="str">
        <f t="shared" si="34"/>
        <v>!!</v>
      </c>
      <c r="R170" s="623" t="str">
        <f t="shared" si="35"/>
        <v>!!</v>
      </c>
      <c r="S170" s="623">
        <f t="shared" si="36"/>
        <v>0.25607642865379482</v>
      </c>
      <c r="T170" s="622"/>
      <c r="U170" s="631" t="str">
        <f>IF(ISNUMBER(U168),IF(ISNUMBER(U169),U169/U168,F169/U168),IF(ISNUMBER(U169),U169/F168,""))</f>
        <v/>
      </c>
      <c r="V170" s="631"/>
      <c r="W170" s="631"/>
      <c r="X170" s="631"/>
    </row>
    <row r="171" spans="1:24" s="350" customFormat="1" ht="10.5" x14ac:dyDescent="0.15">
      <c r="A171" s="612" t="s">
        <v>179</v>
      </c>
      <c r="B171" s="612" t="str">
        <f>Cover!$G$25</f>
        <v>NO</v>
      </c>
      <c r="C171" s="612" t="s">
        <v>220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12.175000000000001</v>
      </c>
      <c r="L171" s="615">
        <f>VLOOKUP(CONCATENATE($B171,"_",$C171,"_",L$2,"_",$D171,"_",$E171),SentData!$F$2:$G$65536,2,)</f>
        <v>0.371</v>
      </c>
      <c r="M171" s="616"/>
      <c r="N171" s="617" t="str">
        <f t="shared" si="31"/>
        <v>!!</v>
      </c>
      <c r="O171" s="617" t="str">
        <f t="shared" si="32"/>
        <v>!!</v>
      </c>
      <c r="P171" s="617" t="str">
        <f t="shared" si="33"/>
        <v>!!</v>
      </c>
      <c r="Q171" s="617" t="str">
        <f t="shared" si="34"/>
        <v>!!</v>
      </c>
      <c r="R171" s="617" t="str">
        <f t="shared" si="35"/>
        <v>!!</v>
      </c>
      <c r="S171" s="617">
        <f t="shared" si="36"/>
        <v>3.0472279260780284E-2</v>
      </c>
      <c r="T171" s="616"/>
      <c r="U171" s="612"/>
      <c r="V171" s="612"/>
      <c r="W171" s="612"/>
      <c r="X171" s="612"/>
    </row>
    <row r="172" spans="1:24" s="350" customFormat="1" ht="10.5" x14ac:dyDescent="0.15">
      <c r="A172" s="629" t="s">
        <v>178</v>
      </c>
      <c r="B172" s="612" t="str">
        <f>Cover!$G$25</f>
        <v>NO</v>
      </c>
      <c r="C172" s="612" t="s">
        <v>220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48274</v>
      </c>
      <c r="L172" s="615">
        <f>VLOOKUP(CONCATENATE($B172,"_",$C172,"_",L$2,"_",$D172,"_",$E172),SentData!$F$2:$G$65536,2,)</f>
        <v>3215</v>
      </c>
      <c r="M172" s="616"/>
      <c r="N172" s="617" t="str">
        <f t="shared" si="31"/>
        <v>!!</v>
      </c>
      <c r="O172" s="617" t="str">
        <f t="shared" si="32"/>
        <v>!!</v>
      </c>
      <c r="P172" s="617" t="str">
        <f t="shared" si="33"/>
        <v>!!</v>
      </c>
      <c r="Q172" s="617" t="str">
        <f t="shared" si="34"/>
        <v>!!</v>
      </c>
      <c r="R172" s="617" t="str">
        <f t="shared" si="35"/>
        <v>!!</v>
      </c>
      <c r="S172" s="617">
        <f t="shared" si="36"/>
        <v>6.6598997389899328E-2</v>
      </c>
      <c r="T172" s="616"/>
      <c r="U172" s="612"/>
      <c r="V172" s="612"/>
      <c r="W172" s="612"/>
      <c r="X172" s="612"/>
    </row>
    <row r="173" spans="1:24" x14ac:dyDescent="0.15">
      <c r="A173" s="630" t="s">
        <v>177</v>
      </c>
      <c r="B173" s="618" t="str">
        <f>Cover!$G$25</f>
        <v>NO</v>
      </c>
      <c r="C173" s="618" t="s">
        <v>220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3965.0102669404514</v>
      </c>
      <c r="L173" s="621">
        <f>VLOOKUP(CONCATENATE($B173,"_",$C173,"_",L$2,"_","1000 NAC","_",$E173),SentData!$F$2:$G$65536,2,)/VLOOKUP(CONCATENATE($B173,"_",$C173,"_",L$2,"_",$D173,"_",$E173),SentData!$F$2:$G$65536,2,)</f>
        <v>8665.7681940700804</v>
      </c>
      <c r="M173" s="622"/>
      <c r="N173" s="623" t="str">
        <f t="shared" si="31"/>
        <v>!!</v>
      </c>
      <c r="O173" s="623" t="str">
        <f t="shared" si="32"/>
        <v>!!</v>
      </c>
      <c r="P173" s="623" t="str">
        <f t="shared" si="33"/>
        <v>!!</v>
      </c>
      <c r="Q173" s="623" t="str">
        <f t="shared" si="34"/>
        <v>!!</v>
      </c>
      <c r="R173" s="623" t="str">
        <f t="shared" si="35"/>
        <v>!!</v>
      </c>
      <c r="S173" s="623">
        <f t="shared" si="36"/>
        <v>2.1855600895472351</v>
      </c>
      <c r="T173" s="622"/>
      <c r="U173" s="631" t="str">
        <f>IF(ISNUMBER(U171),IF(ISNUMBER(U172),U172/U171,F172/U171),IF(ISNUMBER(U172),U172/F171,""))</f>
        <v/>
      </c>
      <c r="V173" s="631"/>
      <c r="W173" s="631"/>
      <c r="X173" s="631"/>
    </row>
    <row r="174" spans="1:24" s="350" customFormat="1" ht="10.5" x14ac:dyDescent="0.15">
      <c r="A174" s="612" t="s">
        <v>179</v>
      </c>
      <c r="B174" s="612" t="str">
        <f>Cover!$G$25</f>
        <v>NO</v>
      </c>
      <c r="C174" s="612" t="s">
        <v>219</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3.0009999999999999</v>
      </c>
      <c r="L174" s="615">
        <f>VLOOKUP(CONCATENATE($B174,"_",$C174,"_",L$2,"_",$D174,"_",$E174),SentData!$F$2:$G$65536,2,)</f>
        <v>5.4219999999999997</v>
      </c>
      <c r="M174" s="616"/>
      <c r="N174" s="617" t="str">
        <f t="shared" si="31"/>
        <v>!!</v>
      </c>
      <c r="O174" s="617" t="str">
        <f t="shared" si="32"/>
        <v>!!</v>
      </c>
      <c r="P174" s="617" t="str">
        <f t="shared" si="33"/>
        <v>!!</v>
      </c>
      <c r="Q174" s="617" t="str">
        <f t="shared" si="34"/>
        <v>!!</v>
      </c>
      <c r="R174" s="617" t="str">
        <f t="shared" si="35"/>
        <v>!!</v>
      </c>
      <c r="S174" s="617">
        <f t="shared" si="36"/>
        <v>1.8067310896367876</v>
      </c>
      <c r="T174" s="616"/>
      <c r="U174" s="612"/>
      <c r="V174" s="612"/>
      <c r="W174" s="612"/>
      <c r="X174" s="612"/>
    </row>
    <row r="175" spans="1:24" s="350" customFormat="1" ht="10.5" x14ac:dyDescent="0.15">
      <c r="A175" s="629" t="s">
        <v>178</v>
      </c>
      <c r="B175" s="612" t="str">
        <f>Cover!$G$25</f>
        <v>NO</v>
      </c>
      <c r="C175" s="612" t="s">
        <v>219</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2730</v>
      </c>
      <c r="L175" s="615">
        <f>VLOOKUP(CONCATENATE($B175,"_",$C175,"_",L$2,"_",$D175,"_",$E175),SentData!$F$2:$G$65536,2,)</f>
        <v>1948</v>
      </c>
      <c r="M175" s="616"/>
      <c r="N175" s="617" t="str">
        <f t="shared" si="31"/>
        <v>!!</v>
      </c>
      <c r="O175" s="617" t="str">
        <f t="shared" si="32"/>
        <v>!!</v>
      </c>
      <c r="P175" s="617" t="str">
        <f t="shared" si="33"/>
        <v>!!</v>
      </c>
      <c r="Q175" s="617" t="str">
        <f t="shared" si="34"/>
        <v>!!</v>
      </c>
      <c r="R175" s="617" t="str">
        <f t="shared" si="35"/>
        <v>!!</v>
      </c>
      <c r="S175" s="617">
        <f t="shared" si="36"/>
        <v>0.71355311355311357</v>
      </c>
      <c r="T175" s="616"/>
      <c r="U175" s="612"/>
      <c r="V175" s="612"/>
      <c r="W175" s="612"/>
      <c r="X175" s="612"/>
    </row>
    <row r="176" spans="1:24" x14ac:dyDescent="0.15">
      <c r="A176" s="630" t="s">
        <v>177</v>
      </c>
      <c r="B176" s="618" t="str">
        <f>Cover!$G$25</f>
        <v>NO</v>
      </c>
      <c r="C176" s="618" t="s">
        <v>219</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909.69676774408538</v>
      </c>
      <c r="L176" s="621">
        <f>VLOOKUP(CONCATENATE($B176,"_",$C176,"_",L$2,"_","1000 NAC","_",$E176),SentData!$F$2:$G$65536,2,)/VLOOKUP(CONCATENATE($B176,"_",$C176,"_",L$2,"_",$D176,"_",$E176),SentData!$F$2:$G$65536,2,)</f>
        <v>359.27701954998156</v>
      </c>
      <c r="M176" s="622"/>
      <c r="N176" s="623" t="str">
        <f t="shared" si="31"/>
        <v>!!</v>
      </c>
      <c r="O176" s="623" t="str">
        <f t="shared" si="32"/>
        <v>!!</v>
      </c>
      <c r="P176" s="623" t="str">
        <f t="shared" si="33"/>
        <v>!!</v>
      </c>
      <c r="Q176" s="623" t="str">
        <f t="shared" si="34"/>
        <v>!!</v>
      </c>
      <c r="R176" s="623" t="str">
        <f t="shared" si="35"/>
        <v>!!</v>
      </c>
      <c r="S176" s="623">
        <f t="shared" si="36"/>
        <v>0.39494151489725077</v>
      </c>
      <c r="T176" s="622"/>
      <c r="U176" s="631" t="str">
        <f>IF(ISNUMBER(U174),IF(ISNUMBER(U175),U175/U174,F175/U174),IF(ISNUMBER(U175),U175/F174,""))</f>
        <v/>
      </c>
      <c r="V176" s="631"/>
      <c r="W176" s="631"/>
      <c r="X176" s="631"/>
    </row>
    <row r="177" spans="1:24" s="350" customFormat="1" ht="10.5" x14ac:dyDescent="0.15">
      <c r="A177" s="612" t="s">
        <v>179</v>
      </c>
      <c r="B177" s="612" t="str">
        <f>Cover!$G$25</f>
        <v>NO</v>
      </c>
      <c r="C177" s="612" t="s">
        <v>220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1.133</v>
      </c>
      <c r="L177" s="615">
        <f>VLOOKUP(CONCATENATE($B177,"_",$C177,"_",L$2,"_",$D177,"_",$E177),SentData!$F$2:$G$65536,2,)</f>
        <v>2.4E-2</v>
      </c>
      <c r="M177" s="616"/>
      <c r="N177" s="617" t="str">
        <f t="shared" si="31"/>
        <v>!!</v>
      </c>
      <c r="O177" s="617" t="str">
        <f t="shared" si="32"/>
        <v>!!</v>
      </c>
      <c r="P177" s="617" t="str">
        <f t="shared" si="33"/>
        <v>!!</v>
      </c>
      <c r="Q177" s="617" t="str">
        <f t="shared" si="34"/>
        <v>!!</v>
      </c>
      <c r="R177" s="617" t="str">
        <f t="shared" si="35"/>
        <v>!!</v>
      </c>
      <c r="S177" s="617">
        <f t="shared" si="36"/>
        <v>2.1182700794351281E-2</v>
      </c>
      <c r="T177" s="616"/>
      <c r="U177" s="612"/>
      <c r="V177" s="612"/>
      <c r="W177" s="612"/>
      <c r="X177" s="612"/>
    </row>
    <row r="178" spans="1:24" s="350" customFormat="1" ht="10.5" x14ac:dyDescent="0.15">
      <c r="A178" s="629" t="s">
        <v>178</v>
      </c>
      <c r="B178" s="612" t="str">
        <f>Cover!$G$25</f>
        <v>NO</v>
      </c>
      <c r="C178" s="612" t="s">
        <v>220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6355</v>
      </c>
      <c r="L178" s="615">
        <f>VLOOKUP(CONCATENATE($B178,"_",$C178,"_",L$2,"_",$D178,"_",$E178),SentData!$F$2:$G$65536,2,)</f>
        <v>104</v>
      </c>
      <c r="M178" s="616"/>
      <c r="N178" s="617" t="str">
        <f t="shared" si="31"/>
        <v>!!</v>
      </c>
      <c r="O178" s="617" t="str">
        <f t="shared" si="32"/>
        <v>!!</v>
      </c>
      <c r="P178" s="617" t="str">
        <f t="shared" si="33"/>
        <v>!!</v>
      </c>
      <c r="Q178" s="617" t="str">
        <f t="shared" si="34"/>
        <v>!!</v>
      </c>
      <c r="R178" s="617" t="str">
        <f t="shared" si="35"/>
        <v>!!</v>
      </c>
      <c r="S178" s="617">
        <f t="shared" si="36"/>
        <v>1.6365066876475216E-2</v>
      </c>
      <c r="T178" s="616"/>
      <c r="U178" s="612"/>
      <c r="V178" s="612"/>
      <c r="W178" s="612"/>
      <c r="X178" s="612"/>
    </row>
    <row r="179" spans="1:24" x14ac:dyDescent="0.15">
      <c r="A179" s="630" t="s">
        <v>177</v>
      </c>
      <c r="B179" s="618" t="str">
        <f>Cover!$G$25</f>
        <v>NO</v>
      </c>
      <c r="C179" s="618" t="s">
        <v>220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5609.0026478375994</v>
      </c>
      <c r="L179" s="621">
        <f>VLOOKUP(CONCATENATE($B179,"_",$C179,"_",L$2,"_","1000 NAC","_",$E179),SentData!$F$2:$G$65536,2,)/VLOOKUP(CONCATENATE($B179,"_",$C179,"_",L$2,"_",$D179,"_",$E179),SentData!$F$2:$G$65536,2,)</f>
        <v>4333.333333333333</v>
      </c>
      <c r="M179" s="622"/>
      <c r="N179" s="623" t="str">
        <f t="shared" si="31"/>
        <v>!!</v>
      </c>
      <c r="O179" s="623" t="str">
        <f t="shared" si="32"/>
        <v>!!</v>
      </c>
      <c r="P179" s="623" t="str">
        <f t="shared" si="33"/>
        <v>!!</v>
      </c>
      <c r="Q179" s="623" t="str">
        <f t="shared" si="34"/>
        <v>!!</v>
      </c>
      <c r="R179" s="623" t="str">
        <f t="shared" si="35"/>
        <v>!!</v>
      </c>
      <c r="S179" s="623">
        <f t="shared" si="36"/>
        <v>0.77256753212693408</v>
      </c>
      <c r="T179" s="622"/>
      <c r="U179" s="631" t="str">
        <f>IF(ISNUMBER(U177),IF(ISNUMBER(U178),U178/U177,F178/U177),IF(ISNUMBER(U178),U178/F177,""))</f>
        <v/>
      </c>
      <c r="V179" s="631"/>
      <c r="W179" s="631"/>
      <c r="X179" s="631"/>
    </row>
    <row r="180" spans="1:24" s="350" customFormat="1" ht="10.5" x14ac:dyDescent="0.15">
      <c r="A180" s="612" t="s">
        <v>179</v>
      </c>
      <c r="B180" s="612" t="str">
        <f>Cover!$G$25</f>
        <v>NO</v>
      </c>
      <c r="C180" s="612" t="s">
        <v>219</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1.7410000000000001</v>
      </c>
      <c r="L180" s="615">
        <f>VLOOKUP(CONCATENATE($B180,"_",$C180,"_",L$2,"_",$D180,"_",$E180),SentData!$F$2:$G$65536,2,)</f>
        <v>2.0030000000000001</v>
      </c>
      <c r="M180" s="616"/>
      <c r="N180" s="617" t="str">
        <f t="shared" si="31"/>
        <v>!!</v>
      </c>
      <c r="O180" s="617" t="str">
        <f t="shared" si="32"/>
        <v>!!</v>
      </c>
      <c r="P180" s="617" t="str">
        <f t="shared" si="33"/>
        <v>!!</v>
      </c>
      <c r="Q180" s="617" t="str">
        <f t="shared" si="34"/>
        <v>!!</v>
      </c>
      <c r="R180" s="617" t="str">
        <f t="shared" si="35"/>
        <v>!!</v>
      </c>
      <c r="S180" s="617">
        <f t="shared" si="36"/>
        <v>1.1504882251579551</v>
      </c>
      <c r="T180" s="616"/>
      <c r="U180" s="612"/>
      <c r="V180" s="612"/>
      <c r="W180" s="612"/>
      <c r="X180" s="612"/>
    </row>
    <row r="181" spans="1:24" s="350" customFormat="1" ht="10.5" x14ac:dyDescent="0.15">
      <c r="A181" s="629" t="s">
        <v>178</v>
      </c>
      <c r="B181" s="612" t="str">
        <f>Cover!$G$25</f>
        <v>NO</v>
      </c>
      <c r="C181" s="612" t="s">
        <v>219</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6722</v>
      </c>
      <c r="L181" s="615">
        <f>VLOOKUP(CONCATENATE($B181,"_",$C181,"_",L$2,"_",$D181,"_",$E181),SentData!$F$2:$G$65536,2,)</f>
        <v>7572</v>
      </c>
      <c r="M181" s="616"/>
      <c r="N181" s="617" t="str">
        <f t="shared" si="31"/>
        <v>!!</v>
      </c>
      <c r="O181" s="617" t="str">
        <f t="shared" si="32"/>
        <v>!!</v>
      </c>
      <c r="P181" s="617" t="str">
        <f t="shared" si="33"/>
        <v>!!</v>
      </c>
      <c r="Q181" s="617" t="str">
        <f t="shared" si="34"/>
        <v>!!</v>
      </c>
      <c r="R181" s="617" t="str">
        <f t="shared" si="35"/>
        <v>!!</v>
      </c>
      <c r="S181" s="617">
        <f t="shared" si="36"/>
        <v>1.1264504611722701</v>
      </c>
      <c r="T181" s="616"/>
      <c r="U181" s="612"/>
      <c r="V181" s="612"/>
      <c r="W181" s="612"/>
      <c r="X181" s="612"/>
    </row>
    <row r="182" spans="1:24" x14ac:dyDescent="0.15">
      <c r="A182" s="630" t="s">
        <v>177</v>
      </c>
      <c r="B182" s="618" t="str">
        <f>Cover!$G$25</f>
        <v>NO</v>
      </c>
      <c r="C182" s="618" t="s">
        <v>219</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3860.9994256174609</v>
      </c>
      <c r="L182" s="621">
        <f>VLOOKUP(CONCATENATE($B182,"_",$C182,"_",L$2,"_","1000 NAC","_",$E182),SentData!$F$2:$G$65536,2,)/VLOOKUP(CONCATENATE($B182,"_",$C182,"_",L$2,"_",$D182,"_",$E182),SentData!$F$2:$G$65536,2,)</f>
        <v>3780.3295057413875</v>
      </c>
      <c r="M182" s="622"/>
      <c r="N182" s="623" t="str">
        <f t="shared" si="31"/>
        <v>!!</v>
      </c>
      <c r="O182" s="623" t="str">
        <f t="shared" si="32"/>
        <v>!!</v>
      </c>
      <c r="P182" s="623" t="str">
        <f t="shared" si="33"/>
        <v>!!</v>
      </c>
      <c r="Q182" s="623" t="str">
        <f t="shared" si="34"/>
        <v>!!</v>
      </c>
      <c r="R182" s="623" t="str">
        <f t="shared" si="35"/>
        <v>!!</v>
      </c>
      <c r="S182" s="623">
        <f t="shared" si="36"/>
        <v>0.97910646675033564</v>
      </c>
      <c r="T182" s="622"/>
      <c r="U182" s="631" t="str">
        <f>IF(ISNUMBER(U180),IF(ISNUMBER(U181),U181/U180,F181/U180),IF(ISNUMBER(U181),U181/F180,""))</f>
        <v/>
      </c>
      <c r="V182" s="631"/>
      <c r="W182" s="631"/>
      <c r="X182" s="631"/>
    </row>
    <row r="183" spans="1:24" s="350" customFormat="1" ht="10.5" x14ac:dyDescent="0.15">
      <c r="A183" s="612" t="s">
        <v>179</v>
      </c>
      <c r="B183" s="612" t="str">
        <f>Cover!$G$25</f>
        <v>NO</v>
      </c>
      <c r="C183" s="612" t="s">
        <v>220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0.71199999999999997</v>
      </c>
      <c r="L183" s="615">
        <f>VLOOKUP(CONCATENATE($B183,"_",$C183,"_",L$2,"_",$D183,"_",$E183),SentData!$F$2:$G$65536,2,)</f>
        <v>4.7110000000000003</v>
      </c>
      <c r="M183" s="616"/>
      <c r="N183" s="617" t="str">
        <f t="shared" si="31"/>
        <v>!!</v>
      </c>
      <c r="O183" s="617" t="str">
        <f t="shared" si="32"/>
        <v>!!</v>
      </c>
      <c r="P183" s="617" t="str">
        <f t="shared" si="33"/>
        <v>!!</v>
      </c>
      <c r="Q183" s="617" t="str">
        <f t="shared" si="34"/>
        <v>!!</v>
      </c>
      <c r="R183" s="617" t="str">
        <f t="shared" si="35"/>
        <v>!!</v>
      </c>
      <c r="S183" s="617">
        <f t="shared" si="36"/>
        <v>6.6165730337078656</v>
      </c>
      <c r="T183" s="616"/>
      <c r="U183" s="612"/>
      <c r="V183" s="612"/>
      <c r="W183" s="612"/>
      <c r="X183" s="612"/>
    </row>
    <row r="184" spans="1:24" s="350" customFormat="1" ht="10.5" x14ac:dyDescent="0.15">
      <c r="A184" s="629" t="s">
        <v>178</v>
      </c>
      <c r="B184" s="612" t="str">
        <f>Cover!$G$25</f>
        <v>NO</v>
      </c>
      <c r="C184" s="612" t="s">
        <v>220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2787</v>
      </c>
      <c r="L184" s="615">
        <f>VLOOKUP(CONCATENATE($B184,"_",$C184,"_",L$2,"_",$D184,"_",$E184),SentData!$F$2:$G$65536,2,)</f>
        <v>65973</v>
      </c>
      <c r="M184" s="616"/>
      <c r="N184" s="617" t="str">
        <f t="shared" si="31"/>
        <v>!!</v>
      </c>
      <c r="O184" s="617" t="str">
        <f t="shared" si="32"/>
        <v>!!</v>
      </c>
      <c r="P184" s="617" t="str">
        <f t="shared" si="33"/>
        <v>!!</v>
      </c>
      <c r="Q184" s="617" t="str">
        <f t="shared" si="34"/>
        <v>!!</v>
      </c>
      <c r="R184" s="617" t="str">
        <f t="shared" si="35"/>
        <v>!!</v>
      </c>
      <c r="S184" s="617">
        <f t="shared" si="36"/>
        <v>23.671689989235738</v>
      </c>
      <c r="T184" s="616"/>
      <c r="U184" s="612"/>
      <c r="V184" s="612"/>
      <c r="W184" s="612"/>
      <c r="X184" s="612"/>
    </row>
    <row r="185" spans="1:24" x14ac:dyDescent="0.15">
      <c r="A185" s="630" t="s">
        <v>177</v>
      </c>
      <c r="B185" s="618" t="str">
        <f>Cover!$G$25</f>
        <v>NO</v>
      </c>
      <c r="C185" s="618" t="s">
        <v>220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3914.3258426966295</v>
      </c>
      <c r="L185" s="621">
        <f>VLOOKUP(CONCATENATE($B185,"_",$C185,"_",L$2,"_","1000 NAC","_",$E185),SentData!$F$2:$G$65536,2,)/VLOOKUP(CONCATENATE($B185,"_",$C185,"_",L$2,"_",$D185,"_",$E185),SentData!$F$2:$G$65536,2,)</f>
        <v>14004.033113988537</v>
      </c>
      <c r="M185" s="622"/>
      <c r="N185" s="623" t="str">
        <f t="shared" si="31"/>
        <v>!!</v>
      </c>
      <c r="O185" s="623" t="str">
        <f t="shared" si="32"/>
        <v>!!</v>
      </c>
      <c r="P185" s="623" t="str">
        <f t="shared" si="33"/>
        <v>!!</v>
      </c>
      <c r="Q185" s="623" t="str">
        <f t="shared" si="34"/>
        <v>!!</v>
      </c>
      <c r="R185" s="623" t="str">
        <f t="shared" si="35"/>
        <v>!!</v>
      </c>
      <c r="S185" s="623">
        <f t="shared" si="36"/>
        <v>3.5776360162037451</v>
      </c>
      <c r="T185" s="622"/>
      <c r="U185" s="631" t="str">
        <f>IF(ISNUMBER(U183),IF(ISNUMBER(U184),U184/U183,F184/U183),IF(ISNUMBER(U184),U184/F183,""))</f>
        <v/>
      </c>
      <c r="V185" s="631"/>
      <c r="W185" s="631"/>
      <c r="X185" s="631"/>
    </row>
    <row r="186" spans="1:24" s="350" customFormat="1" ht="10.5" x14ac:dyDescent="0.15">
      <c r="A186" s="612" t="s">
        <v>179</v>
      </c>
      <c r="B186" s="612" t="str">
        <f>Cover!$G$25</f>
        <v>NO</v>
      </c>
      <c r="C186" s="612" t="s">
        <v>219</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7.0000000000000001E-3</v>
      </c>
      <c r="L186" s="615">
        <f>VLOOKUP(CONCATENATE($B186,"_",$C186,"_",L$2,"_",$D186,"_",$E186),SentData!$F$2:$G$65536,2,)</f>
        <v>0</v>
      </c>
      <c r="M186" s="616"/>
      <c r="N186" s="617" t="str">
        <f t="shared" si="31"/>
        <v>!!</v>
      </c>
      <c r="O186" s="617" t="str">
        <f t="shared" si="32"/>
        <v>!!</v>
      </c>
      <c r="P186" s="617" t="str">
        <f t="shared" si="33"/>
        <v>!!</v>
      </c>
      <c r="Q186" s="617" t="str">
        <f t="shared" si="34"/>
        <v>!!</v>
      </c>
      <c r="R186" s="617" t="str">
        <f t="shared" si="35"/>
        <v>!!</v>
      </c>
      <c r="S186" s="617">
        <f t="shared" si="36"/>
        <v>0</v>
      </c>
      <c r="T186" s="616"/>
      <c r="U186" s="612"/>
      <c r="V186" s="612"/>
      <c r="W186" s="612"/>
      <c r="X186" s="612"/>
    </row>
    <row r="187" spans="1:24" s="350" customFormat="1" ht="10.5" x14ac:dyDescent="0.15">
      <c r="A187" s="629" t="s">
        <v>178</v>
      </c>
      <c r="B187" s="612" t="str">
        <f>Cover!$G$25</f>
        <v>NO</v>
      </c>
      <c r="C187" s="612" t="s">
        <v>219</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139</v>
      </c>
      <c r="L187" s="615">
        <f>VLOOKUP(CONCATENATE($B187,"_",$C187,"_",L$2,"_",$D187,"_",$E187),SentData!$F$2:$G$65536,2,)</f>
        <v>0</v>
      </c>
      <c r="M187" s="616"/>
      <c r="N187" s="617" t="str">
        <f t="shared" ref="N187:N218" si="37">IF(OR(ISERROR(F187),ISERROR(G187)),"!!",IF(F187=0,"!!",G187/F187))</f>
        <v>!!</v>
      </c>
      <c r="O187" s="617" t="str">
        <f t="shared" ref="O187:O218" si="38">IF(OR(ISERROR(G187),ISERROR(H187)),"!!",IF(G187=0,"!!",H187/G187))</f>
        <v>!!</v>
      </c>
      <c r="P187" s="617" t="str">
        <f t="shared" ref="P187:P218" si="39">IF(OR(ISERROR(H187),ISERROR(I187)),"!!",IF(H187=0,"!!",I187/H187))</f>
        <v>!!</v>
      </c>
      <c r="Q187" s="617" t="str">
        <f t="shared" ref="Q187:Q218" si="40">IF(OR(ISERROR(I187),ISERROR(J187)),"!!",IF(I187=0,"!!",J187/I187))</f>
        <v>!!</v>
      </c>
      <c r="R187" s="617" t="str">
        <f t="shared" ref="R187:R218" si="41">IF(OR(ISERROR(J187),ISERROR(K187)),"!!",IF(J187=0,"!!",K187/J187))</f>
        <v>!!</v>
      </c>
      <c r="S187" s="617">
        <f t="shared" ref="S187:S218" si="42">IF(OR(ISERROR(K187),ISERROR(L187)),"!!",IF(K187=0,"!!",L187/K187))</f>
        <v>0</v>
      </c>
      <c r="T187" s="616"/>
      <c r="U187" s="612"/>
      <c r="V187" s="612"/>
      <c r="W187" s="612"/>
      <c r="X187" s="612"/>
    </row>
    <row r="188" spans="1:24" x14ac:dyDescent="0.15">
      <c r="A188" s="630" t="s">
        <v>177</v>
      </c>
      <c r="B188" s="618" t="str">
        <f>Cover!$G$25</f>
        <v>NO</v>
      </c>
      <c r="C188" s="618" t="s">
        <v>219</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19857.142857142855</v>
      </c>
      <c r="L188" s="621" t="e">
        <f>VLOOKUP(CONCATENATE($B188,"_",$C188,"_",L$2,"_","1000 NAC","_",$E188),SentData!$F$2:$G$65536,2,)/VLOOKUP(CONCATENATE($B188,"_",$C188,"_",L$2,"_",$D188,"_",$E188),SentData!$F$2:$G$65536,2,)</f>
        <v>#DIV/0!</v>
      </c>
      <c r="M188" s="622"/>
      <c r="N188" s="623" t="str">
        <f t="shared" si="37"/>
        <v>!!</v>
      </c>
      <c r="O188" s="623" t="str">
        <f t="shared" si="38"/>
        <v>!!</v>
      </c>
      <c r="P188" s="623" t="str">
        <f t="shared" si="39"/>
        <v>!!</v>
      </c>
      <c r="Q188" s="623" t="str">
        <f t="shared" si="40"/>
        <v>!!</v>
      </c>
      <c r="R188" s="623" t="str">
        <f t="shared" si="41"/>
        <v>!!</v>
      </c>
      <c r="S188" s="623" t="str">
        <f t="shared" si="42"/>
        <v>!!</v>
      </c>
      <c r="T188" s="622"/>
      <c r="U188" s="631" t="str">
        <f>IF(ISNUMBER(U186),IF(ISNUMBER(U187),U187/U186,F187/U186),IF(ISNUMBER(U187),U187/F186,""))</f>
        <v/>
      </c>
      <c r="V188" s="631"/>
      <c r="W188" s="631"/>
      <c r="X188" s="631"/>
    </row>
    <row r="189" spans="1:24" s="350" customFormat="1" ht="10.5" x14ac:dyDescent="0.15">
      <c r="A189" s="612" t="s">
        <v>179</v>
      </c>
      <c r="B189" s="612" t="str">
        <f>Cover!$G$25</f>
        <v>NO</v>
      </c>
      <c r="C189" s="612" t="s">
        <v>220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3.8889999999999998</v>
      </c>
      <c r="L189" s="615">
        <f>VLOOKUP(CONCATENATE($B189,"_",$C189,"_",L$2,"_",$D189,"_",$E189),SentData!$F$2:$G$65536,2,)</f>
        <v>1.1970000000000001</v>
      </c>
      <c r="M189" s="616"/>
      <c r="N189" s="617" t="str">
        <f t="shared" si="37"/>
        <v>!!</v>
      </c>
      <c r="O189" s="617" t="str">
        <f t="shared" si="38"/>
        <v>!!</v>
      </c>
      <c r="P189" s="617" t="str">
        <f t="shared" si="39"/>
        <v>!!</v>
      </c>
      <c r="Q189" s="617" t="str">
        <f t="shared" si="40"/>
        <v>!!</v>
      </c>
      <c r="R189" s="617" t="str">
        <f t="shared" si="41"/>
        <v>!!</v>
      </c>
      <c r="S189" s="617">
        <f t="shared" si="42"/>
        <v>0.30779120596554388</v>
      </c>
      <c r="T189" s="616"/>
      <c r="U189" s="612"/>
      <c r="V189" s="612"/>
      <c r="W189" s="612"/>
      <c r="X189" s="612"/>
    </row>
    <row r="190" spans="1:24" s="350" customFormat="1" ht="10.5" x14ac:dyDescent="0.15">
      <c r="A190" s="629" t="s">
        <v>178</v>
      </c>
      <c r="B190" s="612" t="str">
        <f>Cover!$G$25</f>
        <v>NO</v>
      </c>
      <c r="C190" s="612" t="s">
        <v>220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52901</v>
      </c>
      <c r="L190" s="615">
        <f>VLOOKUP(CONCATENATE($B190,"_",$C190,"_",L$2,"_",$D190,"_",$E190),SentData!$F$2:$G$65536,2,)</f>
        <v>12748</v>
      </c>
      <c r="M190" s="616"/>
      <c r="N190" s="617" t="str">
        <f t="shared" si="37"/>
        <v>!!</v>
      </c>
      <c r="O190" s="617" t="str">
        <f t="shared" si="38"/>
        <v>!!</v>
      </c>
      <c r="P190" s="617" t="str">
        <f t="shared" si="39"/>
        <v>!!</v>
      </c>
      <c r="Q190" s="617" t="str">
        <f t="shared" si="40"/>
        <v>!!</v>
      </c>
      <c r="R190" s="617" t="str">
        <f t="shared" si="41"/>
        <v>!!</v>
      </c>
      <c r="S190" s="617">
        <f t="shared" si="42"/>
        <v>0.2409784314096142</v>
      </c>
      <c r="T190" s="616"/>
      <c r="U190" s="612"/>
      <c r="V190" s="612"/>
      <c r="W190" s="612"/>
      <c r="X190" s="612"/>
    </row>
    <row r="191" spans="1:24" x14ac:dyDescent="0.15">
      <c r="A191" s="630" t="s">
        <v>177</v>
      </c>
      <c r="B191" s="618" t="str">
        <f>Cover!$G$25</f>
        <v>NO</v>
      </c>
      <c r="C191" s="618" t="s">
        <v>220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13602.725636410389</v>
      </c>
      <c r="L191" s="621">
        <f>VLOOKUP(CONCATENATE($B191,"_",$C191,"_",L$2,"_","1000 NAC","_",$E191),SentData!$F$2:$G$65536,2,)/VLOOKUP(CONCATENATE($B191,"_",$C191,"_",L$2,"_",$D191,"_",$E191),SentData!$F$2:$G$65536,2,)</f>
        <v>10649.958228905596</v>
      </c>
      <c r="M191" s="622"/>
      <c r="N191" s="623" t="str">
        <f t="shared" si="37"/>
        <v>!!</v>
      </c>
      <c r="O191" s="623" t="str">
        <f t="shared" si="38"/>
        <v>!!</v>
      </c>
      <c r="P191" s="623" t="str">
        <f t="shared" si="39"/>
        <v>!!</v>
      </c>
      <c r="Q191" s="623" t="str">
        <f t="shared" si="40"/>
        <v>!!</v>
      </c>
      <c r="R191" s="623" t="str">
        <f t="shared" si="41"/>
        <v>!!</v>
      </c>
      <c r="S191" s="623">
        <f t="shared" si="42"/>
        <v>0.78292825376106046</v>
      </c>
      <c r="T191" s="622"/>
      <c r="U191" s="631" t="str">
        <f>IF(ISNUMBER(U189),IF(ISNUMBER(U190),U190/U189,F190/U189),IF(ISNUMBER(U190),U190/F189,""))</f>
        <v/>
      </c>
      <c r="V191" s="631"/>
      <c r="W191" s="631"/>
      <c r="X191" s="631"/>
    </row>
    <row r="192" spans="1:24" s="350" customFormat="1" ht="10.5" x14ac:dyDescent="0.15">
      <c r="A192" s="612" t="s">
        <v>179</v>
      </c>
      <c r="B192" s="612" t="str">
        <f>Cover!$G$25</f>
        <v>NO</v>
      </c>
      <c r="C192" s="612" t="s">
        <v>219</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4.0890000000000004</v>
      </c>
      <c r="L192" s="615">
        <f>VLOOKUP(CONCATENATE($B192,"_",$C192,"_",L$2,"_",$D192,"_",$E192),SentData!$F$2:$G$65536,2,)</f>
        <v>4.657</v>
      </c>
      <c r="M192" s="616"/>
      <c r="N192" s="617" t="str">
        <f t="shared" si="37"/>
        <v>!!</v>
      </c>
      <c r="O192" s="617" t="str">
        <f t="shared" si="38"/>
        <v>!!</v>
      </c>
      <c r="P192" s="617" t="str">
        <f t="shared" si="39"/>
        <v>!!</v>
      </c>
      <c r="Q192" s="617" t="str">
        <f t="shared" si="40"/>
        <v>!!</v>
      </c>
      <c r="R192" s="617" t="str">
        <f t="shared" si="41"/>
        <v>!!</v>
      </c>
      <c r="S192" s="617">
        <f t="shared" si="42"/>
        <v>1.1389092687698703</v>
      </c>
      <c r="T192" s="616"/>
      <c r="U192" s="612"/>
      <c r="V192" s="612"/>
      <c r="W192" s="612"/>
      <c r="X192" s="612"/>
    </row>
    <row r="193" spans="1:24" s="350" customFormat="1" ht="10.5" x14ac:dyDescent="0.15">
      <c r="A193" s="629" t="s">
        <v>178</v>
      </c>
      <c r="B193" s="612" t="str">
        <f>Cover!$G$25</f>
        <v>NO</v>
      </c>
      <c r="C193" s="612" t="s">
        <v>219</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40240</v>
      </c>
      <c r="L193" s="615">
        <f>VLOOKUP(CONCATENATE($B193,"_",$C193,"_",L$2,"_",$D193,"_",$E193),SentData!$F$2:$G$65536,2,)</f>
        <v>46423</v>
      </c>
      <c r="M193" s="616"/>
      <c r="N193" s="617" t="str">
        <f t="shared" si="37"/>
        <v>!!</v>
      </c>
      <c r="O193" s="617" t="str">
        <f t="shared" si="38"/>
        <v>!!</v>
      </c>
      <c r="P193" s="617" t="str">
        <f t="shared" si="39"/>
        <v>!!</v>
      </c>
      <c r="Q193" s="617" t="str">
        <f t="shared" si="40"/>
        <v>!!</v>
      </c>
      <c r="R193" s="617" t="str">
        <f t="shared" si="41"/>
        <v>!!</v>
      </c>
      <c r="S193" s="617">
        <f t="shared" si="42"/>
        <v>1.1536530815109345</v>
      </c>
      <c r="T193" s="616"/>
      <c r="U193" s="612"/>
      <c r="V193" s="612"/>
      <c r="W193" s="612"/>
      <c r="X193" s="612"/>
    </row>
    <row r="194" spans="1:24" x14ac:dyDescent="0.15">
      <c r="A194" s="630" t="s">
        <v>177</v>
      </c>
      <c r="B194" s="618" t="str">
        <f>Cover!$G$25</f>
        <v>NO</v>
      </c>
      <c r="C194" s="618" t="s">
        <v>219</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f>VLOOKUP(CONCATENATE($B194,"_",$C194,"_",K$2,"_","1000 NAC","_",$E194),SentData!$F$2:$G$65536,2,)/VLOOKUP(CONCATENATE($B194,"_",$C194,"_",K$2,"_",$D194,"_",$E194),SentData!$F$2:$G$65536,2,)</f>
        <v>9841.0369283443379</v>
      </c>
      <c r="L194" s="621">
        <f>VLOOKUP(CONCATENATE($B194,"_",$C194,"_",L$2,"_","1000 NAC","_",$E194),SentData!$F$2:$G$65536,2,)/VLOOKUP(CONCATENATE($B194,"_",$C194,"_",L$2,"_",$D194,"_",$E194),SentData!$F$2:$G$65536,2,)</f>
        <v>9968.4346145587278</v>
      </c>
      <c r="M194" s="622"/>
      <c r="N194" s="623" t="str">
        <f t="shared" si="37"/>
        <v>!!</v>
      </c>
      <c r="O194" s="623" t="str">
        <f t="shared" si="38"/>
        <v>!!</v>
      </c>
      <c r="P194" s="623" t="str">
        <f t="shared" si="39"/>
        <v>!!</v>
      </c>
      <c r="Q194" s="623" t="str">
        <f t="shared" si="40"/>
        <v>!!</v>
      </c>
      <c r="R194" s="623" t="str">
        <f t="shared" si="41"/>
        <v>!!</v>
      </c>
      <c r="S194" s="623">
        <f t="shared" si="42"/>
        <v>1.0129455551424116</v>
      </c>
      <c r="T194" s="622"/>
      <c r="U194" s="631" t="str">
        <f>IF(ISNUMBER(U192),IF(ISNUMBER(U193),U193/U192,F193/U192),IF(ISNUMBER(U193),U193/F192,""))</f>
        <v/>
      </c>
      <c r="V194" s="631"/>
      <c r="W194" s="631"/>
      <c r="X194" s="631"/>
    </row>
    <row r="195" spans="1:24" s="350" customFormat="1" ht="10.5" x14ac:dyDescent="0.15">
      <c r="A195" s="612" t="s">
        <v>179</v>
      </c>
      <c r="B195" s="612" t="str">
        <f>Cover!$G$25</f>
        <v>NO</v>
      </c>
      <c r="C195" s="612" t="s">
        <v>220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1.0980000000000001</v>
      </c>
      <c r="L195" s="615">
        <f>VLOOKUP(CONCATENATE($B195,"_",$C195,"_",L$2,"_",$D195,"_",$E195),SentData!$F$2:$G$65536,2,)</f>
        <v>3.4129999999999998</v>
      </c>
      <c r="M195" s="616"/>
      <c r="N195" s="617" t="str">
        <f t="shared" si="37"/>
        <v>!!</v>
      </c>
      <c r="O195" s="617" t="str">
        <f t="shared" si="38"/>
        <v>!!</v>
      </c>
      <c r="P195" s="617" t="str">
        <f t="shared" si="39"/>
        <v>!!</v>
      </c>
      <c r="Q195" s="617" t="str">
        <f t="shared" si="40"/>
        <v>!!</v>
      </c>
      <c r="R195" s="617" t="str">
        <f t="shared" si="41"/>
        <v>!!</v>
      </c>
      <c r="S195" s="617">
        <f t="shared" si="42"/>
        <v>3.1083788706739521</v>
      </c>
      <c r="T195" s="616"/>
      <c r="U195" s="612"/>
      <c r="V195" s="612"/>
      <c r="W195" s="612"/>
      <c r="X195" s="612"/>
    </row>
    <row r="196" spans="1:24" s="350" customFormat="1" ht="10.5" x14ac:dyDescent="0.15">
      <c r="A196" s="629" t="s">
        <v>178</v>
      </c>
      <c r="B196" s="612" t="str">
        <f>Cover!$G$25</f>
        <v>NO</v>
      </c>
      <c r="C196" s="612" t="s">
        <v>220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11799</v>
      </c>
      <c r="L196" s="615">
        <f>VLOOKUP(CONCATENATE($B196,"_",$C196,"_",L$2,"_",$D196,"_",$E196),SentData!$F$2:$G$65536,2,)</f>
        <v>52467</v>
      </c>
      <c r="M196" s="616"/>
      <c r="N196" s="617" t="str">
        <f t="shared" si="37"/>
        <v>!!</v>
      </c>
      <c r="O196" s="617" t="str">
        <f t="shared" si="38"/>
        <v>!!</v>
      </c>
      <c r="P196" s="617" t="str">
        <f t="shared" si="39"/>
        <v>!!</v>
      </c>
      <c r="Q196" s="617" t="str">
        <f t="shared" si="40"/>
        <v>!!</v>
      </c>
      <c r="R196" s="617" t="str">
        <f t="shared" si="41"/>
        <v>!!</v>
      </c>
      <c r="S196" s="617">
        <f t="shared" si="42"/>
        <v>4.4467327739638955</v>
      </c>
      <c r="T196" s="616"/>
      <c r="U196" s="612"/>
      <c r="V196" s="612"/>
      <c r="W196" s="612"/>
      <c r="X196" s="612"/>
    </row>
    <row r="197" spans="1:24" x14ac:dyDescent="0.15">
      <c r="A197" s="630" t="s">
        <v>177</v>
      </c>
      <c r="B197" s="618" t="str">
        <f>Cover!$G$25</f>
        <v>NO</v>
      </c>
      <c r="C197" s="618" t="s">
        <v>220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10745.901639344262</v>
      </c>
      <c r="L197" s="621">
        <f>VLOOKUP(CONCATENATE($B197,"_",$C197,"_",L$2,"_","1000 NAC","_",$E197),SentData!$F$2:$G$65536,2,)/VLOOKUP(CONCATENATE($B197,"_",$C197,"_",L$2,"_",$D197,"_",$E197),SentData!$F$2:$G$65536,2,)</f>
        <v>15372.692645766188</v>
      </c>
      <c r="M197" s="622"/>
      <c r="N197" s="623" t="str">
        <f t="shared" si="37"/>
        <v>!!</v>
      </c>
      <c r="O197" s="623" t="str">
        <f t="shared" si="38"/>
        <v>!!</v>
      </c>
      <c r="P197" s="623" t="str">
        <f t="shared" si="39"/>
        <v>!!</v>
      </c>
      <c r="Q197" s="623" t="str">
        <f t="shared" si="40"/>
        <v>!!</v>
      </c>
      <c r="R197" s="623" t="str">
        <f t="shared" si="41"/>
        <v>!!</v>
      </c>
      <c r="S197" s="623">
        <f t="shared" si="42"/>
        <v>1.4305633125732076</v>
      </c>
      <c r="T197" s="622"/>
      <c r="U197" s="631" t="str">
        <f>IF(ISNUMBER(U195),IF(ISNUMBER(U196),U196/U195,F196/U195),IF(ISNUMBER(U196),U196/F195,""))</f>
        <v/>
      </c>
      <c r="V197" s="631"/>
      <c r="W197" s="631"/>
      <c r="X197" s="631"/>
    </row>
    <row r="198" spans="1:24" s="350" customFormat="1" ht="10.5" x14ac:dyDescent="0.15">
      <c r="A198" s="612" t="s">
        <v>179</v>
      </c>
      <c r="B198" s="612" t="str">
        <f>Cover!$G$25</f>
        <v>NO</v>
      </c>
      <c r="C198" s="612" t="s">
        <v>219</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1.379</v>
      </c>
      <c r="M198" s="616"/>
      <c r="N198" s="617" t="str">
        <f t="shared" si="37"/>
        <v>!!</v>
      </c>
      <c r="O198" s="617" t="str">
        <f t="shared" si="38"/>
        <v>!!</v>
      </c>
      <c r="P198" s="617" t="str">
        <f t="shared" si="39"/>
        <v>!!</v>
      </c>
      <c r="Q198" s="617" t="str">
        <f t="shared" si="40"/>
        <v>!!</v>
      </c>
      <c r="R198" s="617" t="str">
        <f t="shared" si="41"/>
        <v>!!</v>
      </c>
      <c r="S198" s="617" t="str">
        <f t="shared" si="42"/>
        <v>!!</v>
      </c>
      <c r="T198" s="616"/>
      <c r="U198" s="612"/>
      <c r="V198" s="612"/>
      <c r="W198" s="612"/>
      <c r="X198" s="612"/>
    </row>
    <row r="199" spans="1:24" s="350" customFormat="1" ht="10.5" x14ac:dyDescent="0.15">
      <c r="A199" s="629" t="s">
        <v>178</v>
      </c>
      <c r="B199" s="612" t="str">
        <f>Cover!$G$25</f>
        <v>NO</v>
      </c>
      <c r="C199" s="612" t="s">
        <v>219</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20771</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x14ac:dyDescent="0.15">
      <c r="A200" s="630" t="s">
        <v>177</v>
      </c>
      <c r="B200" s="618" t="str">
        <f>Cover!$G$25</f>
        <v>NO</v>
      </c>
      <c r="C200" s="618" t="s">
        <v>219</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f>VLOOKUP(CONCATENATE($B200,"_",$C200,"_",L$2,"_","1000 NAC","_",$E200),SentData!$F$2:$G$65536,2,)/VLOOKUP(CONCATENATE($B200,"_",$C200,"_",L$2,"_",$D200,"_",$E200),SentData!$F$2:$G$65536,2,)</f>
        <v>15062.364031907178</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c r="W200" s="631"/>
      <c r="X200" s="631"/>
    </row>
    <row r="201" spans="1:24" s="350" customFormat="1" ht="10.5" x14ac:dyDescent="0.15">
      <c r="A201" s="612" t="s">
        <v>179</v>
      </c>
      <c r="B201" s="612" t="str">
        <f>Cover!$G$25</f>
        <v>NO</v>
      </c>
      <c r="C201" s="612" t="s">
        <v>220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2.79</v>
      </c>
      <c r="L201" s="615">
        <f>VLOOKUP(CONCATENATE($B201,"_",$C201,"_",L$2,"_",$D201,"_",$E201),SentData!$F$2:$G$65536,2,)</f>
        <v>0.10100000000000001</v>
      </c>
      <c r="M201" s="616"/>
      <c r="N201" s="617" t="str">
        <f t="shared" si="37"/>
        <v>!!</v>
      </c>
      <c r="O201" s="617" t="str">
        <f t="shared" si="38"/>
        <v>!!</v>
      </c>
      <c r="P201" s="617" t="str">
        <f t="shared" si="39"/>
        <v>!!</v>
      </c>
      <c r="Q201" s="617" t="str">
        <f t="shared" si="40"/>
        <v>!!</v>
      </c>
      <c r="R201" s="617" t="str">
        <f t="shared" si="41"/>
        <v>!!</v>
      </c>
      <c r="S201" s="617">
        <f t="shared" si="42"/>
        <v>3.6200716845878139E-2</v>
      </c>
      <c r="T201" s="616"/>
      <c r="U201" s="612"/>
      <c r="V201" s="612"/>
      <c r="W201" s="612"/>
      <c r="X201" s="612"/>
    </row>
    <row r="202" spans="1:24" s="350" customFormat="1" ht="10.5" x14ac:dyDescent="0.15">
      <c r="A202" s="629" t="s">
        <v>178</v>
      </c>
      <c r="B202" s="612" t="str">
        <f>Cover!$G$25</f>
        <v>NO</v>
      </c>
      <c r="C202" s="612" t="s">
        <v>220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41033</v>
      </c>
      <c r="L202" s="615">
        <f>VLOOKUP(CONCATENATE($B202,"_",$C202,"_",L$2,"_",$D202,"_",$E202),SentData!$F$2:$G$65536,2,)</f>
        <v>758</v>
      </c>
      <c r="M202" s="616"/>
      <c r="N202" s="617" t="str">
        <f t="shared" si="37"/>
        <v>!!</v>
      </c>
      <c r="O202" s="617" t="str">
        <f t="shared" si="38"/>
        <v>!!</v>
      </c>
      <c r="P202" s="617" t="str">
        <f t="shared" si="39"/>
        <v>!!</v>
      </c>
      <c r="Q202" s="617" t="str">
        <f t="shared" si="40"/>
        <v>!!</v>
      </c>
      <c r="R202" s="617" t="str">
        <f t="shared" si="41"/>
        <v>!!</v>
      </c>
      <c r="S202" s="617">
        <f t="shared" si="42"/>
        <v>1.8472936417030194E-2</v>
      </c>
      <c r="T202" s="616"/>
      <c r="U202" s="612"/>
      <c r="V202" s="612"/>
      <c r="W202" s="612"/>
      <c r="X202" s="612"/>
    </row>
    <row r="203" spans="1:24" x14ac:dyDescent="0.15">
      <c r="A203" s="630" t="s">
        <v>177</v>
      </c>
      <c r="B203" s="618" t="str">
        <f>Cover!$G$25</f>
        <v>NO</v>
      </c>
      <c r="C203" s="618" t="s">
        <v>220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14707.168458781362</v>
      </c>
      <c r="L203" s="621">
        <f>VLOOKUP(CONCATENATE($B203,"_",$C203,"_",L$2,"_","1000 NAC","_",$E203),SentData!$F$2:$G$65536,2,)/VLOOKUP(CONCATENATE($B203,"_",$C203,"_",L$2,"_",$D203,"_",$E203),SentData!$F$2:$G$65536,2,)</f>
        <v>7504.9504950495048</v>
      </c>
      <c r="M203" s="622"/>
      <c r="N203" s="623" t="str">
        <f t="shared" si="37"/>
        <v>!!</v>
      </c>
      <c r="O203" s="623" t="str">
        <f t="shared" si="38"/>
        <v>!!</v>
      </c>
      <c r="P203" s="623" t="str">
        <f t="shared" si="39"/>
        <v>!!</v>
      </c>
      <c r="Q203" s="623" t="str">
        <f t="shared" si="40"/>
        <v>!!</v>
      </c>
      <c r="R203" s="623" t="str">
        <f t="shared" si="41"/>
        <v>!!</v>
      </c>
      <c r="S203" s="623">
        <f t="shared" si="42"/>
        <v>0.5102920059753886</v>
      </c>
      <c r="T203" s="622"/>
      <c r="U203" s="631" t="str">
        <f>IF(ISNUMBER(U201),IF(ISNUMBER(U202),U202/U201,F202/U201),IF(ISNUMBER(U202),U202/F201,""))</f>
        <v/>
      </c>
      <c r="V203" s="631"/>
      <c r="W203" s="631"/>
      <c r="X203" s="631"/>
    </row>
    <row r="204" spans="1:24" s="350" customFormat="1" ht="10.5" x14ac:dyDescent="0.15">
      <c r="A204" s="612" t="s">
        <v>179</v>
      </c>
      <c r="B204" s="612" t="str">
        <f>Cover!$G$25</f>
        <v>NO</v>
      </c>
      <c r="C204" s="612" t="s">
        <v>219</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1.2609999999999999</v>
      </c>
      <c r="L204" s="615">
        <f>VLOOKUP(CONCATENATE($B204,"_",$C204,"_",L$2,"_",$D204,"_",$E204),SentData!$F$2:$G$65536,2,)</f>
        <v>3.278</v>
      </c>
      <c r="M204" s="616"/>
      <c r="N204" s="617" t="str">
        <f t="shared" si="37"/>
        <v>!!</v>
      </c>
      <c r="O204" s="617" t="str">
        <f t="shared" si="38"/>
        <v>!!</v>
      </c>
      <c r="P204" s="617" t="str">
        <f t="shared" si="39"/>
        <v>!!</v>
      </c>
      <c r="Q204" s="617" t="str">
        <f t="shared" si="40"/>
        <v>!!</v>
      </c>
      <c r="R204" s="617" t="str">
        <f t="shared" si="41"/>
        <v>!!</v>
      </c>
      <c r="S204" s="617">
        <f t="shared" si="42"/>
        <v>2.5995241871530532</v>
      </c>
      <c r="T204" s="616"/>
      <c r="U204" s="612"/>
      <c r="V204" s="612"/>
      <c r="W204" s="612"/>
      <c r="X204" s="612"/>
    </row>
    <row r="205" spans="1:24" s="350" customFormat="1" ht="10.5" x14ac:dyDescent="0.15">
      <c r="A205" s="629" t="s">
        <v>178</v>
      </c>
      <c r="B205" s="612" t="str">
        <f>Cover!$G$25</f>
        <v>NO</v>
      </c>
      <c r="C205" s="612" t="s">
        <v>219</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17786</v>
      </c>
      <c r="L205" s="615">
        <f>VLOOKUP(CONCATENATE($B205,"_",$C205,"_",L$2,"_",$D205,"_",$E205),SentData!$F$2:$G$65536,2,)</f>
        <v>25652</v>
      </c>
      <c r="M205" s="616"/>
      <c r="N205" s="617" t="str">
        <f t="shared" si="37"/>
        <v>!!</v>
      </c>
      <c r="O205" s="617" t="str">
        <f t="shared" si="38"/>
        <v>!!</v>
      </c>
      <c r="P205" s="617" t="str">
        <f t="shared" si="39"/>
        <v>!!</v>
      </c>
      <c r="Q205" s="617" t="str">
        <f t="shared" si="40"/>
        <v>!!</v>
      </c>
      <c r="R205" s="617" t="str">
        <f t="shared" si="41"/>
        <v>!!</v>
      </c>
      <c r="S205" s="617">
        <f t="shared" si="42"/>
        <v>1.4422579556954909</v>
      </c>
      <c r="T205" s="616"/>
      <c r="U205" s="612"/>
      <c r="V205" s="612"/>
      <c r="W205" s="612"/>
      <c r="X205" s="612"/>
    </row>
    <row r="206" spans="1:24" x14ac:dyDescent="0.15">
      <c r="A206" s="630" t="s">
        <v>177</v>
      </c>
      <c r="B206" s="618" t="str">
        <f>Cover!$G$25</f>
        <v>NO</v>
      </c>
      <c r="C206" s="618" t="s">
        <v>219</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14104.678826328312</v>
      </c>
      <c r="L206" s="621">
        <f>VLOOKUP(CONCATENATE($B206,"_",$C206,"_",L$2,"_","1000 NAC","_",$E206),SentData!$F$2:$G$65536,2,)/VLOOKUP(CONCATENATE($B206,"_",$C206,"_",L$2,"_",$D206,"_",$E206),SentData!$F$2:$G$65536,2,)</f>
        <v>7825.5033557046982</v>
      </c>
      <c r="M206" s="622"/>
      <c r="N206" s="623" t="str">
        <f t="shared" si="37"/>
        <v>!!</v>
      </c>
      <c r="O206" s="623" t="str">
        <f t="shared" si="38"/>
        <v>!!</v>
      </c>
      <c r="P206" s="623" t="str">
        <f t="shared" si="39"/>
        <v>!!</v>
      </c>
      <c r="Q206" s="623" t="str">
        <f t="shared" si="40"/>
        <v>!!</v>
      </c>
      <c r="R206" s="623" t="str">
        <f t="shared" si="41"/>
        <v>!!</v>
      </c>
      <c r="S206" s="623">
        <f t="shared" si="42"/>
        <v>0.55481613243807615</v>
      </c>
      <c r="T206" s="622"/>
      <c r="U206" s="631" t="str">
        <f>IF(ISNUMBER(U204),IF(ISNUMBER(U205),U205/U204,F205/U204),IF(ISNUMBER(U205),U205/F204,""))</f>
        <v/>
      </c>
      <c r="V206" s="631"/>
      <c r="W206" s="631"/>
      <c r="X206" s="631"/>
    </row>
    <row r="207" spans="1:24" s="350" customFormat="1" ht="10.5" x14ac:dyDescent="0.15">
      <c r="A207" s="612" t="s">
        <v>179</v>
      </c>
      <c r="B207" s="612" t="str">
        <f>Cover!$G$25</f>
        <v>NO</v>
      </c>
      <c r="C207" s="612" t="s">
        <v>220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1E-3</v>
      </c>
      <c r="L207" s="615">
        <f>VLOOKUP(CONCATENATE($B207,"_",$C207,"_",L$2,"_",$D207,"_",$E207),SentData!$F$2:$G$65536,2,)</f>
        <v>10.999000000000001</v>
      </c>
      <c r="M207" s="616"/>
      <c r="N207" s="617" t="str">
        <f t="shared" si="37"/>
        <v>!!</v>
      </c>
      <c r="O207" s="617" t="str">
        <f t="shared" si="38"/>
        <v>!!</v>
      </c>
      <c r="P207" s="617" t="str">
        <f t="shared" si="39"/>
        <v>!!</v>
      </c>
      <c r="Q207" s="617" t="str">
        <f t="shared" si="40"/>
        <v>!!</v>
      </c>
      <c r="R207" s="617" t="str">
        <f t="shared" si="41"/>
        <v>!!</v>
      </c>
      <c r="S207" s="617">
        <f t="shared" si="42"/>
        <v>10999</v>
      </c>
      <c r="T207" s="616"/>
      <c r="U207" s="612"/>
      <c r="V207" s="612"/>
      <c r="W207" s="612"/>
      <c r="X207" s="612"/>
    </row>
    <row r="208" spans="1:24" s="350" customFormat="1" ht="10.5" x14ac:dyDescent="0.15">
      <c r="A208" s="629" t="s">
        <v>178</v>
      </c>
      <c r="B208" s="612" t="str">
        <f>Cover!$G$25</f>
        <v>NO</v>
      </c>
      <c r="C208" s="612" t="s">
        <v>220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68</v>
      </c>
      <c r="L208" s="615">
        <f>VLOOKUP(CONCATENATE($B208,"_",$C208,"_",L$2,"_",$D208,"_",$E208),SentData!$F$2:$G$65536,2,)</f>
        <v>47866</v>
      </c>
      <c r="M208" s="616"/>
      <c r="N208" s="617" t="str">
        <f t="shared" si="37"/>
        <v>!!</v>
      </c>
      <c r="O208" s="617" t="str">
        <f t="shared" si="38"/>
        <v>!!</v>
      </c>
      <c r="P208" s="617" t="str">
        <f t="shared" si="39"/>
        <v>!!</v>
      </c>
      <c r="Q208" s="617" t="str">
        <f t="shared" si="40"/>
        <v>!!</v>
      </c>
      <c r="R208" s="617" t="str">
        <f t="shared" si="41"/>
        <v>!!</v>
      </c>
      <c r="S208" s="617">
        <f t="shared" si="42"/>
        <v>703.91176470588232</v>
      </c>
      <c r="T208" s="616"/>
      <c r="U208" s="612"/>
      <c r="V208" s="612"/>
      <c r="W208" s="612"/>
      <c r="X208" s="612"/>
    </row>
    <row r="209" spans="1:24" x14ac:dyDescent="0.15">
      <c r="A209" s="630" t="s">
        <v>177</v>
      </c>
      <c r="B209" s="618" t="str">
        <f>Cover!$G$25</f>
        <v>NO</v>
      </c>
      <c r="C209" s="618" t="s">
        <v>220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68000</v>
      </c>
      <c r="L209" s="621">
        <f>VLOOKUP(CONCATENATE($B209,"_",$C209,"_",L$2,"_","1000 NAC","_",$E209),SentData!$F$2:$G$65536,2,)/VLOOKUP(CONCATENATE($B209,"_",$C209,"_",L$2,"_",$D209,"_",$E209),SentData!$F$2:$G$65536,2,)</f>
        <v>4351.8501681971084</v>
      </c>
      <c r="M209" s="622"/>
      <c r="N209" s="623" t="str">
        <f t="shared" si="37"/>
        <v>!!</v>
      </c>
      <c r="O209" s="623" t="str">
        <f t="shared" si="38"/>
        <v>!!</v>
      </c>
      <c r="P209" s="623" t="str">
        <f t="shared" si="39"/>
        <v>!!</v>
      </c>
      <c r="Q209" s="623" t="str">
        <f t="shared" si="40"/>
        <v>!!</v>
      </c>
      <c r="R209" s="623" t="str">
        <f t="shared" si="41"/>
        <v>!!</v>
      </c>
      <c r="S209" s="623">
        <f t="shared" si="42"/>
        <v>6.3997796591133943E-2</v>
      </c>
      <c r="T209" s="622"/>
      <c r="U209" s="631" t="str">
        <f>IF(ISNUMBER(U207),IF(ISNUMBER(U208),U208/U207,F208/U207),IF(ISNUMBER(U208),U208/F207,""))</f>
        <v/>
      </c>
      <c r="V209" s="631"/>
      <c r="W209" s="631"/>
      <c r="X209" s="631"/>
    </row>
    <row r="210" spans="1:24" s="350" customFormat="1" ht="10.5" x14ac:dyDescent="0.15">
      <c r="A210" s="612" t="s">
        <v>179</v>
      </c>
      <c r="B210" s="612" t="str">
        <f>Cover!$G$25</f>
        <v>NO</v>
      </c>
      <c r="C210" s="612" t="s">
        <v>219</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2.8279999999999998</v>
      </c>
      <c r="L210" s="615" t="e">
        <f>VLOOKUP(CONCATENATE($B210,"_",$C210,"_",L$2,"_",$D210,"_",$E210),SentData!$F$2:$G$65536,2,)</f>
        <v>#REF!</v>
      </c>
      <c r="M210" s="616"/>
      <c r="N210" s="617" t="str">
        <f t="shared" si="37"/>
        <v>!!</v>
      </c>
      <c r="O210" s="617" t="str">
        <f t="shared" si="38"/>
        <v>!!</v>
      </c>
      <c r="P210" s="617" t="str">
        <f t="shared" si="39"/>
        <v>!!</v>
      </c>
      <c r="Q210" s="617" t="str">
        <f t="shared" si="40"/>
        <v>!!</v>
      </c>
      <c r="R210" s="617" t="str">
        <f t="shared" si="41"/>
        <v>!!</v>
      </c>
      <c r="S210" s="617" t="str">
        <f t="shared" si="42"/>
        <v>!!</v>
      </c>
      <c r="T210" s="616"/>
      <c r="U210" s="612"/>
      <c r="V210" s="612"/>
      <c r="W210" s="612"/>
      <c r="X210" s="612"/>
    </row>
    <row r="211" spans="1:24" s="350" customFormat="1" ht="10.5" x14ac:dyDescent="0.15">
      <c r="A211" s="629" t="s">
        <v>178</v>
      </c>
      <c r="B211" s="612" t="str">
        <f>Cover!$G$25</f>
        <v>NO</v>
      </c>
      <c r="C211" s="612" t="s">
        <v>219</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22453</v>
      </c>
      <c r="L211" s="615" t="e">
        <f>VLOOKUP(CONCATENATE($B211,"_",$C211,"_",L$2,"_",$D211,"_",$E211),SentData!$F$2:$G$65536,2,)</f>
        <v>#REF!</v>
      </c>
      <c r="M211" s="616"/>
      <c r="N211" s="617" t="str">
        <f t="shared" si="37"/>
        <v>!!</v>
      </c>
      <c r="O211" s="617" t="str">
        <f t="shared" si="38"/>
        <v>!!</v>
      </c>
      <c r="P211" s="617" t="str">
        <f t="shared" si="39"/>
        <v>!!</v>
      </c>
      <c r="Q211" s="617" t="str">
        <f t="shared" si="40"/>
        <v>!!</v>
      </c>
      <c r="R211" s="617" t="str">
        <f t="shared" si="41"/>
        <v>!!</v>
      </c>
      <c r="S211" s="617" t="str">
        <f t="shared" si="42"/>
        <v>!!</v>
      </c>
      <c r="T211" s="616"/>
      <c r="U211" s="612"/>
      <c r="V211" s="612"/>
      <c r="W211" s="612"/>
      <c r="X211" s="612"/>
    </row>
    <row r="212" spans="1:24" x14ac:dyDescent="0.15">
      <c r="A212" s="630" t="s">
        <v>177</v>
      </c>
      <c r="B212" s="618" t="str">
        <f>Cover!$G$25</f>
        <v>NO</v>
      </c>
      <c r="C212" s="618" t="s">
        <v>219</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f>VLOOKUP(CONCATENATE($B212,"_",$C212,"_",K$2,"_","1000 NAC","_",$E212),SentData!$F$2:$G$65536,2,)/VLOOKUP(CONCATENATE($B212,"_",$C212,"_",K$2,"_",$D212,"_",$E212),SentData!$F$2:$G$65536,2,)</f>
        <v>7939.53323903819</v>
      </c>
      <c r="L212" s="621" t="e">
        <f>VLOOKUP(CONCATENATE($B212,"_",$C212,"_",L$2,"_","1000 NAC","_",$E212),SentData!$F$2:$G$65536,2,)/VLOOKUP(CONCATENATE($B212,"_",$C212,"_",L$2,"_",$D212,"_",$E212),SentData!$F$2:$G$65536,2,)</f>
        <v>#REF!</v>
      </c>
      <c r="M212" s="622"/>
      <c r="N212" s="623" t="str">
        <f t="shared" si="37"/>
        <v>!!</v>
      </c>
      <c r="O212" s="623" t="str">
        <f t="shared" si="38"/>
        <v>!!</v>
      </c>
      <c r="P212" s="623" t="str">
        <f t="shared" si="39"/>
        <v>!!</v>
      </c>
      <c r="Q212" s="623" t="str">
        <f t="shared" si="40"/>
        <v>!!</v>
      </c>
      <c r="R212" s="623" t="str">
        <f t="shared" si="41"/>
        <v>!!</v>
      </c>
      <c r="S212" s="623" t="str">
        <f t="shared" si="42"/>
        <v>!!</v>
      </c>
      <c r="T212" s="622"/>
      <c r="U212" s="631" t="str">
        <f>IF(ISNUMBER(U210),IF(ISNUMBER(U211),U211/U210,F211/U210),IF(ISNUMBER(U211),U211/F210,""))</f>
        <v/>
      </c>
      <c r="V212" s="631"/>
      <c r="W212" s="631"/>
      <c r="X212" s="631"/>
    </row>
    <row r="213" spans="1:24" s="350" customFormat="1" ht="10.5" x14ac:dyDescent="0.15">
      <c r="A213" s="612" t="s">
        <v>179</v>
      </c>
      <c r="B213" s="612" t="str">
        <f>Cover!$G$25</f>
        <v>NO</v>
      </c>
      <c r="C213" s="612" t="s">
        <v>220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10.077</v>
      </c>
      <c r="L213" s="615">
        <f>VLOOKUP(CONCATENATE($B213,"_",$C213,"_",L$2,"_",$D213,"_",$E213),SentData!$F$2:$G$65536,2,)</f>
        <v>0</v>
      </c>
      <c r="M213" s="616"/>
      <c r="N213" s="617" t="str">
        <f t="shared" si="37"/>
        <v>!!</v>
      </c>
      <c r="O213" s="617" t="str">
        <f t="shared" si="38"/>
        <v>!!</v>
      </c>
      <c r="P213" s="617" t="str">
        <f t="shared" si="39"/>
        <v>!!</v>
      </c>
      <c r="Q213" s="617" t="str">
        <f t="shared" si="40"/>
        <v>!!</v>
      </c>
      <c r="R213" s="617" t="str">
        <f t="shared" si="41"/>
        <v>!!</v>
      </c>
      <c r="S213" s="617">
        <f t="shared" si="42"/>
        <v>0</v>
      </c>
      <c r="T213" s="616"/>
      <c r="U213" s="612"/>
      <c r="V213" s="612"/>
      <c r="W213" s="612"/>
      <c r="X213" s="612"/>
    </row>
    <row r="214" spans="1:24" s="350" customFormat="1" ht="10.5" x14ac:dyDescent="0.15">
      <c r="A214" s="629" t="s">
        <v>178</v>
      </c>
      <c r="B214" s="612" t="str">
        <f>Cover!$G$25</f>
        <v>NO</v>
      </c>
      <c r="C214" s="612" t="s">
        <v>220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58681</v>
      </c>
      <c r="L214" s="615">
        <f>VLOOKUP(CONCATENATE($B214,"_",$C214,"_",L$2,"_",$D214,"_",$E214),SentData!$F$2:$G$65536,2,)</f>
        <v>0</v>
      </c>
      <c r="M214" s="616"/>
      <c r="N214" s="617" t="str">
        <f t="shared" si="37"/>
        <v>!!</v>
      </c>
      <c r="O214" s="617" t="str">
        <f t="shared" si="38"/>
        <v>!!</v>
      </c>
      <c r="P214" s="617" t="str">
        <f t="shared" si="39"/>
        <v>!!</v>
      </c>
      <c r="Q214" s="617" t="str">
        <f t="shared" si="40"/>
        <v>!!</v>
      </c>
      <c r="R214" s="617" t="str">
        <f t="shared" si="41"/>
        <v>!!</v>
      </c>
      <c r="S214" s="617">
        <f t="shared" si="42"/>
        <v>0</v>
      </c>
      <c r="T214" s="616"/>
      <c r="U214" s="612"/>
      <c r="V214" s="612"/>
      <c r="W214" s="612"/>
      <c r="X214" s="612"/>
    </row>
    <row r="215" spans="1:24" x14ac:dyDescent="0.15">
      <c r="A215" s="630" t="s">
        <v>177</v>
      </c>
      <c r="B215" s="618" t="str">
        <f>Cover!$G$25</f>
        <v>NO</v>
      </c>
      <c r="C215" s="618" t="s">
        <v>220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5823.2608911382358</v>
      </c>
      <c r="L215" s="621" t="e">
        <f>VLOOKUP(CONCATENATE($B215,"_",$C215,"_",L$2,"_","1000 NAC","_",$E215),SentData!$F$2:$G$65536,2,)/VLOOKUP(CONCATENATE($B215,"_",$C215,"_",L$2,"_",$D215,"_",$E215),SentData!$F$2:$G$65536,2,)</f>
        <v>#DIV/0!</v>
      </c>
      <c r="M215" s="622"/>
      <c r="N215" s="623" t="str">
        <f t="shared" si="37"/>
        <v>!!</v>
      </c>
      <c r="O215" s="623" t="str">
        <f t="shared" si="38"/>
        <v>!!</v>
      </c>
      <c r="P215" s="623" t="str">
        <f t="shared" si="39"/>
        <v>!!</v>
      </c>
      <c r="Q215" s="623" t="str">
        <f t="shared" si="40"/>
        <v>!!</v>
      </c>
      <c r="R215" s="623" t="str">
        <f t="shared" si="41"/>
        <v>!!</v>
      </c>
      <c r="S215" s="623" t="str">
        <f t="shared" si="42"/>
        <v>!!</v>
      </c>
      <c r="T215" s="622"/>
      <c r="U215" s="631" t="str">
        <f>IF(ISNUMBER(U213),IF(ISNUMBER(U214),U214/U213,F214/U213),IF(ISNUMBER(U214),U214/F213,""))</f>
        <v/>
      </c>
      <c r="V215" s="631"/>
      <c r="W215" s="631"/>
      <c r="X215" s="631"/>
    </row>
    <row r="216" spans="1:24" s="350" customFormat="1" ht="10.5" x14ac:dyDescent="0.15">
      <c r="A216" s="612" t="s">
        <v>179</v>
      </c>
      <c r="B216" s="612" t="str">
        <f>Cover!$G$25</f>
        <v>NO</v>
      </c>
      <c r="C216" s="612" t="s">
        <v>219</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37"/>
        <v>!!</v>
      </c>
      <c r="O216" s="617" t="str">
        <f t="shared" si="38"/>
        <v>!!</v>
      </c>
      <c r="P216" s="617" t="str">
        <f t="shared" si="39"/>
        <v>!!</v>
      </c>
      <c r="Q216" s="617" t="str">
        <f t="shared" si="40"/>
        <v>!!</v>
      </c>
      <c r="R216" s="617" t="str">
        <f t="shared" si="41"/>
        <v>!!</v>
      </c>
      <c r="S216" s="617" t="str">
        <f t="shared" si="42"/>
        <v>!!</v>
      </c>
      <c r="T216" s="616"/>
      <c r="U216" s="612"/>
      <c r="V216" s="612"/>
      <c r="W216" s="612"/>
      <c r="X216" s="612"/>
    </row>
    <row r="217" spans="1:24" s="350" customFormat="1" ht="10.5" x14ac:dyDescent="0.15">
      <c r="A217" s="629" t="s">
        <v>178</v>
      </c>
      <c r="B217" s="612" t="str">
        <f>Cover!$G$25</f>
        <v>NO</v>
      </c>
      <c r="C217" s="612" t="s">
        <v>219</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37"/>
        <v>!!</v>
      </c>
      <c r="O217" s="617" t="str">
        <f t="shared" si="38"/>
        <v>!!</v>
      </c>
      <c r="P217" s="617" t="str">
        <f t="shared" si="39"/>
        <v>!!</v>
      </c>
      <c r="Q217" s="617" t="str">
        <f t="shared" si="40"/>
        <v>!!</v>
      </c>
      <c r="R217" s="617" t="str">
        <f t="shared" si="41"/>
        <v>!!</v>
      </c>
      <c r="S217" s="617" t="str">
        <f t="shared" si="42"/>
        <v>!!</v>
      </c>
      <c r="T217" s="616"/>
      <c r="U217" s="612"/>
      <c r="V217" s="612"/>
      <c r="W217" s="612"/>
      <c r="X217" s="612"/>
    </row>
    <row r="218" spans="1:24" x14ac:dyDescent="0.15">
      <c r="A218" s="630" t="s">
        <v>177</v>
      </c>
      <c r="B218" s="618" t="str">
        <f>Cover!$G$25</f>
        <v>NO</v>
      </c>
      <c r="C218" s="618" t="s">
        <v>219</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37"/>
        <v>!!</v>
      </c>
      <c r="O218" s="623" t="str">
        <f t="shared" si="38"/>
        <v>!!</v>
      </c>
      <c r="P218" s="623" t="str">
        <f t="shared" si="39"/>
        <v>!!</v>
      </c>
      <c r="Q218" s="623" t="str">
        <f t="shared" si="40"/>
        <v>!!</v>
      </c>
      <c r="R218" s="623" t="str">
        <f t="shared" si="41"/>
        <v>!!</v>
      </c>
      <c r="S218" s="623" t="str">
        <f t="shared" si="42"/>
        <v>!!</v>
      </c>
      <c r="T218" s="622"/>
      <c r="U218" s="631" t="str">
        <f>IF(ISNUMBER(U216),IF(ISNUMBER(U217),U217/U216,F217/U216),IF(ISNUMBER(U217),U217/F216,""))</f>
        <v/>
      </c>
      <c r="V218" s="631"/>
      <c r="W218" s="631"/>
      <c r="X218" s="631"/>
    </row>
    <row r="219" spans="1:24" s="350" customFormat="1" ht="10.5" x14ac:dyDescent="0.15">
      <c r="A219" s="612" t="s">
        <v>179</v>
      </c>
      <c r="B219" s="612" t="str">
        <f>Cover!$G$25</f>
        <v>NO</v>
      </c>
      <c r="C219" s="612" t="s">
        <v>220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1.4999999999999999E-2</v>
      </c>
      <c r="L219" s="615">
        <f>VLOOKUP(CONCATENATE($B219,"_",$C219,"_",L$2,"_",$D219,"_",$E219),SentData!$F$2:$G$65536,2,)</f>
        <v>10.999000000000001</v>
      </c>
      <c r="M219" s="616"/>
      <c r="N219" s="617" t="str">
        <f t="shared" ref="N219:N254" si="43">IF(OR(ISERROR(F219),ISERROR(G219)),"!!",IF(F219=0,"!!",G219/F219))</f>
        <v>!!</v>
      </c>
      <c r="O219" s="617" t="str">
        <f t="shared" ref="O219:O254" si="44">IF(OR(ISERROR(G219),ISERROR(H219)),"!!",IF(G219=0,"!!",H219/G219))</f>
        <v>!!</v>
      </c>
      <c r="P219" s="617" t="str">
        <f t="shared" ref="P219:P254" si="45">IF(OR(ISERROR(H219),ISERROR(I219)),"!!",IF(H219=0,"!!",I219/H219))</f>
        <v>!!</v>
      </c>
      <c r="Q219" s="617" t="str">
        <f t="shared" ref="Q219:Q254" si="46">IF(OR(ISERROR(I219),ISERROR(J219)),"!!",IF(I219=0,"!!",J219/I219))</f>
        <v>!!</v>
      </c>
      <c r="R219" s="617" t="str">
        <f t="shared" ref="R219:R254" si="47">IF(OR(ISERROR(J219),ISERROR(K219)),"!!",IF(J219=0,"!!",K219/J219))</f>
        <v>!!</v>
      </c>
      <c r="S219" s="617">
        <f t="shared" ref="S219:S254" si="48">IF(OR(ISERROR(K219),ISERROR(L219)),"!!",IF(K219=0,"!!",L219/K219))</f>
        <v>733.26666666666677</v>
      </c>
      <c r="T219" s="616"/>
      <c r="U219" s="612"/>
      <c r="V219" s="612"/>
      <c r="W219" s="612"/>
      <c r="X219" s="612"/>
    </row>
    <row r="220" spans="1:24" s="350" customFormat="1" ht="10.5" x14ac:dyDescent="0.15">
      <c r="A220" s="629" t="s">
        <v>178</v>
      </c>
      <c r="B220" s="612" t="str">
        <f>Cover!$G$25</f>
        <v>NO</v>
      </c>
      <c r="C220" s="612" t="s">
        <v>220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144</v>
      </c>
      <c r="L220" s="615">
        <f>VLOOKUP(CONCATENATE($B220,"_",$C220,"_",L$2,"_",$D220,"_",$E220),SentData!$F$2:$G$65536,2,)</f>
        <v>47851</v>
      </c>
      <c r="M220" s="616"/>
      <c r="N220" s="617" t="str">
        <f t="shared" si="43"/>
        <v>!!</v>
      </c>
      <c r="O220" s="617" t="str">
        <f t="shared" si="44"/>
        <v>!!</v>
      </c>
      <c r="P220" s="617" t="str">
        <f t="shared" si="45"/>
        <v>!!</v>
      </c>
      <c r="Q220" s="617" t="str">
        <f t="shared" si="46"/>
        <v>!!</v>
      </c>
      <c r="R220" s="617" t="str">
        <f t="shared" si="47"/>
        <v>!!</v>
      </c>
      <c r="S220" s="617">
        <f t="shared" si="48"/>
        <v>332.29861111111109</v>
      </c>
      <c r="T220" s="616"/>
      <c r="U220" s="612"/>
      <c r="V220" s="612"/>
      <c r="W220" s="612"/>
      <c r="X220" s="612"/>
    </row>
    <row r="221" spans="1:24" x14ac:dyDescent="0.15">
      <c r="A221" s="630" t="s">
        <v>177</v>
      </c>
      <c r="B221" s="618" t="str">
        <f>Cover!$G$25</f>
        <v>NO</v>
      </c>
      <c r="C221" s="618" t="s">
        <v>220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f>VLOOKUP(CONCATENATE($B221,"_",$C221,"_",K$2,"_","1000 NAC","_",$E221),SentData!$F$2:$G$65536,2,)/VLOOKUP(CONCATENATE($B221,"_",$C221,"_",K$2,"_",$D221,"_",$E221),SentData!$F$2:$G$65536,2,)</f>
        <v>9600</v>
      </c>
      <c r="L221" s="621">
        <f>VLOOKUP(CONCATENATE($B221,"_",$C221,"_",L$2,"_","1000 NAC","_",$E221),SentData!$F$2:$G$65536,2,)/VLOOKUP(CONCATENATE($B221,"_",$C221,"_",L$2,"_",$D221,"_",$E221),SentData!$F$2:$G$65536,2,)</f>
        <v>4350.4864078552591</v>
      </c>
      <c r="M221" s="622"/>
      <c r="N221" s="623" t="str">
        <f t="shared" si="43"/>
        <v>!!</v>
      </c>
      <c r="O221" s="623" t="str">
        <f t="shared" si="44"/>
        <v>!!</v>
      </c>
      <c r="P221" s="623" t="str">
        <f t="shared" si="45"/>
        <v>!!</v>
      </c>
      <c r="Q221" s="623" t="str">
        <f t="shared" si="46"/>
        <v>!!</v>
      </c>
      <c r="R221" s="623" t="str">
        <f t="shared" si="47"/>
        <v>!!</v>
      </c>
      <c r="S221" s="623">
        <f t="shared" si="48"/>
        <v>0.45317566748492283</v>
      </c>
      <c r="T221" s="622"/>
      <c r="U221" s="631" t="str">
        <f>IF(ISNUMBER(U219),IF(ISNUMBER(U220),U220/U219,F220/U219),IF(ISNUMBER(U220),U220/F219,""))</f>
        <v/>
      </c>
      <c r="V221" s="631"/>
      <c r="W221" s="631"/>
      <c r="X221" s="631"/>
    </row>
    <row r="222" spans="1:24" s="350" customFormat="1" ht="10.5" x14ac:dyDescent="0.15">
      <c r="A222" s="612" t="s">
        <v>179</v>
      </c>
      <c r="B222" s="612" t="str">
        <f>Cover!$G$25</f>
        <v>NO</v>
      </c>
      <c r="C222" s="612" t="s">
        <v>219</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19.074000000000002</v>
      </c>
      <c r="L222" s="615">
        <f>VLOOKUP(CONCATENATE($B222,"_",$C222,"_",L$2,"_",$D222,"_",$E222),SentData!$F$2:$G$65536,2,)</f>
        <v>25.22</v>
      </c>
      <c r="M222" s="616"/>
      <c r="N222" s="617" t="str">
        <f t="shared" si="43"/>
        <v>!!</v>
      </c>
      <c r="O222" s="617" t="str">
        <f t="shared" si="44"/>
        <v>!!</v>
      </c>
      <c r="P222" s="617" t="str">
        <f t="shared" si="45"/>
        <v>!!</v>
      </c>
      <c r="Q222" s="617" t="str">
        <f t="shared" si="46"/>
        <v>!!</v>
      </c>
      <c r="R222" s="617" t="str">
        <f t="shared" si="47"/>
        <v>!!</v>
      </c>
      <c r="S222" s="617">
        <f t="shared" si="48"/>
        <v>1.3222187270630175</v>
      </c>
      <c r="T222" s="616"/>
      <c r="U222" s="612"/>
      <c r="V222" s="612"/>
      <c r="W222" s="612"/>
      <c r="X222" s="612"/>
    </row>
    <row r="223" spans="1:24" s="350" customFormat="1" ht="10.5" x14ac:dyDescent="0.15">
      <c r="A223" s="629" t="s">
        <v>178</v>
      </c>
      <c r="B223" s="612" t="str">
        <f>Cover!$G$25</f>
        <v>NO</v>
      </c>
      <c r="C223" s="612" t="s">
        <v>219</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72150</v>
      </c>
      <c r="L223" s="615">
        <f>VLOOKUP(CONCATENATE($B223,"_",$C223,"_",L$2,"_",$D223,"_",$E223),SentData!$F$2:$G$65536,2,)</f>
        <v>92238</v>
      </c>
      <c r="M223" s="616"/>
      <c r="N223" s="617" t="str">
        <f t="shared" si="43"/>
        <v>!!</v>
      </c>
      <c r="O223" s="617" t="str">
        <f t="shared" si="44"/>
        <v>!!</v>
      </c>
      <c r="P223" s="617" t="str">
        <f t="shared" si="45"/>
        <v>!!</v>
      </c>
      <c r="Q223" s="617" t="str">
        <f t="shared" si="46"/>
        <v>!!</v>
      </c>
      <c r="R223" s="617" t="str">
        <f t="shared" si="47"/>
        <v>!!</v>
      </c>
      <c r="S223" s="617">
        <f t="shared" si="48"/>
        <v>1.2784199584199585</v>
      </c>
      <c r="T223" s="616"/>
      <c r="U223" s="612"/>
      <c r="V223" s="612"/>
      <c r="W223" s="612"/>
      <c r="X223" s="612"/>
    </row>
    <row r="224" spans="1:24" x14ac:dyDescent="0.15">
      <c r="A224" s="630" t="s">
        <v>177</v>
      </c>
      <c r="B224" s="618" t="str">
        <f>Cover!$G$25</f>
        <v>NO</v>
      </c>
      <c r="C224" s="618" t="s">
        <v>219</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f>VLOOKUP(CONCATENATE($B224,"_",$C224,"_",K$2,"_","1000 NAC","_",$E224),SentData!$F$2:$G$65536,2,)/VLOOKUP(CONCATENATE($B224,"_",$C224,"_",K$2,"_",$D224,"_",$E224),SentData!$F$2:$G$65536,2,)</f>
        <v>3782.6360490720349</v>
      </c>
      <c r="L224" s="621">
        <f>VLOOKUP(CONCATENATE($B224,"_",$C224,"_",L$2,"_","1000 NAC","_",$E224),SentData!$F$2:$G$65536,2,)/VLOOKUP(CONCATENATE($B224,"_",$C224,"_",L$2,"_",$D224,"_",$E224),SentData!$F$2:$G$65536,2,)</f>
        <v>3657.3354480570979</v>
      </c>
      <c r="M224" s="622"/>
      <c r="N224" s="623" t="str">
        <f t="shared" si="43"/>
        <v>!!</v>
      </c>
      <c r="O224" s="623" t="str">
        <f t="shared" si="44"/>
        <v>!!</v>
      </c>
      <c r="P224" s="623" t="str">
        <f t="shared" si="45"/>
        <v>!!</v>
      </c>
      <c r="Q224" s="623" t="str">
        <f t="shared" si="46"/>
        <v>!!</v>
      </c>
      <c r="R224" s="623" t="str">
        <f t="shared" si="47"/>
        <v>!!</v>
      </c>
      <c r="S224" s="623">
        <f t="shared" si="48"/>
        <v>0.96687479329509485</v>
      </c>
      <c r="T224" s="622"/>
      <c r="U224" s="631" t="str">
        <f>IF(ISNUMBER(U222),IF(ISNUMBER(U223),U223/U222,F223/U222),IF(ISNUMBER(U223),U223/F222,""))</f>
        <v/>
      </c>
      <c r="V224" s="631"/>
      <c r="W224" s="631"/>
      <c r="X224" s="631"/>
    </row>
    <row r="225" spans="1:24" s="350" customFormat="1" ht="10.5" x14ac:dyDescent="0.15">
      <c r="A225" s="612" t="s">
        <v>179</v>
      </c>
      <c r="B225" s="612" t="str">
        <f>Cover!$G$25</f>
        <v>NO</v>
      </c>
      <c r="C225" s="612" t="s">
        <v>220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10.015000000000001</v>
      </c>
      <c r="L225" s="615">
        <f>VLOOKUP(CONCATENATE($B225,"_",$C225,"_",L$2,"_",$D225,"_",$E225),SentData!$F$2:$G$65536,2,)</f>
        <v>10.988</v>
      </c>
      <c r="M225" s="616"/>
      <c r="N225" s="617" t="str">
        <f t="shared" si="43"/>
        <v>!!</v>
      </c>
      <c r="O225" s="617" t="str">
        <f t="shared" si="44"/>
        <v>!!</v>
      </c>
      <c r="P225" s="617" t="str">
        <f t="shared" si="45"/>
        <v>!!</v>
      </c>
      <c r="Q225" s="617" t="str">
        <f t="shared" si="46"/>
        <v>!!</v>
      </c>
      <c r="R225" s="617" t="str">
        <f t="shared" si="47"/>
        <v>!!</v>
      </c>
      <c r="S225" s="617">
        <f t="shared" si="48"/>
        <v>1.0971542685971043</v>
      </c>
      <c r="T225" s="616"/>
      <c r="U225" s="612"/>
      <c r="V225" s="612"/>
      <c r="W225" s="612"/>
      <c r="X225" s="612"/>
    </row>
    <row r="226" spans="1:24" s="350" customFormat="1" ht="10.5" x14ac:dyDescent="0.15">
      <c r="A226" s="629" t="s">
        <v>178</v>
      </c>
      <c r="B226" s="612" t="str">
        <f>Cover!$G$25</f>
        <v>NO</v>
      </c>
      <c r="C226" s="612" t="s">
        <v>220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58086</v>
      </c>
      <c r="L226" s="615">
        <f>VLOOKUP(CONCATENATE($B226,"_",$C226,"_",L$2,"_",$D226,"_",$E226),SentData!$F$2:$G$65536,2,)</f>
        <v>47019</v>
      </c>
      <c r="M226" s="616"/>
      <c r="N226" s="617" t="str">
        <f t="shared" si="43"/>
        <v>!!</v>
      </c>
      <c r="O226" s="617" t="str">
        <f t="shared" si="44"/>
        <v>!!</v>
      </c>
      <c r="P226" s="617" t="str">
        <f t="shared" si="45"/>
        <v>!!</v>
      </c>
      <c r="Q226" s="617" t="str">
        <f t="shared" si="46"/>
        <v>!!</v>
      </c>
      <c r="R226" s="617" t="str">
        <f t="shared" si="47"/>
        <v>!!</v>
      </c>
      <c r="S226" s="617">
        <f t="shared" si="48"/>
        <v>0.80947216196673899</v>
      </c>
      <c r="T226" s="616"/>
      <c r="U226" s="612"/>
      <c r="V226" s="612"/>
      <c r="W226" s="612"/>
      <c r="X226" s="612"/>
    </row>
    <row r="227" spans="1:24" x14ac:dyDescent="0.15">
      <c r="A227" s="630" t="s">
        <v>177</v>
      </c>
      <c r="B227" s="618" t="str">
        <f>Cover!$G$25</f>
        <v>NO</v>
      </c>
      <c r="C227" s="618" t="s">
        <v>220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5799.900149775337</v>
      </c>
      <c r="L227" s="621">
        <f>VLOOKUP(CONCATENATE($B227,"_",$C227,"_",L$2,"_","1000 NAC","_",$E227),SentData!$F$2:$G$65536,2,)/VLOOKUP(CONCATENATE($B227,"_",$C227,"_",L$2,"_",$D227,"_",$E227),SentData!$F$2:$G$65536,2,)</f>
        <v>4279.1226792864945</v>
      </c>
      <c r="M227" s="622"/>
      <c r="N227" s="623" t="str">
        <f t="shared" si="43"/>
        <v>!!</v>
      </c>
      <c r="O227" s="623" t="str">
        <f t="shared" si="44"/>
        <v>!!</v>
      </c>
      <c r="P227" s="623" t="str">
        <f t="shared" si="45"/>
        <v>!!</v>
      </c>
      <c r="Q227" s="623" t="str">
        <f t="shared" si="46"/>
        <v>!!</v>
      </c>
      <c r="R227" s="623" t="str">
        <f t="shared" si="47"/>
        <v>!!</v>
      </c>
      <c r="S227" s="623">
        <f t="shared" si="48"/>
        <v>0.73779247379840651</v>
      </c>
      <c r="T227" s="622"/>
      <c r="U227" s="631" t="str">
        <f>IF(ISNUMBER(U225),IF(ISNUMBER(U226),U226/U225,F226/U225),IF(ISNUMBER(U226),U226/F225,""))</f>
        <v/>
      </c>
      <c r="V227" s="631"/>
      <c r="W227" s="631"/>
      <c r="X227" s="631"/>
    </row>
    <row r="228" spans="1:24" s="350" customFormat="1" ht="10.5" x14ac:dyDescent="0.15">
      <c r="A228" s="612" t="s">
        <v>179</v>
      </c>
      <c r="B228" s="612" t="str">
        <f>Cover!$G$25</f>
        <v>NO</v>
      </c>
      <c r="C228" s="612" t="s">
        <v>219</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43"/>
        <v>!!</v>
      </c>
      <c r="O228" s="617" t="str">
        <f t="shared" si="44"/>
        <v>!!</v>
      </c>
      <c r="P228" s="617" t="str">
        <f t="shared" si="45"/>
        <v>!!</v>
      </c>
      <c r="Q228" s="617" t="str">
        <f t="shared" si="46"/>
        <v>!!</v>
      </c>
      <c r="R228" s="617" t="str">
        <f t="shared" si="47"/>
        <v>!!</v>
      </c>
      <c r="S228" s="617" t="str">
        <f t="shared" si="48"/>
        <v>!!</v>
      </c>
      <c r="T228" s="616"/>
      <c r="U228" s="612"/>
      <c r="V228" s="612"/>
      <c r="W228" s="612"/>
      <c r="X228" s="612"/>
    </row>
    <row r="229" spans="1:24" s="350" customFormat="1" ht="10.5" x14ac:dyDescent="0.15">
      <c r="A229" s="629" t="s">
        <v>178</v>
      </c>
      <c r="B229" s="612" t="str">
        <f>Cover!$G$25</f>
        <v>NO</v>
      </c>
      <c r="C229" s="612" t="s">
        <v>219</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43"/>
        <v>!!</v>
      </c>
      <c r="O229" s="617" t="str">
        <f t="shared" si="44"/>
        <v>!!</v>
      </c>
      <c r="P229" s="617" t="str">
        <f t="shared" si="45"/>
        <v>!!</v>
      </c>
      <c r="Q229" s="617" t="str">
        <f t="shared" si="46"/>
        <v>!!</v>
      </c>
      <c r="R229" s="617" t="str">
        <f t="shared" si="47"/>
        <v>!!</v>
      </c>
      <c r="S229" s="617" t="str">
        <f t="shared" si="48"/>
        <v>!!</v>
      </c>
      <c r="T229" s="616"/>
      <c r="U229" s="612"/>
      <c r="V229" s="612"/>
      <c r="W229" s="612"/>
      <c r="X229" s="612"/>
    </row>
    <row r="230" spans="1:24" x14ac:dyDescent="0.15">
      <c r="A230" s="630" t="s">
        <v>177</v>
      </c>
      <c r="B230" s="618" t="str">
        <f>Cover!$G$25</f>
        <v>NO</v>
      </c>
      <c r="C230" s="618" t="s">
        <v>219</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43"/>
        <v>!!</v>
      </c>
      <c r="O230" s="623" t="str">
        <f t="shared" si="44"/>
        <v>!!</v>
      </c>
      <c r="P230" s="623" t="str">
        <f t="shared" si="45"/>
        <v>!!</v>
      </c>
      <c r="Q230" s="623" t="str">
        <f t="shared" si="46"/>
        <v>!!</v>
      </c>
      <c r="R230" s="623" t="str">
        <f t="shared" si="47"/>
        <v>!!</v>
      </c>
      <c r="S230" s="623" t="str">
        <f t="shared" si="48"/>
        <v>!!</v>
      </c>
      <c r="T230" s="622"/>
      <c r="U230" s="631" t="str">
        <f>IF(ISNUMBER(U228),IF(ISNUMBER(U229),U229/U228,F229/U228),IF(ISNUMBER(U229),U229/F228,""))</f>
        <v/>
      </c>
      <c r="V230" s="631"/>
      <c r="W230" s="631"/>
      <c r="X230" s="631"/>
    </row>
    <row r="231" spans="1:24" s="350" customFormat="1" ht="10.5" x14ac:dyDescent="0.15">
      <c r="A231" s="612" t="s">
        <v>179</v>
      </c>
      <c r="B231" s="612" t="str">
        <f>Cover!$G$25</f>
        <v>NO</v>
      </c>
      <c r="C231" s="612" t="s">
        <v>220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10.003</v>
      </c>
      <c r="L231" s="615">
        <f>VLOOKUP(CONCATENATE($B231,"_",$C231,"_",L$2,"_",$D231,"_",$E231),SentData!$F$2:$G$65536,2,)</f>
        <v>10.988</v>
      </c>
      <c r="M231" s="616"/>
      <c r="N231" s="617" t="str">
        <f t="shared" si="43"/>
        <v>!!</v>
      </c>
      <c r="O231" s="617" t="str">
        <f t="shared" si="44"/>
        <v>!!</v>
      </c>
      <c r="P231" s="617" t="str">
        <f t="shared" si="45"/>
        <v>!!</v>
      </c>
      <c r="Q231" s="617" t="str">
        <f t="shared" si="46"/>
        <v>!!</v>
      </c>
      <c r="R231" s="617" t="str">
        <f t="shared" si="47"/>
        <v>!!</v>
      </c>
      <c r="S231" s="617">
        <f t="shared" si="48"/>
        <v>1.0984704588623413</v>
      </c>
      <c r="T231" s="616"/>
      <c r="U231" s="612"/>
      <c r="V231" s="612"/>
      <c r="W231" s="612"/>
      <c r="X231" s="612"/>
    </row>
    <row r="232" spans="1:24" s="350" customFormat="1" ht="10.5" x14ac:dyDescent="0.15">
      <c r="A232" s="629" t="s">
        <v>178</v>
      </c>
      <c r="B232" s="612" t="str">
        <f>Cover!$G$25</f>
        <v>NO</v>
      </c>
      <c r="C232" s="612" t="s">
        <v>220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57368</v>
      </c>
      <c r="L232" s="615">
        <f>VLOOKUP(CONCATENATE($B232,"_",$C232,"_",L$2,"_",$D232,"_",$E232),SentData!$F$2:$G$65536,2,)</f>
        <v>47019</v>
      </c>
      <c r="M232" s="616"/>
      <c r="N232" s="617" t="str">
        <f t="shared" si="43"/>
        <v>!!</v>
      </c>
      <c r="O232" s="617" t="str">
        <f t="shared" si="44"/>
        <v>!!</v>
      </c>
      <c r="P232" s="617" t="str">
        <f t="shared" si="45"/>
        <v>!!</v>
      </c>
      <c r="Q232" s="617" t="str">
        <f t="shared" si="46"/>
        <v>!!</v>
      </c>
      <c r="R232" s="617" t="str">
        <f t="shared" si="47"/>
        <v>!!</v>
      </c>
      <c r="S232" s="617">
        <f t="shared" si="48"/>
        <v>0.81960326314321574</v>
      </c>
      <c r="T232" s="616"/>
      <c r="U232" s="612"/>
      <c r="V232" s="612"/>
      <c r="W232" s="612"/>
      <c r="X232" s="612"/>
    </row>
    <row r="233" spans="1:24" x14ac:dyDescent="0.15">
      <c r="A233" s="630" t="s">
        <v>177</v>
      </c>
      <c r="B233" s="618" t="str">
        <f>Cover!$G$25</f>
        <v>NO</v>
      </c>
      <c r="C233" s="618" t="s">
        <v>220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5735.0794761571524</v>
      </c>
      <c r="L233" s="621">
        <f>VLOOKUP(CONCATENATE($B233,"_",$C233,"_",L$2,"_","1000 NAC","_",$E233),SentData!$F$2:$G$65536,2,)/VLOOKUP(CONCATENATE($B233,"_",$C233,"_",L$2,"_",$D233,"_",$E233),SentData!$F$2:$G$65536,2,)</f>
        <v>4279.1226792864945</v>
      </c>
      <c r="M233" s="622"/>
      <c r="N233" s="623" t="str">
        <f t="shared" si="43"/>
        <v>!!</v>
      </c>
      <c r="O233" s="623" t="str">
        <f t="shared" si="44"/>
        <v>!!</v>
      </c>
      <c r="P233" s="623" t="str">
        <f t="shared" si="45"/>
        <v>!!</v>
      </c>
      <c r="Q233" s="623" t="str">
        <f t="shared" si="46"/>
        <v>!!</v>
      </c>
      <c r="R233" s="623" t="str">
        <f t="shared" si="47"/>
        <v>!!</v>
      </c>
      <c r="S233" s="623">
        <f t="shared" si="48"/>
        <v>0.74613136523676626</v>
      </c>
      <c r="T233" s="622"/>
      <c r="U233" s="631" t="str">
        <f>IF(ISNUMBER(U231),IF(ISNUMBER(U232),U232/U231,F232/U231),IF(ISNUMBER(U232),U232/F231,""))</f>
        <v/>
      </c>
      <c r="V233" s="631"/>
      <c r="W233" s="631"/>
      <c r="X233" s="631"/>
    </row>
    <row r="234" spans="1:24" s="350" customFormat="1" ht="10.5" x14ac:dyDescent="0.15">
      <c r="A234" s="612" t="s">
        <v>179</v>
      </c>
      <c r="B234" s="612" t="str">
        <f>Cover!$G$25</f>
        <v>NO</v>
      </c>
      <c r="C234" s="612" t="s">
        <v>219</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43"/>
        <v>!!</v>
      </c>
      <c r="O234" s="617" t="str">
        <f t="shared" si="44"/>
        <v>!!</v>
      </c>
      <c r="P234" s="617" t="str">
        <f t="shared" si="45"/>
        <v>!!</v>
      </c>
      <c r="Q234" s="617" t="str">
        <f t="shared" si="46"/>
        <v>!!</v>
      </c>
      <c r="R234" s="617" t="str">
        <f t="shared" si="47"/>
        <v>!!</v>
      </c>
      <c r="S234" s="617" t="str">
        <f t="shared" si="48"/>
        <v>!!</v>
      </c>
      <c r="T234" s="616"/>
      <c r="U234" s="612"/>
      <c r="V234" s="612"/>
      <c r="W234" s="612"/>
      <c r="X234" s="612"/>
    </row>
    <row r="235" spans="1:24" s="350" customFormat="1" ht="10.5" x14ac:dyDescent="0.15">
      <c r="A235" s="629" t="s">
        <v>178</v>
      </c>
      <c r="B235" s="612" t="str">
        <f>Cover!$G$25</f>
        <v>NO</v>
      </c>
      <c r="C235" s="612" t="s">
        <v>219</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43"/>
        <v>!!</v>
      </c>
      <c r="O235" s="617" t="str">
        <f t="shared" si="44"/>
        <v>!!</v>
      </c>
      <c r="P235" s="617" t="str">
        <f t="shared" si="45"/>
        <v>!!</v>
      </c>
      <c r="Q235" s="617" t="str">
        <f t="shared" si="46"/>
        <v>!!</v>
      </c>
      <c r="R235" s="617" t="str">
        <f t="shared" si="47"/>
        <v>!!</v>
      </c>
      <c r="S235" s="617" t="str">
        <f t="shared" si="48"/>
        <v>!!</v>
      </c>
      <c r="T235" s="616"/>
      <c r="U235" s="612"/>
      <c r="V235" s="612"/>
      <c r="W235" s="612"/>
      <c r="X235" s="612"/>
    </row>
    <row r="236" spans="1:24" x14ac:dyDescent="0.15">
      <c r="A236" s="630" t="s">
        <v>177</v>
      </c>
      <c r="B236" s="618" t="str">
        <f>Cover!$G$25</f>
        <v>NO</v>
      </c>
      <c r="C236" s="618" t="s">
        <v>219</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43"/>
        <v>!!</v>
      </c>
      <c r="O236" s="623" t="str">
        <f t="shared" si="44"/>
        <v>!!</v>
      </c>
      <c r="P236" s="623" t="str">
        <f t="shared" si="45"/>
        <v>!!</v>
      </c>
      <c r="Q236" s="623" t="str">
        <f t="shared" si="46"/>
        <v>!!</v>
      </c>
      <c r="R236" s="623" t="str">
        <f t="shared" si="47"/>
        <v>!!</v>
      </c>
      <c r="S236" s="623" t="str">
        <f t="shared" si="48"/>
        <v>!!</v>
      </c>
      <c r="T236" s="622"/>
      <c r="U236" s="631" t="str">
        <f>IF(ISNUMBER(U234),IF(ISNUMBER(U235),U235/U234,F235/U234),IF(ISNUMBER(U235),U235/F234,""))</f>
        <v/>
      </c>
      <c r="V236" s="631"/>
      <c r="W236" s="631"/>
      <c r="X236" s="631"/>
    </row>
    <row r="237" spans="1:24" s="350" customFormat="1" ht="10.5" x14ac:dyDescent="0.15">
      <c r="A237" s="612" t="s">
        <v>179</v>
      </c>
      <c r="B237" s="612" t="str">
        <f>Cover!$G$25</f>
        <v>NO</v>
      </c>
      <c r="C237" s="612" t="s">
        <v>220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10.003</v>
      </c>
      <c r="L237" s="615">
        <f>VLOOKUP(CONCATENATE($B237,"_",$C237,"_",L$2,"_",$D237,"_",$E237),SentData!$F$2:$G$65536,2,)</f>
        <v>1.0999999999999999E-2</v>
      </c>
      <c r="M237" s="616"/>
      <c r="N237" s="617" t="str">
        <f t="shared" si="43"/>
        <v>!!</v>
      </c>
      <c r="O237" s="617" t="str">
        <f t="shared" si="44"/>
        <v>!!</v>
      </c>
      <c r="P237" s="617" t="str">
        <f t="shared" si="45"/>
        <v>!!</v>
      </c>
      <c r="Q237" s="617" t="str">
        <f t="shared" si="46"/>
        <v>!!</v>
      </c>
      <c r="R237" s="617" t="str">
        <f t="shared" si="47"/>
        <v>!!</v>
      </c>
      <c r="S237" s="617">
        <f t="shared" si="48"/>
        <v>1.0996700989703088E-3</v>
      </c>
      <c r="T237" s="616"/>
      <c r="U237" s="612"/>
      <c r="V237" s="612"/>
      <c r="W237" s="612"/>
      <c r="X237" s="612"/>
    </row>
    <row r="238" spans="1:24" s="350" customFormat="1" ht="10.5" x14ac:dyDescent="0.15">
      <c r="A238" s="629" t="s">
        <v>178</v>
      </c>
      <c r="B238" s="612" t="str">
        <f>Cover!$G$25</f>
        <v>NO</v>
      </c>
      <c r="C238" s="612" t="s">
        <v>220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57365</v>
      </c>
      <c r="L238" s="615">
        <f>VLOOKUP(CONCATENATE($B238,"_",$C238,"_",L$2,"_",$D238,"_",$E238),SentData!$F$2:$G$65536,2,)</f>
        <v>831</v>
      </c>
      <c r="M238" s="616"/>
      <c r="N238" s="617" t="str">
        <f t="shared" si="43"/>
        <v>!!</v>
      </c>
      <c r="O238" s="617" t="str">
        <f t="shared" si="44"/>
        <v>!!</v>
      </c>
      <c r="P238" s="617" t="str">
        <f t="shared" si="45"/>
        <v>!!</v>
      </c>
      <c r="Q238" s="617" t="str">
        <f t="shared" si="46"/>
        <v>!!</v>
      </c>
      <c r="R238" s="617" t="str">
        <f t="shared" si="47"/>
        <v>!!</v>
      </c>
      <c r="S238" s="617">
        <f t="shared" si="48"/>
        <v>1.4486184955983614E-2</v>
      </c>
      <c r="T238" s="616"/>
      <c r="U238" s="612"/>
      <c r="V238" s="612"/>
      <c r="W238" s="612"/>
      <c r="X238" s="612"/>
    </row>
    <row r="239" spans="1:24" x14ac:dyDescent="0.15">
      <c r="A239" s="630" t="s">
        <v>177</v>
      </c>
      <c r="B239" s="618" t="str">
        <f>Cover!$G$25</f>
        <v>NO</v>
      </c>
      <c r="C239" s="618" t="s">
        <v>220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5734.7795661301607</v>
      </c>
      <c r="L239" s="621">
        <f>VLOOKUP(CONCATENATE($B239,"_",$C239,"_",L$2,"_","1000 NAC","_",$E239),SentData!$F$2:$G$65536,2,)/VLOOKUP(CONCATENATE($B239,"_",$C239,"_",L$2,"_",$D239,"_",$E239),SentData!$F$2:$G$65536,2,)</f>
        <v>75545.454545454544</v>
      </c>
      <c r="M239" s="622"/>
      <c r="N239" s="623" t="str">
        <f t="shared" si="43"/>
        <v>!!</v>
      </c>
      <c r="O239" s="623" t="str">
        <f t="shared" si="44"/>
        <v>!!</v>
      </c>
      <c r="P239" s="623" t="str">
        <f t="shared" si="45"/>
        <v>!!</v>
      </c>
      <c r="Q239" s="623" t="str">
        <f t="shared" si="46"/>
        <v>!!</v>
      </c>
      <c r="R239" s="623" t="str">
        <f t="shared" si="47"/>
        <v>!!</v>
      </c>
      <c r="S239" s="623">
        <f t="shared" si="48"/>
        <v>13.173209828609464</v>
      </c>
      <c r="T239" s="622"/>
      <c r="U239" s="631" t="str">
        <f>IF(ISNUMBER(U237),IF(ISNUMBER(U238),U238/U237,F238/U237),IF(ISNUMBER(U238),U238/F237,""))</f>
        <v/>
      </c>
      <c r="V239" s="631"/>
      <c r="W239" s="631"/>
      <c r="X239" s="631"/>
    </row>
    <row r="240" spans="1:24" s="350" customFormat="1" ht="10.5" x14ac:dyDescent="0.15">
      <c r="A240" s="612" t="s">
        <v>179</v>
      </c>
      <c r="B240" s="612" t="str">
        <f>Cover!$G$25</f>
        <v>NO</v>
      </c>
      <c r="C240" s="612" t="s">
        <v>219</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43"/>
        <v>!!</v>
      </c>
      <c r="O240" s="617" t="str">
        <f t="shared" si="44"/>
        <v>!!</v>
      </c>
      <c r="P240" s="617" t="str">
        <f t="shared" si="45"/>
        <v>!!</v>
      </c>
      <c r="Q240" s="617" t="str">
        <f t="shared" si="46"/>
        <v>!!</v>
      </c>
      <c r="R240" s="617" t="str">
        <f t="shared" si="47"/>
        <v>!!</v>
      </c>
      <c r="S240" s="617" t="str">
        <f t="shared" si="48"/>
        <v>!!</v>
      </c>
      <c r="T240" s="616"/>
      <c r="U240" s="612"/>
      <c r="V240" s="612"/>
      <c r="W240" s="612"/>
      <c r="X240" s="612"/>
    </row>
    <row r="241" spans="1:24" s="350" customFormat="1" ht="10.5" x14ac:dyDescent="0.15">
      <c r="A241" s="629" t="s">
        <v>178</v>
      </c>
      <c r="B241" s="612" t="str">
        <f>Cover!$G$25</f>
        <v>NO</v>
      </c>
      <c r="C241" s="612" t="s">
        <v>219</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43"/>
        <v>!!</v>
      </c>
      <c r="O241" s="617" t="str">
        <f t="shared" si="44"/>
        <v>!!</v>
      </c>
      <c r="P241" s="617" t="str">
        <f t="shared" si="45"/>
        <v>!!</v>
      </c>
      <c r="Q241" s="617" t="str">
        <f t="shared" si="46"/>
        <v>!!</v>
      </c>
      <c r="R241" s="617" t="str">
        <f t="shared" si="47"/>
        <v>!!</v>
      </c>
      <c r="S241" s="617" t="str">
        <f t="shared" si="48"/>
        <v>!!</v>
      </c>
      <c r="T241" s="616"/>
      <c r="U241" s="612"/>
      <c r="V241" s="612"/>
      <c r="W241" s="612"/>
      <c r="X241" s="612"/>
    </row>
    <row r="242" spans="1:24" x14ac:dyDescent="0.15">
      <c r="A242" s="630" t="s">
        <v>177</v>
      </c>
      <c r="B242" s="618" t="str">
        <f>Cover!$G$25</f>
        <v>NO</v>
      </c>
      <c r="C242" s="618" t="s">
        <v>219</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43"/>
        <v>!!</v>
      </c>
      <c r="O242" s="623" t="str">
        <f t="shared" si="44"/>
        <v>!!</v>
      </c>
      <c r="P242" s="623" t="str">
        <f t="shared" si="45"/>
        <v>!!</v>
      </c>
      <c r="Q242" s="623" t="str">
        <f t="shared" si="46"/>
        <v>!!</v>
      </c>
      <c r="R242" s="623" t="str">
        <f t="shared" si="47"/>
        <v>!!</v>
      </c>
      <c r="S242" s="623" t="str">
        <f t="shared" si="48"/>
        <v>!!</v>
      </c>
      <c r="T242" s="622"/>
      <c r="U242" s="631" t="str">
        <f>IF(ISNUMBER(U240),IF(ISNUMBER(U241),U241/U240,F241/U240),IF(ISNUMBER(U241),U241/F240,""))</f>
        <v/>
      </c>
      <c r="V242" s="631"/>
      <c r="W242" s="631"/>
      <c r="X242" s="631"/>
    </row>
    <row r="243" spans="1:24" s="350" customFormat="1" ht="10.5" x14ac:dyDescent="0.15">
      <c r="A243" s="612" t="s">
        <v>179</v>
      </c>
      <c r="B243" s="612" t="str">
        <f>Cover!$G$25</f>
        <v>NO</v>
      </c>
      <c r="C243" s="612" t="s">
        <v>220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1.2E-2</v>
      </c>
      <c r="L243" s="615">
        <f>VLOOKUP(CONCATENATE($B243,"_",$C243,"_",L$2,"_",$D243,"_",$E243),SentData!$F$2:$G$65536,2,)</f>
        <v>1E-3</v>
      </c>
      <c r="M243" s="616"/>
      <c r="N243" s="617" t="str">
        <f t="shared" si="43"/>
        <v>!!</v>
      </c>
      <c r="O243" s="617" t="str">
        <f t="shared" si="44"/>
        <v>!!</v>
      </c>
      <c r="P243" s="617" t="str">
        <f t="shared" si="45"/>
        <v>!!</v>
      </c>
      <c r="Q243" s="617" t="str">
        <f t="shared" si="46"/>
        <v>!!</v>
      </c>
      <c r="R243" s="617" t="str">
        <f t="shared" si="47"/>
        <v>!!</v>
      </c>
      <c r="S243" s="617">
        <f t="shared" si="48"/>
        <v>8.3333333333333329E-2</v>
      </c>
      <c r="T243" s="616"/>
      <c r="U243" s="612"/>
      <c r="V243" s="612"/>
      <c r="W243" s="612"/>
      <c r="X243" s="612"/>
    </row>
    <row r="244" spans="1:24" s="350" customFormat="1" ht="10.5" x14ac:dyDescent="0.15">
      <c r="A244" s="629" t="s">
        <v>178</v>
      </c>
      <c r="B244" s="612" t="str">
        <f>Cover!$G$25</f>
        <v>NO</v>
      </c>
      <c r="C244" s="612" t="s">
        <v>220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719</v>
      </c>
      <c r="L244" s="615">
        <f>VLOOKUP(CONCATENATE($B244,"_",$C244,"_",L$2,"_",$D244,"_",$E244),SentData!$F$2:$G$65536,2,)</f>
        <v>7</v>
      </c>
      <c r="M244" s="616"/>
      <c r="N244" s="617" t="str">
        <f t="shared" si="43"/>
        <v>!!</v>
      </c>
      <c r="O244" s="617" t="str">
        <f t="shared" si="44"/>
        <v>!!</v>
      </c>
      <c r="P244" s="617" t="str">
        <f t="shared" si="45"/>
        <v>!!</v>
      </c>
      <c r="Q244" s="617" t="str">
        <f t="shared" si="46"/>
        <v>!!</v>
      </c>
      <c r="R244" s="617" t="str">
        <f t="shared" si="47"/>
        <v>!!</v>
      </c>
      <c r="S244" s="617">
        <f t="shared" si="48"/>
        <v>9.7357440890125171E-3</v>
      </c>
      <c r="T244" s="616"/>
      <c r="U244" s="612"/>
      <c r="V244" s="612"/>
      <c r="W244" s="612"/>
      <c r="X244" s="612"/>
    </row>
    <row r="245" spans="1:24" x14ac:dyDescent="0.15">
      <c r="A245" s="630" t="s">
        <v>177</v>
      </c>
      <c r="B245" s="618" t="str">
        <f>Cover!$G$25</f>
        <v>NO</v>
      </c>
      <c r="C245" s="618" t="s">
        <v>220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f>VLOOKUP(CONCATENATE($B245,"_",$C245,"_",K$2,"_","1000 NAC","_",$E245),SentData!$F$2:$G$65536,2,)/VLOOKUP(CONCATENATE($B245,"_",$C245,"_",K$2,"_",$D245,"_",$E245),SentData!$F$2:$G$65536,2,)</f>
        <v>59916.666666666664</v>
      </c>
      <c r="L245" s="621">
        <f>VLOOKUP(CONCATENATE($B245,"_",$C245,"_",L$2,"_","1000 NAC","_",$E245),SentData!$F$2:$G$65536,2,)/VLOOKUP(CONCATENATE($B245,"_",$C245,"_",L$2,"_",$D245,"_",$E245),SentData!$F$2:$G$65536,2,)</f>
        <v>7000</v>
      </c>
      <c r="M245" s="622"/>
      <c r="N245" s="623" t="str">
        <f t="shared" si="43"/>
        <v>!!</v>
      </c>
      <c r="O245" s="623" t="str">
        <f t="shared" si="44"/>
        <v>!!</v>
      </c>
      <c r="P245" s="623" t="str">
        <f t="shared" si="45"/>
        <v>!!</v>
      </c>
      <c r="Q245" s="623" t="str">
        <f t="shared" si="46"/>
        <v>!!</v>
      </c>
      <c r="R245" s="623" t="str">
        <f t="shared" si="47"/>
        <v>!!</v>
      </c>
      <c r="S245" s="623">
        <f t="shared" si="48"/>
        <v>0.11682892906815022</v>
      </c>
      <c r="T245" s="622"/>
      <c r="U245" s="631" t="str">
        <f>IF(ISNUMBER(U243),IF(ISNUMBER(U244),U244/U243,F244/U243),IF(ISNUMBER(U244),U244/F243,""))</f>
        <v/>
      </c>
      <c r="V245" s="631"/>
      <c r="W245" s="631"/>
      <c r="X245" s="631"/>
    </row>
    <row r="246" spans="1:24" s="350" customFormat="1" ht="10.5" x14ac:dyDescent="0.15">
      <c r="A246" s="612" t="s">
        <v>179</v>
      </c>
      <c r="B246" s="612" t="str">
        <f>Cover!$G$25</f>
        <v>NO</v>
      </c>
      <c r="C246" s="612" t="s">
        <v>219</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0</v>
      </c>
      <c r="M246" s="616"/>
      <c r="N246" s="617" t="str">
        <f t="shared" si="43"/>
        <v>!!</v>
      </c>
      <c r="O246" s="617" t="str">
        <f t="shared" si="44"/>
        <v>!!</v>
      </c>
      <c r="P246" s="617" t="str">
        <f t="shared" si="45"/>
        <v>!!</v>
      </c>
      <c r="Q246" s="617" t="str">
        <f t="shared" si="46"/>
        <v>!!</v>
      </c>
      <c r="R246" s="617" t="str">
        <f t="shared" si="47"/>
        <v>!!</v>
      </c>
      <c r="S246" s="617" t="str">
        <f t="shared" si="48"/>
        <v>!!</v>
      </c>
      <c r="T246" s="616"/>
      <c r="U246" s="612"/>
      <c r="V246" s="612"/>
      <c r="W246" s="612"/>
      <c r="X246" s="612"/>
    </row>
    <row r="247" spans="1:24" s="350" customFormat="1" ht="10.5" x14ac:dyDescent="0.15">
      <c r="A247" s="629" t="s">
        <v>178</v>
      </c>
      <c r="B247" s="612" t="str">
        <f>Cover!$G$25</f>
        <v>NO</v>
      </c>
      <c r="C247" s="612" t="s">
        <v>219</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0</v>
      </c>
      <c r="M247" s="616"/>
      <c r="N247" s="617" t="str">
        <f t="shared" si="43"/>
        <v>!!</v>
      </c>
      <c r="O247" s="617" t="str">
        <f t="shared" si="44"/>
        <v>!!</v>
      </c>
      <c r="P247" s="617" t="str">
        <f t="shared" si="45"/>
        <v>!!</v>
      </c>
      <c r="Q247" s="617" t="str">
        <f t="shared" si="46"/>
        <v>!!</v>
      </c>
      <c r="R247" s="617" t="str">
        <f t="shared" si="47"/>
        <v>!!</v>
      </c>
      <c r="S247" s="617" t="str">
        <f t="shared" si="48"/>
        <v>!!</v>
      </c>
      <c r="T247" s="616"/>
      <c r="U247" s="612"/>
      <c r="V247" s="612"/>
      <c r="W247" s="612"/>
      <c r="X247" s="612"/>
    </row>
    <row r="248" spans="1:24" x14ac:dyDescent="0.15">
      <c r="A248" s="630" t="s">
        <v>177</v>
      </c>
      <c r="B248" s="618" t="str">
        <f>Cover!$G$25</f>
        <v>NO</v>
      </c>
      <c r="C248" s="618" t="s">
        <v>219</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t="e">
        <f>VLOOKUP(CONCATENATE($B248,"_",$C248,"_",L$2,"_","1000 NAC","_",$E248),SentData!$F$2:$G$65536,2,)/VLOOKUP(CONCATENATE($B248,"_",$C248,"_",L$2,"_",$D248,"_",$E248),SentData!$F$2:$G$65536,2,)</f>
        <v>#DIV/0!</v>
      </c>
      <c r="M248" s="622"/>
      <c r="N248" s="623" t="str">
        <f t="shared" si="43"/>
        <v>!!</v>
      </c>
      <c r="O248" s="623" t="str">
        <f t="shared" si="44"/>
        <v>!!</v>
      </c>
      <c r="P248" s="623" t="str">
        <f t="shared" si="45"/>
        <v>!!</v>
      </c>
      <c r="Q248" s="623" t="str">
        <f t="shared" si="46"/>
        <v>!!</v>
      </c>
      <c r="R248" s="623" t="str">
        <f t="shared" si="47"/>
        <v>!!</v>
      </c>
      <c r="S248" s="623" t="str">
        <f t="shared" si="48"/>
        <v>!!</v>
      </c>
      <c r="T248" s="622"/>
      <c r="U248" s="631" t="str">
        <f>IF(ISNUMBER(U246),IF(ISNUMBER(U247),U247/U246,F247/U246),IF(ISNUMBER(U247),U247/F246,""))</f>
        <v/>
      </c>
      <c r="V248" s="631"/>
      <c r="W248" s="631"/>
      <c r="X248" s="631"/>
    </row>
    <row r="249" spans="1:24" s="350" customFormat="1" ht="10.5" x14ac:dyDescent="0.15">
      <c r="A249" s="612" t="s">
        <v>179</v>
      </c>
      <c r="B249" s="612" t="str">
        <f>Cover!$G$25</f>
        <v>NO</v>
      </c>
      <c r="C249" s="612" t="s">
        <v>220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4.7E-2</v>
      </c>
      <c r="L249" s="615">
        <f>VLOOKUP(CONCATENATE($B249,"_",$C249,"_",L$2,"_",$D249,"_",$E249),SentData!$F$2:$G$65536,2,)</f>
        <v>0.16500000000000001</v>
      </c>
      <c r="M249" s="616"/>
      <c r="N249" s="617" t="str">
        <f t="shared" si="43"/>
        <v>!!</v>
      </c>
      <c r="O249" s="617" t="str">
        <f t="shared" si="44"/>
        <v>!!</v>
      </c>
      <c r="P249" s="617" t="str">
        <f t="shared" si="45"/>
        <v>!!</v>
      </c>
      <c r="Q249" s="617" t="str">
        <f t="shared" si="46"/>
        <v>!!</v>
      </c>
      <c r="R249" s="617" t="str">
        <f t="shared" si="47"/>
        <v>!!</v>
      </c>
      <c r="S249" s="617">
        <f t="shared" si="48"/>
        <v>3.5106382978723407</v>
      </c>
      <c r="T249" s="616"/>
      <c r="U249" s="612"/>
      <c r="V249" s="612"/>
      <c r="W249" s="612"/>
      <c r="X249" s="612"/>
    </row>
    <row r="250" spans="1:24" s="350" customFormat="1" ht="10.5" x14ac:dyDescent="0.15">
      <c r="A250" s="629" t="s">
        <v>178</v>
      </c>
      <c r="B250" s="612" t="str">
        <f>Cover!$G$25</f>
        <v>NO</v>
      </c>
      <c r="C250" s="612" t="s">
        <v>220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450</v>
      </c>
      <c r="L250" s="615">
        <f>VLOOKUP(CONCATENATE($B250,"_",$C250,"_",L$2,"_",$D250,"_",$E250),SentData!$F$2:$G$65536,2,)</f>
        <v>2443</v>
      </c>
      <c r="M250" s="616"/>
      <c r="N250" s="617" t="str">
        <f t="shared" si="43"/>
        <v>!!</v>
      </c>
      <c r="O250" s="617" t="str">
        <f t="shared" si="44"/>
        <v>!!</v>
      </c>
      <c r="P250" s="617" t="str">
        <f t="shared" si="45"/>
        <v>!!</v>
      </c>
      <c r="Q250" s="617" t="str">
        <f t="shared" si="46"/>
        <v>!!</v>
      </c>
      <c r="R250" s="617" t="str">
        <f t="shared" si="47"/>
        <v>!!</v>
      </c>
      <c r="S250" s="617">
        <f t="shared" si="48"/>
        <v>5.4288888888888893</v>
      </c>
      <c r="T250" s="616"/>
      <c r="U250" s="612"/>
      <c r="V250" s="612"/>
      <c r="W250" s="612"/>
      <c r="X250" s="612"/>
    </row>
    <row r="251" spans="1:24" x14ac:dyDescent="0.15">
      <c r="A251" s="630" t="s">
        <v>177</v>
      </c>
      <c r="B251" s="618" t="str">
        <f>Cover!$G$25</f>
        <v>NO</v>
      </c>
      <c r="C251" s="618" t="s">
        <v>220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f>VLOOKUP(CONCATENATE($B251,"_",$C251,"_",K$2,"_","1000 NAC","_",$E251),SentData!$F$2:$G$65536,2,)/VLOOKUP(CONCATENATE($B251,"_",$C251,"_",K$2,"_",$D251,"_",$E251),SentData!$F$2:$G$65536,2,)</f>
        <v>9574.4680851063822</v>
      </c>
      <c r="L251" s="621">
        <f>VLOOKUP(CONCATENATE($B251,"_",$C251,"_",L$2,"_","1000 NAC","_",$E251),SentData!$F$2:$G$65536,2,)/VLOOKUP(CONCATENATE($B251,"_",$C251,"_",L$2,"_",$D251,"_",$E251),SentData!$F$2:$G$65536,2,)</f>
        <v>14806.060606060606</v>
      </c>
      <c r="M251" s="622"/>
      <c r="N251" s="623" t="str">
        <f t="shared" si="43"/>
        <v>!!</v>
      </c>
      <c r="O251" s="623" t="str">
        <f t="shared" si="44"/>
        <v>!!</v>
      </c>
      <c r="P251" s="623" t="str">
        <f t="shared" si="45"/>
        <v>!!</v>
      </c>
      <c r="Q251" s="623" t="str">
        <f t="shared" si="46"/>
        <v>!!</v>
      </c>
      <c r="R251" s="623" t="str">
        <f t="shared" si="47"/>
        <v>!!</v>
      </c>
      <c r="S251" s="623">
        <f t="shared" si="48"/>
        <v>1.5464107744107745</v>
      </c>
      <c r="T251" s="622"/>
      <c r="U251" s="631" t="str">
        <f>IF(ISNUMBER(U249),IF(ISNUMBER(U250),U250/U249,F250/U249),IF(ISNUMBER(U250),U250/F249,""))</f>
        <v/>
      </c>
      <c r="V251" s="631"/>
      <c r="W251" s="631"/>
      <c r="X251" s="631"/>
    </row>
    <row r="252" spans="1:24" s="350" customFormat="1" ht="10.5" x14ac:dyDescent="0.15">
      <c r="A252" s="612" t="s">
        <v>179</v>
      </c>
      <c r="B252" s="612" t="str">
        <f>Cover!$G$25</f>
        <v>NO</v>
      </c>
      <c r="C252" s="612" t="s">
        <v>219</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62.307000000000002</v>
      </c>
      <c r="L252" s="615">
        <f>VLOOKUP(CONCATENATE($B252,"_",$C252,"_",L$2,"_",$D252,"_",$E252),SentData!$F$2:$G$65536,2,)</f>
        <v>51.104999999999997</v>
      </c>
      <c r="M252" s="616"/>
      <c r="N252" s="617" t="str">
        <f t="shared" si="43"/>
        <v>!!</v>
      </c>
      <c r="O252" s="617" t="str">
        <f t="shared" si="44"/>
        <v>!!</v>
      </c>
      <c r="P252" s="617" t="str">
        <f t="shared" si="45"/>
        <v>!!</v>
      </c>
      <c r="Q252" s="617" t="str">
        <f t="shared" si="46"/>
        <v>!!</v>
      </c>
      <c r="R252" s="617" t="str">
        <f t="shared" si="47"/>
        <v>!!</v>
      </c>
      <c r="S252" s="617">
        <f t="shared" si="48"/>
        <v>0.82021281717945005</v>
      </c>
      <c r="T252" s="616"/>
      <c r="U252" s="612"/>
      <c r="V252" s="612"/>
      <c r="W252" s="612"/>
      <c r="X252" s="612"/>
    </row>
    <row r="253" spans="1:24" s="350" customFormat="1" ht="10.5" x14ac:dyDescent="0.15">
      <c r="A253" s="629" t="s">
        <v>178</v>
      </c>
      <c r="B253" s="612" t="str">
        <f>Cover!$G$25</f>
        <v>NO</v>
      </c>
      <c r="C253" s="612" t="s">
        <v>219</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633253</v>
      </c>
      <c r="L253" s="615">
        <f>VLOOKUP(CONCATENATE($B253,"_",$C253,"_",L$2,"_",$D253,"_",$E253),SentData!$F$2:$G$65536,2,)</f>
        <v>586801</v>
      </c>
      <c r="M253" s="616"/>
      <c r="N253" s="617" t="str">
        <f t="shared" si="43"/>
        <v>!!</v>
      </c>
      <c r="O253" s="617" t="str">
        <f t="shared" si="44"/>
        <v>!!</v>
      </c>
      <c r="P253" s="617" t="str">
        <f t="shared" si="45"/>
        <v>!!</v>
      </c>
      <c r="Q253" s="617" t="str">
        <f t="shared" si="46"/>
        <v>!!</v>
      </c>
      <c r="R253" s="617" t="str">
        <f t="shared" si="47"/>
        <v>!!</v>
      </c>
      <c r="S253" s="617">
        <f t="shared" si="48"/>
        <v>0.92664543239431951</v>
      </c>
      <c r="T253" s="616"/>
      <c r="U253" s="612"/>
      <c r="V253" s="612"/>
      <c r="W253" s="612"/>
      <c r="X253" s="612"/>
    </row>
    <row r="254" spans="1:24" x14ac:dyDescent="0.15">
      <c r="A254" s="630" t="s">
        <v>177</v>
      </c>
      <c r="B254" s="618" t="str">
        <f>Cover!$G$25</f>
        <v>NO</v>
      </c>
      <c r="C254" s="618" t="s">
        <v>219</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f>VLOOKUP(CONCATENATE($B254,"_",$C254,"_",K$2,"_","1000 NAC","_",$E254),SentData!$F$2:$G$65536,2,)/VLOOKUP(CONCATENATE($B254,"_",$C254,"_",K$2,"_",$D254,"_",$E254),SentData!$F$2:$G$65536,2,)</f>
        <v>10163.432680116199</v>
      </c>
      <c r="L254" s="621">
        <f>VLOOKUP(CONCATENATE($B254,"_",$C254,"_",L$2,"_","1000 NAC","_",$E254),SentData!$F$2:$G$65536,2,)/VLOOKUP(CONCATENATE($B254,"_",$C254,"_",L$2,"_",$D254,"_",$E254),SentData!$F$2:$G$65536,2,)</f>
        <v>11482.262009588103</v>
      </c>
      <c r="M254" s="622"/>
      <c r="N254" s="623" t="str">
        <f t="shared" si="43"/>
        <v>!!</v>
      </c>
      <c r="O254" s="623" t="str">
        <f t="shared" si="44"/>
        <v>!!</v>
      </c>
      <c r="P254" s="623" t="str">
        <f t="shared" si="45"/>
        <v>!!</v>
      </c>
      <c r="Q254" s="623" t="str">
        <f t="shared" si="46"/>
        <v>!!</v>
      </c>
      <c r="R254" s="623" t="str">
        <f t="shared" si="47"/>
        <v>!!</v>
      </c>
      <c r="S254" s="623">
        <f t="shared" si="48"/>
        <v>1.1297621946226957</v>
      </c>
      <c r="T254" s="622"/>
      <c r="U254" s="631" t="str">
        <f>IF(ISNUMBER(U252),IF(ISNUMBER(U253),U253/U252,F253/U252),IF(ISNUMBER(U253),U253/F252,""))</f>
        <v/>
      </c>
      <c r="V254" s="631"/>
      <c r="W254" s="631"/>
      <c r="X254" s="631"/>
    </row>
    <row r="255" spans="1:24" s="350" customFormat="1" ht="10.5" x14ac:dyDescent="0.15">
      <c r="A255" s="612" t="s">
        <v>179</v>
      </c>
      <c r="B255" s="612" t="str">
        <f>Cover!$G$25</f>
        <v>NO</v>
      </c>
      <c r="C255" s="612" t="s">
        <v>220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8.2000000000000003E-2</v>
      </c>
      <c r="L255" s="615">
        <f>VLOOKUP(CONCATENATE($B255,"_",$C255,"_",L$2,"_",$D255,"_",$E255),SentData!$F$2:$G$65536,2,)</f>
        <v>0.161</v>
      </c>
      <c r="M255" s="616"/>
      <c r="N255" s="617" t="str">
        <f t="shared" ref="N255:N266" si="49">IF(OR(ISERROR(F255),ISERROR(G255)),"!!",IF(F255=0,"!!",G255/F255))</f>
        <v>!!</v>
      </c>
      <c r="O255" s="617" t="str">
        <f t="shared" ref="O255:O266" si="50">IF(OR(ISERROR(G255),ISERROR(H255)),"!!",IF(G255=0,"!!",H255/G255))</f>
        <v>!!</v>
      </c>
      <c r="P255" s="617" t="str">
        <f t="shared" ref="P255:P266" si="51">IF(OR(ISERROR(H255),ISERROR(I255)),"!!",IF(H255=0,"!!",I255/H255))</f>
        <v>!!</v>
      </c>
      <c r="Q255" s="617" t="str">
        <f t="shared" ref="Q255:Q266" si="52">IF(OR(ISERROR(I255),ISERROR(J255)),"!!",IF(I255=0,"!!",J255/I255))</f>
        <v>!!</v>
      </c>
      <c r="R255" s="617" t="str">
        <f t="shared" ref="R255:R266" si="53">IF(OR(ISERROR(J255),ISERROR(K255)),"!!",IF(J255=0,"!!",K255/J255))</f>
        <v>!!</v>
      </c>
      <c r="S255" s="617">
        <f t="shared" ref="S255:S266" si="54">IF(OR(ISERROR(K255),ISERROR(L255)),"!!",IF(K255=0,"!!",L255/K255))</f>
        <v>1.9634146341463414</v>
      </c>
      <c r="T255" s="616"/>
      <c r="U255" s="612"/>
      <c r="V255" s="612"/>
      <c r="W255" s="612"/>
      <c r="X255" s="612"/>
    </row>
    <row r="256" spans="1:24" s="350" customFormat="1" ht="10.5" x14ac:dyDescent="0.15">
      <c r="A256" s="629" t="s">
        <v>178</v>
      </c>
      <c r="B256" s="612" t="str">
        <f>Cover!$G$25</f>
        <v>NO</v>
      </c>
      <c r="C256" s="612" t="s">
        <v>220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1372</v>
      </c>
      <c r="L256" s="615">
        <f>VLOOKUP(CONCATENATE($B256,"_",$C256,"_",L$2,"_",$D256,"_",$E256),SentData!$F$2:$G$65536,2,)</f>
        <v>2322</v>
      </c>
      <c r="M256" s="616"/>
      <c r="N256" s="617" t="str">
        <f t="shared" si="49"/>
        <v>!!</v>
      </c>
      <c r="O256" s="617" t="str">
        <f t="shared" si="50"/>
        <v>!!</v>
      </c>
      <c r="P256" s="617" t="str">
        <f t="shared" si="51"/>
        <v>!!</v>
      </c>
      <c r="Q256" s="617" t="str">
        <f t="shared" si="52"/>
        <v>!!</v>
      </c>
      <c r="R256" s="617" t="str">
        <f t="shared" si="53"/>
        <v>!!</v>
      </c>
      <c r="S256" s="617">
        <f t="shared" si="54"/>
        <v>1.6924198250728864</v>
      </c>
      <c r="T256" s="616"/>
      <c r="U256" s="612"/>
      <c r="V256" s="612"/>
      <c r="W256" s="612"/>
      <c r="X256" s="612"/>
    </row>
    <row r="257" spans="1:24" x14ac:dyDescent="0.15">
      <c r="A257" s="630" t="s">
        <v>177</v>
      </c>
      <c r="B257" s="618" t="str">
        <f>Cover!$G$25</f>
        <v>NO</v>
      </c>
      <c r="C257" s="618" t="s">
        <v>220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16731.707317073171</v>
      </c>
      <c r="L257" s="621">
        <f>VLOOKUP(CONCATENATE($B257,"_",$C257,"_",L$2,"_","1000 NAC","_",$E257),SentData!$F$2:$G$65536,2,)/VLOOKUP(CONCATENATE($B257,"_",$C257,"_",L$2,"_",$D257,"_",$E257),SentData!$F$2:$G$65536,2,)</f>
        <v>14422.360248447205</v>
      </c>
      <c r="M257" s="622"/>
      <c r="N257" s="623" t="str">
        <f t="shared" si="49"/>
        <v>!!</v>
      </c>
      <c r="O257" s="623" t="str">
        <f t="shared" si="50"/>
        <v>!!</v>
      </c>
      <c r="P257" s="623" t="str">
        <f t="shared" si="51"/>
        <v>!!</v>
      </c>
      <c r="Q257" s="623" t="str">
        <f t="shared" si="52"/>
        <v>!!</v>
      </c>
      <c r="R257" s="623" t="str">
        <f t="shared" si="53"/>
        <v>!!</v>
      </c>
      <c r="S257" s="623">
        <f t="shared" si="54"/>
        <v>0.86197779910544514</v>
      </c>
      <c r="T257" s="622"/>
      <c r="U257" s="631" t="str">
        <f>IF(ISNUMBER(U255),IF(ISNUMBER(U256),U256/U255,F256/U255),IF(ISNUMBER(U256),U256/F255,""))</f>
        <v/>
      </c>
      <c r="V257" s="631"/>
      <c r="W257" s="631"/>
      <c r="X257" s="631"/>
    </row>
    <row r="258" spans="1:24" s="350" customFormat="1" ht="10.5" x14ac:dyDescent="0.15">
      <c r="A258" s="612" t="s">
        <v>179</v>
      </c>
      <c r="B258" s="612" t="str">
        <f>Cover!$G$25</f>
        <v>NO</v>
      </c>
      <c r="C258" s="612" t="s">
        <v>219</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1</v>
      </c>
      <c r="M258" s="616"/>
      <c r="N258" s="617" t="str">
        <f t="shared" si="49"/>
        <v>!!</v>
      </c>
      <c r="O258" s="617" t="str">
        <f t="shared" si="50"/>
        <v>!!</v>
      </c>
      <c r="P258" s="617" t="str">
        <f t="shared" si="51"/>
        <v>!!</v>
      </c>
      <c r="Q258" s="617" t="str">
        <f t="shared" si="52"/>
        <v>!!</v>
      </c>
      <c r="R258" s="617" t="str">
        <f t="shared" si="53"/>
        <v>!!</v>
      </c>
      <c r="S258" s="617" t="str">
        <f t="shared" si="54"/>
        <v>!!</v>
      </c>
      <c r="T258" s="616"/>
      <c r="U258" s="612"/>
      <c r="V258" s="612"/>
      <c r="W258" s="612"/>
      <c r="X258" s="612"/>
    </row>
    <row r="259" spans="1:24" s="350" customFormat="1" ht="10.5" x14ac:dyDescent="0.15">
      <c r="A259" s="629" t="s">
        <v>178</v>
      </c>
      <c r="B259" s="612" t="str">
        <f>Cover!$G$25</f>
        <v>NO</v>
      </c>
      <c r="C259" s="612" t="s">
        <v>219</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336</v>
      </c>
      <c r="M259" s="616"/>
      <c r="N259" s="617" t="str">
        <f t="shared" si="49"/>
        <v>!!</v>
      </c>
      <c r="O259" s="617" t="str">
        <f t="shared" si="50"/>
        <v>!!</v>
      </c>
      <c r="P259" s="617" t="str">
        <f t="shared" si="51"/>
        <v>!!</v>
      </c>
      <c r="Q259" s="617" t="str">
        <f t="shared" si="52"/>
        <v>!!</v>
      </c>
      <c r="R259" s="617" t="str">
        <f t="shared" si="53"/>
        <v>!!</v>
      </c>
      <c r="S259" s="617" t="str">
        <f t="shared" si="54"/>
        <v>!!</v>
      </c>
      <c r="T259" s="616"/>
      <c r="U259" s="612"/>
      <c r="V259" s="612"/>
      <c r="W259" s="612"/>
      <c r="X259" s="612"/>
    </row>
    <row r="260" spans="1:24" x14ac:dyDescent="0.15">
      <c r="A260" s="630" t="s">
        <v>177</v>
      </c>
      <c r="B260" s="618" t="str">
        <f>Cover!$G$25</f>
        <v>NO</v>
      </c>
      <c r="C260" s="618" t="s">
        <v>219</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f>VLOOKUP(CONCATENATE($B260,"_",$C260,"_",L$2,"_","1000 NAC","_",$E260),SentData!$F$2:$G$65536,2,)/VLOOKUP(CONCATENATE($B260,"_",$C260,"_",L$2,"_",$D260,"_",$E260),SentData!$F$2:$G$65536,2,)</f>
        <v>336</v>
      </c>
      <c r="M260" s="622"/>
      <c r="N260" s="623" t="str">
        <f t="shared" si="49"/>
        <v>!!</v>
      </c>
      <c r="O260" s="623" t="str">
        <f t="shared" si="50"/>
        <v>!!</v>
      </c>
      <c r="P260" s="623" t="str">
        <f t="shared" si="51"/>
        <v>!!</v>
      </c>
      <c r="Q260" s="623" t="str">
        <f t="shared" si="52"/>
        <v>!!</v>
      </c>
      <c r="R260" s="623" t="str">
        <f t="shared" si="53"/>
        <v>!!</v>
      </c>
      <c r="S260" s="623" t="str">
        <f t="shared" si="54"/>
        <v>!!</v>
      </c>
      <c r="T260" s="622"/>
      <c r="U260" s="631" t="str">
        <f>IF(ISNUMBER(U258),IF(ISNUMBER(U259),U259/U258,F259/U258),IF(ISNUMBER(U259),U259/F258,""))</f>
        <v/>
      </c>
      <c r="V260" s="631"/>
      <c r="W260" s="631"/>
      <c r="X260" s="631"/>
    </row>
    <row r="261" spans="1:24" s="350" customFormat="1" ht="10.5" x14ac:dyDescent="0.15">
      <c r="A261" s="612" t="s">
        <v>179</v>
      </c>
      <c r="B261" s="612" t="str">
        <f>Cover!$G$25</f>
        <v>NO</v>
      </c>
      <c r="C261" s="612" t="s">
        <v>220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7.3999999999999996E-2</v>
      </c>
      <c r="L261" s="615">
        <f>VLOOKUP(CONCATENATE($B261,"_",$C261,"_",L$2,"_",$D261,"_",$E261),SentData!$F$2:$G$65536,2,)</f>
        <v>4.0000000000000001E-3</v>
      </c>
      <c r="M261" s="616"/>
      <c r="N261" s="617" t="str">
        <f t="shared" si="49"/>
        <v>!!</v>
      </c>
      <c r="O261" s="617" t="str">
        <f t="shared" si="50"/>
        <v>!!</v>
      </c>
      <c r="P261" s="617" t="str">
        <f t="shared" si="51"/>
        <v>!!</v>
      </c>
      <c r="Q261" s="617" t="str">
        <f t="shared" si="52"/>
        <v>!!</v>
      </c>
      <c r="R261" s="617" t="str">
        <f t="shared" si="53"/>
        <v>!!</v>
      </c>
      <c r="S261" s="617">
        <f t="shared" si="54"/>
        <v>5.4054054054054057E-2</v>
      </c>
      <c r="T261" s="616"/>
      <c r="U261" s="612"/>
      <c r="V261" s="612"/>
      <c r="W261" s="612"/>
      <c r="X261" s="612"/>
    </row>
    <row r="262" spans="1:24" s="350" customFormat="1" ht="10.5" x14ac:dyDescent="0.15">
      <c r="A262" s="629" t="s">
        <v>178</v>
      </c>
      <c r="B262" s="612" t="str">
        <f>Cover!$G$25</f>
        <v>NO</v>
      </c>
      <c r="C262" s="612" t="s">
        <v>220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1111</v>
      </c>
      <c r="L262" s="615">
        <f>VLOOKUP(CONCATENATE($B262,"_",$C262,"_",L$2,"_",$D262,"_",$E262),SentData!$F$2:$G$65536,2,)</f>
        <v>121</v>
      </c>
      <c r="M262" s="616"/>
      <c r="N262" s="617" t="str">
        <f t="shared" si="49"/>
        <v>!!</v>
      </c>
      <c r="O262" s="617" t="str">
        <f t="shared" si="50"/>
        <v>!!</v>
      </c>
      <c r="P262" s="617" t="str">
        <f t="shared" si="51"/>
        <v>!!</v>
      </c>
      <c r="Q262" s="617" t="str">
        <f t="shared" si="52"/>
        <v>!!</v>
      </c>
      <c r="R262" s="617" t="str">
        <f t="shared" si="53"/>
        <v>!!</v>
      </c>
      <c r="S262" s="617">
        <f t="shared" si="54"/>
        <v>0.10891089108910891</v>
      </c>
      <c r="T262" s="616"/>
      <c r="U262" s="612"/>
      <c r="V262" s="612"/>
      <c r="W262" s="612"/>
      <c r="X262" s="612"/>
    </row>
    <row r="263" spans="1:24" x14ac:dyDescent="0.15">
      <c r="A263" s="630" t="s">
        <v>177</v>
      </c>
      <c r="B263" s="618" t="str">
        <f>Cover!$G$25</f>
        <v>NO</v>
      </c>
      <c r="C263" s="618" t="s">
        <v>220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15013.513513513515</v>
      </c>
      <c r="L263" s="621">
        <f>VLOOKUP(CONCATENATE($B263,"_",$C263,"_",L$2,"_","1000 NAC","_",$E263),SentData!$F$2:$G$65536,2,)/VLOOKUP(CONCATENATE($B263,"_",$C263,"_",L$2,"_",$D263,"_",$E263),SentData!$F$2:$G$65536,2,)</f>
        <v>30250</v>
      </c>
      <c r="M263" s="622"/>
      <c r="N263" s="623" t="str">
        <f t="shared" si="49"/>
        <v>!!</v>
      </c>
      <c r="O263" s="623" t="str">
        <f t="shared" si="50"/>
        <v>!!</v>
      </c>
      <c r="P263" s="623" t="str">
        <f t="shared" si="51"/>
        <v>!!</v>
      </c>
      <c r="Q263" s="623" t="str">
        <f t="shared" si="52"/>
        <v>!!</v>
      </c>
      <c r="R263" s="623" t="str">
        <f t="shared" si="53"/>
        <v>!!</v>
      </c>
      <c r="S263" s="623">
        <f t="shared" si="54"/>
        <v>2.0148514851485144</v>
      </c>
      <c r="T263" s="622"/>
      <c r="U263" s="631" t="str">
        <f>IF(ISNUMBER(U261),IF(ISNUMBER(U262),U262/U261,F262/U261),IF(ISNUMBER(U262),U262/F261,""))</f>
        <v/>
      </c>
      <c r="V263" s="631"/>
      <c r="W263" s="631"/>
      <c r="X263" s="631"/>
    </row>
    <row r="264" spans="1:24" s="350" customFormat="1" ht="10.5" x14ac:dyDescent="0.15">
      <c r="A264" s="612" t="s">
        <v>179</v>
      </c>
      <c r="B264" s="612" t="str">
        <f>Cover!$G$25</f>
        <v>NO</v>
      </c>
      <c r="C264" s="612" t="s">
        <v>219</v>
      </c>
      <c r="D264" s="612" t="s">
        <v>360</v>
      </c>
      <c r="E264" s="613"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614" t="e">
        <f>VLOOKUP(CONCATENATE($B264,"_",$C264,"_",J$2,"_",$D264,"_",$E264),Database!$F$2:$G$65536,2,)</f>
        <v>#N/A</v>
      </c>
      <c r="K264" s="615">
        <f>VLOOKUP(CONCATENATE($B264,"_",$C264,"_",K$2,"_",$D264,"_",$E264),SentData!$F$2:$G$65536,2,)</f>
        <v>0</v>
      </c>
      <c r="L264" s="615">
        <f>VLOOKUP(CONCATENATE($B264,"_",$C264,"_",L$2,"_",$D264,"_",$E264),SentData!$F$2:$G$65536,2,)</f>
        <v>1</v>
      </c>
      <c r="M264" s="616"/>
      <c r="N264" s="617" t="str">
        <f t="shared" si="49"/>
        <v>!!</v>
      </c>
      <c r="O264" s="617" t="str">
        <f t="shared" si="50"/>
        <v>!!</v>
      </c>
      <c r="P264" s="617" t="str">
        <f t="shared" si="51"/>
        <v>!!</v>
      </c>
      <c r="Q264" s="617" t="str">
        <f t="shared" si="52"/>
        <v>!!</v>
      </c>
      <c r="R264" s="617" t="str">
        <f t="shared" si="53"/>
        <v>!!</v>
      </c>
      <c r="S264" s="617" t="str">
        <f t="shared" si="54"/>
        <v>!!</v>
      </c>
      <c r="T264" s="616"/>
      <c r="U264" s="612"/>
      <c r="V264" s="612"/>
      <c r="W264" s="612"/>
      <c r="X264" s="612"/>
    </row>
    <row r="265" spans="1:24" s="350" customFormat="1" ht="10.5" x14ac:dyDescent="0.15">
      <c r="A265" s="629" t="s">
        <v>178</v>
      </c>
      <c r="B265" s="612" t="str">
        <f>Cover!$G$25</f>
        <v>NO</v>
      </c>
      <c r="C265" s="612" t="s">
        <v>219</v>
      </c>
      <c r="D265" s="612" t="s">
        <v>214</v>
      </c>
      <c r="E265" s="613"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614" t="e">
        <f>VLOOKUP(CONCATENATE($B265,"_",$C265,"_",J$2,"_",$D265,"_",$E265),Database!$F$2:$G$65536,2,)</f>
        <v>#N/A</v>
      </c>
      <c r="K265" s="615">
        <f>VLOOKUP(CONCATENATE($B265,"_",$C265,"_",K$2,"_",$D265,"_",$E265),SentData!$F$2:$G$65536,2,)</f>
        <v>0</v>
      </c>
      <c r="L265" s="615">
        <f>VLOOKUP(CONCATENATE($B265,"_",$C265,"_",L$2,"_",$D265,"_",$E265),SentData!$F$2:$G$65536,2,)</f>
        <v>336</v>
      </c>
      <c r="M265" s="616"/>
      <c r="N265" s="617" t="str">
        <f t="shared" si="49"/>
        <v>!!</v>
      </c>
      <c r="O265" s="617" t="str">
        <f t="shared" si="50"/>
        <v>!!</v>
      </c>
      <c r="P265" s="617" t="str">
        <f t="shared" si="51"/>
        <v>!!</v>
      </c>
      <c r="Q265" s="617" t="str">
        <f t="shared" si="52"/>
        <v>!!</v>
      </c>
      <c r="R265" s="617" t="str">
        <f t="shared" si="53"/>
        <v>!!</v>
      </c>
      <c r="S265" s="617" t="str">
        <f t="shared" si="54"/>
        <v>!!</v>
      </c>
      <c r="T265" s="616"/>
      <c r="U265" s="612"/>
      <c r="V265" s="612"/>
      <c r="W265" s="612"/>
      <c r="X265" s="612"/>
    </row>
    <row r="266" spans="1:24" x14ac:dyDescent="0.15">
      <c r="A266" s="629" t="s">
        <v>177</v>
      </c>
      <c r="B266" s="612" t="str">
        <f>Cover!$G$25</f>
        <v>NO</v>
      </c>
      <c r="C266" s="612" t="s">
        <v>219</v>
      </c>
      <c r="D266" s="612" t="s">
        <v>360</v>
      </c>
      <c r="E266" s="613"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614" t="e">
        <f>VLOOKUP(CONCATENATE($B266,"_",$C266,"_",J$2,"_","1000 NAC","_",$E266),Database!$F$2:$G$65536,2,)/VLOOKUP(CONCATENATE($B266,"_",$C266,"_",J$2,"_",$D266,"_",$E266),Database!$F$2:$G$65536,2,)</f>
        <v>#N/A</v>
      </c>
      <c r="K266" s="615" t="e">
        <f>VLOOKUP(CONCATENATE($B266,"_",$C266,"_",K$2,"_","1000 NAC","_",$E266),SentData!$F$2:$G$65536,2,)/VLOOKUP(CONCATENATE($B266,"_",$C266,"_",K$2,"_",$D266,"_",$E266),SentData!$F$2:$G$65536,2,)</f>
        <v>#DIV/0!</v>
      </c>
      <c r="L266" s="615">
        <f>VLOOKUP(CONCATENATE($B266,"_",$C266,"_",L$2,"_","1000 NAC","_",$E266),SentData!$F$2:$G$65536,2,)/VLOOKUP(CONCATENATE($B266,"_",$C266,"_",L$2,"_",$D266,"_",$E266),SentData!$F$2:$G$65536,2,)</f>
        <v>336</v>
      </c>
      <c r="M266" s="616"/>
      <c r="N266" s="617" t="str">
        <f t="shared" si="49"/>
        <v>!!</v>
      </c>
      <c r="O266" s="617" t="str">
        <f t="shared" si="50"/>
        <v>!!</v>
      </c>
      <c r="P266" s="617" t="str">
        <f t="shared" si="51"/>
        <v>!!</v>
      </c>
      <c r="Q266" s="617" t="str">
        <f t="shared" si="52"/>
        <v>!!</v>
      </c>
      <c r="R266" s="617" t="str">
        <f t="shared" si="53"/>
        <v>!!</v>
      </c>
      <c r="S266" s="617" t="str">
        <f t="shared" si="54"/>
        <v>!!</v>
      </c>
      <c r="T266" s="616"/>
      <c r="U266" s="631" t="str">
        <f>IF(ISNUMBER(U264),IF(ISNUMBER(U265),U265/U264,F265/U264),IF(ISNUMBER(U265),U265/F264,""))</f>
        <v/>
      </c>
      <c r="V266" s="631"/>
      <c r="W266" s="631"/>
      <c r="X266" s="631"/>
    </row>
    <row r="267" spans="1:24" s="350" customFormat="1" ht="10.5" x14ac:dyDescent="0.15">
      <c r="A267" s="612" t="s">
        <v>179</v>
      </c>
      <c r="B267" s="612" t="str">
        <f>Cover!$G$25</f>
        <v>NO</v>
      </c>
      <c r="C267" s="612" t="s">
        <v>220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7.0000000000000001E-3</v>
      </c>
      <c r="L267" s="615">
        <f>VLOOKUP(CONCATENATE($B267,"_",$C267,"_",L$2,"_",$D267,"_",$E267),SentData!$F$2:$G$65536,2,)</f>
        <v>1E-3</v>
      </c>
      <c r="M267" s="616"/>
      <c r="N267" s="617" t="str">
        <f t="shared" ref="N267:N278" si="55">IF(OR(ISERROR(F267),ISERROR(G267)),"!!",IF(F267=0,"!!",G267/F267))</f>
        <v>!!</v>
      </c>
      <c r="O267" s="617" t="str">
        <f t="shared" ref="O267:O278" si="56">IF(OR(ISERROR(G267),ISERROR(H267)),"!!",IF(G267=0,"!!",H267/G267))</f>
        <v>!!</v>
      </c>
      <c r="P267" s="617" t="str">
        <f t="shared" ref="P267:P278" si="57">IF(OR(ISERROR(H267),ISERROR(I267)),"!!",IF(H267=0,"!!",I267/H267))</f>
        <v>!!</v>
      </c>
      <c r="Q267" s="617" t="str">
        <f t="shared" ref="Q267:Q278" si="58">IF(OR(ISERROR(I267),ISERROR(J267)),"!!",IF(I267=0,"!!",J267/I267))</f>
        <v>!!</v>
      </c>
      <c r="R267" s="617" t="str">
        <f t="shared" ref="R267:R278" si="59">IF(OR(ISERROR(J267),ISERROR(K267)),"!!",IF(J267=0,"!!",K267/J267))</f>
        <v>!!</v>
      </c>
      <c r="S267" s="617">
        <f t="shared" ref="S267:S278" si="60">IF(OR(ISERROR(K267),ISERROR(L267)),"!!",IF(K267=0,"!!",L267/K267))</f>
        <v>0.14285714285714285</v>
      </c>
      <c r="T267" s="616"/>
      <c r="U267" s="612"/>
      <c r="V267" s="612"/>
      <c r="W267" s="612"/>
      <c r="X267" s="612"/>
    </row>
    <row r="268" spans="1:24" s="350" customFormat="1" ht="10.5" x14ac:dyDescent="0.15">
      <c r="A268" s="629" t="s">
        <v>178</v>
      </c>
      <c r="B268" s="612" t="str">
        <f>Cover!$G$25</f>
        <v>NO</v>
      </c>
      <c r="C268" s="612" t="s">
        <v>220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261</v>
      </c>
      <c r="L268" s="615">
        <f>VLOOKUP(CONCATENATE($B268,"_",$C268,"_",L$2,"_",$D268,"_",$E268),SentData!$F$2:$G$65536,2,)</f>
        <v>121</v>
      </c>
      <c r="M268" s="616"/>
      <c r="N268" s="617" t="str">
        <f t="shared" si="55"/>
        <v>!!</v>
      </c>
      <c r="O268" s="617" t="str">
        <f t="shared" si="56"/>
        <v>!!</v>
      </c>
      <c r="P268" s="617" t="str">
        <f t="shared" si="57"/>
        <v>!!</v>
      </c>
      <c r="Q268" s="617" t="str">
        <f t="shared" si="58"/>
        <v>!!</v>
      </c>
      <c r="R268" s="617" t="str">
        <f t="shared" si="59"/>
        <v>!!</v>
      </c>
      <c r="S268" s="617">
        <f t="shared" si="60"/>
        <v>0.46360153256704983</v>
      </c>
      <c r="T268" s="616"/>
      <c r="U268" s="612"/>
      <c r="V268" s="612"/>
      <c r="W268" s="612"/>
      <c r="X268" s="612"/>
    </row>
    <row r="269" spans="1:24" x14ac:dyDescent="0.15">
      <c r="A269" s="630" t="s">
        <v>177</v>
      </c>
      <c r="B269" s="618" t="str">
        <f>Cover!$G$25</f>
        <v>NO</v>
      </c>
      <c r="C269" s="618" t="s">
        <v>220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37285.714285714283</v>
      </c>
      <c r="L269" s="621">
        <f>VLOOKUP(CONCATENATE($B269,"_",$C269,"_",L$2,"_","1000 NAC","_",$E269),SentData!$F$2:$G$65536,2,)/VLOOKUP(CONCATENATE($B269,"_",$C269,"_",L$2,"_",$D269,"_",$E269),SentData!$F$2:$G$65536,2,)</f>
        <v>121000</v>
      </c>
      <c r="M269" s="622"/>
      <c r="N269" s="623" t="str">
        <f t="shared" si="55"/>
        <v>!!</v>
      </c>
      <c r="O269" s="623" t="str">
        <f t="shared" si="56"/>
        <v>!!</v>
      </c>
      <c r="P269" s="623" t="str">
        <f t="shared" si="57"/>
        <v>!!</v>
      </c>
      <c r="Q269" s="623" t="str">
        <f t="shared" si="58"/>
        <v>!!</v>
      </c>
      <c r="R269" s="623" t="str">
        <f t="shared" si="59"/>
        <v>!!</v>
      </c>
      <c r="S269" s="623">
        <f t="shared" si="60"/>
        <v>3.245210727969349</v>
      </c>
      <c r="T269" s="622"/>
      <c r="U269" s="631" t="str">
        <f>IF(ISNUMBER(U267),IF(ISNUMBER(U268),U268/U267,F268/U267),IF(ISNUMBER(U268),U268/F267,""))</f>
        <v/>
      </c>
      <c r="V269" s="631"/>
      <c r="W269" s="631"/>
      <c r="X269" s="631"/>
    </row>
    <row r="270" spans="1:24" s="350" customFormat="1" ht="10.5" x14ac:dyDescent="0.15">
      <c r="A270" s="612" t="s">
        <v>179</v>
      </c>
      <c r="B270" s="612" t="str">
        <f>Cover!$G$25</f>
        <v>NO</v>
      </c>
      <c r="C270" s="612" t="s">
        <v>219</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t="e">
        <f>VLOOKUP(CONCATENATE($B270,"_",$C270,"_",L$2,"_",$D270,"_",$E270),SentData!$F$2:$G$65536,2,)</f>
        <v>#REF!</v>
      </c>
      <c r="M270" s="616"/>
      <c r="N270" s="617" t="str">
        <f t="shared" si="55"/>
        <v>!!</v>
      </c>
      <c r="O270" s="617" t="str">
        <f t="shared" si="56"/>
        <v>!!</v>
      </c>
      <c r="P270" s="617" t="str">
        <f t="shared" si="57"/>
        <v>!!</v>
      </c>
      <c r="Q270" s="617" t="str">
        <f t="shared" si="58"/>
        <v>!!</v>
      </c>
      <c r="R270" s="617" t="str">
        <f t="shared" si="59"/>
        <v>!!</v>
      </c>
      <c r="S270" s="617" t="str">
        <f t="shared" si="60"/>
        <v>!!</v>
      </c>
      <c r="T270" s="616"/>
      <c r="U270" s="612"/>
      <c r="V270" s="612"/>
      <c r="W270" s="612"/>
      <c r="X270" s="612"/>
    </row>
    <row r="271" spans="1:24" s="350" customFormat="1" ht="10.5" x14ac:dyDescent="0.15">
      <c r="A271" s="629" t="s">
        <v>178</v>
      </c>
      <c r="B271" s="612" t="str">
        <f>Cover!$G$25</f>
        <v>NO</v>
      </c>
      <c r="C271" s="612" t="s">
        <v>219</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t="e">
        <f>VLOOKUP(CONCATENATE($B271,"_",$C271,"_",L$2,"_",$D271,"_",$E271),SentData!$F$2:$G$65536,2,)</f>
        <v>#REF!</v>
      </c>
      <c r="M271" s="616"/>
      <c r="N271" s="617" t="str">
        <f t="shared" si="55"/>
        <v>!!</v>
      </c>
      <c r="O271" s="617" t="str">
        <f t="shared" si="56"/>
        <v>!!</v>
      </c>
      <c r="P271" s="617" t="str">
        <f t="shared" si="57"/>
        <v>!!</v>
      </c>
      <c r="Q271" s="617" t="str">
        <f t="shared" si="58"/>
        <v>!!</v>
      </c>
      <c r="R271" s="617" t="str">
        <f t="shared" si="59"/>
        <v>!!</v>
      </c>
      <c r="S271" s="617" t="str">
        <f t="shared" si="60"/>
        <v>!!</v>
      </c>
      <c r="T271" s="616"/>
      <c r="U271" s="612"/>
      <c r="V271" s="612"/>
      <c r="W271" s="612"/>
      <c r="X271" s="612"/>
    </row>
    <row r="272" spans="1:24" x14ac:dyDescent="0.15">
      <c r="A272" s="630" t="s">
        <v>177</v>
      </c>
      <c r="B272" s="618" t="str">
        <f>Cover!$G$25</f>
        <v>NO</v>
      </c>
      <c r="C272" s="618" t="s">
        <v>219</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t="e">
        <f>VLOOKUP(CONCATENATE($B272,"_",$C272,"_",L$2,"_","1000 NAC","_",$E272),SentData!$F$2:$G$65536,2,)/VLOOKUP(CONCATENATE($B272,"_",$C272,"_",L$2,"_",$D272,"_",$E272),SentData!$F$2:$G$65536,2,)</f>
        <v>#REF!</v>
      </c>
      <c r="M272" s="622"/>
      <c r="N272" s="623" t="str">
        <f t="shared" si="55"/>
        <v>!!</v>
      </c>
      <c r="O272" s="623" t="str">
        <f t="shared" si="56"/>
        <v>!!</v>
      </c>
      <c r="P272" s="623" t="str">
        <f t="shared" si="57"/>
        <v>!!</v>
      </c>
      <c r="Q272" s="623" t="str">
        <f t="shared" si="58"/>
        <v>!!</v>
      </c>
      <c r="R272" s="623" t="str">
        <f t="shared" si="59"/>
        <v>!!</v>
      </c>
      <c r="S272" s="623" t="str">
        <f t="shared" si="60"/>
        <v>!!</v>
      </c>
      <c r="T272" s="622"/>
      <c r="U272" s="631" t="str">
        <f>IF(ISNUMBER(U270),IF(ISNUMBER(U271),U271/U270,F271/U270),IF(ISNUMBER(U271),U271/F270,""))</f>
        <v/>
      </c>
      <c r="V272" s="631"/>
      <c r="W272" s="631"/>
      <c r="X272" s="631"/>
    </row>
    <row r="273" spans="1:24" s="350" customFormat="1" x14ac:dyDescent="0.15">
      <c r="A273" s="612" t="s">
        <v>179</v>
      </c>
      <c r="B273" s="612" t="str">
        <f>Cover!$G$25</f>
        <v>NO</v>
      </c>
      <c r="C273" s="612" t="s">
        <v>220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1E-3</v>
      </c>
      <c r="L273" s="615">
        <f>VLOOKUP(CONCATENATE($B273,"_",$C273,"_",L$2,"_",$D273,"_",$E273),SentData!$F$2:$G$65536,2,)</f>
        <v>2.7530000000000001</v>
      </c>
      <c r="M273" s="616"/>
      <c r="N273" s="617" t="str">
        <f t="shared" si="55"/>
        <v>!!</v>
      </c>
      <c r="O273" s="617" t="str">
        <f t="shared" si="56"/>
        <v>!!</v>
      </c>
      <c r="P273" s="617" t="str">
        <f t="shared" si="57"/>
        <v>!!</v>
      </c>
      <c r="Q273" s="617" t="str">
        <f t="shared" si="58"/>
        <v>!!</v>
      </c>
      <c r="R273" s="617" t="str">
        <f t="shared" si="59"/>
        <v>!!</v>
      </c>
      <c r="S273" s="617">
        <f t="shared" si="60"/>
        <v>2753</v>
      </c>
      <c r="T273" s="616"/>
      <c r="U273" s="299"/>
      <c r="V273" s="612"/>
      <c r="W273" s="612"/>
      <c r="X273" s="612"/>
    </row>
    <row r="274" spans="1:24" s="350" customFormat="1" ht="10.5" x14ac:dyDescent="0.15">
      <c r="A274" s="629" t="s">
        <v>178</v>
      </c>
      <c r="B274" s="612" t="str">
        <f>Cover!$G$25</f>
        <v>NO</v>
      </c>
      <c r="C274" s="612" t="s">
        <v>220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46</v>
      </c>
      <c r="L274" s="615">
        <f>VLOOKUP(CONCATENATE($B274,"_",$C274,"_",L$2,"_",$D274,"_",$E274),SentData!$F$2:$G$65536,2,)</f>
        <v>80824</v>
      </c>
      <c r="M274" s="616"/>
      <c r="N274" s="617" t="str">
        <f t="shared" si="55"/>
        <v>!!</v>
      </c>
      <c r="O274" s="617" t="str">
        <f t="shared" si="56"/>
        <v>!!</v>
      </c>
      <c r="P274" s="617" t="str">
        <f t="shared" si="57"/>
        <v>!!</v>
      </c>
      <c r="Q274" s="617" t="str">
        <f t="shared" si="58"/>
        <v>!!</v>
      </c>
      <c r="R274" s="617" t="str">
        <f t="shared" si="59"/>
        <v>!!</v>
      </c>
      <c r="S274" s="617">
        <f t="shared" si="60"/>
        <v>1757.0434782608695</v>
      </c>
      <c r="T274" s="616"/>
      <c r="U274" s="612"/>
      <c r="V274" s="612"/>
      <c r="W274" s="612"/>
      <c r="X274" s="612"/>
    </row>
    <row r="275" spans="1:24" x14ac:dyDescent="0.15">
      <c r="A275" s="630" t="s">
        <v>177</v>
      </c>
      <c r="B275" s="618" t="str">
        <f>Cover!$G$25</f>
        <v>NO</v>
      </c>
      <c r="C275" s="618" t="s">
        <v>220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f>VLOOKUP(CONCATENATE($B275,"_",$C275,"_",K$2,"_","1000 NAC","_",$E275),SentData!$F$2:$G$65536,2,)/VLOOKUP(CONCATENATE($B275,"_",$C275,"_",K$2,"_",$D275,"_",$E275),SentData!$F$2:$G$65536,2,)</f>
        <v>46000</v>
      </c>
      <c r="L275" s="621">
        <f>VLOOKUP(CONCATENATE($B275,"_",$C275,"_",L$2,"_","1000 NAC","_",$E275),SentData!$F$2:$G$65536,2,)/VLOOKUP(CONCATENATE($B275,"_",$C275,"_",L$2,"_",$D275,"_",$E275),SentData!$F$2:$G$65536,2,)</f>
        <v>29358.517980385033</v>
      </c>
      <c r="M275" s="622"/>
      <c r="N275" s="623" t="str">
        <f t="shared" si="55"/>
        <v>!!</v>
      </c>
      <c r="O275" s="623" t="str">
        <f t="shared" si="56"/>
        <v>!!</v>
      </c>
      <c r="P275" s="623" t="str">
        <f t="shared" si="57"/>
        <v>!!</v>
      </c>
      <c r="Q275" s="623" t="str">
        <f t="shared" si="58"/>
        <v>!!</v>
      </c>
      <c r="R275" s="623" t="str">
        <f t="shared" si="59"/>
        <v>!!</v>
      </c>
      <c r="S275" s="623">
        <f t="shared" si="60"/>
        <v>0.63822865174750076</v>
      </c>
      <c r="T275" s="622"/>
      <c r="U275" s="631" t="str">
        <f>IF(ISNUMBER(U273),IF(ISNUMBER(U274),U274/U273,F274/U273),IF(ISNUMBER(U274),U274/F273,""))</f>
        <v/>
      </c>
      <c r="V275" s="631"/>
      <c r="W275" s="631"/>
      <c r="X275" s="631"/>
    </row>
    <row r="276" spans="1:24" s="350" customFormat="1" ht="10.5" x14ac:dyDescent="0.15">
      <c r="A276" s="612" t="s">
        <v>179</v>
      </c>
      <c r="B276" s="612" t="str">
        <f>Cover!$G$25</f>
        <v>NO</v>
      </c>
      <c r="C276" s="612" t="s">
        <v>219</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60.86</v>
      </c>
      <c r="L276" s="615">
        <f>VLOOKUP(CONCATENATE($B276,"_",$C276,"_",L$2,"_",$D276,"_",$E276),SentData!$F$2:$G$65536,2,)</f>
        <v>70.278999999999996</v>
      </c>
      <c r="M276" s="616"/>
      <c r="N276" s="617" t="str">
        <f t="shared" si="55"/>
        <v>!!</v>
      </c>
      <c r="O276" s="617" t="str">
        <f t="shared" si="56"/>
        <v>!!</v>
      </c>
      <c r="P276" s="617" t="str">
        <f t="shared" si="57"/>
        <v>!!</v>
      </c>
      <c r="Q276" s="617" t="str">
        <f t="shared" si="58"/>
        <v>!!</v>
      </c>
      <c r="R276" s="617" t="str">
        <f t="shared" si="59"/>
        <v>!!</v>
      </c>
      <c r="S276" s="617">
        <f t="shared" si="60"/>
        <v>1.1547650345054223</v>
      </c>
      <c r="T276" s="616"/>
      <c r="U276" s="612"/>
      <c r="V276" s="612"/>
      <c r="W276" s="612"/>
      <c r="X276" s="612"/>
    </row>
    <row r="277" spans="1:24" s="350" customFormat="1" ht="10.5" x14ac:dyDescent="0.15">
      <c r="A277" s="629" t="s">
        <v>178</v>
      </c>
      <c r="B277" s="612" t="str">
        <f>Cover!$G$25</f>
        <v>NO</v>
      </c>
      <c r="C277" s="612" t="s">
        <v>219</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55664</v>
      </c>
      <c r="L277" s="615">
        <f>VLOOKUP(CONCATENATE($B277,"_",$C277,"_",L$2,"_",$D277,"_",$E277),SentData!$F$2:$G$65536,2,)</f>
        <v>77958</v>
      </c>
      <c r="M277" s="616"/>
      <c r="N277" s="617" t="str">
        <f t="shared" si="55"/>
        <v>!!</v>
      </c>
      <c r="O277" s="617" t="str">
        <f t="shared" si="56"/>
        <v>!!</v>
      </c>
      <c r="P277" s="617" t="str">
        <f t="shared" si="57"/>
        <v>!!</v>
      </c>
      <c r="Q277" s="617" t="str">
        <f t="shared" si="58"/>
        <v>!!</v>
      </c>
      <c r="R277" s="617" t="str">
        <f t="shared" si="59"/>
        <v>!!</v>
      </c>
      <c r="S277" s="617">
        <f t="shared" si="60"/>
        <v>1.4005102040816326</v>
      </c>
      <c r="T277" s="616"/>
      <c r="U277" s="612"/>
      <c r="V277" s="612"/>
      <c r="W277" s="612"/>
      <c r="X277" s="612"/>
    </row>
    <row r="278" spans="1:24" x14ac:dyDescent="0.15">
      <c r="A278" s="630" t="s">
        <v>177</v>
      </c>
      <c r="B278" s="618" t="str">
        <f>Cover!$G$25</f>
        <v>NO</v>
      </c>
      <c r="C278" s="618" t="s">
        <v>219</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914.62372658560628</v>
      </c>
      <c r="L278" s="621">
        <f>VLOOKUP(CONCATENATE($B278,"_",$C278,"_",L$2,"_","1000 NAC","_",$E278),SentData!$F$2:$G$65536,2,)/VLOOKUP(CONCATENATE($B278,"_",$C278,"_",L$2,"_",$D278,"_",$E278),SentData!$F$2:$G$65536,2,)</f>
        <v>1109.264502909831</v>
      </c>
      <c r="M278" s="622"/>
      <c r="N278" s="623" t="str">
        <f t="shared" si="55"/>
        <v>!!</v>
      </c>
      <c r="O278" s="623" t="str">
        <f t="shared" si="56"/>
        <v>!!</v>
      </c>
      <c r="P278" s="623" t="str">
        <f t="shared" si="57"/>
        <v>!!</v>
      </c>
      <c r="Q278" s="623" t="str">
        <f t="shared" si="58"/>
        <v>!!</v>
      </c>
      <c r="R278" s="623" t="str">
        <f t="shared" si="59"/>
        <v>!!</v>
      </c>
      <c r="S278" s="623">
        <f t="shared" si="60"/>
        <v>1.2128096731656424</v>
      </c>
      <c r="T278" s="622"/>
      <c r="U278" s="631" t="str">
        <f>IF(ISNUMBER(U276),IF(ISNUMBER(U277),U277/U276,F277/U276),IF(ISNUMBER(U277),U277/F276,""))</f>
        <v/>
      </c>
      <c r="V278" s="631"/>
      <c r="W278" s="631"/>
      <c r="X278" s="631"/>
    </row>
    <row r="279" spans="1:24" s="350" customFormat="1" ht="10.5" x14ac:dyDescent="0.15">
      <c r="A279" s="612" t="s">
        <v>179</v>
      </c>
      <c r="B279" s="612" t="str">
        <f>Cover!$G$25</f>
        <v>NO</v>
      </c>
      <c r="C279" s="612" t="s">
        <v>220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2.972</v>
      </c>
      <c r="L279" s="615">
        <f>VLOOKUP(CONCATENATE($B279,"_",$C279,"_",L$2,"_",$D279,"_",$E279),SentData!$F$2:$G$65536,2,)</f>
        <v>0.33400000000000002</v>
      </c>
      <c r="M279" s="616"/>
      <c r="N279" s="617" t="str">
        <f t="shared" ref="N279:N316" si="61">IF(OR(ISERROR(F279),ISERROR(G279)),"!!",IF(F279=0,"!!",G279/F279))</f>
        <v>!!</v>
      </c>
      <c r="O279" s="617" t="str">
        <f t="shared" ref="O279:O316" si="62">IF(OR(ISERROR(G279),ISERROR(H279)),"!!",IF(G279=0,"!!",H279/G279))</f>
        <v>!!</v>
      </c>
      <c r="P279" s="617" t="str">
        <f t="shared" ref="P279:P316" si="63">IF(OR(ISERROR(H279),ISERROR(I279)),"!!",IF(H279=0,"!!",I279/H279))</f>
        <v>!!</v>
      </c>
      <c r="Q279" s="617" t="str">
        <f t="shared" ref="Q279:Q316" si="64">IF(OR(ISERROR(I279),ISERROR(J279)),"!!",IF(I279=0,"!!",J279/I279))</f>
        <v>!!</v>
      </c>
      <c r="R279" s="617" t="str">
        <f t="shared" ref="R279:R316" si="65">IF(OR(ISERROR(J279),ISERROR(K279)),"!!",IF(J279=0,"!!",K279/J279))</f>
        <v>!!</v>
      </c>
      <c r="S279" s="617">
        <f t="shared" ref="S279:S316" si="66">IF(OR(ISERROR(K279),ISERROR(L279)),"!!",IF(K279=0,"!!",L279/K279))</f>
        <v>0.11238223418573352</v>
      </c>
      <c r="T279" s="616"/>
      <c r="U279" s="612"/>
      <c r="V279" s="612"/>
      <c r="W279" s="612"/>
      <c r="X279" s="612"/>
    </row>
    <row r="280" spans="1:24" s="350" customFormat="1" ht="10.5" x14ac:dyDescent="0.15">
      <c r="A280" s="629" t="s">
        <v>178</v>
      </c>
      <c r="B280" s="612" t="str">
        <f>Cover!$G$25</f>
        <v>NO</v>
      </c>
      <c r="C280" s="612" t="s">
        <v>220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68837</v>
      </c>
      <c r="L280" s="615">
        <f>VLOOKUP(CONCATENATE($B280,"_",$C280,"_",L$2,"_",$D280,"_",$E280),SentData!$F$2:$G$65536,2,)</f>
        <v>14338</v>
      </c>
      <c r="M280" s="616"/>
      <c r="N280" s="617" t="str">
        <f t="shared" si="61"/>
        <v>!!</v>
      </c>
      <c r="O280" s="617" t="str">
        <f t="shared" si="62"/>
        <v>!!</v>
      </c>
      <c r="P280" s="617" t="str">
        <f t="shared" si="63"/>
        <v>!!</v>
      </c>
      <c r="Q280" s="617" t="str">
        <f t="shared" si="64"/>
        <v>!!</v>
      </c>
      <c r="R280" s="617" t="str">
        <f t="shared" si="65"/>
        <v>!!</v>
      </c>
      <c r="S280" s="617">
        <f t="shared" si="66"/>
        <v>0.2082891468251086</v>
      </c>
      <c r="T280" s="616"/>
      <c r="U280" s="612"/>
      <c r="V280" s="612"/>
      <c r="W280" s="612"/>
      <c r="X280" s="612"/>
    </row>
    <row r="281" spans="1:24" x14ac:dyDescent="0.15">
      <c r="A281" s="630" t="s">
        <v>177</v>
      </c>
      <c r="B281" s="618" t="str">
        <f>Cover!$G$25</f>
        <v>NO</v>
      </c>
      <c r="C281" s="618" t="s">
        <v>220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23161.84387617766</v>
      </c>
      <c r="L281" s="621">
        <f>VLOOKUP(CONCATENATE($B281,"_",$C281,"_",L$2,"_","1000 NAC","_",$E281),SentData!$F$2:$G$65536,2,)/VLOOKUP(CONCATENATE($B281,"_",$C281,"_",L$2,"_",$D281,"_",$E281),SentData!$F$2:$G$65536,2,)</f>
        <v>42928.143712574849</v>
      </c>
      <c r="M281" s="622"/>
      <c r="N281" s="623" t="str">
        <f t="shared" si="61"/>
        <v>!!</v>
      </c>
      <c r="O281" s="623" t="str">
        <f t="shared" si="62"/>
        <v>!!</v>
      </c>
      <c r="P281" s="623" t="str">
        <f t="shared" si="63"/>
        <v>!!</v>
      </c>
      <c r="Q281" s="623" t="str">
        <f t="shared" si="64"/>
        <v>!!</v>
      </c>
      <c r="R281" s="623" t="str">
        <f t="shared" si="65"/>
        <v>!!</v>
      </c>
      <c r="S281" s="623">
        <f t="shared" si="66"/>
        <v>1.8533992346234212</v>
      </c>
      <c r="T281" s="622"/>
      <c r="U281" s="631" t="str">
        <f>IF(ISNUMBER(U279),IF(ISNUMBER(U280),U280/U279,F280/U279),IF(ISNUMBER(U280),U280/F279,""))</f>
        <v/>
      </c>
      <c r="V281" s="631"/>
      <c r="W281" s="631"/>
      <c r="X281" s="631"/>
    </row>
    <row r="282" spans="1:24" s="350" customFormat="1" ht="10.5" x14ac:dyDescent="0.15">
      <c r="A282" s="612" t="s">
        <v>179</v>
      </c>
      <c r="B282" s="612" t="str">
        <f>Cover!$G$25</f>
        <v>NO</v>
      </c>
      <c r="C282" s="612" t="s">
        <v>219</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61"/>
        <v>!!</v>
      </c>
      <c r="O282" s="617" t="str">
        <f t="shared" si="62"/>
        <v>!!</v>
      </c>
      <c r="P282" s="617" t="str">
        <f t="shared" si="63"/>
        <v>!!</v>
      </c>
      <c r="Q282" s="617" t="str">
        <f t="shared" si="64"/>
        <v>!!</v>
      </c>
      <c r="R282" s="617" t="str">
        <f t="shared" si="65"/>
        <v>!!</v>
      </c>
      <c r="S282" s="617" t="str">
        <f t="shared" si="66"/>
        <v>!!</v>
      </c>
      <c r="T282" s="616"/>
      <c r="U282" s="612"/>
      <c r="V282" s="612"/>
      <c r="W282" s="612"/>
      <c r="X282" s="612"/>
    </row>
    <row r="283" spans="1:24" s="350" customFormat="1" ht="10.5" x14ac:dyDescent="0.15">
      <c r="A283" s="629" t="s">
        <v>178</v>
      </c>
      <c r="B283" s="612" t="str">
        <f>Cover!$G$25</f>
        <v>NO</v>
      </c>
      <c r="C283" s="612" t="s">
        <v>219</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61"/>
        <v>!!</v>
      </c>
      <c r="O283" s="617" t="str">
        <f t="shared" si="62"/>
        <v>!!</v>
      </c>
      <c r="P283" s="617" t="str">
        <f t="shared" si="63"/>
        <v>!!</v>
      </c>
      <c r="Q283" s="617" t="str">
        <f t="shared" si="64"/>
        <v>!!</v>
      </c>
      <c r="R283" s="617" t="str">
        <f t="shared" si="65"/>
        <v>!!</v>
      </c>
      <c r="S283" s="617" t="str">
        <f t="shared" si="66"/>
        <v>!!</v>
      </c>
      <c r="T283" s="616"/>
      <c r="U283" s="612"/>
      <c r="V283" s="612"/>
      <c r="W283" s="612"/>
      <c r="X283" s="612"/>
    </row>
    <row r="284" spans="1:24" x14ac:dyDescent="0.15">
      <c r="A284" s="630" t="s">
        <v>177</v>
      </c>
      <c r="B284" s="618" t="str">
        <f>Cover!$G$25</f>
        <v>NO</v>
      </c>
      <c r="C284" s="618" t="s">
        <v>219</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61"/>
        <v>!!</v>
      </c>
      <c r="O284" s="623" t="str">
        <f t="shared" si="62"/>
        <v>!!</v>
      </c>
      <c r="P284" s="623" t="str">
        <f t="shared" si="63"/>
        <v>!!</v>
      </c>
      <c r="Q284" s="623" t="str">
        <f t="shared" si="64"/>
        <v>!!</v>
      </c>
      <c r="R284" s="623" t="str">
        <f t="shared" si="65"/>
        <v>!!</v>
      </c>
      <c r="S284" s="623" t="str">
        <f t="shared" si="66"/>
        <v>!!</v>
      </c>
      <c r="T284" s="622"/>
      <c r="U284" s="631" t="str">
        <f>IF(ISNUMBER(U282),IF(ISNUMBER(U283),U283/U282,F283/U282),IF(ISNUMBER(U283),U283/F282,""))</f>
        <v/>
      </c>
      <c r="V284" s="631"/>
      <c r="W284" s="631"/>
      <c r="X284" s="631"/>
    </row>
    <row r="285" spans="1:24" s="350" customFormat="1" ht="10.5" x14ac:dyDescent="0.15">
      <c r="A285" s="612" t="s">
        <v>179</v>
      </c>
      <c r="B285" s="612" t="str">
        <f>Cover!$G$25</f>
        <v>NO</v>
      </c>
      <c r="C285" s="612" t="s">
        <v>220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0.51600000000000001</v>
      </c>
      <c r="L285" s="615">
        <f>VLOOKUP(CONCATENATE($B285,"_",$C285,"_",L$2,"_",$D285,"_",$E285),SentData!$F$2:$G$65536,2,)</f>
        <v>4.0000000000000001E-3</v>
      </c>
      <c r="M285" s="616"/>
      <c r="N285" s="617" t="str">
        <f t="shared" si="61"/>
        <v>!!</v>
      </c>
      <c r="O285" s="617" t="str">
        <f t="shared" si="62"/>
        <v>!!</v>
      </c>
      <c r="P285" s="617" t="str">
        <f t="shared" si="63"/>
        <v>!!</v>
      </c>
      <c r="Q285" s="617" t="str">
        <f t="shared" si="64"/>
        <v>!!</v>
      </c>
      <c r="R285" s="617" t="str">
        <f t="shared" si="65"/>
        <v>!!</v>
      </c>
      <c r="S285" s="617">
        <f t="shared" si="66"/>
        <v>7.7519379844961239E-3</v>
      </c>
      <c r="T285" s="616"/>
      <c r="U285" s="612"/>
      <c r="V285" s="612"/>
      <c r="W285" s="612"/>
      <c r="X285" s="612"/>
    </row>
    <row r="286" spans="1:24" s="350" customFormat="1" ht="10.5" x14ac:dyDescent="0.15">
      <c r="A286" s="629" t="s">
        <v>178</v>
      </c>
      <c r="B286" s="612" t="str">
        <f>Cover!$G$25</f>
        <v>NO</v>
      </c>
      <c r="C286" s="612" t="s">
        <v>220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18685</v>
      </c>
      <c r="L286" s="615">
        <f>VLOOKUP(CONCATENATE($B286,"_",$C286,"_",L$2,"_",$D286,"_",$E286),SentData!$F$2:$G$65536,2,)</f>
        <v>219</v>
      </c>
      <c r="M286" s="616"/>
      <c r="N286" s="617" t="str">
        <f t="shared" si="61"/>
        <v>!!</v>
      </c>
      <c r="O286" s="617" t="str">
        <f t="shared" si="62"/>
        <v>!!</v>
      </c>
      <c r="P286" s="617" t="str">
        <f t="shared" si="63"/>
        <v>!!</v>
      </c>
      <c r="Q286" s="617" t="str">
        <f t="shared" si="64"/>
        <v>!!</v>
      </c>
      <c r="R286" s="617" t="str">
        <f t="shared" si="65"/>
        <v>!!</v>
      </c>
      <c r="S286" s="617">
        <f t="shared" si="66"/>
        <v>1.172063152261172E-2</v>
      </c>
      <c r="T286" s="616"/>
      <c r="U286" s="612"/>
      <c r="V286" s="612"/>
      <c r="W286" s="612"/>
      <c r="X286" s="612"/>
    </row>
    <row r="287" spans="1:24" x14ac:dyDescent="0.15">
      <c r="A287" s="630" t="s">
        <v>177</v>
      </c>
      <c r="B287" s="618" t="str">
        <f>Cover!$G$25</f>
        <v>NO</v>
      </c>
      <c r="C287" s="618" t="s">
        <v>220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36211.240310077519</v>
      </c>
      <c r="L287" s="621">
        <f>VLOOKUP(CONCATENATE($B287,"_",$C287,"_",L$2,"_","1000 NAC","_",$E287),SentData!$F$2:$G$65536,2,)/VLOOKUP(CONCATENATE($B287,"_",$C287,"_",L$2,"_",$D287,"_",$E287),SentData!$F$2:$G$65536,2,)</f>
        <v>54750</v>
      </c>
      <c r="M287" s="622"/>
      <c r="N287" s="623" t="str">
        <f t="shared" si="61"/>
        <v>!!</v>
      </c>
      <c r="O287" s="623" t="str">
        <f t="shared" si="62"/>
        <v>!!</v>
      </c>
      <c r="P287" s="623" t="str">
        <f t="shared" si="63"/>
        <v>!!</v>
      </c>
      <c r="Q287" s="623" t="str">
        <f t="shared" si="64"/>
        <v>!!</v>
      </c>
      <c r="R287" s="623" t="str">
        <f t="shared" si="65"/>
        <v>!!</v>
      </c>
      <c r="S287" s="623">
        <f t="shared" si="66"/>
        <v>1.5119614664169119</v>
      </c>
      <c r="T287" s="622"/>
      <c r="U287" s="631" t="str">
        <f>IF(ISNUMBER(U285),IF(ISNUMBER(U286),U286/U285,F286/U285),IF(ISNUMBER(U286),U286/F285,""))</f>
        <v/>
      </c>
      <c r="V287" s="631"/>
      <c r="W287" s="631"/>
      <c r="X287" s="631"/>
    </row>
    <row r="288" spans="1:24" s="350" customFormat="1" ht="10.5" x14ac:dyDescent="0.15">
      <c r="A288" s="612" t="s">
        <v>179</v>
      </c>
      <c r="B288" s="612" t="str">
        <f>Cover!$G$25</f>
        <v>NO</v>
      </c>
      <c r="C288" s="612" t="s">
        <v>219</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v>
      </c>
      <c r="M288" s="616"/>
      <c r="N288" s="617" t="str">
        <f t="shared" si="61"/>
        <v>!!</v>
      </c>
      <c r="O288" s="617" t="str">
        <f t="shared" si="62"/>
        <v>!!</v>
      </c>
      <c r="P288" s="617" t="str">
        <f t="shared" si="63"/>
        <v>!!</v>
      </c>
      <c r="Q288" s="617" t="str">
        <f t="shared" si="64"/>
        <v>!!</v>
      </c>
      <c r="R288" s="617" t="str">
        <f t="shared" si="65"/>
        <v>!!</v>
      </c>
      <c r="S288" s="617" t="str">
        <f t="shared" si="66"/>
        <v>!!</v>
      </c>
      <c r="T288" s="616"/>
      <c r="U288" s="612"/>
      <c r="V288" s="612"/>
      <c r="W288" s="612"/>
      <c r="X288" s="612"/>
    </row>
    <row r="289" spans="1:24" s="350" customFormat="1" ht="10.5" x14ac:dyDescent="0.15">
      <c r="A289" s="629" t="s">
        <v>178</v>
      </c>
      <c r="B289" s="612" t="str">
        <f>Cover!$G$25</f>
        <v>NO</v>
      </c>
      <c r="C289" s="612" t="s">
        <v>219</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0</v>
      </c>
      <c r="M289" s="616"/>
      <c r="N289" s="617" t="str">
        <f t="shared" si="61"/>
        <v>!!</v>
      </c>
      <c r="O289" s="617" t="str">
        <f t="shared" si="62"/>
        <v>!!</v>
      </c>
      <c r="P289" s="617" t="str">
        <f t="shared" si="63"/>
        <v>!!</v>
      </c>
      <c r="Q289" s="617" t="str">
        <f t="shared" si="64"/>
        <v>!!</v>
      </c>
      <c r="R289" s="617" t="str">
        <f t="shared" si="65"/>
        <v>!!</v>
      </c>
      <c r="S289" s="617" t="str">
        <f t="shared" si="66"/>
        <v>!!</v>
      </c>
      <c r="T289" s="616"/>
      <c r="U289" s="612"/>
      <c r="V289" s="612"/>
      <c r="W289" s="612"/>
      <c r="X289" s="612"/>
    </row>
    <row r="290" spans="1:24" x14ac:dyDescent="0.15">
      <c r="A290" s="630" t="s">
        <v>177</v>
      </c>
      <c r="B290" s="618" t="str">
        <f>Cover!$G$25</f>
        <v>NO</v>
      </c>
      <c r="C290" s="618" t="s">
        <v>219</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t="e">
        <f>VLOOKUP(CONCATENATE($B290,"_",$C290,"_",L$2,"_","1000 NAC","_",$E290),SentData!$F$2:$G$65536,2,)/VLOOKUP(CONCATENATE($B290,"_",$C290,"_",L$2,"_",$D290,"_",$E290),SentData!$F$2:$G$65536,2,)</f>
        <v>#DIV/0!</v>
      </c>
      <c r="M290" s="622"/>
      <c r="N290" s="623" t="str">
        <f t="shared" si="61"/>
        <v>!!</v>
      </c>
      <c r="O290" s="623" t="str">
        <f t="shared" si="62"/>
        <v>!!</v>
      </c>
      <c r="P290" s="623" t="str">
        <f t="shared" si="63"/>
        <v>!!</v>
      </c>
      <c r="Q290" s="623" t="str">
        <f t="shared" si="64"/>
        <v>!!</v>
      </c>
      <c r="R290" s="623" t="str">
        <f t="shared" si="65"/>
        <v>!!</v>
      </c>
      <c r="S290" s="623" t="str">
        <f t="shared" si="66"/>
        <v>!!</v>
      </c>
      <c r="T290" s="622"/>
      <c r="U290" s="631" t="str">
        <f>IF(ISNUMBER(U288),IF(ISNUMBER(U289),U289/U288,F289/U288),IF(ISNUMBER(U289),U289/F288,""))</f>
        <v/>
      </c>
      <c r="V290" s="631"/>
      <c r="W290" s="631"/>
      <c r="X290" s="631"/>
    </row>
    <row r="291" spans="1:24" s="350" customFormat="1" ht="10.5" x14ac:dyDescent="0.15">
      <c r="A291" s="612" t="s">
        <v>179</v>
      </c>
      <c r="B291" s="612" t="str">
        <f>Cover!$G$25</f>
        <v>NO</v>
      </c>
      <c r="C291" s="612" t="s">
        <v>220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2.3E-2</v>
      </c>
      <c r="L291" s="615">
        <f>VLOOKUP(CONCATENATE($B291,"_",$C291,"_",L$2,"_",$D291,"_",$E291),SentData!$F$2:$G$65536,2,)</f>
        <v>0.125</v>
      </c>
      <c r="M291" s="616"/>
      <c r="N291" s="617" t="str">
        <f t="shared" si="61"/>
        <v>!!</v>
      </c>
      <c r="O291" s="617" t="str">
        <f t="shared" si="62"/>
        <v>!!</v>
      </c>
      <c r="P291" s="617" t="str">
        <f t="shared" si="63"/>
        <v>!!</v>
      </c>
      <c r="Q291" s="617" t="str">
        <f t="shared" si="64"/>
        <v>!!</v>
      </c>
      <c r="R291" s="617" t="str">
        <f t="shared" si="65"/>
        <v>!!</v>
      </c>
      <c r="S291" s="617">
        <f t="shared" si="66"/>
        <v>5.4347826086956523</v>
      </c>
      <c r="T291" s="616"/>
      <c r="U291" s="612"/>
      <c r="V291" s="612"/>
      <c r="W291" s="612"/>
      <c r="X291" s="612"/>
    </row>
    <row r="292" spans="1:24" s="350" customFormat="1" ht="10.5" x14ac:dyDescent="0.15">
      <c r="A292" s="629" t="s">
        <v>178</v>
      </c>
      <c r="B292" s="612" t="str">
        <f>Cover!$G$25</f>
        <v>NO</v>
      </c>
      <c r="C292" s="612" t="s">
        <v>220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201</v>
      </c>
      <c r="L292" s="615">
        <f>VLOOKUP(CONCATENATE($B292,"_",$C292,"_",L$2,"_",$D292,"_",$E292),SentData!$F$2:$G$65536,2,)</f>
        <v>2164</v>
      </c>
      <c r="M292" s="616"/>
      <c r="N292" s="617" t="str">
        <f t="shared" si="61"/>
        <v>!!</v>
      </c>
      <c r="O292" s="617" t="str">
        <f t="shared" si="62"/>
        <v>!!</v>
      </c>
      <c r="P292" s="617" t="str">
        <f t="shared" si="63"/>
        <v>!!</v>
      </c>
      <c r="Q292" s="617" t="str">
        <f t="shared" si="64"/>
        <v>!!</v>
      </c>
      <c r="R292" s="617" t="str">
        <f t="shared" si="65"/>
        <v>!!</v>
      </c>
      <c r="S292" s="617">
        <f t="shared" si="66"/>
        <v>10.766169154228855</v>
      </c>
      <c r="T292" s="616"/>
      <c r="U292" s="612"/>
      <c r="V292" s="612"/>
      <c r="W292" s="612"/>
      <c r="X292" s="612"/>
    </row>
    <row r="293" spans="1:24" x14ac:dyDescent="0.15">
      <c r="A293" s="630" t="s">
        <v>177</v>
      </c>
      <c r="B293" s="618" t="str">
        <f>Cover!$G$25</f>
        <v>NO</v>
      </c>
      <c r="C293" s="618" t="s">
        <v>220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8739.1304347826081</v>
      </c>
      <c r="L293" s="621">
        <f>VLOOKUP(CONCATENATE($B293,"_",$C293,"_",L$2,"_","1000 NAC","_",$E293),SentData!$F$2:$G$65536,2,)/VLOOKUP(CONCATENATE($B293,"_",$C293,"_",L$2,"_",$D293,"_",$E293),SentData!$F$2:$G$65536,2,)</f>
        <v>17312</v>
      </c>
      <c r="M293" s="622"/>
      <c r="N293" s="623" t="str">
        <f t="shared" si="61"/>
        <v>!!</v>
      </c>
      <c r="O293" s="623" t="str">
        <f t="shared" si="62"/>
        <v>!!</v>
      </c>
      <c r="P293" s="623" t="str">
        <f t="shared" si="63"/>
        <v>!!</v>
      </c>
      <c r="Q293" s="623" t="str">
        <f t="shared" si="64"/>
        <v>!!</v>
      </c>
      <c r="R293" s="623" t="str">
        <f t="shared" si="65"/>
        <v>!!</v>
      </c>
      <c r="S293" s="623">
        <f t="shared" si="66"/>
        <v>1.9809751243781095</v>
      </c>
      <c r="T293" s="622"/>
      <c r="U293" s="631" t="str">
        <f>IF(ISNUMBER(U291),IF(ISNUMBER(U292),U292/U291,F292/U291),IF(ISNUMBER(U292),U292/F291,""))</f>
        <v/>
      </c>
      <c r="V293" s="631"/>
      <c r="W293" s="631"/>
      <c r="X293" s="631"/>
    </row>
    <row r="294" spans="1:24" s="350" customFormat="1" ht="10.5" x14ac:dyDescent="0.15">
      <c r="A294" s="612" t="s">
        <v>179</v>
      </c>
      <c r="B294" s="612" t="str">
        <f>Cover!$G$25</f>
        <v>NO</v>
      </c>
      <c r="C294" s="612" t="s">
        <v>219</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61"/>
        <v>!!</v>
      </c>
      <c r="O294" s="617" t="str">
        <f t="shared" si="62"/>
        <v>!!</v>
      </c>
      <c r="P294" s="617" t="str">
        <f t="shared" si="63"/>
        <v>!!</v>
      </c>
      <c r="Q294" s="617" t="str">
        <f t="shared" si="64"/>
        <v>!!</v>
      </c>
      <c r="R294" s="617" t="str">
        <f t="shared" si="65"/>
        <v>!!</v>
      </c>
      <c r="S294" s="617" t="str">
        <f t="shared" si="66"/>
        <v>!!</v>
      </c>
      <c r="T294" s="616"/>
      <c r="U294" s="612"/>
      <c r="V294" s="612"/>
      <c r="W294" s="612"/>
      <c r="X294" s="612"/>
    </row>
    <row r="295" spans="1:24" s="350" customFormat="1" ht="10.5" x14ac:dyDescent="0.15">
      <c r="A295" s="629" t="s">
        <v>178</v>
      </c>
      <c r="B295" s="612" t="str">
        <f>Cover!$G$25</f>
        <v>NO</v>
      </c>
      <c r="C295" s="612" t="s">
        <v>219</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61"/>
        <v>!!</v>
      </c>
      <c r="O295" s="617" t="str">
        <f t="shared" si="62"/>
        <v>!!</v>
      </c>
      <c r="P295" s="617" t="str">
        <f t="shared" si="63"/>
        <v>!!</v>
      </c>
      <c r="Q295" s="617" t="str">
        <f t="shared" si="64"/>
        <v>!!</v>
      </c>
      <c r="R295" s="617" t="str">
        <f t="shared" si="65"/>
        <v>!!</v>
      </c>
      <c r="S295" s="617" t="str">
        <f t="shared" si="66"/>
        <v>!!</v>
      </c>
      <c r="T295" s="616"/>
      <c r="U295" s="612"/>
      <c r="V295" s="612"/>
      <c r="W295" s="612"/>
      <c r="X295" s="612"/>
    </row>
    <row r="296" spans="1:24" x14ac:dyDescent="0.15">
      <c r="A296" s="630" t="s">
        <v>177</v>
      </c>
      <c r="B296" s="618" t="str">
        <f>Cover!$G$25</f>
        <v>NO</v>
      </c>
      <c r="C296" s="618" t="s">
        <v>219</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61"/>
        <v>!!</v>
      </c>
      <c r="O296" s="623" t="str">
        <f t="shared" si="62"/>
        <v>!!</v>
      </c>
      <c r="P296" s="623" t="str">
        <f t="shared" si="63"/>
        <v>!!</v>
      </c>
      <c r="Q296" s="623" t="str">
        <f t="shared" si="64"/>
        <v>!!</v>
      </c>
      <c r="R296" s="623" t="str">
        <f t="shared" si="65"/>
        <v>!!</v>
      </c>
      <c r="S296" s="623" t="str">
        <f t="shared" si="66"/>
        <v>!!</v>
      </c>
      <c r="T296" s="622"/>
      <c r="U296" s="631" t="str">
        <f>IF(ISNUMBER(U294),IF(ISNUMBER(U295),U295/U294,F295/U294),IF(ISNUMBER(U295),U295/F294,""))</f>
        <v/>
      </c>
      <c r="V296" s="631"/>
      <c r="W296" s="631"/>
      <c r="X296" s="631"/>
    </row>
    <row r="297" spans="1:24" s="350" customFormat="1" ht="10.5" x14ac:dyDescent="0.15">
      <c r="A297" s="612" t="s">
        <v>179</v>
      </c>
      <c r="B297" s="612" t="str">
        <f>Cover!$G$25</f>
        <v>NO</v>
      </c>
      <c r="C297" s="612" t="s">
        <v>220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0.14699999999999999</v>
      </c>
      <c r="L297" s="615">
        <f>VLOOKUP(CONCATENATE($B297,"_",$C297,"_",L$2,"_",$D297,"_",$E297),SentData!$F$2:$G$65536,2,)</f>
        <v>7.6999999999999999E-2</v>
      </c>
      <c r="M297" s="616"/>
      <c r="N297" s="617" t="str">
        <f t="shared" si="61"/>
        <v>!!</v>
      </c>
      <c r="O297" s="617" t="str">
        <f t="shared" si="62"/>
        <v>!!</v>
      </c>
      <c r="P297" s="617" t="str">
        <f t="shared" si="63"/>
        <v>!!</v>
      </c>
      <c r="Q297" s="617" t="str">
        <f t="shared" si="64"/>
        <v>!!</v>
      </c>
      <c r="R297" s="617" t="str">
        <f t="shared" si="65"/>
        <v>!!</v>
      </c>
      <c r="S297" s="617">
        <f t="shared" si="66"/>
        <v>0.52380952380952384</v>
      </c>
      <c r="T297" s="616"/>
      <c r="U297" s="612"/>
      <c r="V297" s="612"/>
      <c r="W297" s="612"/>
      <c r="X297" s="612"/>
    </row>
    <row r="298" spans="1:24" s="350" customFormat="1" ht="10.5" x14ac:dyDescent="0.15">
      <c r="A298" s="629" t="s">
        <v>178</v>
      </c>
      <c r="B298" s="612" t="str">
        <f>Cover!$G$25</f>
        <v>NO</v>
      </c>
      <c r="C298" s="612" t="s">
        <v>220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2659</v>
      </c>
      <c r="L298" s="615">
        <f>VLOOKUP(CONCATENATE($B298,"_",$C298,"_",L$2,"_",$D298,"_",$E298),SentData!$F$2:$G$65536,2,)</f>
        <v>3745</v>
      </c>
      <c r="M298" s="616"/>
      <c r="N298" s="617" t="str">
        <f t="shared" si="61"/>
        <v>!!</v>
      </c>
      <c r="O298" s="617" t="str">
        <f t="shared" si="62"/>
        <v>!!</v>
      </c>
      <c r="P298" s="617" t="str">
        <f t="shared" si="63"/>
        <v>!!</v>
      </c>
      <c r="Q298" s="617" t="str">
        <f t="shared" si="64"/>
        <v>!!</v>
      </c>
      <c r="R298" s="617" t="str">
        <f t="shared" si="65"/>
        <v>!!</v>
      </c>
      <c r="S298" s="617">
        <f t="shared" si="66"/>
        <v>1.4084242196314405</v>
      </c>
      <c r="T298" s="616"/>
      <c r="U298" s="612"/>
      <c r="V298" s="612"/>
      <c r="W298" s="612"/>
      <c r="X298" s="612"/>
    </row>
    <row r="299" spans="1:24" x14ac:dyDescent="0.15">
      <c r="A299" s="630" t="s">
        <v>177</v>
      </c>
      <c r="B299" s="618" t="str">
        <f>Cover!$G$25</f>
        <v>NO</v>
      </c>
      <c r="C299" s="618" t="s">
        <v>220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18088.43537414966</v>
      </c>
      <c r="L299" s="621">
        <f>VLOOKUP(CONCATENATE($B299,"_",$C299,"_",L$2,"_","1000 NAC","_",$E299),SentData!$F$2:$G$65536,2,)/VLOOKUP(CONCATENATE($B299,"_",$C299,"_",L$2,"_",$D299,"_",$E299),SentData!$F$2:$G$65536,2,)</f>
        <v>48636.36363636364</v>
      </c>
      <c r="M299" s="622"/>
      <c r="N299" s="623" t="str">
        <f t="shared" si="61"/>
        <v>!!</v>
      </c>
      <c r="O299" s="623" t="str">
        <f t="shared" si="62"/>
        <v>!!</v>
      </c>
      <c r="P299" s="623" t="str">
        <f t="shared" si="63"/>
        <v>!!</v>
      </c>
      <c r="Q299" s="623" t="str">
        <f t="shared" si="64"/>
        <v>!!</v>
      </c>
      <c r="R299" s="623" t="str">
        <f t="shared" si="65"/>
        <v>!!</v>
      </c>
      <c r="S299" s="623">
        <f t="shared" si="66"/>
        <v>2.6888098738418411</v>
      </c>
      <c r="T299" s="622"/>
      <c r="U299" s="631" t="str">
        <f>IF(ISNUMBER(U297),IF(ISNUMBER(U298),U298/U297,F298/U297),IF(ISNUMBER(U298),U298/F297,""))</f>
        <v/>
      </c>
      <c r="V299" s="631"/>
      <c r="W299" s="631"/>
      <c r="X299" s="631"/>
    </row>
    <row r="300" spans="1:24" s="350" customFormat="1" ht="10.5" x14ac:dyDescent="0.15">
      <c r="A300" s="612" t="s">
        <v>179</v>
      </c>
      <c r="B300" s="612" t="str">
        <f>Cover!$G$25</f>
        <v>NO</v>
      </c>
      <c r="C300" s="612" t="s">
        <v>219</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0</v>
      </c>
      <c r="M300" s="616"/>
      <c r="N300" s="617" t="str">
        <f t="shared" si="61"/>
        <v>!!</v>
      </c>
      <c r="O300" s="617" t="str">
        <f t="shared" si="62"/>
        <v>!!</v>
      </c>
      <c r="P300" s="617" t="str">
        <f t="shared" si="63"/>
        <v>!!</v>
      </c>
      <c r="Q300" s="617" t="str">
        <f t="shared" si="64"/>
        <v>!!</v>
      </c>
      <c r="R300" s="617" t="str">
        <f t="shared" si="65"/>
        <v>!!</v>
      </c>
      <c r="S300" s="617" t="str">
        <f t="shared" si="66"/>
        <v>!!</v>
      </c>
      <c r="T300" s="616"/>
      <c r="U300" s="612"/>
      <c r="V300" s="612"/>
      <c r="W300" s="612"/>
      <c r="X300" s="612"/>
    </row>
    <row r="301" spans="1:24" s="350" customFormat="1" ht="10.5" x14ac:dyDescent="0.15">
      <c r="A301" s="629" t="s">
        <v>178</v>
      </c>
      <c r="B301" s="612" t="str">
        <f>Cover!$G$25</f>
        <v>NO</v>
      </c>
      <c r="C301" s="612" t="s">
        <v>219</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0</v>
      </c>
      <c r="M301" s="616"/>
      <c r="N301" s="617" t="str">
        <f t="shared" si="61"/>
        <v>!!</v>
      </c>
      <c r="O301" s="617" t="str">
        <f t="shared" si="62"/>
        <v>!!</v>
      </c>
      <c r="P301" s="617" t="str">
        <f t="shared" si="63"/>
        <v>!!</v>
      </c>
      <c r="Q301" s="617" t="str">
        <f t="shared" si="64"/>
        <v>!!</v>
      </c>
      <c r="R301" s="617" t="str">
        <f t="shared" si="65"/>
        <v>!!</v>
      </c>
      <c r="S301" s="617" t="str">
        <f t="shared" si="66"/>
        <v>!!</v>
      </c>
      <c r="T301" s="616"/>
      <c r="U301" s="612"/>
      <c r="V301" s="612"/>
      <c r="W301" s="612"/>
      <c r="X301" s="612"/>
    </row>
    <row r="302" spans="1:24" x14ac:dyDescent="0.15">
      <c r="A302" s="630" t="s">
        <v>177</v>
      </c>
      <c r="B302" s="618" t="str">
        <f>Cover!$G$25</f>
        <v>NO</v>
      </c>
      <c r="C302" s="618" t="s">
        <v>219</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t="e">
        <f>VLOOKUP(CONCATENATE($B302,"_",$C302,"_",L$2,"_","1000 NAC","_",$E302),SentData!$F$2:$G$65536,2,)/VLOOKUP(CONCATENATE($B302,"_",$C302,"_",L$2,"_",$D302,"_",$E302),SentData!$F$2:$G$65536,2,)</f>
        <v>#DIV/0!</v>
      </c>
      <c r="M302" s="622"/>
      <c r="N302" s="623" t="str">
        <f t="shared" si="61"/>
        <v>!!</v>
      </c>
      <c r="O302" s="623" t="str">
        <f t="shared" si="62"/>
        <v>!!</v>
      </c>
      <c r="P302" s="623" t="str">
        <f t="shared" si="63"/>
        <v>!!</v>
      </c>
      <c r="Q302" s="623" t="str">
        <f t="shared" si="64"/>
        <v>!!</v>
      </c>
      <c r="R302" s="623" t="str">
        <f t="shared" si="65"/>
        <v>!!</v>
      </c>
      <c r="S302" s="623" t="str">
        <f t="shared" si="66"/>
        <v>!!</v>
      </c>
      <c r="T302" s="622"/>
      <c r="U302" s="631" t="str">
        <f>IF(ISNUMBER(U300),IF(ISNUMBER(U301),U301/U300,F301/U300),IF(ISNUMBER(U301),U301/F300,""))</f>
        <v/>
      </c>
      <c r="V302" s="631"/>
      <c r="W302" s="631"/>
      <c r="X302" s="631"/>
    </row>
    <row r="303" spans="1:24" s="350" customFormat="1" ht="10.5" x14ac:dyDescent="0.15">
      <c r="A303" s="612" t="s">
        <v>179</v>
      </c>
      <c r="B303" s="612" t="str">
        <f>Cover!$G$25</f>
        <v>NO</v>
      </c>
      <c r="C303" s="612" t="s">
        <v>220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0.12</v>
      </c>
      <c r="L303" s="615">
        <f>VLOOKUP(CONCATENATE($B303,"_",$C303,"_",L$2,"_",$D303,"_",$E303),SentData!$F$2:$G$65536,2,)</f>
        <v>0.23699999999999999</v>
      </c>
      <c r="M303" s="616"/>
      <c r="N303" s="617" t="str">
        <f t="shared" si="61"/>
        <v>!!</v>
      </c>
      <c r="O303" s="617" t="str">
        <f t="shared" si="62"/>
        <v>!!</v>
      </c>
      <c r="P303" s="617" t="str">
        <f t="shared" si="63"/>
        <v>!!</v>
      </c>
      <c r="Q303" s="617" t="str">
        <f t="shared" si="64"/>
        <v>!!</v>
      </c>
      <c r="R303" s="617" t="str">
        <f t="shared" si="65"/>
        <v>!!</v>
      </c>
      <c r="S303" s="617">
        <f t="shared" si="66"/>
        <v>1.9749999999999999</v>
      </c>
      <c r="T303" s="616"/>
      <c r="U303" s="612"/>
      <c r="V303" s="612"/>
      <c r="W303" s="612"/>
      <c r="X303" s="612"/>
    </row>
    <row r="304" spans="1:24" s="350" customFormat="1" ht="10.5" x14ac:dyDescent="0.15">
      <c r="A304" s="629" t="s">
        <v>178</v>
      </c>
      <c r="B304" s="612" t="str">
        <f>Cover!$G$25</f>
        <v>NO</v>
      </c>
      <c r="C304" s="612" t="s">
        <v>220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4006</v>
      </c>
      <c r="L304" s="615">
        <f>VLOOKUP(CONCATENATE($B304,"_",$C304,"_",L$2,"_",$D304,"_",$E304),SentData!$F$2:$G$65536,2,)</f>
        <v>8210</v>
      </c>
      <c r="M304" s="616"/>
      <c r="N304" s="617" t="str">
        <f t="shared" si="61"/>
        <v>!!</v>
      </c>
      <c r="O304" s="617" t="str">
        <f t="shared" si="62"/>
        <v>!!</v>
      </c>
      <c r="P304" s="617" t="str">
        <f t="shared" si="63"/>
        <v>!!</v>
      </c>
      <c r="Q304" s="617" t="str">
        <f t="shared" si="64"/>
        <v>!!</v>
      </c>
      <c r="R304" s="617" t="str">
        <f t="shared" si="65"/>
        <v>!!</v>
      </c>
      <c r="S304" s="617">
        <f t="shared" si="66"/>
        <v>2.0494258612081877</v>
      </c>
      <c r="T304" s="616"/>
      <c r="U304" s="612"/>
      <c r="V304" s="612"/>
      <c r="W304" s="612"/>
      <c r="X304" s="612"/>
    </row>
    <row r="305" spans="1:24" x14ac:dyDescent="0.15">
      <c r="A305" s="630" t="s">
        <v>177</v>
      </c>
      <c r="B305" s="618" t="str">
        <f>Cover!$G$25</f>
        <v>NO</v>
      </c>
      <c r="C305" s="618" t="s">
        <v>220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33383.333333333336</v>
      </c>
      <c r="L305" s="621">
        <f>VLOOKUP(CONCATENATE($B305,"_",$C305,"_",L$2,"_","1000 NAC","_",$E305),SentData!$F$2:$G$65536,2,)/VLOOKUP(CONCATENATE($B305,"_",$C305,"_",L$2,"_",$D305,"_",$E305),SentData!$F$2:$G$65536,2,)</f>
        <v>34641.350210970464</v>
      </c>
      <c r="M305" s="622"/>
      <c r="N305" s="623" t="str">
        <f t="shared" si="61"/>
        <v>!!</v>
      </c>
      <c r="O305" s="623" t="str">
        <f t="shared" si="62"/>
        <v>!!</v>
      </c>
      <c r="P305" s="623" t="str">
        <f t="shared" si="63"/>
        <v>!!</v>
      </c>
      <c r="Q305" s="623" t="str">
        <f t="shared" si="64"/>
        <v>!!</v>
      </c>
      <c r="R305" s="623" t="str">
        <f t="shared" si="65"/>
        <v>!!</v>
      </c>
      <c r="S305" s="623">
        <f t="shared" si="66"/>
        <v>1.037683980358576</v>
      </c>
      <c r="T305" s="622"/>
      <c r="U305" s="631" t="str">
        <f>IF(ISNUMBER(U303),IF(ISNUMBER(U304),U304/U303,F304/U303),IF(ISNUMBER(U304),U304/F303,""))</f>
        <v/>
      </c>
      <c r="V305" s="631"/>
      <c r="W305" s="631"/>
      <c r="X305" s="631"/>
    </row>
    <row r="306" spans="1:24" s="350" customFormat="1" ht="10.5" x14ac:dyDescent="0.15">
      <c r="A306" s="612" t="s">
        <v>179</v>
      </c>
      <c r="B306" s="612" t="str">
        <f>Cover!$G$25</f>
        <v>NO</v>
      </c>
      <c r="C306" s="612" t="s">
        <v>219</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6.0000000000000001E-3</v>
      </c>
      <c r="L306" s="615">
        <f>VLOOKUP(CONCATENATE($B306,"_",$C306,"_",L$2,"_",$D306,"_",$E306),SentData!$F$2:$G$65536,2,)</f>
        <v>5.0000000000000001E-3</v>
      </c>
      <c r="M306" s="616"/>
      <c r="N306" s="617" t="str">
        <f t="shared" si="61"/>
        <v>!!</v>
      </c>
      <c r="O306" s="617" t="str">
        <f t="shared" si="62"/>
        <v>!!</v>
      </c>
      <c r="P306" s="617" t="str">
        <f t="shared" si="63"/>
        <v>!!</v>
      </c>
      <c r="Q306" s="617" t="str">
        <f t="shared" si="64"/>
        <v>!!</v>
      </c>
      <c r="R306" s="617" t="str">
        <f t="shared" si="65"/>
        <v>!!</v>
      </c>
      <c r="S306" s="617">
        <f t="shared" si="66"/>
        <v>0.83333333333333337</v>
      </c>
      <c r="T306" s="616"/>
      <c r="U306" s="612"/>
      <c r="V306" s="612"/>
      <c r="W306" s="612"/>
      <c r="X306" s="612"/>
    </row>
    <row r="307" spans="1:24" s="350" customFormat="1" ht="10.5" x14ac:dyDescent="0.15">
      <c r="A307" s="629" t="s">
        <v>178</v>
      </c>
      <c r="B307" s="612" t="str">
        <f>Cover!$G$25</f>
        <v>NO</v>
      </c>
      <c r="C307" s="612" t="s">
        <v>219</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299</v>
      </c>
      <c r="L307" s="615">
        <f>VLOOKUP(CONCATENATE($B307,"_",$C307,"_",L$2,"_",$D307,"_",$E307),SentData!$F$2:$G$65536,2,)</f>
        <v>65</v>
      </c>
      <c r="M307" s="616"/>
      <c r="N307" s="617" t="str">
        <f t="shared" si="61"/>
        <v>!!</v>
      </c>
      <c r="O307" s="617" t="str">
        <f t="shared" si="62"/>
        <v>!!</v>
      </c>
      <c r="P307" s="617" t="str">
        <f t="shared" si="63"/>
        <v>!!</v>
      </c>
      <c r="Q307" s="617" t="str">
        <f t="shared" si="64"/>
        <v>!!</v>
      </c>
      <c r="R307" s="617" t="str">
        <f t="shared" si="65"/>
        <v>!!</v>
      </c>
      <c r="S307" s="617">
        <f t="shared" si="66"/>
        <v>0.21739130434782608</v>
      </c>
      <c r="T307" s="616"/>
      <c r="U307" s="612"/>
      <c r="V307" s="612"/>
      <c r="W307" s="612"/>
      <c r="X307" s="612"/>
    </row>
    <row r="308" spans="1:24" x14ac:dyDescent="0.15">
      <c r="A308" s="630" t="s">
        <v>177</v>
      </c>
      <c r="B308" s="618" t="str">
        <f>Cover!$G$25</f>
        <v>NO</v>
      </c>
      <c r="C308" s="618" t="s">
        <v>219</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49833.333333333336</v>
      </c>
      <c r="L308" s="621">
        <f>VLOOKUP(CONCATENATE($B308,"_",$C308,"_",L$2,"_","1000 NAC","_",$E308),SentData!$F$2:$G$65536,2,)/VLOOKUP(CONCATENATE($B308,"_",$C308,"_",L$2,"_",$D308,"_",$E308),SentData!$F$2:$G$65536,2,)</f>
        <v>13000</v>
      </c>
      <c r="M308" s="622"/>
      <c r="N308" s="623" t="str">
        <f t="shared" si="61"/>
        <v>!!</v>
      </c>
      <c r="O308" s="623" t="str">
        <f t="shared" si="62"/>
        <v>!!</v>
      </c>
      <c r="P308" s="623" t="str">
        <f t="shared" si="63"/>
        <v>!!</v>
      </c>
      <c r="Q308" s="623" t="str">
        <f t="shared" si="64"/>
        <v>!!</v>
      </c>
      <c r="R308" s="623" t="str">
        <f t="shared" si="65"/>
        <v>!!</v>
      </c>
      <c r="S308" s="623">
        <f t="shared" si="66"/>
        <v>0.2608695652173913</v>
      </c>
      <c r="T308" s="622"/>
      <c r="U308" s="631" t="str">
        <f>IF(ISNUMBER(U306),IF(ISNUMBER(U307),U307/U306,F307/U306),IF(ISNUMBER(U307),U307/F306,""))</f>
        <v/>
      </c>
      <c r="V308" s="631"/>
      <c r="W308" s="631"/>
      <c r="X308" s="631"/>
    </row>
    <row r="309" spans="1:24" s="350" customFormat="1" ht="10.5" x14ac:dyDescent="0.15">
      <c r="A309" s="612" t="s">
        <v>179</v>
      </c>
      <c r="B309" s="612" t="str">
        <f>Cover!$G$25</f>
        <v>NO</v>
      </c>
      <c r="C309" s="612" t="s">
        <v>220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0.35399999999999998</v>
      </c>
      <c r="L309" s="615">
        <f>VLOOKUP(CONCATENATE($B309,"_",$C309,"_",L$2,"_",$D309,"_",$E309),SentData!$F$2:$G$65536,2,)</f>
        <v>0.112</v>
      </c>
      <c r="M309" s="616"/>
      <c r="N309" s="617" t="str">
        <f t="shared" si="61"/>
        <v>!!</v>
      </c>
      <c r="O309" s="617" t="str">
        <f t="shared" si="62"/>
        <v>!!</v>
      </c>
      <c r="P309" s="617" t="str">
        <f t="shared" si="63"/>
        <v>!!</v>
      </c>
      <c r="Q309" s="617" t="str">
        <f t="shared" si="64"/>
        <v>!!</v>
      </c>
      <c r="R309" s="617" t="str">
        <f t="shared" si="65"/>
        <v>!!</v>
      </c>
      <c r="S309" s="617">
        <f t="shared" si="66"/>
        <v>0.31638418079096048</v>
      </c>
      <c r="T309" s="616"/>
      <c r="U309" s="612"/>
      <c r="V309" s="612"/>
      <c r="W309" s="612"/>
      <c r="X309" s="612"/>
    </row>
    <row r="310" spans="1:24" s="350" customFormat="1" ht="10.5" x14ac:dyDescent="0.15">
      <c r="A310" s="629" t="s">
        <v>178</v>
      </c>
      <c r="B310" s="612" t="str">
        <f>Cover!$G$25</f>
        <v>NO</v>
      </c>
      <c r="C310" s="612" t="s">
        <v>220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11819</v>
      </c>
      <c r="L310" s="615">
        <f>VLOOKUP(CONCATENATE($B310,"_",$C310,"_",L$2,"_",$D310,"_",$E310),SentData!$F$2:$G$65536,2,)</f>
        <v>5033</v>
      </c>
      <c r="M310" s="616"/>
      <c r="N310" s="617" t="str">
        <f t="shared" si="61"/>
        <v>!!</v>
      </c>
      <c r="O310" s="617" t="str">
        <f t="shared" si="62"/>
        <v>!!</v>
      </c>
      <c r="P310" s="617" t="str">
        <f t="shared" si="63"/>
        <v>!!</v>
      </c>
      <c r="Q310" s="617" t="str">
        <f t="shared" si="64"/>
        <v>!!</v>
      </c>
      <c r="R310" s="617" t="str">
        <f t="shared" si="65"/>
        <v>!!</v>
      </c>
      <c r="S310" s="617">
        <f t="shared" si="66"/>
        <v>0.42583974955580001</v>
      </c>
      <c r="T310" s="616"/>
      <c r="U310" s="612"/>
      <c r="V310" s="612"/>
      <c r="W310" s="612"/>
      <c r="X310" s="612"/>
    </row>
    <row r="311" spans="1:24" x14ac:dyDescent="0.15">
      <c r="A311" s="630" t="s">
        <v>177</v>
      </c>
      <c r="B311" s="618" t="str">
        <f>Cover!$G$25</f>
        <v>NO</v>
      </c>
      <c r="C311" s="618" t="s">
        <v>220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33387.005649717517</v>
      </c>
      <c r="L311" s="621">
        <f>VLOOKUP(CONCATENATE($B311,"_",$C311,"_",L$2,"_","1000 NAC","_",$E311),SentData!$F$2:$G$65536,2,)/VLOOKUP(CONCATENATE($B311,"_",$C311,"_",L$2,"_",$D311,"_",$E311),SentData!$F$2:$G$65536,2,)</f>
        <v>44937.5</v>
      </c>
      <c r="M311" s="622"/>
      <c r="N311" s="623" t="str">
        <f t="shared" si="61"/>
        <v>!!</v>
      </c>
      <c r="O311" s="623" t="str">
        <f t="shared" si="62"/>
        <v>!!</v>
      </c>
      <c r="P311" s="623" t="str">
        <f t="shared" si="63"/>
        <v>!!</v>
      </c>
      <c r="Q311" s="623" t="str">
        <f t="shared" si="64"/>
        <v>!!</v>
      </c>
      <c r="R311" s="623" t="str">
        <f t="shared" si="65"/>
        <v>!!</v>
      </c>
      <c r="S311" s="623">
        <f t="shared" si="66"/>
        <v>1.3459577798460105</v>
      </c>
      <c r="T311" s="622"/>
      <c r="U311" s="631" t="str">
        <f>IF(ISNUMBER(U309),IF(ISNUMBER(U310),U310/U309,F310/U309),IF(ISNUMBER(U310),U310/F309,""))</f>
        <v/>
      </c>
      <c r="V311" s="631"/>
      <c r="W311" s="631"/>
      <c r="X311" s="631"/>
    </row>
    <row r="312" spans="1:24" s="350" customFormat="1" ht="10.5" x14ac:dyDescent="0.15">
      <c r="A312" s="612" t="s">
        <v>179</v>
      </c>
      <c r="B312" s="612" t="str">
        <f>Cover!$G$25</f>
        <v>NO</v>
      </c>
      <c r="C312" s="612" t="s">
        <v>219</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0.01</v>
      </c>
      <c r="L312" s="615">
        <f>VLOOKUP(CONCATENATE($B312,"_",$C312,"_",L$2,"_",$D312,"_",$E312),SentData!$F$2:$G$65536,2,)</f>
        <v>2E-3</v>
      </c>
      <c r="M312" s="616"/>
      <c r="N312" s="617" t="str">
        <f t="shared" si="61"/>
        <v>!!</v>
      </c>
      <c r="O312" s="617" t="str">
        <f t="shared" si="62"/>
        <v>!!</v>
      </c>
      <c r="P312" s="617" t="str">
        <f t="shared" si="63"/>
        <v>!!</v>
      </c>
      <c r="Q312" s="617" t="str">
        <f t="shared" si="64"/>
        <v>!!</v>
      </c>
      <c r="R312" s="617" t="str">
        <f t="shared" si="65"/>
        <v>!!</v>
      </c>
      <c r="S312" s="617">
        <f t="shared" si="66"/>
        <v>0.2</v>
      </c>
      <c r="T312" s="616"/>
      <c r="U312" s="612"/>
      <c r="V312" s="612"/>
      <c r="W312" s="612"/>
      <c r="X312" s="612"/>
    </row>
    <row r="313" spans="1:24" s="350" customFormat="1" ht="10.5" x14ac:dyDescent="0.15">
      <c r="A313" s="629" t="s">
        <v>178</v>
      </c>
      <c r="B313" s="612" t="str">
        <f>Cover!$G$25</f>
        <v>NO</v>
      </c>
      <c r="C313" s="612" t="s">
        <v>219</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869</v>
      </c>
      <c r="L313" s="615">
        <f>VLOOKUP(CONCATENATE($B313,"_",$C313,"_",L$2,"_",$D313,"_",$E313),SentData!$F$2:$G$65536,2,)</f>
        <v>297</v>
      </c>
      <c r="M313" s="616"/>
      <c r="N313" s="617" t="str">
        <f t="shared" si="61"/>
        <v>!!</v>
      </c>
      <c r="O313" s="617" t="str">
        <f t="shared" si="62"/>
        <v>!!</v>
      </c>
      <c r="P313" s="617" t="str">
        <f t="shared" si="63"/>
        <v>!!</v>
      </c>
      <c r="Q313" s="617" t="str">
        <f t="shared" si="64"/>
        <v>!!</v>
      </c>
      <c r="R313" s="617" t="str">
        <f t="shared" si="65"/>
        <v>!!</v>
      </c>
      <c r="S313" s="617">
        <f t="shared" si="66"/>
        <v>0.34177215189873417</v>
      </c>
      <c r="T313" s="616"/>
      <c r="U313" s="612"/>
      <c r="V313" s="612"/>
      <c r="W313" s="612"/>
      <c r="X313" s="612"/>
    </row>
    <row r="314" spans="1:24" x14ac:dyDescent="0.15">
      <c r="A314" s="630" t="s">
        <v>177</v>
      </c>
      <c r="B314" s="618" t="str">
        <f>Cover!$G$25</f>
        <v>NO</v>
      </c>
      <c r="C314" s="618" t="s">
        <v>219</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86900</v>
      </c>
      <c r="L314" s="621">
        <f>VLOOKUP(CONCATENATE($B314,"_",$C314,"_",L$2,"_","1000 NAC","_",$E314),SentData!$F$2:$G$65536,2,)/VLOOKUP(CONCATENATE($B314,"_",$C314,"_",L$2,"_",$D314,"_",$E314),SentData!$F$2:$G$65536,2,)</f>
        <v>148500</v>
      </c>
      <c r="M314" s="622"/>
      <c r="N314" s="623" t="str">
        <f t="shared" si="61"/>
        <v>!!</v>
      </c>
      <c r="O314" s="623" t="str">
        <f t="shared" si="62"/>
        <v>!!</v>
      </c>
      <c r="P314" s="623" t="str">
        <f t="shared" si="63"/>
        <v>!!</v>
      </c>
      <c r="Q314" s="623" t="str">
        <f t="shared" si="64"/>
        <v>!!</v>
      </c>
      <c r="R314" s="623" t="str">
        <f t="shared" si="65"/>
        <v>!!</v>
      </c>
      <c r="S314" s="623">
        <f t="shared" si="66"/>
        <v>1.7088607594936709</v>
      </c>
      <c r="T314" s="622"/>
      <c r="U314" s="631" t="str">
        <f>IF(ISNUMBER(U312),IF(ISNUMBER(U313),U313/U312,F313/U312),IF(ISNUMBER(U313),U313/F312,""))</f>
        <v/>
      </c>
      <c r="V314" s="631"/>
      <c r="W314" s="631"/>
      <c r="X314" s="631"/>
    </row>
    <row r="315" spans="1:24" s="350" customFormat="1" ht="10.5" x14ac:dyDescent="0.15">
      <c r="A315" s="612" t="s">
        <v>179</v>
      </c>
      <c r="B315" s="612" t="str">
        <f>Cover!$G$25</f>
        <v>NO</v>
      </c>
      <c r="C315" s="612" t="s">
        <v>220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9.2999999999999999E-2</v>
      </c>
      <c r="L315" s="615">
        <f>VLOOKUP(CONCATENATE($B315,"_",$C315,"_",L$2,"_",$D315,"_",$E315),SentData!$F$2:$G$65536,2,)</f>
        <v>1.266</v>
      </c>
      <c r="M315" s="616"/>
      <c r="N315" s="617" t="str">
        <f t="shared" si="61"/>
        <v>!!</v>
      </c>
      <c r="O315" s="617" t="str">
        <f t="shared" si="62"/>
        <v>!!</v>
      </c>
      <c r="P315" s="617" t="str">
        <f t="shared" si="63"/>
        <v>!!</v>
      </c>
      <c r="Q315" s="617" t="str">
        <f t="shared" si="64"/>
        <v>!!</v>
      </c>
      <c r="R315" s="617" t="str">
        <f t="shared" si="65"/>
        <v>!!</v>
      </c>
      <c r="S315" s="617">
        <f t="shared" si="66"/>
        <v>13.612903225806452</v>
      </c>
      <c r="T315" s="616"/>
      <c r="U315" s="612"/>
      <c r="V315" s="612"/>
      <c r="W315" s="612"/>
      <c r="X315" s="612"/>
    </row>
    <row r="316" spans="1:24" s="350" customFormat="1" ht="10.5" x14ac:dyDescent="0.15">
      <c r="A316" s="629" t="s">
        <v>178</v>
      </c>
      <c r="B316" s="612" t="str">
        <f>Cover!$G$25</f>
        <v>NO</v>
      </c>
      <c r="C316" s="612" t="s">
        <v>220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4684</v>
      </c>
      <c r="L316" s="615">
        <f>VLOOKUP(CONCATENATE($B316,"_",$C316,"_",L$2,"_",$D316,"_",$E316),SentData!$F$2:$G$65536,2,)</f>
        <v>51985</v>
      </c>
      <c r="M316" s="616"/>
      <c r="N316" s="617" t="str">
        <f t="shared" si="61"/>
        <v>!!</v>
      </c>
      <c r="O316" s="617" t="str">
        <f t="shared" si="62"/>
        <v>!!</v>
      </c>
      <c r="P316" s="617" t="str">
        <f t="shared" si="63"/>
        <v>!!</v>
      </c>
      <c r="Q316" s="617" t="str">
        <f t="shared" si="64"/>
        <v>!!</v>
      </c>
      <c r="R316" s="617" t="str">
        <f t="shared" si="65"/>
        <v>!!</v>
      </c>
      <c r="S316" s="617">
        <f t="shared" si="66"/>
        <v>11.098420153714773</v>
      </c>
      <c r="T316" s="616"/>
      <c r="U316" s="612"/>
      <c r="V316" s="612"/>
      <c r="W316" s="612"/>
      <c r="X316" s="612"/>
    </row>
    <row r="317" spans="1:24" x14ac:dyDescent="0.15">
      <c r="A317" s="630" t="s">
        <v>177</v>
      </c>
      <c r="B317" s="618" t="str">
        <f>Cover!$G$25</f>
        <v>NO</v>
      </c>
      <c r="C317" s="618" t="s">
        <v>220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50365.591397849465</v>
      </c>
      <c r="L317" s="621">
        <f>VLOOKUP(CONCATENATE($B317,"_",$C317,"_",L$2,"_","1000 NAC","_",$E317),SentData!$F$2:$G$65536,2,)/VLOOKUP(CONCATENATE($B317,"_",$C317,"_",L$2,"_",$D317,"_",$E317),SentData!$F$2:$G$65536,2,)</f>
        <v>41062.401263823063</v>
      </c>
      <c r="M317" s="622"/>
      <c r="N317" s="623" t="str">
        <f t="shared" ref="N317:N350" si="67">IF(OR(ISERROR(F317),ISERROR(G317)),"!!",IF(F317=0,"!!",G317/F317))</f>
        <v>!!</v>
      </c>
      <c r="O317" s="623" t="str">
        <f t="shared" ref="O317:O350" si="68">IF(OR(ISERROR(G317),ISERROR(H317)),"!!",IF(G317=0,"!!",H317/G317))</f>
        <v>!!</v>
      </c>
      <c r="P317" s="623" t="str">
        <f t="shared" ref="P317:P350" si="69">IF(OR(ISERROR(H317),ISERROR(I317)),"!!",IF(H317=0,"!!",I317/H317))</f>
        <v>!!</v>
      </c>
      <c r="Q317" s="623" t="str">
        <f t="shared" ref="Q317:Q350" si="70">IF(OR(ISERROR(I317),ISERROR(J317)),"!!",IF(I317=0,"!!",J317/I317))</f>
        <v>!!</v>
      </c>
      <c r="R317" s="623" t="str">
        <f t="shared" ref="R317:R350" si="71">IF(OR(ISERROR(J317),ISERROR(K317)),"!!",IF(J317=0,"!!",K317/J317))</f>
        <v>!!</v>
      </c>
      <c r="S317" s="623">
        <f t="shared" ref="S317:S350" si="72">IF(OR(ISERROR(K317),ISERROR(L317)),"!!",IF(K317=0,"!!",L317/K317))</f>
        <v>0.81528678854302838</v>
      </c>
      <c r="T317" s="622"/>
      <c r="U317" s="631" t="str">
        <f>IF(ISNUMBER(U315),IF(ISNUMBER(U316),U316/U315,F316/U315),IF(ISNUMBER(U316),U316/F315,""))</f>
        <v/>
      </c>
      <c r="V317" s="631"/>
      <c r="W317" s="631"/>
      <c r="X317" s="631"/>
    </row>
    <row r="318" spans="1:24" s="350" customFormat="1" ht="10.5" x14ac:dyDescent="0.15">
      <c r="A318" s="612" t="s">
        <v>179</v>
      </c>
      <c r="B318" s="612" t="str">
        <f>Cover!$G$25</f>
        <v>NO</v>
      </c>
      <c r="C318" s="612" t="s">
        <v>219</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1E-3</v>
      </c>
      <c r="L318" s="615">
        <f>VLOOKUP(CONCATENATE($B318,"_",$C318,"_",L$2,"_",$D318,"_",$E318),SentData!$F$2:$G$65536,2,)</f>
        <v>1E-3</v>
      </c>
      <c r="M318" s="616"/>
      <c r="N318" s="617" t="str">
        <f t="shared" si="67"/>
        <v>!!</v>
      </c>
      <c r="O318" s="617" t="str">
        <f t="shared" si="68"/>
        <v>!!</v>
      </c>
      <c r="P318" s="617" t="str">
        <f t="shared" si="69"/>
        <v>!!</v>
      </c>
      <c r="Q318" s="617" t="str">
        <f t="shared" si="70"/>
        <v>!!</v>
      </c>
      <c r="R318" s="617" t="str">
        <f t="shared" si="71"/>
        <v>!!</v>
      </c>
      <c r="S318" s="617">
        <f t="shared" si="72"/>
        <v>1</v>
      </c>
      <c r="T318" s="616"/>
      <c r="U318" s="612"/>
      <c r="V318" s="612"/>
      <c r="W318" s="612"/>
      <c r="X318" s="612"/>
    </row>
    <row r="319" spans="1:24" s="350" customFormat="1" ht="10.5" x14ac:dyDescent="0.15">
      <c r="A319" s="629" t="s">
        <v>178</v>
      </c>
      <c r="B319" s="612" t="str">
        <f>Cover!$G$25</f>
        <v>NO</v>
      </c>
      <c r="C319" s="612" t="s">
        <v>219</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81</v>
      </c>
      <c r="L319" s="615">
        <f>VLOOKUP(CONCATENATE($B319,"_",$C319,"_",L$2,"_",$D319,"_",$E319),SentData!$F$2:$G$65536,2,)</f>
        <v>74</v>
      </c>
      <c r="M319" s="616"/>
      <c r="N319" s="617" t="str">
        <f t="shared" si="67"/>
        <v>!!</v>
      </c>
      <c r="O319" s="617" t="str">
        <f t="shared" si="68"/>
        <v>!!</v>
      </c>
      <c r="P319" s="617" t="str">
        <f t="shared" si="69"/>
        <v>!!</v>
      </c>
      <c r="Q319" s="617" t="str">
        <f t="shared" si="70"/>
        <v>!!</v>
      </c>
      <c r="R319" s="617" t="str">
        <f t="shared" si="71"/>
        <v>!!</v>
      </c>
      <c r="S319" s="617">
        <f t="shared" si="72"/>
        <v>0.9135802469135802</v>
      </c>
      <c r="T319" s="616"/>
      <c r="U319" s="612"/>
      <c r="V319" s="612"/>
      <c r="W319" s="612"/>
      <c r="X319" s="612"/>
    </row>
    <row r="320" spans="1:24" x14ac:dyDescent="0.15">
      <c r="A320" s="630" t="s">
        <v>177</v>
      </c>
      <c r="B320" s="618" t="str">
        <f>Cover!$G$25</f>
        <v>NO</v>
      </c>
      <c r="C320" s="618" t="s">
        <v>219</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f>VLOOKUP(CONCATENATE($B320,"_",$C320,"_",K$2,"_","1000 NAC","_",$E320),SentData!$F$2:$G$65536,2,)/VLOOKUP(CONCATENATE($B320,"_",$C320,"_",K$2,"_",$D320,"_",$E320),SentData!$F$2:$G$65536,2,)</f>
        <v>81000</v>
      </c>
      <c r="L320" s="621">
        <f>VLOOKUP(CONCATENATE($B320,"_",$C320,"_",L$2,"_","1000 NAC","_",$E320),SentData!$F$2:$G$65536,2,)/VLOOKUP(CONCATENATE($B320,"_",$C320,"_",L$2,"_",$D320,"_",$E320),SentData!$F$2:$G$65536,2,)</f>
        <v>74000</v>
      </c>
      <c r="M320" s="622"/>
      <c r="N320" s="623" t="str">
        <f t="shared" si="67"/>
        <v>!!</v>
      </c>
      <c r="O320" s="623" t="str">
        <f t="shared" si="68"/>
        <v>!!</v>
      </c>
      <c r="P320" s="623" t="str">
        <f t="shared" si="69"/>
        <v>!!</v>
      </c>
      <c r="Q320" s="623" t="str">
        <f t="shared" si="70"/>
        <v>!!</v>
      </c>
      <c r="R320" s="623" t="str">
        <f t="shared" si="71"/>
        <v>!!</v>
      </c>
      <c r="S320" s="623">
        <f t="shared" si="72"/>
        <v>0.9135802469135802</v>
      </c>
      <c r="T320" s="622"/>
      <c r="U320" s="631" t="str">
        <f>IF(ISNUMBER(U318),IF(ISNUMBER(U319),U319/U318,F319/U318),IF(ISNUMBER(U319),U319/F318,""))</f>
        <v/>
      </c>
      <c r="V320" s="631"/>
      <c r="W320" s="631"/>
      <c r="X320" s="631"/>
    </row>
    <row r="321" spans="1:24" s="350" customFormat="1" ht="10.5" x14ac:dyDescent="0.15">
      <c r="A321" s="612" t="s">
        <v>179</v>
      </c>
      <c r="B321" s="612" t="str">
        <f>Cover!$G$25</f>
        <v>NO</v>
      </c>
      <c r="C321" s="612" t="s">
        <v>220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1.149</v>
      </c>
      <c r="L321" s="615">
        <f>VLOOKUP(CONCATENATE($B321,"_",$C321,"_",L$2,"_",$D321,"_",$E321),SentData!$F$2:$G$65536,2,)</f>
        <v>0.253</v>
      </c>
      <c r="M321" s="616"/>
      <c r="N321" s="617" t="str">
        <f t="shared" si="67"/>
        <v>!!</v>
      </c>
      <c r="O321" s="617" t="str">
        <f t="shared" si="68"/>
        <v>!!</v>
      </c>
      <c r="P321" s="617" t="str">
        <f t="shared" si="69"/>
        <v>!!</v>
      </c>
      <c r="Q321" s="617" t="str">
        <f t="shared" si="70"/>
        <v>!!</v>
      </c>
      <c r="R321" s="617" t="str">
        <f t="shared" si="71"/>
        <v>!!</v>
      </c>
      <c r="S321" s="617">
        <f t="shared" si="72"/>
        <v>0.22019147084421237</v>
      </c>
      <c r="T321" s="616"/>
      <c r="U321" s="612"/>
      <c r="V321" s="612"/>
      <c r="W321" s="612"/>
      <c r="X321" s="612"/>
    </row>
    <row r="322" spans="1:24" s="350" customFormat="1" ht="10.5" x14ac:dyDescent="0.15">
      <c r="A322" s="629" t="s">
        <v>178</v>
      </c>
      <c r="B322" s="612" t="str">
        <f>Cover!$G$25</f>
        <v>NO</v>
      </c>
      <c r="C322" s="612" t="s">
        <v>220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35213</v>
      </c>
      <c r="L322" s="615">
        <f>VLOOKUP(CONCATENATE($B322,"_",$C322,"_",L$2,"_",$D322,"_",$E322),SentData!$F$2:$G$65536,2,)</f>
        <v>8012</v>
      </c>
      <c r="M322" s="616"/>
      <c r="N322" s="617" t="str">
        <f t="shared" si="67"/>
        <v>!!</v>
      </c>
      <c r="O322" s="617" t="str">
        <f t="shared" si="68"/>
        <v>!!</v>
      </c>
      <c r="P322" s="617" t="str">
        <f t="shared" si="69"/>
        <v>!!</v>
      </c>
      <c r="Q322" s="617" t="str">
        <f t="shared" si="70"/>
        <v>!!</v>
      </c>
      <c r="R322" s="617" t="str">
        <f t="shared" si="71"/>
        <v>!!</v>
      </c>
      <c r="S322" s="617">
        <f t="shared" si="72"/>
        <v>0.22752960554340726</v>
      </c>
      <c r="T322" s="616"/>
      <c r="U322" s="612"/>
      <c r="V322" s="612"/>
      <c r="W322" s="612"/>
      <c r="X322" s="612"/>
    </row>
    <row r="323" spans="1:24" x14ac:dyDescent="0.15">
      <c r="A323" s="630" t="s">
        <v>177</v>
      </c>
      <c r="B323" s="618" t="str">
        <f>Cover!$G$25</f>
        <v>NO</v>
      </c>
      <c r="C323" s="618" t="s">
        <v>220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30646.649260226284</v>
      </c>
      <c r="L323" s="621">
        <f>VLOOKUP(CONCATENATE($B323,"_",$C323,"_",L$2,"_","1000 NAC","_",$E323),SentData!$F$2:$G$65536,2,)/VLOOKUP(CONCATENATE($B323,"_",$C323,"_",L$2,"_",$D323,"_",$E323),SentData!$F$2:$G$65536,2,)</f>
        <v>31667.98418972332</v>
      </c>
      <c r="M323" s="622"/>
      <c r="N323" s="623" t="str">
        <f t="shared" si="67"/>
        <v>!!</v>
      </c>
      <c r="O323" s="623" t="str">
        <f t="shared" si="68"/>
        <v>!!</v>
      </c>
      <c r="P323" s="623" t="str">
        <f t="shared" si="69"/>
        <v>!!</v>
      </c>
      <c r="Q323" s="623" t="str">
        <f t="shared" si="70"/>
        <v>!!</v>
      </c>
      <c r="R323" s="623" t="str">
        <f t="shared" si="71"/>
        <v>!!</v>
      </c>
      <c r="S323" s="623">
        <f t="shared" si="72"/>
        <v>1.0333261532386362</v>
      </c>
      <c r="T323" s="622"/>
      <c r="U323" s="631" t="str">
        <f>IF(ISNUMBER(U321),IF(ISNUMBER(U322),U322/U321,F322/U321),IF(ISNUMBER(U322),U322/F321,""))</f>
        <v/>
      </c>
      <c r="V323" s="631"/>
      <c r="W323" s="631"/>
      <c r="X323" s="631"/>
    </row>
    <row r="324" spans="1:24" s="350" customFormat="1" ht="10.5" x14ac:dyDescent="0.15">
      <c r="A324" s="612" t="s">
        <v>179</v>
      </c>
      <c r="B324" s="612" t="str">
        <f>Cover!$G$25</f>
        <v>NO</v>
      </c>
      <c r="C324" s="612" t="s">
        <v>219</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21.14</v>
      </c>
      <c r="L324" s="615">
        <f>VLOOKUP(CONCATENATE($B324,"_",$C324,"_",L$2,"_",$D324,"_",$E324),SentData!$F$2:$G$65536,2,)</f>
        <v>24.094000000000001</v>
      </c>
      <c r="M324" s="616"/>
      <c r="N324" s="617" t="str">
        <f t="shared" si="67"/>
        <v>!!</v>
      </c>
      <c r="O324" s="617" t="str">
        <f t="shared" si="68"/>
        <v>!!</v>
      </c>
      <c r="P324" s="617" t="str">
        <f t="shared" si="69"/>
        <v>!!</v>
      </c>
      <c r="Q324" s="617" t="str">
        <f t="shared" si="70"/>
        <v>!!</v>
      </c>
      <c r="R324" s="617" t="str">
        <f t="shared" si="71"/>
        <v>!!</v>
      </c>
      <c r="S324" s="617">
        <f t="shared" si="72"/>
        <v>1.1397350993377484</v>
      </c>
      <c r="T324" s="616"/>
      <c r="U324" s="612"/>
      <c r="V324" s="612"/>
      <c r="W324" s="612"/>
      <c r="X324" s="612"/>
    </row>
    <row r="325" spans="1:24" s="350" customFormat="1" ht="10.5" x14ac:dyDescent="0.15">
      <c r="A325" s="629" t="s">
        <v>178</v>
      </c>
      <c r="B325" s="612" t="str">
        <f>Cover!$G$25</f>
        <v>NO</v>
      </c>
      <c r="C325" s="612" t="s">
        <v>219</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319585</v>
      </c>
      <c r="L325" s="615">
        <f>VLOOKUP(CONCATENATE($B325,"_",$C325,"_",L$2,"_",$D325,"_",$E325),SentData!$F$2:$G$65536,2,)</f>
        <v>387722</v>
      </c>
      <c r="M325" s="616"/>
      <c r="N325" s="617" t="str">
        <f t="shared" si="67"/>
        <v>!!</v>
      </c>
      <c r="O325" s="617" t="str">
        <f t="shared" si="68"/>
        <v>!!</v>
      </c>
      <c r="P325" s="617" t="str">
        <f t="shared" si="69"/>
        <v>!!</v>
      </c>
      <c r="Q325" s="617" t="str">
        <f t="shared" si="70"/>
        <v>!!</v>
      </c>
      <c r="R325" s="617" t="str">
        <f t="shared" si="71"/>
        <v>!!</v>
      </c>
      <c r="S325" s="617">
        <f t="shared" si="72"/>
        <v>1.2132046247477197</v>
      </c>
      <c r="T325" s="616"/>
      <c r="U325" s="612"/>
      <c r="V325" s="612"/>
      <c r="W325" s="612"/>
      <c r="X325" s="612"/>
    </row>
    <row r="326" spans="1:24" x14ac:dyDescent="0.15">
      <c r="A326" s="630" t="s">
        <v>177</v>
      </c>
      <c r="B326" s="618" t="str">
        <f>Cover!$G$25</f>
        <v>NO</v>
      </c>
      <c r="C326" s="618" t="s">
        <v>219</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15117.549668874171</v>
      </c>
      <c r="L326" s="621">
        <f>VLOOKUP(CONCATENATE($B326,"_",$C326,"_",L$2,"_","1000 NAC","_",$E326),SentData!$F$2:$G$65536,2,)/VLOOKUP(CONCATENATE($B326,"_",$C326,"_",L$2,"_",$D326,"_",$E326),SentData!$F$2:$G$65536,2,)</f>
        <v>16092.056113555242</v>
      </c>
      <c r="M326" s="622"/>
      <c r="N326" s="623" t="str">
        <f t="shared" si="67"/>
        <v>!!</v>
      </c>
      <c r="O326" s="623" t="str">
        <f t="shared" si="68"/>
        <v>!!</v>
      </c>
      <c r="P326" s="623" t="str">
        <f t="shared" si="69"/>
        <v>!!</v>
      </c>
      <c r="Q326" s="623" t="str">
        <f t="shared" si="70"/>
        <v>!!</v>
      </c>
      <c r="R326" s="623" t="str">
        <f t="shared" si="71"/>
        <v>!!</v>
      </c>
      <c r="S326" s="623">
        <f t="shared" si="72"/>
        <v>1.0644619310685979</v>
      </c>
      <c r="T326" s="622"/>
      <c r="U326" s="631" t="str">
        <f>IF(ISNUMBER(U324),IF(ISNUMBER(U325),U325/U324,F325/U324),IF(ISNUMBER(U325),U325/F324,""))</f>
        <v/>
      </c>
      <c r="V326" s="631"/>
      <c r="W326" s="631"/>
      <c r="X326" s="631"/>
    </row>
    <row r="327" spans="1:24" s="350" customFormat="1" ht="10.5" x14ac:dyDescent="0.15">
      <c r="A327" s="612" t="s">
        <v>179</v>
      </c>
      <c r="B327" s="612" t="str">
        <f>Cover!$G$25</f>
        <v>NO</v>
      </c>
      <c r="C327" s="612" t="s">
        <v>220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5.5E-2</v>
      </c>
      <c r="L327" s="615">
        <f>VLOOKUP(CONCATENATE($B327,"_",$C327,"_",L$2,"_",$D327,"_",$E327),SentData!$F$2:$G$65536,2,)</f>
        <v>0.82099999999999995</v>
      </c>
      <c r="M327" s="616"/>
      <c r="N327" s="617" t="str">
        <f t="shared" si="67"/>
        <v>!!</v>
      </c>
      <c r="O327" s="617" t="str">
        <f t="shared" si="68"/>
        <v>!!</v>
      </c>
      <c r="P327" s="617" t="str">
        <f t="shared" si="69"/>
        <v>!!</v>
      </c>
      <c r="Q327" s="617" t="str">
        <f t="shared" si="70"/>
        <v>!!</v>
      </c>
      <c r="R327" s="617" t="str">
        <f t="shared" si="71"/>
        <v>!!</v>
      </c>
      <c r="S327" s="617">
        <f t="shared" si="72"/>
        <v>14.927272727272726</v>
      </c>
      <c r="T327" s="616"/>
      <c r="U327" s="612"/>
      <c r="V327" s="612"/>
      <c r="W327" s="612"/>
      <c r="X327" s="612"/>
    </row>
    <row r="328" spans="1:24" s="350" customFormat="1" ht="10.5" x14ac:dyDescent="0.15">
      <c r="A328" s="629" t="s">
        <v>178</v>
      </c>
      <c r="B328" s="612" t="str">
        <f>Cover!$G$25</f>
        <v>NO</v>
      </c>
      <c r="C328" s="612" t="s">
        <v>220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2479</v>
      </c>
      <c r="L328" s="615">
        <f>VLOOKUP(CONCATENATE($B328,"_",$C328,"_",L$2,"_",$D328,"_",$E328),SentData!$F$2:$G$65536,2,)</f>
        <v>34156</v>
      </c>
      <c r="M328" s="616"/>
      <c r="N328" s="617" t="str">
        <f t="shared" si="67"/>
        <v>!!</v>
      </c>
      <c r="O328" s="617" t="str">
        <f t="shared" si="68"/>
        <v>!!</v>
      </c>
      <c r="P328" s="617" t="str">
        <f t="shared" si="69"/>
        <v>!!</v>
      </c>
      <c r="Q328" s="617" t="str">
        <f t="shared" si="70"/>
        <v>!!</v>
      </c>
      <c r="R328" s="617" t="str">
        <f t="shared" si="71"/>
        <v>!!</v>
      </c>
      <c r="S328" s="617">
        <f t="shared" si="72"/>
        <v>13.778136345300524</v>
      </c>
      <c r="T328" s="616"/>
      <c r="U328" s="612"/>
      <c r="V328" s="612"/>
      <c r="W328" s="612"/>
      <c r="X328" s="612"/>
    </row>
    <row r="329" spans="1:24" x14ac:dyDescent="0.15">
      <c r="A329" s="630" t="s">
        <v>177</v>
      </c>
      <c r="B329" s="618" t="str">
        <f>Cover!$G$25</f>
        <v>NO</v>
      </c>
      <c r="C329" s="618" t="s">
        <v>220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45072.727272727272</v>
      </c>
      <c r="L329" s="621">
        <f>VLOOKUP(CONCATENATE($B329,"_",$C329,"_",L$2,"_","1000 NAC","_",$E329),SentData!$F$2:$G$65536,2,)/VLOOKUP(CONCATENATE($B329,"_",$C329,"_",L$2,"_",$D329,"_",$E329),SentData!$F$2:$G$65536,2,)</f>
        <v>41602.923264311816</v>
      </c>
      <c r="M329" s="622"/>
      <c r="N329" s="623" t="str">
        <f t="shared" si="67"/>
        <v>!!</v>
      </c>
      <c r="O329" s="623" t="str">
        <f t="shared" si="68"/>
        <v>!!</v>
      </c>
      <c r="P329" s="623" t="str">
        <f t="shared" si="69"/>
        <v>!!</v>
      </c>
      <c r="Q329" s="623" t="str">
        <f t="shared" si="70"/>
        <v>!!</v>
      </c>
      <c r="R329" s="623" t="str">
        <f t="shared" si="71"/>
        <v>!!</v>
      </c>
      <c r="S329" s="623">
        <f t="shared" si="72"/>
        <v>0.9230176601602057</v>
      </c>
      <c r="T329" s="622"/>
      <c r="U329" s="631" t="str">
        <f>IF(ISNUMBER(U327),IF(ISNUMBER(U328),U328/U327,F328/U327),IF(ISNUMBER(U328),U328/F327,""))</f>
        <v/>
      </c>
      <c r="V329" s="631"/>
      <c r="W329" s="631"/>
      <c r="X329" s="631"/>
    </row>
    <row r="330" spans="1:24" s="350" customFormat="1" ht="10.5" x14ac:dyDescent="0.15">
      <c r="A330" s="612" t="s">
        <v>179</v>
      </c>
      <c r="B330" s="612" t="str">
        <f>Cover!$G$25</f>
        <v>NO</v>
      </c>
      <c r="C330" s="612" t="s">
        <v>219</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0.41599999999999998</v>
      </c>
      <c r="L330" s="615">
        <f>VLOOKUP(CONCATENATE($B330,"_",$C330,"_",L$2,"_",$D330,"_",$E330),SentData!$F$2:$G$65536,2,)</f>
        <v>5.2249999999999996</v>
      </c>
      <c r="M330" s="616"/>
      <c r="N330" s="617" t="str">
        <f t="shared" si="67"/>
        <v>!!</v>
      </c>
      <c r="O330" s="617" t="str">
        <f t="shared" si="68"/>
        <v>!!</v>
      </c>
      <c r="P330" s="617" t="str">
        <f t="shared" si="69"/>
        <v>!!</v>
      </c>
      <c r="Q330" s="617" t="str">
        <f t="shared" si="70"/>
        <v>!!</v>
      </c>
      <c r="R330" s="617" t="str">
        <f t="shared" si="71"/>
        <v>!!</v>
      </c>
      <c r="S330" s="617">
        <f t="shared" si="72"/>
        <v>12.560096153846153</v>
      </c>
      <c r="T330" s="616"/>
      <c r="U330" s="612"/>
      <c r="V330" s="612"/>
      <c r="W330" s="612"/>
      <c r="X330" s="612"/>
    </row>
    <row r="331" spans="1:24" s="350" customFormat="1" ht="10.5" x14ac:dyDescent="0.15">
      <c r="A331" s="629" t="s">
        <v>178</v>
      </c>
      <c r="B331" s="612" t="str">
        <f>Cover!$G$25</f>
        <v>NO</v>
      </c>
      <c r="C331" s="612" t="s">
        <v>219</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2407</v>
      </c>
      <c r="L331" s="615">
        <f>VLOOKUP(CONCATENATE($B331,"_",$C331,"_",L$2,"_",$D331,"_",$E331),SentData!$F$2:$G$65536,2,)</f>
        <v>16669</v>
      </c>
      <c r="M331" s="616"/>
      <c r="N331" s="617" t="str">
        <f t="shared" si="67"/>
        <v>!!</v>
      </c>
      <c r="O331" s="617" t="str">
        <f t="shared" si="68"/>
        <v>!!</v>
      </c>
      <c r="P331" s="617" t="str">
        <f t="shared" si="69"/>
        <v>!!</v>
      </c>
      <c r="Q331" s="617" t="str">
        <f t="shared" si="70"/>
        <v>!!</v>
      </c>
      <c r="R331" s="617" t="str">
        <f t="shared" si="71"/>
        <v>!!</v>
      </c>
      <c r="S331" s="617">
        <f t="shared" si="72"/>
        <v>6.9252181138346494</v>
      </c>
      <c r="T331" s="616"/>
      <c r="U331" s="612"/>
      <c r="V331" s="612"/>
      <c r="W331" s="612"/>
      <c r="X331" s="612"/>
    </row>
    <row r="332" spans="1:24" x14ac:dyDescent="0.15">
      <c r="A332" s="630" t="s">
        <v>177</v>
      </c>
      <c r="B332" s="618" t="str">
        <f>Cover!$G$25</f>
        <v>NO</v>
      </c>
      <c r="C332" s="618" t="s">
        <v>219</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5786.0576923076924</v>
      </c>
      <c r="L332" s="621">
        <f>VLOOKUP(CONCATENATE($B332,"_",$C332,"_",L$2,"_","1000 NAC","_",$E332),SentData!$F$2:$G$65536,2,)/VLOOKUP(CONCATENATE($B332,"_",$C332,"_",L$2,"_",$D332,"_",$E332),SentData!$F$2:$G$65536,2,)</f>
        <v>3190.2392344497612</v>
      </c>
      <c r="M332" s="622"/>
      <c r="N332" s="623" t="str">
        <f t="shared" si="67"/>
        <v>!!</v>
      </c>
      <c r="O332" s="623" t="str">
        <f t="shared" si="68"/>
        <v>!!</v>
      </c>
      <c r="P332" s="623" t="str">
        <f t="shared" si="69"/>
        <v>!!</v>
      </c>
      <c r="Q332" s="623" t="str">
        <f t="shared" si="70"/>
        <v>!!</v>
      </c>
      <c r="R332" s="623" t="str">
        <f t="shared" si="71"/>
        <v>!!</v>
      </c>
      <c r="S332" s="623">
        <f t="shared" si="72"/>
        <v>0.55136664791487355</v>
      </c>
      <c r="T332" s="622"/>
      <c r="U332" s="631" t="str">
        <f>IF(ISNUMBER(U330),IF(ISNUMBER(U331),U331/U330,F331/U330),IF(ISNUMBER(U331),U331/F330,""))</f>
        <v/>
      </c>
      <c r="V332" s="631"/>
      <c r="W332" s="631"/>
      <c r="X332" s="631"/>
    </row>
    <row r="333" spans="1:24" s="350" customFormat="1" ht="10.5" x14ac:dyDescent="0.15">
      <c r="A333" s="612" t="s">
        <v>179</v>
      </c>
      <c r="B333" s="612" t="str">
        <f>Cover!$G$25</f>
        <v>NO</v>
      </c>
      <c r="C333" s="612" t="s">
        <v>220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0.96599999999999997</v>
      </c>
      <c r="L333" s="615">
        <f>VLOOKUP(CONCATENATE($B333,"_",$C333,"_",L$2,"_",$D333,"_",$E333),SentData!$F$2:$G$65536,2,)</f>
        <v>0.185</v>
      </c>
      <c r="M333" s="616"/>
      <c r="N333" s="617" t="str">
        <f t="shared" si="67"/>
        <v>!!</v>
      </c>
      <c r="O333" s="617" t="str">
        <f t="shared" si="68"/>
        <v>!!</v>
      </c>
      <c r="P333" s="617" t="str">
        <f t="shared" si="69"/>
        <v>!!</v>
      </c>
      <c r="Q333" s="617" t="str">
        <f t="shared" si="70"/>
        <v>!!</v>
      </c>
      <c r="R333" s="617" t="str">
        <f t="shared" si="71"/>
        <v>!!</v>
      </c>
      <c r="S333" s="617">
        <f t="shared" si="72"/>
        <v>0.19151138716356109</v>
      </c>
      <c r="T333" s="616"/>
      <c r="U333" s="612"/>
      <c r="V333" s="612"/>
      <c r="W333" s="612"/>
      <c r="X333" s="612"/>
    </row>
    <row r="334" spans="1:24" s="350" customFormat="1" ht="10.5" x14ac:dyDescent="0.15">
      <c r="A334" s="629" t="s">
        <v>178</v>
      </c>
      <c r="B334" s="612" t="str">
        <f>Cover!$G$25</f>
        <v>NO</v>
      </c>
      <c r="C334" s="612" t="s">
        <v>220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25087</v>
      </c>
      <c r="L334" s="615">
        <f>VLOOKUP(CONCATENATE($B334,"_",$C334,"_",L$2,"_",$D334,"_",$E334),SentData!$F$2:$G$65536,2,)</f>
        <v>9598</v>
      </c>
      <c r="M334" s="616"/>
      <c r="N334" s="617" t="str">
        <f t="shared" si="67"/>
        <v>!!</v>
      </c>
      <c r="O334" s="617" t="str">
        <f t="shared" si="68"/>
        <v>!!</v>
      </c>
      <c r="P334" s="617" t="str">
        <f t="shared" si="69"/>
        <v>!!</v>
      </c>
      <c r="Q334" s="617" t="str">
        <f t="shared" si="70"/>
        <v>!!</v>
      </c>
      <c r="R334" s="617" t="str">
        <f t="shared" si="71"/>
        <v>!!</v>
      </c>
      <c r="S334" s="617">
        <f t="shared" si="72"/>
        <v>0.38258859170088094</v>
      </c>
      <c r="T334" s="616"/>
      <c r="U334" s="612"/>
      <c r="V334" s="612"/>
      <c r="W334" s="612"/>
      <c r="X334" s="612"/>
    </row>
    <row r="335" spans="1:24" x14ac:dyDescent="0.15">
      <c r="A335" s="630" t="s">
        <v>177</v>
      </c>
      <c r="B335" s="618" t="str">
        <f>Cover!$G$25</f>
        <v>NO</v>
      </c>
      <c r="C335" s="618" t="s">
        <v>220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25969.979296066253</v>
      </c>
      <c r="L335" s="621">
        <f>VLOOKUP(CONCATENATE($B335,"_",$C335,"_",L$2,"_","1000 NAC","_",$E335),SentData!$F$2:$G$65536,2,)/VLOOKUP(CONCATENATE($B335,"_",$C335,"_",L$2,"_",$D335,"_",$E335),SentData!$F$2:$G$65536,2,)</f>
        <v>51881.08108108108</v>
      </c>
      <c r="M335" s="622"/>
      <c r="N335" s="623" t="str">
        <f t="shared" si="67"/>
        <v>!!</v>
      </c>
      <c r="O335" s="623" t="str">
        <f t="shared" si="68"/>
        <v>!!</v>
      </c>
      <c r="P335" s="623" t="str">
        <f t="shared" si="69"/>
        <v>!!</v>
      </c>
      <c r="Q335" s="623" t="str">
        <f t="shared" si="70"/>
        <v>!!</v>
      </c>
      <c r="R335" s="623" t="str">
        <f t="shared" si="71"/>
        <v>!!</v>
      </c>
      <c r="S335" s="623">
        <f t="shared" si="72"/>
        <v>1.9977328626110864</v>
      </c>
      <c r="T335" s="622"/>
      <c r="U335" s="631" t="str">
        <f>IF(ISNUMBER(U333),IF(ISNUMBER(U334),U334/U333,F334/U333),IF(ISNUMBER(U334),U334/F333,""))</f>
        <v/>
      </c>
      <c r="V335" s="631"/>
      <c r="W335" s="631"/>
      <c r="X335" s="631"/>
    </row>
    <row r="336" spans="1:24" s="350" customFormat="1" ht="10.5" x14ac:dyDescent="0.15">
      <c r="A336" s="612" t="s">
        <v>179</v>
      </c>
      <c r="B336" s="612" t="str">
        <f>Cover!$G$25</f>
        <v>NO</v>
      </c>
      <c r="C336" s="612" t="s">
        <v>219</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5.0000000000000001E-3</v>
      </c>
      <c r="L336" s="615">
        <f>VLOOKUP(CONCATENATE($B336,"_",$C336,"_",L$2,"_",$D336,"_",$E336),SentData!$F$2:$G$65536,2,)</f>
        <v>6.0000000000000001E-3</v>
      </c>
      <c r="M336" s="616"/>
      <c r="N336" s="617" t="str">
        <f t="shared" si="67"/>
        <v>!!</v>
      </c>
      <c r="O336" s="617" t="str">
        <f t="shared" si="68"/>
        <v>!!</v>
      </c>
      <c r="P336" s="617" t="str">
        <f t="shared" si="69"/>
        <v>!!</v>
      </c>
      <c r="Q336" s="617" t="str">
        <f t="shared" si="70"/>
        <v>!!</v>
      </c>
      <c r="R336" s="617" t="str">
        <f t="shared" si="71"/>
        <v>!!</v>
      </c>
      <c r="S336" s="617">
        <f t="shared" si="72"/>
        <v>1.2</v>
      </c>
      <c r="T336" s="616"/>
      <c r="U336" s="612"/>
      <c r="V336" s="612"/>
      <c r="W336" s="612"/>
      <c r="X336" s="612"/>
    </row>
    <row r="337" spans="1:24" s="350" customFormat="1" ht="10.5" x14ac:dyDescent="0.15">
      <c r="A337" s="629" t="s">
        <v>178</v>
      </c>
      <c r="B337" s="612" t="str">
        <f>Cover!$G$25</f>
        <v>NO</v>
      </c>
      <c r="C337" s="612" t="s">
        <v>219</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162</v>
      </c>
      <c r="L337" s="615">
        <f>VLOOKUP(CONCATENATE($B337,"_",$C337,"_",L$2,"_",$D337,"_",$E337),SentData!$F$2:$G$65536,2,)</f>
        <v>1413</v>
      </c>
      <c r="M337" s="616"/>
      <c r="N337" s="617" t="str">
        <f t="shared" si="67"/>
        <v>!!</v>
      </c>
      <c r="O337" s="617" t="str">
        <f t="shared" si="68"/>
        <v>!!</v>
      </c>
      <c r="P337" s="617" t="str">
        <f t="shared" si="69"/>
        <v>!!</v>
      </c>
      <c r="Q337" s="617" t="str">
        <f t="shared" si="70"/>
        <v>!!</v>
      </c>
      <c r="R337" s="617" t="str">
        <f t="shared" si="71"/>
        <v>!!</v>
      </c>
      <c r="S337" s="617">
        <f t="shared" si="72"/>
        <v>8.7222222222222214</v>
      </c>
      <c r="T337" s="616"/>
      <c r="U337" s="612"/>
      <c r="V337" s="612"/>
      <c r="W337" s="612"/>
      <c r="X337" s="612"/>
    </row>
    <row r="338" spans="1:24" x14ac:dyDescent="0.15">
      <c r="A338" s="630" t="s">
        <v>177</v>
      </c>
      <c r="B338" s="618" t="str">
        <f>Cover!$G$25</f>
        <v>NO</v>
      </c>
      <c r="C338" s="618" t="s">
        <v>219</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32400</v>
      </c>
      <c r="L338" s="621">
        <f>VLOOKUP(CONCATENATE($B338,"_",$C338,"_",L$2,"_","1000 NAC","_",$E338),SentData!$F$2:$G$65536,2,)/VLOOKUP(CONCATENATE($B338,"_",$C338,"_",L$2,"_",$D338,"_",$E338),SentData!$F$2:$G$65536,2,)</f>
        <v>235500</v>
      </c>
      <c r="M338" s="622"/>
      <c r="N338" s="623" t="str">
        <f t="shared" si="67"/>
        <v>!!</v>
      </c>
      <c r="O338" s="623" t="str">
        <f t="shared" si="68"/>
        <v>!!</v>
      </c>
      <c r="P338" s="623" t="str">
        <f t="shared" si="69"/>
        <v>!!</v>
      </c>
      <c r="Q338" s="623" t="str">
        <f t="shared" si="70"/>
        <v>!!</v>
      </c>
      <c r="R338" s="623" t="str">
        <f t="shared" si="71"/>
        <v>!!</v>
      </c>
      <c r="S338" s="623">
        <f t="shared" si="72"/>
        <v>7.2685185185185182</v>
      </c>
      <c r="T338" s="622"/>
      <c r="U338" s="631" t="str">
        <f>IF(ISNUMBER(U336),IF(ISNUMBER(U337),U337/U336,F337/U336),IF(ISNUMBER(U337),U337/F336,""))</f>
        <v/>
      </c>
      <c r="V338" s="631"/>
      <c r="W338" s="631"/>
      <c r="X338" s="631"/>
    </row>
    <row r="339" spans="1:24" s="350" customFormat="1" ht="10.5" x14ac:dyDescent="0.15">
      <c r="A339" s="612" t="s">
        <v>179</v>
      </c>
      <c r="B339" s="612" t="str">
        <f>Cover!$G$25</f>
        <v>NO</v>
      </c>
      <c r="C339" s="612" t="s">
        <v>220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0.105</v>
      </c>
      <c r="L339" s="615">
        <f>VLOOKUP(CONCATENATE($B339,"_",$C339,"_",L$2,"_",$D339,"_",$E339),SentData!$F$2:$G$65536,2,)</f>
        <v>7.0000000000000001E-3</v>
      </c>
      <c r="M339" s="616"/>
      <c r="N339" s="617" t="str">
        <f t="shared" si="67"/>
        <v>!!</v>
      </c>
      <c r="O339" s="617" t="str">
        <f t="shared" si="68"/>
        <v>!!</v>
      </c>
      <c r="P339" s="617" t="str">
        <f t="shared" si="69"/>
        <v>!!</v>
      </c>
      <c r="Q339" s="617" t="str">
        <f t="shared" si="70"/>
        <v>!!</v>
      </c>
      <c r="R339" s="617" t="str">
        <f t="shared" si="71"/>
        <v>!!</v>
      </c>
      <c r="S339" s="617">
        <f t="shared" si="72"/>
        <v>6.6666666666666666E-2</v>
      </c>
      <c r="T339" s="616"/>
      <c r="U339" s="612"/>
      <c r="V339" s="612"/>
      <c r="W339" s="612"/>
      <c r="X339" s="612"/>
    </row>
    <row r="340" spans="1:24" s="350" customFormat="1" ht="10.5" x14ac:dyDescent="0.15">
      <c r="A340" s="629" t="s">
        <v>178</v>
      </c>
      <c r="B340" s="612" t="str">
        <f>Cover!$G$25</f>
        <v>NO</v>
      </c>
      <c r="C340" s="612" t="s">
        <v>220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7287</v>
      </c>
      <c r="L340" s="615">
        <f>VLOOKUP(CONCATENATE($B340,"_",$C340,"_",L$2,"_",$D340,"_",$E340),SentData!$F$2:$G$65536,2,)</f>
        <v>219</v>
      </c>
      <c r="M340" s="616"/>
      <c r="N340" s="617" t="str">
        <f t="shared" si="67"/>
        <v>!!</v>
      </c>
      <c r="O340" s="617" t="str">
        <f t="shared" si="68"/>
        <v>!!</v>
      </c>
      <c r="P340" s="617" t="str">
        <f t="shared" si="69"/>
        <v>!!</v>
      </c>
      <c r="Q340" s="617" t="str">
        <f t="shared" si="70"/>
        <v>!!</v>
      </c>
      <c r="R340" s="617" t="str">
        <f t="shared" si="71"/>
        <v>!!</v>
      </c>
      <c r="S340" s="617">
        <f t="shared" si="72"/>
        <v>3.0053519967064634E-2</v>
      </c>
      <c r="T340" s="616"/>
      <c r="U340" s="612"/>
      <c r="V340" s="612"/>
      <c r="W340" s="612"/>
      <c r="X340" s="612"/>
    </row>
    <row r="341" spans="1:24" x14ac:dyDescent="0.15">
      <c r="A341" s="630" t="s">
        <v>177</v>
      </c>
      <c r="B341" s="618" t="str">
        <f>Cover!$G$25</f>
        <v>NO</v>
      </c>
      <c r="C341" s="618" t="s">
        <v>220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69400</v>
      </c>
      <c r="L341" s="621">
        <f>VLOOKUP(CONCATENATE($B341,"_",$C341,"_",L$2,"_","1000 NAC","_",$E341),SentData!$F$2:$G$65536,2,)/VLOOKUP(CONCATENATE($B341,"_",$C341,"_",L$2,"_",$D341,"_",$E341),SentData!$F$2:$G$65536,2,)</f>
        <v>31285.714285714286</v>
      </c>
      <c r="M341" s="622"/>
      <c r="N341" s="623" t="str">
        <f t="shared" si="67"/>
        <v>!!</v>
      </c>
      <c r="O341" s="623" t="str">
        <f t="shared" si="68"/>
        <v>!!</v>
      </c>
      <c r="P341" s="623" t="str">
        <f t="shared" si="69"/>
        <v>!!</v>
      </c>
      <c r="Q341" s="623" t="str">
        <f t="shared" si="70"/>
        <v>!!</v>
      </c>
      <c r="R341" s="623" t="str">
        <f t="shared" si="71"/>
        <v>!!</v>
      </c>
      <c r="S341" s="623">
        <f t="shared" si="72"/>
        <v>0.45080279950596952</v>
      </c>
      <c r="T341" s="622"/>
      <c r="U341" s="631" t="str">
        <f>IF(ISNUMBER(U339),IF(ISNUMBER(U340),U340/U339,F340/U339),IF(ISNUMBER(U340),U340/F339,""))</f>
        <v/>
      </c>
      <c r="V341" s="631"/>
      <c r="W341" s="631"/>
      <c r="X341" s="631"/>
    </row>
    <row r="342" spans="1:24" s="350" customFormat="1" ht="10.5" x14ac:dyDescent="0.15">
      <c r="A342" s="612" t="s">
        <v>179</v>
      </c>
      <c r="B342" s="612" t="str">
        <f>Cover!$G$25</f>
        <v>NO</v>
      </c>
      <c r="C342" s="612" t="s">
        <v>219</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18.882999999999999</v>
      </c>
      <c r="L342" s="615">
        <f>VLOOKUP(CONCATENATE($B342,"_",$C342,"_",L$2,"_",$D342,"_",$E342),SentData!$F$2:$G$65536,2,)</f>
        <v>17.007999999999999</v>
      </c>
      <c r="M342" s="616"/>
      <c r="N342" s="617" t="str">
        <f t="shared" si="67"/>
        <v>!!</v>
      </c>
      <c r="O342" s="617" t="str">
        <f t="shared" si="68"/>
        <v>!!</v>
      </c>
      <c r="P342" s="617" t="str">
        <f t="shared" si="69"/>
        <v>!!</v>
      </c>
      <c r="Q342" s="617" t="str">
        <f t="shared" si="70"/>
        <v>!!</v>
      </c>
      <c r="R342" s="617" t="str">
        <f t="shared" si="71"/>
        <v>!!</v>
      </c>
      <c r="S342" s="617">
        <f t="shared" si="72"/>
        <v>0.90070433723454957</v>
      </c>
      <c r="T342" s="616"/>
      <c r="U342" s="612"/>
      <c r="V342" s="612"/>
      <c r="W342" s="612"/>
      <c r="X342" s="612"/>
    </row>
    <row r="343" spans="1:24" s="350" customFormat="1" ht="10.5" x14ac:dyDescent="0.15">
      <c r="A343" s="629" t="s">
        <v>178</v>
      </c>
      <c r="B343" s="612" t="str">
        <f>Cover!$G$25</f>
        <v>NO</v>
      </c>
      <c r="C343" s="612" t="s">
        <v>219</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305931</v>
      </c>
      <c r="L343" s="615">
        <f>VLOOKUP(CONCATENATE($B343,"_",$C343,"_",L$2,"_",$D343,"_",$E343),SentData!$F$2:$G$65536,2,)</f>
        <v>358603</v>
      </c>
      <c r="M343" s="616"/>
      <c r="N343" s="617" t="str">
        <f t="shared" si="67"/>
        <v>!!</v>
      </c>
      <c r="O343" s="617" t="str">
        <f t="shared" si="68"/>
        <v>!!</v>
      </c>
      <c r="P343" s="617" t="str">
        <f t="shared" si="69"/>
        <v>!!</v>
      </c>
      <c r="Q343" s="617" t="str">
        <f t="shared" si="70"/>
        <v>!!</v>
      </c>
      <c r="R343" s="617" t="str">
        <f t="shared" si="71"/>
        <v>!!</v>
      </c>
      <c r="S343" s="617">
        <f t="shared" si="72"/>
        <v>1.1721695414979194</v>
      </c>
      <c r="T343" s="616"/>
      <c r="U343" s="612"/>
      <c r="V343" s="612"/>
      <c r="W343" s="612"/>
      <c r="X343" s="612"/>
    </row>
    <row r="344" spans="1:24" x14ac:dyDescent="0.15">
      <c r="A344" s="630" t="s">
        <v>177</v>
      </c>
      <c r="B344" s="618" t="str">
        <f>Cover!$G$25</f>
        <v>NO</v>
      </c>
      <c r="C344" s="618" t="s">
        <v>219</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16201.398082931739</v>
      </c>
      <c r="L344" s="621">
        <f>VLOOKUP(CONCATENATE($B344,"_",$C344,"_",L$2,"_","1000 NAC","_",$E344),SentData!$F$2:$G$65536,2,)/VLOOKUP(CONCATENATE($B344,"_",$C344,"_",L$2,"_",$D344,"_",$E344),SentData!$F$2:$G$65536,2,)</f>
        <v>21084.372060206962</v>
      </c>
      <c r="M344" s="622"/>
      <c r="N344" s="623" t="str">
        <f t="shared" si="67"/>
        <v>!!</v>
      </c>
      <c r="O344" s="623" t="str">
        <f t="shared" si="68"/>
        <v>!!</v>
      </c>
      <c r="P344" s="623" t="str">
        <f t="shared" si="69"/>
        <v>!!</v>
      </c>
      <c r="Q344" s="623" t="str">
        <f t="shared" si="70"/>
        <v>!!</v>
      </c>
      <c r="R344" s="623" t="str">
        <f t="shared" si="71"/>
        <v>!!</v>
      </c>
      <c r="S344" s="623">
        <f t="shared" si="72"/>
        <v>1.3013921361773997</v>
      </c>
      <c r="T344" s="622"/>
      <c r="U344" s="631" t="str">
        <f>IF(ISNUMBER(U342),IF(ISNUMBER(U343),U343/U342,F343/U342),IF(ISNUMBER(U343),U343/F342,""))</f>
        <v/>
      </c>
      <c r="V344" s="631"/>
      <c r="W344" s="631"/>
      <c r="X344" s="631"/>
    </row>
    <row r="345" spans="1:24" s="350" customFormat="1" ht="10.5" x14ac:dyDescent="0.15">
      <c r="A345" s="612" t="s">
        <v>179</v>
      </c>
      <c r="B345" s="612" t="str">
        <f>Cover!$G$25</f>
        <v>NO</v>
      </c>
      <c r="C345" s="612" t="s">
        <v>220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2.4E-2</v>
      </c>
      <c r="L345" s="615">
        <f>VLOOKUP(CONCATENATE($B345,"_",$C345,"_",L$2,"_",$D345,"_",$E345),SentData!$F$2:$G$65536,2,)</f>
        <v>0.93200000000000005</v>
      </c>
      <c r="M345" s="616"/>
      <c r="N345" s="617" t="str">
        <f t="shared" si="67"/>
        <v>!!</v>
      </c>
      <c r="O345" s="617" t="str">
        <f t="shared" si="68"/>
        <v>!!</v>
      </c>
      <c r="P345" s="617" t="str">
        <f t="shared" si="69"/>
        <v>!!</v>
      </c>
      <c r="Q345" s="617" t="str">
        <f t="shared" si="70"/>
        <v>!!</v>
      </c>
      <c r="R345" s="617" t="str">
        <f t="shared" si="71"/>
        <v>!!</v>
      </c>
      <c r="S345" s="617">
        <f t="shared" si="72"/>
        <v>38.833333333333336</v>
      </c>
      <c r="T345" s="616"/>
      <c r="U345" s="612"/>
      <c r="V345" s="612"/>
      <c r="W345" s="612"/>
      <c r="X345" s="612"/>
    </row>
    <row r="346" spans="1:24" s="350" customFormat="1" ht="10.5" x14ac:dyDescent="0.15">
      <c r="A346" s="629" t="s">
        <v>178</v>
      </c>
      <c r="B346" s="612" t="str">
        <f>Cover!$G$25</f>
        <v>NO</v>
      </c>
      <c r="C346" s="612" t="s">
        <v>220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360</v>
      </c>
      <c r="L346" s="615">
        <f>VLOOKUP(CONCATENATE($B346,"_",$C346,"_",L$2,"_",$D346,"_",$E346),SentData!$F$2:$G$65536,2,)</f>
        <v>9468</v>
      </c>
      <c r="M346" s="616"/>
      <c r="N346" s="617" t="str">
        <f t="shared" si="67"/>
        <v>!!</v>
      </c>
      <c r="O346" s="617" t="str">
        <f t="shared" si="68"/>
        <v>!!</v>
      </c>
      <c r="P346" s="617" t="str">
        <f t="shared" si="69"/>
        <v>!!</v>
      </c>
      <c r="Q346" s="617" t="str">
        <f t="shared" si="70"/>
        <v>!!</v>
      </c>
      <c r="R346" s="617" t="str">
        <f t="shared" si="71"/>
        <v>!!</v>
      </c>
      <c r="S346" s="617">
        <f t="shared" si="72"/>
        <v>26.3</v>
      </c>
      <c r="T346" s="616"/>
      <c r="U346" s="612"/>
      <c r="V346" s="612"/>
      <c r="W346" s="612"/>
      <c r="X346" s="612"/>
    </row>
    <row r="347" spans="1:24" x14ac:dyDescent="0.15">
      <c r="A347" s="630" t="s">
        <v>177</v>
      </c>
      <c r="B347" s="618" t="str">
        <f>Cover!$G$25</f>
        <v>NO</v>
      </c>
      <c r="C347" s="618" t="s">
        <v>220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15000</v>
      </c>
      <c r="L347" s="621">
        <f>VLOOKUP(CONCATENATE($B347,"_",$C347,"_",L$2,"_","1000 NAC","_",$E347),SentData!$F$2:$G$65536,2,)/VLOOKUP(CONCATENATE($B347,"_",$C347,"_",L$2,"_",$D347,"_",$E347),SentData!$F$2:$G$65536,2,)</f>
        <v>10158.798283261802</v>
      </c>
      <c r="M347" s="622"/>
      <c r="N347" s="623" t="str">
        <f t="shared" si="67"/>
        <v>!!</v>
      </c>
      <c r="O347" s="623" t="str">
        <f t="shared" si="68"/>
        <v>!!</v>
      </c>
      <c r="P347" s="623" t="str">
        <f t="shared" si="69"/>
        <v>!!</v>
      </c>
      <c r="Q347" s="623" t="str">
        <f t="shared" si="70"/>
        <v>!!</v>
      </c>
      <c r="R347" s="623" t="str">
        <f t="shared" si="71"/>
        <v>!!</v>
      </c>
      <c r="S347" s="623">
        <f t="shared" si="72"/>
        <v>0.67725321888412016</v>
      </c>
      <c r="T347" s="622"/>
      <c r="U347" s="631" t="str">
        <f>IF(ISNUMBER(U345),IF(ISNUMBER(U346),U346/U345,F346/U345),IF(ISNUMBER(U346),U346/F345,""))</f>
        <v/>
      </c>
      <c r="V347" s="631"/>
      <c r="W347" s="631"/>
      <c r="X347" s="631"/>
    </row>
    <row r="348" spans="1:24" s="350" customFormat="1" ht="10.5" x14ac:dyDescent="0.15">
      <c r="A348" s="612" t="s">
        <v>179</v>
      </c>
      <c r="B348" s="612" t="str">
        <f>Cover!$G$25</f>
        <v>NO</v>
      </c>
      <c r="C348" s="612" t="s">
        <v>219</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1.8340000000000001</v>
      </c>
      <c r="L348" s="615">
        <f>VLOOKUP(CONCATENATE($B348,"_",$C348,"_",L$2,"_",$D348,"_",$E348),SentData!$F$2:$G$65536,2,)</f>
        <v>1.8560000000000001</v>
      </c>
      <c r="M348" s="616"/>
      <c r="N348" s="617" t="str">
        <f t="shared" si="67"/>
        <v>!!</v>
      </c>
      <c r="O348" s="617" t="str">
        <f t="shared" si="68"/>
        <v>!!</v>
      </c>
      <c r="P348" s="617" t="str">
        <f t="shared" si="69"/>
        <v>!!</v>
      </c>
      <c r="Q348" s="617" t="str">
        <f t="shared" si="70"/>
        <v>!!</v>
      </c>
      <c r="R348" s="617" t="str">
        <f t="shared" si="71"/>
        <v>!!</v>
      </c>
      <c r="S348" s="617">
        <f t="shared" si="72"/>
        <v>1.0119956379498365</v>
      </c>
      <c r="T348" s="616"/>
      <c r="U348" s="612"/>
      <c r="V348" s="612"/>
      <c r="W348" s="612"/>
      <c r="X348" s="612"/>
    </row>
    <row r="349" spans="1:24" s="350" customFormat="1" ht="10.5" x14ac:dyDescent="0.15">
      <c r="A349" s="629" t="s">
        <v>178</v>
      </c>
      <c r="B349" s="612" t="str">
        <f>Cover!$G$25</f>
        <v>NO</v>
      </c>
      <c r="C349" s="612" t="s">
        <v>219</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11086</v>
      </c>
      <c r="L349" s="615">
        <f>VLOOKUP(CONCATENATE($B349,"_",$C349,"_",L$2,"_",$D349,"_",$E349),SentData!$F$2:$G$65536,2,)</f>
        <v>11037</v>
      </c>
      <c r="M349" s="616"/>
      <c r="N349" s="617" t="str">
        <f t="shared" si="67"/>
        <v>!!</v>
      </c>
      <c r="O349" s="617" t="str">
        <f t="shared" si="68"/>
        <v>!!</v>
      </c>
      <c r="P349" s="617" t="str">
        <f t="shared" si="69"/>
        <v>!!</v>
      </c>
      <c r="Q349" s="617" t="str">
        <f t="shared" si="70"/>
        <v>!!</v>
      </c>
      <c r="R349" s="617" t="str">
        <f t="shared" si="71"/>
        <v>!!</v>
      </c>
      <c r="S349" s="617">
        <f t="shared" si="72"/>
        <v>0.99558001082446324</v>
      </c>
      <c r="T349" s="616"/>
      <c r="U349" s="612"/>
      <c r="V349" s="612"/>
      <c r="W349" s="612"/>
      <c r="X349" s="612"/>
    </row>
    <row r="350" spans="1:24" x14ac:dyDescent="0.15">
      <c r="A350" s="630" t="s">
        <v>177</v>
      </c>
      <c r="B350" s="618" t="str">
        <f>Cover!$G$25</f>
        <v>NO</v>
      </c>
      <c r="C350" s="618" t="s">
        <v>219</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6044.7110141766625</v>
      </c>
      <c r="L350" s="621">
        <f>VLOOKUP(CONCATENATE($B350,"_",$C350,"_",L$2,"_","1000 NAC","_",$E350),SentData!$F$2:$G$65536,2,)/VLOOKUP(CONCATENATE($B350,"_",$C350,"_",L$2,"_",$D350,"_",$E350),SentData!$F$2:$G$65536,2,)</f>
        <v>5946.6594827586205</v>
      </c>
      <c r="M350" s="622"/>
      <c r="N350" s="623" t="str">
        <f t="shared" si="67"/>
        <v>!!</v>
      </c>
      <c r="O350" s="623" t="str">
        <f t="shared" si="68"/>
        <v>!!</v>
      </c>
      <c r="P350" s="623" t="str">
        <f t="shared" si="69"/>
        <v>!!</v>
      </c>
      <c r="Q350" s="623" t="str">
        <f t="shared" si="70"/>
        <v>!!</v>
      </c>
      <c r="R350" s="623" t="str">
        <f t="shared" si="71"/>
        <v>!!</v>
      </c>
      <c r="S350" s="623">
        <f t="shared" si="72"/>
        <v>0.98377895466167331</v>
      </c>
      <c r="T350" s="622"/>
      <c r="U350" s="631" t="str">
        <f>IF(ISNUMBER(U348),IF(ISNUMBER(U349),U349/U348,F349/U348),IF(ISNUMBER(U349),U349/F348,""))</f>
        <v/>
      </c>
      <c r="V350" s="631"/>
      <c r="W350" s="631"/>
      <c r="X350" s="631"/>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50" customFormat="1" ht="10.5" x14ac:dyDescent="0.15">
      <c r="A1" s="360" t="s">
        <v>176</v>
      </c>
      <c r="B1" s="355" t="s">
        <v>174</v>
      </c>
      <c r="C1" s="639">
        <v>0.8</v>
      </c>
      <c r="D1" s="356" t="s">
        <v>175</v>
      </c>
      <c r="E1" s="639">
        <v>1.2</v>
      </c>
      <c r="J1" s="357"/>
      <c r="K1" s="357"/>
      <c r="L1" s="354"/>
      <c r="S1" s="354"/>
      <c r="U1" s="2213" t="s">
        <v>54</v>
      </c>
      <c r="V1" s="2213"/>
      <c r="W1" s="2213"/>
      <c r="X1" s="2213"/>
      <c r="Y1" s="625"/>
    </row>
    <row r="2" spans="1:25" s="350" customFormat="1" ht="10.5" x14ac:dyDescent="0.15">
      <c r="A2" s="350" t="s">
        <v>3</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NO</v>
      </c>
      <c r="C3" s="350" t="s">
        <v>293</v>
      </c>
      <c r="D3" s="350" t="s">
        <v>291</v>
      </c>
      <c r="E3" s="351" t="s">
        <v>227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12568.430474772726</v>
      </c>
      <c r="L3" s="350">
        <f>VLOOKUP(CONCATENATE($B3,"_",$C3,"_",L$2,"_",$D3,"_",$E3),SentData!$F$2:$G$65536,2,)</f>
        <v>11749.886885227272</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f t="shared" ref="S3:S14" si="6">IF(OR(ISERROR(K3),ISERROR(L3)),"!!",IF(K3=0,"!!",L3/K3))</f>
        <v>0.93487304630530998</v>
      </c>
      <c r="T3" s="352"/>
    </row>
    <row r="4" spans="1:25" s="350" customFormat="1" ht="10.5" x14ac:dyDescent="0.15">
      <c r="B4" s="350" t="str">
        <f>Cover!$G$25</f>
        <v>NO</v>
      </c>
      <c r="C4" s="350" t="s">
        <v>293</v>
      </c>
      <c r="D4" s="350" t="s">
        <v>291</v>
      </c>
      <c r="E4" s="351" t="s">
        <v>228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11280.813362272727</v>
      </c>
      <c r="L4" s="350">
        <f>VLOOKUP(CONCATENATE($B4,"_",$C4,"_",L$2,"_",$D4,"_",$E4),SentData!$F$2:$G$65536,2,)</f>
        <v>10460.909</v>
      </c>
      <c r="M4" s="352"/>
      <c r="N4" s="353" t="str">
        <f t="shared" si="1"/>
        <v>!!</v>
      </c>
      <c r="O4" s="353" t="str">
        <f t="shared" si="2"/>
        <v>!!</v>
      </c>
      <c r="P4" s="353" t="str">
        <f t="shared" si="3"/>
        <v>!!</v>
      </c>
      <c r="Q4" s="353" t="str">
        <f t="shared" si="4"/>
        <v>!!</v>
      </c>
      <c r="R4" s="353" t="str">
        <f t="shared" si="5"/>
        <v>!!</v>
      </c>
      <c r="S4" s="353">
        <f t="shared" si="6"/>
        <v>0.92731868386238925</v>
      </c>
      <c r="T4" s="352"/>
    </row>
    <row r="5" spans="1:25" s="350" customFormat="1" ht="10.5" x14ac:dyDescent="0.15">
      <c r="B5" s="350" t="str">
        <f>Cover!$G$25</f>
        <v>NO</v>
      </c>
      <c r="C5" s="350" t="s">
        <v>293</v>
      </c>
      <c r="D5" s="350" t="s">
        <v>291</v>
      </c>
      <c r="E5" s="351" t="s">
        <v>229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1287.6171125000001</v>
      </c>
      <c r="L5" s="350">
        <f>VLOOKUP(CONCATENATE($B5,"_",$C5,"_",L$2,"_",$D5,"_",$E5),SentData!$F$2:$G$65536,2,)</f>
        <v>1288.9780000000001</v>
      </c>
      <c r="M5" s="352"/>
      <c r="N5" s="353" t="str">
        <f t="shared" si="1"/>
        <v>!!</v>
      </c>
      <c r="O5" s="353" t="str">
        <f t="shared" si="2"/>
        <v>!!</v>
      </c>
      <c r="P5" s="353" t="str">
        <f t="shared" si="3"/>
        <v>!!</v>
      </c>
      <c r="Q5" s="353" t="str">
        <f t="shared" si="4"/>
        <v>!!</v>
      </c>
      <c r="R5" s="353" t="str">
        <f t="shared" si="5"/>
        <v>!!</v>
      </c>
      <c r="S5" s="353">
        <f t="shared" si="6"/>
        <v>1.0010569038627932</v>
      </c>
      <c r="T5" s="352"/>
    </row>
    <row r="6" spans="1:25" s="350" customFormat="1" ht="10.5" x14ac:dyDescent="0.15">
      <c r="B6" s="350" t="str">
        <f>Cover!$G$25</f>
        <v>NO</v>
      </c>
      <c r="C6" s="350" t="s">
        <v>293</v>
      </c>
      <c r="D6" s="350" t="s">
        <v>291</v>
      </c>
      <c r="E6" s="351" t="s">
        <v>230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459.50424061933523</v>
      </c>
      <c r="L6" s="350">
        <f>VLOOKUP(CONCATENATE($B6,"_",$C6,"_",L$2,"_",$D6,"_",$E6),SentData!$F$2:$G$65536,2,)</f>
        <v>422.99592786818181</v>
      </c>
      <c r="M6" s="352"/>
      <c r="N6" s="353" t="str">
        <f t="shared" si="1"/>
        <v>!!</v>
      </c>
      <c r="O6" s="353" t="str">
        <f t="shared" si="2"/>
        <v>!!</v>
      </c>
      <c r="P6" s="353" t="str">
        <f t="shared" si="3"/>
        <v>!!</v>
      </c>
      <c r="Q6" s="353" t="str">
        <f t="shared" si="4"/>
        <v>!!</v>
      </c>
      <c r="R6" s="353" t="str">
        <f t="shared" si="5"/>
        <v>!!</v>
      </c>
      <c r="S6" s="353">
        <f t="shared" si="6"/>
        <v>0.92054847480417956</v>
      </c>
      <c r="T6" s="352"/>
    </row>
    <row r="7" spans="1:25" s="350" customFormat="1" ht="10.5" x14ac:dyDescent="0.15">
      <c r="B7" s="350" t="str">
        <f>Cover!$G$25</f>
        <v>NO</v>
      </c>
      <c r="C7" s="350" t="s">
        <v>293</v>
      </c>
      <c r="D7" s="350" t="s">
        <v>291</v>
      </c>
      <c r="E7" s="351" t="s">
        <v>231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449.54422351765248</v>
      </c>
      <c r="L7" s="350">
        <f>VLOOKUP(CONCATENATE($B7,"_",$C7,"_",L$2,"_",$D7,"_",$E7),SentData!$F$2:$G$65536,2,)</f>
        <v>418.43634827848302</v>
      </c>
      <c r="M7" s="352"/>
      <c r="N7" s="353" t="str">
        <f t="shared" si="1"/>
        <v>!!</v>
      </c>
      <c r="O7" s="353" t="str">
        <f t="shared" si="2"/>
        <v>!!</v>
      </c>
      <c r="P7" s="353" t="str">
        <f t="shared" si="3"/>
        <v>!!</v>
      </c>
      <c r="Q7" s="353" t="str">
        <f t="shared" si="4"/>
        <v>!!</v>
      </c>
      <c r="R7" s="353" t="str">
        <f t="shared" si="5"/>
        <v>!!</v>
      </c>
      <c r="S7" s="353">
        <f t="shared" si="6"/>
        <v>0.93080130138086858</v>
      </c>
      <c r="T7" s="352"/>
    </row>
    <row r="8" spans="1:25" s="350" customFormat="1" ht="10.5" x14ac:dyDescent="0.15">
      <c r="B8" s="350" t="str">
        <f>Cover!$G$25</f>
        <v>NO</v>
      </c>
      <c r="C8" s="350" t="s">
        <v>293</v>
      </c>
      <c r="D8" s="350" t="s">
        <v>291</v>
      </c>
      <c r="E8" s="351" t="s">
        <v>232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9.9600171016827392</v>
      </c>
      <c r="L8" s="350">
        <f>VLOOKUP(CONCATENATE($B8,"_",$C8,"_",L$2,"_",$D8,"_",$E8),SentData!$F$2:$G$65536,2,)</f>
        <v>4.5595795896988145</v>
      </c>
      <c r="M8" s="352"/>
      <c r="N8" s="353" t="str">
        <f t="shared" si="1"/>
        <v>!!</v>
      </c>
      <c r="O8" s="353" t="str">
        <f t="shared" si="2"/>
        <v>!!</v>
      </c>
      <c r="P8" s="353" t="str">
        <f t="shared" si="3"/>
        <v>!!</v>
      </c>
      <c r="Q8" s="353" t="str">
        <f t="shared" si="4"/>
        <v>!!</v>
      </c>
      <c r="R8" s="353" t="str">
        <f t="shared" si="5"/>
        <v>!!</v>
      </c>
      <c r="S8" s="353">
        <f t="shared" si="6"/>
        <v>0.45778832939237385</v>
      </c>
      <c r="T8" s="352"/>
    </row>
    <row r="9" spans="1:25" s="350" customFormat="1" ht="10.5" x14ac:dyDescent="0.15">
      <c r="B9" s="350" t="str">
        <f>Cover!$G$25</f>
        <v>NO</v>
      </c>
      <c r="C9" s="350" t="s">
        <v>293</v>
      </c>
      <c r="D9" s="350" t="s">
        <v>291</v>
      </c>
      <c r="E9" s="351" t="s">
        <v>233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634.05582440741387</v>
      </c>
      <c r="L9" s="350">
        <f>VLOOKUP(CONCATENATE($B9,"_",$C9,"_",L$2,"_",$D9,"_",$E9),SentData!$F$2:$G$65536,2,)</f>
        <v>563.99457049090836</v>
      </c>
      <c r="M9" s="352"/>
      <c r="N9" s="353" t="str">
        <f t="shared" si="1"/>
        <v>!!</v>
      </c>
      <c r="O9" s="353" t="str">
        <f t="shared" si="2"/>
        <v>!!</v>
      </c>
      <c r="P9" s="353" t="str">
        <f t="shared" si="3"/>
        <v>!!</v>
      </c>
      <c r="Q9" s="353" t="str">
        <f t="shared" si="4"/>
        <v>!!</v>
      </c>
      <c r="R9" s="353" t="str">
        <f t="shared" si="5"/>
        <v>!!</v>
      </c>
      <c r="S9" s="353">
        <f t="shared" si="6"/>
        <v>0.8895030197349193</v>
      </c>
      <c r="T9" s="352"/>
    </row>
    <row r="10" spans="1:25" s="350" customFormat="1" ht="10.5" x14ac:dyDescent="0.15">
      <c r="B10" s="350" t="str">
        <f>Cover!$G$25</f>
        <v>NO</v>
      </c>
      <c r="C10" s="350" t="s">
        <v>293</v>
      </c>
      <c r="D10" s="350" t="s">
        <v>291</v>
      </c>
      <c r="E10" s="351" t="s">
        <v>234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620.30662904385997</v>
      </c>
      <c r="L10" s="350">
        <f>VLOOKUP(CONCATENATE($B10,"_",$C10,"_",L$2,"_",$D10,"_",$E10),SentData!$F$2:$G$65536,2,)</f>
        <v>543.96725276202801</v>
      </c>
      <c r="M10" s="352"/>
      <c r="N10" s="353" t="str">
        <f t="shared" si="1"/>
        <v>!!</v>
      </c>
      <c r="O10" s="353" t="str">
        <f t="shared" si="2"/>
        <v>!!</v>
      </c>
      <c r="P10" s="353" t="str">
        <f t="shared" si="3"/>
        <v>!!</v>
      </c>
      <c r="Q10" s="353" t="str">
        <f t="shared" si="4"/>
        <v>!!</v>
      </c>
      <c r="R10" s="353" t="str">
        <f t="shared" si="5"/>
        <v>!!</v>
      </c>
      <c r="S10" s="353">
        <f t="shared" si="6"/>
        <v>0.87693283820051804</v>
      </c>
      <c r="T10" s="352"/>
    </row>
    <row r="11" spans="1:25" s="350" customFormat="1" ht="10.5" x14ac:dyDescent="0.15">
      <c r="B11" s="350" t="str">
        <f>Cover!$G$25</f>
        <v>NO</v>
      </c>
      <c r="C11" s="350" t="s">
        <v>293</v>
      </c>
      <c r="D11" s="350" t="s">
        <v>291</v>
      </c>
      <c r="E11" s="351" t="s">
        <v>235</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13.749195363553838</v>
      </c>
      <c r="L11" s="350">
        <f>VLOOKUP(CONCATENATE($B11,"_",$C11,"_",L$2,"_",$D11,"_",$E11),SentData!$F$2:$G$65536,2,)</f>
        <v>20.027317728880334</v>
      </c>
      <c r="M11" s="352"/>
      <c r="N11" s="353" t="str">
        <f t="shared" si="1"/>
        <v>!!</v>
      </c>
      <c r="O11" s="353" t="str">
        <f t="shared" si="2"/>
        <v>!!</v>
      </c>
      <c r="P11" s="353" t="str">
        <f t="shared" si="3"/>
        <v>!!</v>
      </c>
      <c r="Q11" s="353" t="str">
        <f t="shared" si="4"/>
        <v>!!</v>
      </c>
      <c r="R11" s="353" t="str">
        <f t="shared" si="5"/>
        <v>!!</v>
      </c>
      <c r="S11" s="353">
        <f t="shared" si="6"/>
        <v>1.4566174382806756</v>
      </c>
      <c r="T11" s="352"/>
    </row>
    <row r="12" spans="1:25" s="350" customFormat="1" ht="10.5" x14ac:dyDescent="0.15">
      <c r="B12" s="350" t="str">
        <f>Cover!$G$25</f>
        <v>NO</v>
      </c>
      <c r="C12" s="350" t="s">
        <v>293</v>
      </c>
      <c r="D12" s="350" t="s">
        <v>291</v>
      </c>
      <c r="E12" s="351" t="s">
        <v>236</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11474.870409745976</v>
      </c>
      <c r="L12" s="350">
        <f>VLOOKUP(CONCATENATE($B12,"_",$C12,"_",L$2,"_",$D12,"_",$E12),SentData!$F$2:$G$65536,2,)</f>
        <v>10762.896386868182</v>
      </c>
      <c r="M12" s="352"/>
      <c r="N12" s="353" t="str">
        <f t="shared" si="1"/>
        <v>!!</v>
      </c>
      <c r="O12" s="353" t="str">
        <f t="shared" si="2"/>
        <v>!!</v>
      </c>
      <c r="P12" s="353" t="str">
        <f t="shared" si="3"/>
        <v>!!</v>
      </c>
      <c r="Q12" s="353" t="str">
        <f t="shared" si="4"/>
        <v>!!</v>
      </c>
      <c r="R12" s="353" t="str">
        <f t="shared" si="5"/>
        <v>!!</v>
      </c>
      <c r="S12" s="353">
        <f t="shared" si="6"/>
        <v>0.93795363281200184</v>
      </c>
      <c r="T12" s="352"/>
    </row>
    <row r="13" spans="1:25" s="350" customFormat="1" ht="10.5" x14ac:dyDescent="0.15">
      <c r="B13" s="350" t="str">
        <f>Cover!$G$25</f>
        <v>NO</v>
      </c>
      <c r="C13" s="350" t="s">
        <v>293</v>
      </c>
      <c r="D13" s="350" t="s">
        <v>291</v>
      </c>
      <c r="E13" s="351" t="s">
        <v>237</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10210.962509711213</v>
      </c>
      <c r="L13" s="350">
        <f>VLOOKUP(CONCATENATE($B13,"_",$C13,"_",L$2,"_",$D13,"_",$E13),SentData!$F$2:$G$65536,2,)</f>
        <v>9498.5051059215657</v>
      </c>
      <c r="M13" s="352"/>
      <c r="N13" s="353" t="str">
        <f t="shared" si="1"/>
        <v>!!</v>
      </c>
      <c r="O13" s="353" t="str">
        <f t="shared" si="2"/>
        <v>!!</v>
      </c>
      <c r="P13" s="353" t="str">
        <f t="shared" si="3"/>
        <v>!!</v>
      </c>
      <c r="Q13" s="353" t="str">
        <f t="shared" si="4"/>
        <v>!!</v>
      </c>
      <c r="R13" s="353" t="str">
        <f t="shared" si="5"/>
        <v>!!</v>
      </c>
      <c r="S13" s="353">
        <f t="shared" si="6"/>
        <v>0.93022622469604999</v>
      </c>
      <c r="T13" s="352"/>
    </row>
    <row r="14" spans="1:25" s="350" customFormat="1" ht="10.5" x14ac:dyDescent="0.15">
      <c r="B14" s="350" t="str">
        <f>Cover!$G$25</f>
        <v>NO</v>
      </c>
      <c r="C14" s="350" t="s">
        <v>293</v>
      </c>
      <c r="D14" s="350" t="s">
        <v>291</v>
      </c>
      <c r="E14" s="351" t="s">
        <v>238</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1263.9079000347635</v>
      </c>
      <c r="L14" s="350">
        <f>VLOOKUP(CONCATENATE($B14,"_",$C14,"_",L$2,"_",$D14,"_",$E14),SentData!$F$2:$G$65536,2,)</f>
        <v>1264.3912809466171</v>
      </c>
      <c r="M14" s="352"/>
      <c r="N14" s="353" t="str">
        <f t="shared" si="1"/>
        <v>!!</v>
      </c>
      <c r="O14" s="353" t="str">
        <f t="shared" si="2"/>
        <v>!!</v>
      </c>
      <c r="P14" s="353" t="str">
        <f t="shared" si="3"/>
        <v>!!</v>
      </c>
      <c r="Q14" s="353" t="str">
        <f t="shared" si="4"/>
        <v>!!</v>
      </c>
      <c r="R14" s="353" t="str">
        <f t="shared" si="5"/>
        <v>!!</v>
      </c>
      <c r="S14" s="353">
        <f t="shared" si="6"/>
        <v>1.0003824494742379</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433" customWidth="1"/>
    <col min="2" max="2" width="78.25" style="1433" customWidth="1"/>
    <col min="3" max="3" width="82.375" style="1433" customWidth="1"/>
    <col min="4" max="16384" width="9" style="1433"/>
  </cols>
  <sheetData>
    <row r="1" spans="1:3" ht="16.5" thickBot="1" x14ac:dyDescent="0.3">
      <c r="A1" s="1492" t="s">
        <v>295</v>
      </c>
      <c r="B1" s="1491"/>
    </row>
    <row r="2" spans="1:3" x14ac:dyDescent="0.25">
      <c r="A2" s="1490"/>
      <c r="B2" s="1489" t="s">
        <v>295</v>
      </c>
      <c r="C2" s="1488"/>
    </row>
    <row r="3" spans="1:3" x14ac:dyDescent="0.25">
      <c r="A3" s="1485"/>
      <c r="B3" s="1484" t="s">
        <v>295</v>
      </c>
      <c r="C3" s="1487"/>
    </row>
    <row r="4" spans="1:3" ht="18" customHeight="1" x14ac:dyDescent="0.25">
      <c r="A4" s="1485"/>
      <c r="B4" s="1484" t="s">
        <v>295</v>
      </c>
      <c r="C4" s="2214" t="s">
        <v>947</v>
      </c>
    </row>
    <row r="5" spans="1:3" ht="18" customHeight="1" x14ac:dyDescent="0.25">
      <c r="A5" s="1485"/>
      <c r="B5" s="1484"/>
      <c r="C5" s="2215"/>
    </row>
    <row r="6" spans="1:3" ht="18.75" x14ac:dyDescent="0.3">
      <c r="A6" s="1485"/>
      <c r="B6" s="1484"/>
      <c r="C6" s="1486" t="s">
        <v>430</v>
      </c>
    </row>
    <row r="7" spans="1:3" ht="18.75" x14ac:dyDescent="0.3">
      <c r="A7" s="1485"/>
      <c r="B7" s="1484"/>
      <c r="C7" s="1486" t="s">
        <v>324</v>
      </c>
    </row>
    <row r="8" spans="1:3" ht="18.75" x14ac:dyDescent="0.25">
      <c r="A8" s="1485"/>
      <c r="B8" s="1484"/>
      <c r="C8" s="1483" t="s">
        <v>946</v>
      </c>
    </row>
    <row r="9" spans="1:3" x14ac:dyDescent="0.25">
      <c r="A9" s="1482"/>
      <c r="B9" s="1481"/>
      <c r="C9" s="1480"/>
    </row>
    <row r="10" spans="1:3" ht="18" customHeight="1" x14ac:dyDescent="0.25">
      <c r="A10" s="1479" t="s">
        <v>295</v>
      </c>
      <c r="B10" s="798"/>
      <c r="C10" s="2224" t="s">
        <v>945</v>
      </c>
    </row>
    <row r="11" spans="1:3" ht="18" customHeight="1" x14ac:dyDescent="0.25">
      <c r="A11" s="1080" t="s">
        <v>311</v>
      </c>
      <c r="B11" s="1081" t="s">
        <v>311</v>
      </c>
      <c r="C11" s="2225"/>
    </row>
    <row r="12" spans="1:3" ht="18" customHeight="1" x14ac:dyDescent="0.25">
      <c r="A12" s="1082" t="s">
        <v>302</v>
      </c>
      <c r="B12" s="1081"/>
      <c r="C12" s="2225"/>
    </row>
    <row r="13" spans="1:3" s="1473" customFormat="1" ht="18" customHeight="1" x14ac:dyDescent="0.25">
      <c r="A13" s="1478" t="s">
        <v>295</v>
      </c>
      <c r="B13" s="1151"/>
      <c r="C13" s="2226"/>
    </row>
    <row r="14" spans="1:3" s="1473" customFormat="1" ht="18" customHeight="1" x14ac:dyDescent="0.25">
      <c r="A14" s="2221" t="s">
        <v>431</v>
      </c>
      <c r="B14" s="2222"/>
      <c r="C14" s="2223"/>
    </row>
    <row r="15" spans="1:3" ht="18" customHeight="1" x14ac:dyDescent="0.25">
      <c r="A15" s="1453">
        <v>1</v>
      </c>
      <c r="B15" s="1477" t="s">
        <v>399</v>
      </c>
      <c r="C15" s="1461" t="s">
        <v>944</v>
      </c>
    </row>
    <row r="16" spans="1:3" ht="18" customHeight="1" x14ac:dyDescent="0.25">
      <c r="A16" s="1474">
        <v>1.1000000000000001</v>
      </c>
      <c r="B16" s="1476" t="s">
        <v>433</v>
      </c>
      <c r="C16" s="1461" t="s">
        <v>943</v>
      </c>
    </row>
    <row r="17" spans="1:3" ht="18" customHeight="1" x14ac:dyDescent="0.25">
      <c r="A17" s="1474" t="s">
        <v>317</v>
      </c>
      <c r="B17" s="1475" t="s">
        <v>298</v>
      </c>
      <c r="C17" s="1456" t="s">
        <v>942</v>
      </c>
    </row>
    <row r="18" spans="1:3" ht="18" customHeight="1" x14ac:dyDescent="0.25">
      <c r="A18" s="1474" t="s">
        <v>355</v>
      </c>
      <c r="B18" s="13" t="s">
        <v>299</v>
      </c>
      <c r="C18" s="1456" t="s">
        <v>941</v>
      </c>
    </row>
    <row r="19" spans="1:3" ht="18" customHeight="1" x14ac:dyDescent="0.25">
      <c r="A19" s="1453">
        <v>1.2</v>
      </c>
      <c r="B19" s="12" t="s">
        <v>434</v>
      </c>
      <c r="C19" s="1456" t="s">
        <v>940</v>
      </c>
    </row>
    <row r="20" spans="1:3" ht="18" customHeight="1" x14ac:dyDescent="0.25">
      <c r="A20" s="1453" t="s">
        <v>318</v>
      </c>
      <c r="B20" s="10" t="s">
        <v>298</v>
      </c>
      <c r="C20" s="1461" t="s">
        <v>939</v>
      </c>
    </row>
    <row r="21" spans="1:3" s="1438" customFormat="1" ht="18" customHeight="1" x14ac:dyDescent="0.15">
      <c r="A21" s="1453" t="s">
        <v>356</v>
      </c>
      <c r="B21" s="10" t="s">
        <v>299</v>
      </c>
      <c r="C21" s="1456" t="s">
        <v>938</v>
      </c>
    </row>
    <row r="22" spans="1:3" s="1438" customFormat="1" ht="18" customHeight="1" x14ac:dyDescent="0.15">
      <c r="A22" s="1453" t="s">
        <v>9</v>
      </c>
      <c r="B22" s="21" t="s">
        <v>362</v>
      </c>
      <c r="C22" s="1457" t="s">
        <v>937</v>
      </c>
    </row>
    <row r="23" spans="1:3" s="1438" customFormat="1" ht="18" customHeight="1" x14ac:dyDescent="0.15">
      <c r="A23" s="1458" t="s">
        <v>314</v>
      </c>
      <c r="B23" s="10" t="s">
        <v>339</v>
      </c>
      <c r="C23" s="1459" t="s">
        <v>936</v>
      </c>
    </row>
    <row r="24" spans="1:3" s="1438" customFormat="1" ht="18" customHeight="1" x14ac:dyDescent="0.15">
      <c r="A24" s="1458" t="s">
        <v>315</v>
      </c>
      <c r="B24" s="11" t="s">
        <v>298</v>
      </c>
      <c r="C24" s="1457" t="s">
        <v>935</v>
      </c>
    </row>
    <row r="25" spans="1:3" s="1438" customFormat="1" ht="18" customHeight="1" x14ac:dyDescent="0.15">
      <c r="A25" s="1458" t="s">
        <v>357</v>
      </c>
      <c r="B25" s="21" t="s">
        <v>299</v>
      </c>
      <c r="C25" s="1457" t="s">
        <v>934</v>
      </c>
    </row>
    <row r="26" spans="1:3" s="1438" customFormat="1" ht="30" x14ac:dyDescent="0.15">
      <c r="A26" s="1443" t="s">
        <v>319</v>
      </c>
      <c r="B26" s="1091" t="s">
        <v>783</v>
      </c>
      <c r="C26" s="1457" t="s">
        <v>936</v>
      </c>
    </row>
    <row r="27" spans="1:3" s="1438" customFormat="1" ht="18" customHeight="1" x14ac:dyDescent="0.15">
      <c r="A27" s="1458" t="s">
        <v>320</v>
      </c>
      <c r="B27" s="11" t="s">
        <v>298</v>
      </c>
      <c r="C27" s="1459" t="s">
        <v>935</v>
      </c>
    </row>
    <row r="28" spans="1:3" s="1438" customFormat="1" ht="18" customHeight="1" x14ac:dyDescent="0.15">
      <c r="A28" s="1458" t="s">
        <v>358</v>
      </c>
      <c r="B28" s="21" t="s">
        <v>299</v>
      </c>
      <c r="C28" s="1457" t="s">
        <v>934</v>
      </c>
    </row>
    <row r="29" spans="1:3" s="1438" customFormat="1" ht="18" customHeight="1" x14ac:dyDescent="0.15">
      <c r="A29" s="1458" t="s">
        <v>321</v>
      </c>
      <c r="B29" s="10" t="s">
        <v>326</v>
      </c>
      <c r="C29" s="1457" t="s">
        <v>936</v>
      </c>
    </row>
    <row r="30" spans="1:3" s="1438" customFormat="1" ht="18" customHeight="1" x14ac:dyDescent="0.15">
      <c r="A30" s="1458" t="s">
        <v>322</v>
      </c>
      <c r="B30" s="11" t="s">
        <v>298</v>
      </c>
      <c r="C30" s="1457" t="s">
        <v>935</v>
      </c>
    </row>
    <row r="31" spans="1:3" s="1438" customFormat="1" ht="18" customHeight="1" x14ac:dyDescent="0.15">
      <c r="A31" s="1450" t="s">
        <v>359</v>
      </c>
      <c r="B31" s="21" t="s">
        <v>299</v>
      </c>
      <c r="C31" s="1457" t="s">
        <v>934</v>
      </c>
    </row>
    <row r="32" spans="1:3" s="1473" customFormat="1" ht="18" customHeight="1" x14ac:dyDescent="0.25">
      <c r="A32" s="2221" t="s">
        <v>89</v>
      </c>
      <c r="B32" s="2222"/>
      <c r="C32" s="2223"/>
    </row>
    <row r="33" spans="1:3" s="1438" customFormat="1" ht="18" customHeight="1" x14ac:dyDescent="0.15">
      <c r="A33" s="1472">
        <v>2</v>
      </c>
      <c r="B33" s="1228" t="s">
        <v>327</v>
      </c>
      <c r="C33" s="1459" t="s">
        <v>933</v>
      </c>
    </row>
    <row r="34" spans="1:3" s="1438" customFormat="1" ht="18" customHeight="1" x14ac:dyDescent="0.15">
      <c r="A34" s="1471">
        <v>3</v>
      </c>
      <c r="B34" s="1470" t="s">
        <v>436</v>
      </c>
      <c r="C34" s="1459" t="s">
        <v>932</v>
      </c>
    </row>
    <row r="35" spans="1:3" s="1438" customFormat="1" ht="18" customHeight="1" x14ac:dyDescent="0.15">
      <c r="A35" s="1453" t="s">
        <v>363</v>
      </c>
      <c r="B35" s="12" t="s">
        <v>437</v>
      </c>
      <c r="C35" s="1457" t="s">
        <v>931</v>
      </c>
    </row>
    <row r="36" spans="1:3" s="1438" customFormat="1" ht="18" customHeight="1" x14ac:dyDescent="0.15">
      <c r="A36" s="1453" t="s">
        <v>364</v>
      </c>
      <c r="B36" s="12" t="s">
        <v>438</v>
      </c>
      <c r="C36" s="1459" t="s">
        <v>930</v>
      </c>
    </row>
    <row r="37" spans="1:3" s="1438" customFormat="1" ht="18" customHeight="1" x14ac:dyDescent="0.15">
      <c r="A37" s="1471">
        <v>4</v>
      </c>
      <c r="B37" s="1470" t="s">
        <v>439</v>
      </c>
      <c r="C37" s="1459" t="s">
        <v>930</v>
      </c>
    </row>
    <row r="38" spans="1:3" s="1438" customFormat="1" ht="18" customHeight="1" x14ac:dyDescent="0.15">
      <c r="A38" s="1471" t="s">
        <v>440</v>
      </c>
      <c r="B38" s="1470" t="s">
        <v>365</v>
      </c>
      <c r="C38" s="1461" t="s">
        <v>929</v>
      </c>
    </row>
    <row r="39" spans="1:3" s="1438" customFormat="1" ht="18" customHeight="1" x14ac:dyDescent="0.15">
      <c r="A39" s="1453" t="s">
        <v>441</v>
      </c>
      <c r="B39" s="12" t="s">
        <v>442</v>
      </c>
      <c r="C39" s="1469" t="s">
        <v>928</v>
      </c>
    </row>
    <row r="40" spans="1:3" s="1438" customFormat="1" ht="18" customHeight="1" x14ac:dyDescent="0.15">
      <c r="A40" s="1453" t="s">
        <v>443</v>
      </c>
      <c r="B40" s="12" t="s">
        <v>444</v>
      </c>
      <c r="C40" s="1469" t="s">
        <v>927</v>
      </c>
    </row>
    <row r="41" spans="1:3" s="1438" customFormat="1" ht="18" customHeight="1" x14ac:dyDescent="0.15">
      <c r="A41" s="1471" t="s">
        <v>445</v>
      </c>
      <c r="B41" s="1470" t="s">
        <v>446</v>
      </c>
      <c r="C41" s="1461" t="s">
        <v>926</v>
      </c>
    </row>
    <row r="42" spans="1:3" s="1438" customFormat="1" ht="18" customHeight="1" x14ac:dyDescent="0.15">
      <c r="A42" s="1453" t="s">
        <v>447</v>
      </c>
      <c r="B42" s="12" t="s">
        <v>298</v>
      </c>
      <c r="C42" s="1469" t="s">
        <v>925</v>
      </c>
    </row>
    <row r="43" spans="1:3" s="1438" customFormat="1" ht="18" customHeight="1" x14ac:dyDescent="0.15">
      <c r="A43" s="1453" t="s">
        <v>448</v>
      </c>
      <c r="B43" s="12" t="s">
        <v>299</v>
      </c>
      <c r="C43" s="1469" t="s">
        <v>924</v>
      </c>
    </row>
    <row r="44" spans="1:3" s="1438" customFormat="1" ht="18" customHeight="1" x14ac:dyDescent="0.15">
      <c r="A44" s="1451" t="s">
        <v>449</v>
      </c>
      <c r="B44" s="13" t="s">
        <v>362</v>
      </c>
      <c r="C44" s="1457" t="s">
        <v>923</v>
      </c>
    </row>
    <row r="45" spans="1:3" s="1438" customFormat="1" ht="18" customHeight="1" x14ac:dyDescent="0.15">
      <c r="A45" s="1453" t="s">
        <v>450</v>
      </c>
      <c r="B45" s="9" t="s">
        <v>328</v>
      </c>
      <c r="C45" s="1461" t="s">
        <v>922</v>
      </c>
    </row>
    <row r="46" spans="1:3" s="1438" customFormat="1" ht="18" customHeight="1" x14ac:dyDescent="0.15">
      <c r="A46" s="1453" t="s">
        <v>451</v>
      </c>
      <c r="B46" s="10" t="s">
        <v>298</v>
      </c>
      <c r="C46" s="1461" t="s">
        <v>921</v>
      </c>
    </row>
    <row r="47" spans="1:3" s="1438" customFormat="1" ht="18" customHeight="1" x14ac:dyDescent="0.15">
      <c r="A47" s="1453" t="s">
        <v>452</v>
      </c>
      <c r="B47" s="10" t="s">
        <v>299</v>
      </c>
      <c r="C47" s="1456" t="s">
        <v>920</v>
      </c>
    </row>
    <row r="48" spans="1:3" s="1438" customFormat="1" ht="18" customHeight="1" x14ac:dyDescent="0.15">
      <c r="A48" s="1451" t="s">
        <v>453</v>
      </c>
      <c r="B48" s="1468" t="s">
        <v>362</v>
      </c>
      <c r="C48" s="1457" t="s">
        <v>919</v>
      </c>
    </row>
    <row r="49" spans="1:3" s="1438" customFormat="1" ht="18" customHeight="1" x14ac:dyDescent="0.15">
      <c r="A49" s="1453" t="s">
        <v>454</v>
      </c>
      <c r="B49" s="1467" t="s">
        <v>329</v>
      </c>
      <c r="C49" s="1445" t="s">
        <v>918</v>
      </c>
    </row>
    <row r="50" spans="1:3" s="1438" customFormat="1" ht="18" customHeight="1" x14ac:dyDescent="0.15">
      <c r="A50" s="1453" t="s">
        <v>78</v>
      </c>
      <c r="B50" s="12" t="s">
        <v>331</v>
      </c>
      <c r="C50" s="1445" t="s">
        <v>917</v>
      </c>
    </row>
    <row r="51" spans="1:3" s="1438" customFormat="1" ht="18" customHeight="1" x14ac:dyDescent="0.15">
      <c r="A51" s="1453" t="s">
        <v>455</v>
      </c>
      <c r="B51" s="10" t="s">
        <v>298</v>
      </c>
      <c r="C51" s="1466" t="s">
        <v>916</v>
      </c>
    </row>
    <row r="52" spans="1:3" s="1438" customFormat="1" ht="18" customHeight="1" x14ac:dyDescent="0.15">
      <c r="A52" s="1453" t="s">
        <v>456</v>
      </c>
      <c r="B52" s="10" t="s">
        <v>299</v>
      </c>
      <c r="C52" s="1465" t="s">
        <v>915</v>
      </c>
    </row>
    <row r="53" spans="1:3" s="1438" customFormat="1" ht="18" customHeight="1" x14ac:dyDescent="0.15">
      <c r="A53" s="1443" t="s">
        <v>457</v>
      </c>
      <c r="B53" s="1464" t="s">
        <v>362</v>
      </c>
      <c r="C53" s="1459" t="s">
        <v>914</v>
      </c>
    </row>
    <row r="54" spans="1:3" s="1438" customFormat="1" ht="18" customHeight="1" x14ac:dyDescent="0.15">
      <c r="A54" s="1453" t="s">
        <v>79</v>
      </c>
      <c r="B54" s="1463" t="s">
        <v>913</v>
      </c>
      <c r="C54" s="1461" t="s">
        <v>912</v>
      </c>
    </row>
    <row r="55" spans="1:3" s="1438" customFormat="1" ht="18" customHeight="1" x14ac:dyDescent="0.15">
      <c r="A55" s="1453" t="s">
        <v>459</v>
      </c>
      <c r="B55" s="1462" t="s">
        <v>785</v>
      </c>
      <c r="C55" s="1456" t="s">
        <v>911</v>
      </c>
    </row>
    <row r="56" spans="1:3" s="1438" customFormat="1" ht="18" customHeight="1" x14ac:dyDescent="0.15">
      <c r="A56" s="1453" t="s">
        <v>460</v>
      </c>
      <c r="B56" s="12" t="s">
        <v>332</v>
      </c>
      <c r="C56" s="1461" t="s">
        <v>910</v>
      </c>
    </row>
    <row r="57" spans="1:3" s="1438" customFormat="1" ht="18" customHeight="1" x14ac:dyDescent="0.15">
      <c r="A57" s="1453" t="s">
        <v>461</v>
      </c>
      <c r="B57" s="10" t="s">
        <v>333</v>
      </c>
      <c r="C57" s="1460" t="s">
        <v>909</v>
      </c>
    </row>
    <row r="58" spans="1:3" s="1438" customFormat="1" ht="18" customHeight="1" x14ac:dyDescent="0.15">
      <c r="A58" s="1453" t="s">
        <v>462</v>
      </c>
      <c r="B58" s="10" t="s">
        <v>463</v>
      </c>
      <c r="C58" s="1461" t="s">
        <v>908</v>
      </c>
    </row>
    <row r="59" spans="1:3" s="1438" customFormat="1" ht="18" customHeight="1" x14ac:dyDescent="0.15">
      <c r="A59" s="1451" t="s">
        <v>464</v>
      </c>
      <c r="B59" s="13" t="s">
        <v>44</v>
      </c>
      <c r="C59" s="1456" t="s">
        <v>907</v>
      </c>
    </row>
    <row r="60" spans="1:3" s="1438" customFormat="1" ht="18" customHeight="1" x14ac:dyDescent="0.15">
      <c r="A60" s="1458" t="s">
        <v>465</v>
      </c>
      <c r="B60" s="1228" t="s">
        <v>334</v>
      </c>
      <c r="C60" s="1442" t="s">
        <v>906</v>
      </c>
    </row>
    <row r="61" spans="1:3" s="1438" customFormat="1" ht="18" customHeight="1" x14ac:dyDescent="0.15">
      <c r="A61" s="1458" t="s">
        <v>466</v>
      </c>
      <c r="B61" s="14" t="s">
        <v>467</v>
      </c>
      <c r="C61" s="1459" t="s">
        <v>902</v>
      </c>
    </row>
    <row r="62" spans="1:3" s="1438" customFormat="1" ht="18" customHeight="1" x14ac:dyDescent="0.15">
      <c r="A62" s="1458" t="s">
        <v>468</v>
      </c>
      <c r="B62" s="12" t="s">
        <v>469</v>
      </c>
      <c r="C62" s="1460" t="s">
        <v>905</v>
      </c>
    </row>
    <row r="63" spans="1:3" s="1438" customFormat="1" ht="18" customHeight="1" x14ac:dyDescent="0.15">
      <c r="A63" s="1458" t="s">
        <v>470</v>
      </c>
      <c r="B63" s="10" t="s">
        <v>471</v>
      </c>
      <c r="C63" s="1459" t="s">
        <v>904</v>
      </c>
    </row>
    <row r="64" spans="1:3" s="1438" customFormat="1" ht="18" customHeight="1" x14ac:dyDescent="0.15">
      <c r="A64" s="1458" t="s">
        <v>472</v>
      </c>
      <c r="B64" s="11" t="s">
        <v>473</v>
      </c>
      <c r="C64" s="1459" t="s">
        <v>904</v>
      </c>
    </row>
    <row r="65" spans="1:3" s="1438" customFormat="1" ht="18" customHeight="1" x14ac:dyDescent="0.15">
      <c r="A65" s="1458" t="s">
        <v>474</v>
      </c>
      <c r="B65" s="13" t="s">
        <v>475</v>
      </c>
      <c r="C65" s="1457" t="s">
        <v>904</v>
      </c>
    </row>
    <row r="66" spans="1:3" s="1438" customFormat="1" ht="18" customHeight="1" x14ac:dyDescent="0.15">
      <c r="A66" s="1450" t="s">
        <v>476</v>
      </c>
      <c r="B66" s="14" t="s">
        <v>335</v>
      </c>
      <c r="C66" s="1456" t="s">
        <v>903</v>
      </c>
    </row>
    <row r="67" spans="1:3" s="1438" customFormat="1" ht="18" customHeight="1" x14ac:dyDescent="0.15">
      <c r="A67" s="1455" t="s">
        <v>477</v>
      </c>
      <c r="B67" s="1454" t="s">
        <v>342</v>
      </c>
      <c r="C67" s="1442" t="s">
        <v>902</v>
      </c>
    </row>
    <row r="68" spans="1:3" s="1438" customFormat="1" ht="18" customHeight="1" x14ac:dyDescent="0.15">
      <c r="A68" s="1453" t="s">
        <v>80</v>
      </c>
      <c r="B68" s="1452" t="s">
        <v>353</v>
      </c>
      <c r="C68" s="1442" t="s">
        <v>902</v>
      </c>
    </row>
    <row r="69" spans="1:3" s="1438" customFormat="1" ht="18" customHeight="1" x14ac:dyDescent="0.15">
      <c r="A69" s="1451" t="s">
        <v>81</v>
      </c>
      <c r="B69" s="14" t="s">
        <v>343</v>
      </c>
      <c r="C69" s="1442" t="s">
        <v>902</v>
      </c>
    </row>
    <row r="70" spans="1:3" s="1438" customFormat="1" ht="18" customHeight="1" x14ac:dyDescent="0.15">
      <c r="A70" s="1450" t="s">
        <v>478</v>
      </c>
      <c r="B70" s="15" t="s">
        <v>336</v>
      </c>
      <c r="C70" s="1445" t="s">
        <v>901</v>
      </c>
    </row>
    <row r="71" spans="1:3" s="1438" customFormat="1" ht="18" customHeight="1" x14ac:dyDescent="0.15">
      <c r="A71" s="1443" t="s">
        <v>479</v>
      </c>
      <c r="B71" s="1449" t="s">
        <v>337</v>
      </c>
      <c r="C71" s="1445" t="s">
        <v>900</v>
      </c>
    </row>
    <row r="72" spans="1:3" s="1438" customFormat="1" ht="18" customHeight="1" x14ac:dyDescent="0.15">
      <c r="A72" s="1443" t="s">
        <v>480</v>
      </c>
      <c r="B72" s="1446" t="s">
        <v>345</v>
      </c>
      <c r="C72" s="1445" t="s">
        <v>899</v>
      </c>
    </row>
    <row r="73" spans="1:3" s="1438" customFormat="1" ht="18" customHeight="1" x14ac:dyDescent="0.15">
      <c r="A73" s="1443" t="s">
        <v>481</v>
      </c>
      <c r="B73" s="10" t="s">
        <v>338</v>
      </c>
      <c r="C73" s="1445" t="s">
        <v>898</v>
      </c>
    </row>
    <row r="74" spans="1:3" s="1438" customFormat="1" ht="18" customHeight="1" x14ac:dyDescent="0.15">
      <c r="A74" s="1443" t="s">
        <v>482</v>
      </c>
      <c r="B74" s="24" t="s">
        <v>346</v>
      </c>
      <c r="C74" s="1442" t="s">
        <v>897</v>
      </c>
    </row>
    <row r="75" spans="1:3" s="1438" customFormat="1" ht="18" customHeight="1" x14ac:dyDescent="0.15">
      <c r="A75" s="1443" t="s">
        <v>483</v>
      </c>
      <c r="B75" s="10" t="s">
        <v>347</v>
      </c>
      <c r="C75" s="1442" t="s">
        <v>896</v>
      </c>
    </row>
    <row r="76" spans="1:3" s="1438" customFormat="1" ht="18" customHeight="1" x14ac:dyDescent="0.15">
      <c r="A76" s="1443" t="s">
        <v>484</v>
      </c>
      <c r="B76" s="13" t="s">
        <v>348</v>
      </c>
      <c r="C76" s="1442" t="s">
        <v>895</v>
      </c>
    </row>
    <row r="77" spans="1:3" s="1438" customFormat="1" ht="18" customHeight="1" x14ac:dyDescent="0.15">
      <c r="A77" s="1448">
        <v>12.2</v>
      </c>
      <c r="B77" s="1447" t="s">
        <v>485</v>
      </c>
      <c r="C77" s="1445" t="s">
        <v>894</v>
      </c>
    </row>
    <row r="78" spans="1:3" s="1438" customFormat="1" ht="18" customHeight="1" x14ac:dyDescent="0.15">
      <c r="A78" s="1443">
        <v>12.3</v>
      </c>
      <c r="B78" s="1446" t="s">
        <v>349</v>
      </c>
      <c r="C78" s="1442" t="s">
        <v>893</v>
      </c>
    </row>
    <row r="79" spans="1:3" s="1438" customFormat="1" ht="18" customHeight="1" x14ac:dyDescent="0.15">
      <c r="A79" s="1443" t="s">
        <v>486</v>
      </c>
      <c r="B79" s="1444" t="s">
        <v>350</v>
      </c>
      <c r="C79" s="1445" t="s">
        <v>892</v>
      </c>
    </row>
    <row r="80" spans="1:3" s="1438" customFormat="1" ht="18" customHeight="1" x14ac:dyDescent="0.15">
      <c r="A80" s="1443" t="s">
        <v>487</v>
      </c>
      <c r="B80" s="1444" t="s">
        <v>45</v>
      </c>
      <c r="C80" s="1442" t="s">
        <v>891</v>
      </c>
    </row>
    <row r="81" spans="1:3" s="1438" customFormat="1" ht="18" customHeight="1" x14ac:dyDescent="0.15">
      <c r="A81" s="1443" t="s">
        <v>488</v>
      </c>
      <c r="B81" s="1444" t="s">
        <v>351</v>
      </c>
      <c r="C81" s="1442" t="s">
        <v>890</v>
      </c>
    </row>
    <row r="82" spans="1:3" s="1438" customFormat="1" ht="18" customHeight="1" x14ac:dyDescent="0.15">
      <c r="A82" s="1443" t="s">
        <v>489</v>
      </c>
      <c r="B82" s="13" t="s">
        <v>352</v>
      </c>
      <c r="C82" s="1442" t="s">
        <v>889</v>
      </c>
    </row>
    <row r="83" spans="1:3" s="1438" customFormat="1" ht="18" customHeight="1" thickBot="1" x14ac:dyDescent="0.2">
      <c r="A83" s="1441">
        <v>12.4</v>
      </c>
      <c r="B83" s="1440" t="s">
        <v>8</v>
      </c>
      <c r="C83" s="1439" t="s">
        <v>888</v>
      </c>
    </row>
    <row r="84" spans="1:3" ht="18" customHeight="1" x14ac:dyDescent="0.25">
      <c r="A84" s="1437"/>
      <c r="B84" s="1436"/>
      <c r="C84" s="1435"/>
    </row>
    <row r="85" spans="1:3" ht="18" customHeight="1" x14ac:dyDescent="0.25">
      <c r="A85" s="1144" t="s">
        <v>656</v>
      </c>
      <c r="B85" s="1436"/>
      <c r="C85" s="1435"/>
    </row>
    <row r="86" spans="1:3" ht="18" customHeight="1" x14ac:dyDescent="0.25">
      <c r="A86" s="2216" t="s">
        <v>887</v>
      </c>
      <c r="B86" s="2219"/>
      <c r="C86" s="2219"/>
    </row>
    <row r="87" spans="1:3" ht="18.75" x14ac:dyDescent="0.25">
      <c r="A87" s="2216" t="s">
        <v>886</v>
      </c>
      <c r="B87" s="2217"/>
      <c r="C87" s="2217"/>
    </row>
    <row r="88" spans="1:3" ht="41.25" customHeight="1" x14ac:dyDescent="0.25">
      <c r="A88" s="2220" t="s">
        <v>885</v>
      </c>
      <c r="B88" s="2220"/>
      <c r="C88" s="2220"/>
    </row>
    <row r="89" spans="1:3" s="1434" customFormat="1" ht="18" customHeight="1" x14ac:dyDescent="0.15">
      <c r="A89" s="2218"/>
      <c r="B89" s="2218"/>
      <c r="C89" s="2218"/>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1065" customWidth="1"/>
    <col min="2" max="2" width="44.375" style="1065" customWidth="1"/>
    <col min="3" max="3" width="43.125" style="1065" customWidth="1"/>
    <col min="4" max="4" width="44.375" style="1065" customWidth="1"/>
    <col min="5" max="5" width="41.375" style="1065" customWidth="1"/>
    <col min="6" max="6" width="9" style="1065" customWidth="1"/>
    <col min="7" max="7" width="0.75" style="1065" customWidth="1"/>
    <col min="8" max="9" width="9" style="1065" hidden="1" customWidth="1"/>
    <col min="10" max="16384" width="9" style="1065"/>
  </cols>
  <sheetData>
    <row r="1" spans="1:5" ht="16.5" thickBot="1" x14ac:dyDescent="0.3">
      <c r="A1" s="1063" t="s">
        <v>295</v>
      </c>
      <c r="B1" s="1064"/>
    </row>
    <row r="2" spans="1:5" x14ac:dyDescent="0.25">
      <c r="A2" s="1066"/>
      <c r="B2" s="1067" t="s">
        <v>295</v>
      </c>
      <c r="C2" s="1068"/>
      <c r="D2" s="1068"/>
      <c r="E2" s="1069"/>
    </row>
    <row r="3" spans="1:5" x14ac:dyDescent="0.25">
      <c r="A3" s="1070"/>
      <c r="B3" s="1071" t="s">
        <v>295</v>
      </c>
      <c r="C3" s="1072"/>
      <c r="D3" s="1072"/>
      <c r="E3" s="1073"/>
    </row>
    <row r="4" spans="1:5" ht="18" customHeight="1" x14ac:dyDescent="0.25">
      <c r="A4" s="1070"/>
      <c r="B4" s="1071" t="s">
        <v>295</v>
      </c>
      <c r="C4" s="2231" t="s">
        <v>948</v>
      </c>
      <c r="D4" s="2232"/>
      <c r="E4" s="2233"/>
    </row>
    <row r="5" spans="1:5" ht="18" customHeight="1" x14ac:dyDescent="0.25">
      <c r="A5" s="1070"/>
      <c r="B5" s="1071"/>
      <c r="C5" s="2234"/>
      <c r="D5" s="2234"/>
      <c r="E5" s="2233"/>
    </row>
    <row r="6" spans="1:5" s="1493" customFormat="1" ht="18.75" x14ac:dyDescent="0.3">
      <c r="A6" s="1074"/>
      <c r="B6" s="1410"/>
      <c r="C6" s="2235" t="s">
        <v>430</v>
      </c>
      <c r="D6" s="2235"/>
      <c r="E6" s="2236"/>
    </row>
    <row r="7" spans="1:5" ht="18" customHeight="1" x14ac:dyDescent="0.3">
      <c r="A7" s="1070"/>
      <c r="B7" s="1075" t="s">
        <v>295</v>
      </c>
      <c r="C7" s="2235" t="s">
        <v>344</v>
      </c>
      <c r="D7" s="2235"/>
      <c r="E7" s="2236"/>
    </row>
    <row r="8" spans="1:5" ht="18" customHeight="1" x14ac:dyDescent="0.3">
      <c r="A8" s="1070"/>
      <c r="B8" s="1071"/>
      <c r="C8" s="2237" t="s">
        <v>591</v>
      </c>
      <c r="D8" s="2237"/>
      <c r="E8" s="2236"/>
    </row>
    <row r="9" spans="1:5" x14ac:dyDescent="0.25">
      <c r="A9" s="1076"/>
      <c r="B9" s="1077"/>
      <c r="C9" s="1077"/>
      <c r="D9" s="1077"/>
      <c r="E9" s="1078"/>
    </row>
    <row r="10" spans="1:5" x14ac:dyDescent="0.25">
      <c r="A10" s="1079" t="s">
        <v>295</v>
      </c>
      <c r="B10" s="798"/>
      <c r="C10" s="2238" t="s">
        <v>215</v>
      </c>
      <c r="D10" s="2239"/>
      <c r="E10" s="2240"/>
    </row>
    <row r="11" spans="1:5" ht="18" customHeight="1" x14ac:dyDescent="0.25">
      <c r="A11" s="1080" t="s">
        <v>311</v>
      </c>
      <c r="B11" s="1081" t="s">
        <v>311</v>
      </c>
      <c r="C11" s="2241"/>
      <c r="D11" s="2242"/>
      <c r="E11" s="2243"/>
    </row>
    <row r="12" spans="1:5" ht="15.75" customHeight="1" x14ac:dyDescent="0.25">
      <c r="A12" s="1082" t="s">
        <v>302</v>
      </c>
      <c r="B12" s="1081"/>
      <c r="C12" s="2244" t="s">
        <v>541</v>
      </c>
      <c r="D12" s="2244" t="s">
        <v>372</v>
      </c>
      <c r="E12" s="2246" t="s">
        <v>592</v>
      </c>
    </row>
    <row r="13" spans="1:5" s="1085" customFormat="1" ht="15.6" customHeight="1" x14ac:dyDescent="0.25">
      <c r="A13" s="1083" t="s">
        <v>295</v>
      </c>
      <c r="B13" s="1084"/>
      <c r="C13" s="2245"/>
      <c r="D13" s="2245"/>
      <c r="E13" s="2226"/>
    </row>
    <row r="14" spans="1:5" ht="20.100000000000001" customHeight="1" x14ac:dyDescent="0.25">
      <c r="A14" s="1086">
        <v>1</v>
      </c>
      <c r="B14" s="1087" t="s">
        <v>399</v>
      </c>
      <c r="C14" s="1088" t="s">
        <v>589</v>
      </c>
      <c r="D14" s="1088" t="s">
        <v>593</v>
      </c>
      <c r="E14" s="1089" t="s">
        <v>594</v>
      </c>
    </row>
    <row r="15" spans="1:5" ht="39.950000000000003" customHeight="1" x14ac:dyDescent="0.25">
      <c r="A15" s="1086">
        <v>1.1000000000000001</v>
      </c>
      <c r="B15" s="1062" t="s">
        <v>433</v>
      </c>
      <c r="C15" s="1088" t="s">
        <v>595</v>
      </c>
      <c r="D15" s="1088" t="s">
        <v>596</v>
      </c>
      <c r="E15" s="1090">
        <v>245.01</v>
      </c>
    </row>
    <row r="16" spans="1:5" ht="20.100000000000001" customHeight="1" x14ac:dyDescent="0.25">
      <c r="A16" s="1086" t="s">
        <v>317</v>
      </c>
      <c r="B16" s="1091" t="s">
        <v>298</v>
      </c>
      <c r="C16" s="1092">
        <v>4401.1099999999997</v>
      </c>
      <c r="D16" s="1093" t="s">
        <v>597</v>
      </c>
      <c r="E16" s="1094" t="s">
        <v>598</v>
      </c>
    </row>
    <row r="17" spans="1:5" ht="20.100000000000001" customHeight="1" x14ac:dyDescent="0.25">
      <c r="A17" s="1086" t="s">
        <v>355</v>
      </c>
      <c r="B17" s="1095" t="s">
        <v>299</v>
      </c>
      <c r="C17" s="1096">
        <v>4401.12</v>
      </c>
      <c r="D17" s="1093" t="s">
        <v>597</v>
      </c>
      <c r="E17" s="1094" t="s">
        <v>598</v>
      </c>
    </row>
    <row r="18" spans="1:5" ht="20.100000000000001" customHeight="1" x14ac:dyDescent="0.25">
      <c r="A18" s="1086">
        <v>1.2</v>
      </c>
      <c r="B18" s="1097" t="s">
        <v>434</v>
      </c>
      <c r="C18" s="1096">
        <v>44.03</v>
      </c>
      <c r="D18" s="1096">
        <v>44.03</v>
      </c>
      <c r="E18" s="1098">
        <v>247</v>
      </c>
    </row>
    <row r="19" spans="1:5" ht="20.100000000000001" customHeight="1" x14ac:dyDescent="0.25">
      <c r="A19" s="1086" t="s">
        <v>318</v>
      </c>
      <c r="B19" s="1091" t="s">
        <v>298</v>
      </c>
      <c r="C19" s="1088" t="s">
        <v>543</v>
      </c>
      <c r="D19" s="1494" t="s">
        <v>949</v>
      </c>
      <c r="E19" s="1495" t="s">
        <v>950</v>
      </c>
    </row>
    <row r="20" spans="1:5" s="1100" customFormat="1" ht="20.100000000000001" customHeight="1" x14ac:dyDescent="0.15">
      <c r="A20" s="1086" t="s">
        <v>356</v>
      </c>
      <c r="B20" s="1091" t="s">
        <v>299</v>
      </c>
      <c r="C20" s="1099" t="s">
        <v>590</v>
      </c>
      <c r="D20" s="1496" t="s">
        <v>951</v>
      </c>
      <c r="E20" s="1495" t="s">
        <v>952</v>
      </c>
    </row>
    <row r="21" spans="1:5" s="1100" customFormat="1" ht="20.100000000000001" customHeight="1" x14ac:dyDescent="0.15">
      <c r="A21" s="1086" t="s">
        <v>9</v>
      </c>
      <c r="B21" s="1101" t="s">
        <v>362</v>
      </c>
      <c r="C21" s="1497" t="s">
        <v>953</v>
      </c>
      <c r="D21" s="1497" t="s">
        <v>954</v>
      </c>
      <c r="E21" s="1495" t="s">
        <v>955</v>
      </c>
    </row>
    <row r="22" spans="1:5" s="1100" customFormat="1" ht="20.100000000000001" customHeight="1" x14ac:dyDescent="0.15">
      <c r="A22" s="1102">
        <v>2</v>
      </c>
      <c r="B22" s="1103" t="s">
        <v>327</v>
      </c>
      <c r="C22" s="1104" t="s">
        <v>599</v>
      </c>
      <c r="D22" s="1104" t="s">
        <v>599</v>
      </c>
      <c r="E22" s="1498" t="s">
        <v>600</v>
      </c>
    </row>
    <row r="23" spans="1:5" s="1100" customFormat="1" ht="20.100000000000001" customHeight="1" x14ac:dyDescent="0.15">
      <c r="A23" s="1105">
        <v>3</v>
      </c>
      <c r="B23" s="1106" t="s">
        <v>436</v>
      </c>
      <c r="C23" s="1107" t="s">
        <v>956</v>
      </c>
      <c r="D23" s="1108" t="s">
        <v>601</v>
      </c>
      <c r="E23" s="1499" t="s">
        <v>957</v>
      </c>
    </row>
    <row r="24" spans="1:5" s="1100" customFormat="1" ht="20.100000000000001" customHeight="1" x14ac:dyDescent="0.15">
      <c r="A24" s="1086" t="s">
        <v>363</v>
      </c>
      <c r="B24" s="1109" t="s">
        <v>437</v>
      </c>
      <c r="C24" s="1110" t="s">
        <v>602</v>
      </c>
      <c r="D24" s="1110" t="s">
        <v>602</v>
      </c>
      <c r="E24" s="1111">
        <v>246.1</v>
      </c>
    </row>
    <row r="25" spans="1:5" s="1100" customFormat="1" ht="39.950000000000003" customHeight="1" x14ac:dyDescent="0.15">
      <c r="A25" s="1112" t="s">
        <v>364</v>
      </c>
      <c r="B25" s="1113" t="s">
        <v>438</v>
      </c>
      <c r="C25" s="1108" t="s">
        <v>603</v>
      </c>
      <c r="D25" s="1108" t="s">
        <v>604</v>
      </c>
      <c r="E25" s="1499" t="s">
        <v>605</v>
      </c>
    </row>
    <row r="26" spans="1:5" s="1100" customFormat="1" ht="20.100000000000001" customHeight="1" x14ac:dyDescent="0.15">
      <c r="A26" s="1086" t="s">
        <v>495</v>
      </c>
      <c r="B26" s="1114" t="s">
        <v>439</v>
      </c>
      <c r="C26" s="1108" t="s">
        <v>603</v>
      </c>
      <c r="D26" s="1108" t="s">
        <v>604</v>
      </c>
      <c r="E26" s="1499" t="s">
        <v>605</v>
      </c>
    </row>
    <row r="27" spans="1:5" s="1100" customFormat="1" ht="20.100000000000001" customHeight="1" x14ac:dyDescent="0.15">
      <c r="A27" s="1105" t="s">
        <v>440</v>
      </c>
      <c r="B27" s="1106" t="s">
        <v>365</v>
      </c>
      <c r="C27" s="1107" t="s">
        <v>606</v>
      </c>
      <c r="D27" s="1108" t="s">
        <v>607</v>
      </c>
      <c r="E27" s="1499" t="s">
        <v>605</v>
      </c>
    </row>
    <row r="28" spans="1:5" s="1100" customFormat="1" ht="20.100000000000001" customHeight="1" x14ac:dyDescent="0.15">
      <c r="A28" s="1086" t="s">
        <v>441</v>
      </c>
      <c r="B28" s="1109" t="s">
        <v>442</v>
      </c>
      <c r="C28" s="1107">
        <v>4401.3100000000004</v>
      </c>
      <c r="D28" s="1107">
        <v>4401.3100000000004</v>
      </c>
      <c r="E28" s="1499" t="s">
        <v>605</v>
      </c>
    </row>
    <row r="29" spans="1:5" s="1100" customFormat="1" ht="20.100000000000001" customHeight="1" x14ac:dyDescent="0.15">
      <c r="A29" s="1112" t="s">
        <v>443</v>
      </c>
      <c r="B29" s="1113" t="s">
        <v>444</v>
      </c>
      <c r="C29" s="1107">
        <v>4401.3900000000003</v>
      </c>
      <c r="D29" s="1108" t="s">
        <v>604</v>
      </c>
      <c r="E29" s="1499" t="s">
        <v>605</v>
      </c>
    </row>
    <row r="30" spans="1:5" s="1100" customFormat="1" ht="20.100000000000001" customHeight="1" x14ac:dyDescent="0.15">
      <c r="A30" s="1105" t="s">
        <v>445</v>
      </c>
      <c r="B30" s="1106" t="s">
        <v>446</v>
      </c>
      <c r="C30" s="1115" t="s">
        <v>608</v>
      </c>
      <c r="D30" s="1115" t="s">
        <v>608</v>
      </c>
      <c r="E30" s="1090" t="s">
        <v>609</v>
      </c>
    </row>
    <row r="31" spans="1:5" s="1100" customFormat="1" ht="20.100000000000001" customHeight="1" x14ac:dyDescent="0.15">
      <c r="A31" s="1086" t="s">
        <v>447</v>
      </c>
      <c r="B31" s="1109" t="s">
        <v>298</v>
      </c>
      <c r="C31" s="1116" t="s">
        <v>571</v>
      </c>
      <c r="D31" s="1500" t="s">
        <v>958</v>
      </c>
      <c r="E31" s="1501" t="s">
        <v>959</v>
      </c>
    </row>
    <row r="32" spans="1:5" s="1100" customFormat="1" ht="39.950000000000003" customHeight="1" x14ac:dyDescent="0.15">
      <c r="A32" s="1086" t="s">
        <v>448</v>
      </c>
      <c r="B32" s="1109" t="s">
        <v>299</v>
      </c>
      <c r="C32" s="1110" t="s">
        <v>576</v>
      </c>
      <c r="D32" s="1502" t="s">
        <v>960</v>
      </c>
      <c r="E32" s="1501" t="s">
        <v>961</v>
      </c>
    </row>
    <row r="33" spans="1:5" s="1100" customFormat="1" ht="30" x14ac:dyDescent="0.15">
      <c r="A33" s="1112" t="s">
        <v>449</v>
      </c>
      <c r="B33" s="1117" t="s">
        <v>362</v>
      </c>
      <c r="C33" s="1503" t="s">
        <v>962</v>
      </c>
      <c r="D33" s="1504" t="s">
        <v>963</v>
      </c>
      <c r="E33" s="1501" t="s">
        <v>964</v>
      </c>
    </row>
    <row r="34" spans="1:5" s="1100" customFormat="1" ht="20.100000000000001" customHeight="1" x14ac:dyDescent="0.15">
      <c r="A34" s="1086" t="s">
        <v>450</v>
      </c>
      <c r="B34" s="1114" t="s">
        <v>328</v>
      </c>
      <c r="C34" s="1107">
        <v>44.08</v>
      </c>
      <c r="D34" s="1107">
        <v>44.08</v>
      </c>
      <c r="E34" s="1090">
        <v>634.1</v>
      </c>
    </row>
    <row r="35" spans="1:5" s="1100" customFormat="1" ht="20.100000000000001" customHeight="1" x14ac:dyDescent="0.15">
      <c r="A35" s="1086" t="s">
        <v>451</v>
      </c>
      <c r="B35" s="1109" t="s">
        <v>298</v>
      </c>
      <c r="C35" s="1104" t="s">
        <v>610</v>
      </c>
      <c r="D35" s="1104" t="s">
        <v>610</v>
      </c>
      <c r="E35" s="1090">
        <v>634.11</v>
      </c>
    </row>
    <row r="36" spans="1:5" s="1100" customFormat="1" ht="20.100000000000001" customHeight="1" x14ac:dyDescent="0.15">
      <c r="A36" s="1086" t="s">
        <v>452</v>
      </c>
      <c r="B36" s="1109" t="s">
        <v>299</v>
      </c>
      <c r="C36" s="1110" t="s">
        <v>611</v>
      </c>
      <c r="D36" s="1110" t="s">
        <v>611</v>
      </c>
      <c r="E36" s="1098">
        <v>634.12</v>
      </c>
    </row>
    <row r="37" spans="1:5" s="1100" customFormat="1" ht="20.100000000000001" customHeight="1" x14ac:dyDescent="0.15">
      <c r="A37" s="1112" t="s">
        <v>453</v>
      </c>
      <c r="B37" s="1117" t="s">
        <v>362</v>
      </c>
      <c r="C37" s="1118" t="s">
        <v>529</v>
      </c>
      <c r="D37" s="1119" t="s">
        <v>612</v>
      </c>
      <c r="E37" s="1094" t="s">
        <v>613</v>
      </c>
    </row>
    <row r="38" spans="1:5" s="1100" customFormat="1" ht="20.100000000000001" customHeight="1" x14ac:dyDescent="0.15">
      <c r="A38" s="1086" t="s">
        <v>454</v>
      </c>
      <c r="B38" s="1120" t="s">
        <v>329</v>
      </c>
      <c r="C38" s="1107" t="s">
        <v>614</v>
      </c>
      <c r="D38" s="1107" t="s">
        <v>615</v>
      </c>
      <c r="E38" s="1089" t="s">
        <v>616</v>
      </c>
    </row>
    <row r="39" spans="1:5" s="1100" customFormat="1" ht="20.100000000000001" customHeight="1" x14ac:dyDescent="0.15">
      <c r="A39" s="1086" t="s">
        <v>78</v>
      </c>
      <c r="B39" s="1109" t="s">
        <v>331</v>
      </c>
      <c r="C39" s="1121" t="s">
        <v>617</v>
      </c>
      <c r="D39" s="1121" t="s">
        <v>618</v>
      </c>
      <c r="E39" s="1090" t="s">
        <v>619</v>
      </c>
    </row>
    <row r="40" spans="1:5" s="1100" customFormat="1" ht="20.100000000000001" customHeight="1" x14ac:dyDescent="0.15">
      <c r="A40" s="1086" t="s">
        <v>455</v>
      </c>
      <c r="B40" s="1091" t="s">
        <v>298</v>
      </c>
      <c r="C40" s="1122" t="s">
        <v>620</v>
      </c>
      <c r="D40" s="1122" t="s">
        <v>621</v>
      </c>
      <c r="E40" s="1123" t="s">
        <v>622</v>
      </c>
    </row>
    <row r="41" spans="1:5" s="1100" customFormat="1" ht="20.100000000000001" customHeight="1" x14ac:dyDescent="0.15">
      <c r="A41" s="1086" t="s">
        <v>456</v>
      </c>
      <c r="B41" s="1091" t="s">
        <v>299</v>
      </c>
      <c r="C41" s="1122" t="s">
        <v>623</v>
      </c>
      <c r="D41" s="1122" t="s">
        <v>624</v>
      </c>
      <c r="E41" s="1123" t="s">
        <v>622</v>
      </c>
    </row>
    <row r="42" spans="1:5" s="1100" customFormat="1" ht="20.100000000000001" customHeight="1" x14ac:dyDescent="0.15">
      <c r="A42" s="1124" t="s">
        <v>457</v>
      </c>
      <c r="B42" s="1125" t="s">
        <v>362</v>
      </c>
      <c r="C42" s="1126" t="s">
        <v>625</v>
      </c>
      <c r="D42" s="1126" t="s">
        <v>626</v>
      </c>
      <c r="E42" s="1123" t="s">
        <v>622</v>
      </c>
    </row>
    <row r="43" spans="1:5" s="1100" customFormat="1" ht="39.950000000000003" customHeight="1" x14ac:dyDescent="0.15">
      <c r="A43" s="1086" t="s">
        <v>79</v>
      </c>
      <c r="B43" s="1127" t="s">
        <v>913</v>
      </c>
      <c r="C43" s="1104" t="s">
        <v>216</v>
      </c>
      <c r="D43" s="1104" t="s">
        <v>216</v>
      </c>
      <c r="E43" s="1090" t="s">
        <v>627</v>
      </c>
    </row>
    <row r="44" spans="1:5" s="1100" customFormat="1" ht="39.950000000000003" customHeight="1" x14ac:dyDescent="0.15">
      <c r="A44" s="1086" t="s">
        <v>459</v>
      </c>
      <c r="B44" s="1095" t="s">
        <v>785</v>
      </c>
      <c r="C44" s="1128" t="s">
        <v>628</v>
      </c>
      <c r="D44" s="1128" t="s">
        <v>628</v>
      </c>
      <c r="E44" s="1123" t="s">
        <v>629</v>
      </c>
    </row>
    <row r="45" spans="1:5" s="1100" customFormat="1" ht="20.100000000000001" customHeight="1" x14ac:dyDescent="0.15">
      <c r="A45" s="1086" t="s">
        <v>460</v>
      </c>
      <c r="B45" s="1109" t="s">
        <v>332</v>
      </c>
      <c r="C45" s="1107">
        <v>44.11</v>
      </c>
      <c r="D45" s="1107">
        <v>44.11</v>
      </c>
      <c r="E45" s="1090">
        <v>634.5</v>
      </c>
    </row>
    <row r="46" spans="1:5" s="1100" customFormat="1" ht="20.100000000000001" customHeight="1" x14ac:dyDescent="0.15">
      <c r="A46" s="1086" t="s">
        <v>461</v>
      </c>
      <c r="B46" s="1091" t="s">
        <v>333</v>
      </c>
      <c r="C46" s="1128" t="s">
        <v>630</v>
      </c>
      <c r="D46" s="1128" t="s">
        <v>630</v>
      </c>
      <c r="E46" s="1123" t="s">
        <v>631</v>
      </c>
    </row>
    <row r="47" spans="1:5" s="1100" customFormat="1" ht="30.75" customHeight="1" x14ac:dyDescent="0.15">
      <c r="A47" s="1086" t="s">
        <v>462</v>
      </c>
      <c r="B47" s="1091" t="s">
        <v>463</v>
      </c>
      <c r="C47" s="1128" t="s">
        <v>965</v>
      </c>
      <c r="D47" s="1128" t="s">
        <v>965</v>
      </c>
      <c r="E47" s="1123" t="s">
        <v>631</v>
      </c>
    </row>
    <row r="48" spans="1:5" s="1100" customFormat="1" ht="20.100000000000001" customHeight="1" x14ac:dyDescent="0.15">
      <c r="A48" s="1112" t="s">
        <v>464</v>
      </c>
      <c r="B48" s="1117" t="s">
        <v>44</v>
      </c>
      <c r="C48" s="1505" t="s">
        <v>966</v>
      </c>
      <c r="D48" s="1505" t="s">
        <v>966</v>
      </c>
      <c r="E48" s="1123" t="s">
        <v>631</v>
      </c>
    </row>
    <row r="49" spans="1:5" s="1100" customFormat="1" ht="20.100000000000001" customHeight="1" x14ac:dyDescent="0.15">
      <c r="A49" s="1124" t="s">
        <v>465</v>
      </c>
      <c r="B49" s="1103" t="s">
        <v>334</v>
      </c>
      <c r="C49" s="1118" t="s">
        <v>632</v>
      </c>
      <c r="D49" s="1118" t="s">
        <v>632</v>
      </c>
      <c r="E49" s="1089" t="s">
        <v>633</v>
      </c>
    </row>
    <row r="50" spans="1:5" s="1100" customFormat="1" ht="39.950000000000003" customHeight="1" x14ac:dyDescent="0.15">
      <c r="A50" s="1124" t="s">
        <v>466</v>
      </c>
      <c r="B50" s="1113" t="s">
        <v>467</v>
      </c>
      <c r="C50" s="1107" t="s">
        <v>634</v>
      </c>
      <c r="D50" s="1107" t="s">
        <v>634</v>
      </c>
      <c r="E50" s="1090" t="s">
        <v>635</v>
      </c>
    </row>
    <row r="51" spans="1:5" s="1100" customFormat="1" ht="20.100000000000001" customHeight="1" x14ac:dyDescent="0.15">
      <c r="A51" s="1124" t="s">
        <v>468</v>
      </c>
      <c r="B51" s="1109" t="s">
        <v>469</v>
      </c>
      <c r="C51" s="1118" t="s">
        <v>217</v>
      </c>
      <c r="D51" s="1118" t="s">
        <v>217</v>
      </c>
      <c r="E51" s="1129" t="s">
        <v>636</v>
      </c>
    </row>
    <row r="52" spans="1:5" s="1100" customFormat="1" ht="20.100000000000001" customHeight="1" x14ac:dyDescent="0.15">
      <c r="A52" s="1124" t="s">
        <v>470</v>
      </c>
      <c r="B52" s="1091" t="s">
        <v>471</v>
      </c>
      <c r="C52" s="1107">
        <v>47.03</v>
      </c>
      <c r="D52" s="1107">
        <v>47.03</v>
      </c>
      <c r="E52" s="1090" t="s">
        <v>637</v>
      </c>
    </row>
    <row r="53" spans="1:5" s="1100" customFormat="1" ht="20.100000000000001" customHeight="1" x14ac:dyDescent="0.15">
      <c r="A53" s="1124" t="s">
        <v>472</v>
      </c>
      <c r="B53" s="1101" t="s">
        <v>473</v>
      </c>
      <c r="C53" s="1118" t="s">
        <v>638</v>
      </c>
      <c r="D53" s="1118" t="s">
        <v>638</v>
      </c>
      <c r="E53" s="1129">
        <v>251.5</v>
      </c>
    </row>
    <row r="54" spans="1:5" s="1100" customFormat="1" ht="20.100000000000001" customHeight="1" x14ac:dyDescent="0.15">
      <c r="A54" s="1124" t="s">
        <v>474</v>
      </c>
      <c r="B54" s="1117" t="s">
        <v>475</v>
      </c>
      <c r="C54" s="1107">
        <v>47.04</v>
      </c>
      <c r="D54" s="1107">
        <v>47.04</v>
      </c>
      <c r="E54" s="1090">
        <v>251.6</v>
      </c>
    </row>
    <row r="55" spans="1:5" s="1100" customFormat="1" ht="20.100000000000001" customHeight="1" x14ac:dyDescent="0.15">
      <c r="A55" s="1130" t="s">
        <v>476</v>
      </c>
      <c r="B55" s="1117" t="s">
        <v>335</v>
      </c>
      <c r="C55" s="1110">
        <v>47.02</v>
      </c>
      <c r="D55" s="1110">
        <v>47.02</v>
      </c>
      <c r="E55" s="1098">
        <v>251.3</v>
      </c>
    </row>
    <row r="56" spans="1:5" s="1100" customFormat="1" ht="20.100000000000001" customHeight="1" x14ac:dyDescent="0.15">
      <c r="A56" s="1131" t="s">
        <v>477</v>
      </c>
      <c r="B56" s="1106" t="s">
        <v>342</v>
      </c>
      <c r="C56" s="1107">
        <v>47.06</v>
      </c>
      <c r="D56" s="1107">
        <v>47.06</v>
      </c>
      <c r="E56" s="1089">
        <v>251.92</v>
      </c>
    </row>
    <row r="57" spans="1:5" s="1100" customFormat="1" ht="20.100000000000001" customHeight="1" x14ac:dyDescent="0.15">
      <c r="A57" s="1086" t="s">
        <v>80</v>
      </c>
      <c r="B57" s="1109" t="s">
        <v>353</v>
      </c>
      <c r="C57" s="1110" t="s">
        <v>639</v>
      </c>
      <c r="D57" s="1110" t="s">
        <v>639</v>
      </c>
      <c r="E57" s="1132" t="s">
        <v>640</v>
      </c>
    </row>
    <row r="58" spans="1:5" s="1100" customFormat="1" ht="20.100000000000001" customHeight="1" x14ac:dyDescent="0.15">
      <c r="A58" s="1112" t="s">
        <v>81</v>
      </c>
      <c r="B58" s="1113" t="s">
        <v>343</v>
      </c>
      <c r="C58" s="1116" t="s">
        <v>641</v>
      </c>
      <c r="D58" s="1116" t="s">
        <v>641</v>
      </c>
      <c r="E58" s="1132" t="s">
        <v>640</v>
      </c>
    </row>
    <row r="59" spans="1:5" s="1100" customFormat="1" ht="20.100000000000001" customHeight="1" x14ac:dyDescent="0.15">
      <c r="A59" s="1130" t="s">
        <v>478</v>
      </c>
      <c r="B59" s="1133" t="s">
        <v>336</v>
      </c>
      <c r="C59" s="1110">
        <v>47.07</v>
      </c>
      <c r="D59" s="1110">
        <v>47.07</v>
      </c>
      <c r="E59" s="1089">
        <v>251.1</v>
      </c>
    </row>
    <row r="60" spans="1:5" s="1100" customFormat="1" ht="39.950000000000003" customHeight="1" x14ac:dyDescent="0.15">
      <c r="A60" s="1124" t="s">
        <v>479</v>
      </c>
      <c r="B60" s="1103" t="s">
        <v>337</v>
      </c>
      <c r="C60" s="1110" t="s">
        <v>642</v>
      </c>
      <c r="D60" s="1110" t="s">
        <v>642</v>
      </c>
      <c r="E60" s="1089" t="s">
        <v>643</v>
      </c>
    </row>
    <row r="61" spans="1:5" s="1100" customFormat="1" ht="39.950000000000003" customHeight="1" x14ac:dyDescent="0.15">
      <c r="A61" s="1124" t="s">
        <v>480</v>
      </c>
      <c r="B61" s="1134" t="s">
        <v>345</v>
      </c>
      <c r="C61" s="1110" t="s">
        <v>644</v>
      </c>
      <c r="D61" s="1110" t="s">
        <v>644</v>
      </c>
      <c r="E61" s="1089" t="s">
        <v>645</v>
      </c>
    </row>
    <row r="62" spans="1:5" s="1100" customFormat="1" ht="20.100000000000001" customHeight="1" x14ac:dyDescent="0.15">
      <c r="A62" s="1124" t="s">
        <v>481</v>
      </c>
      <c r="B62" s="1091" t="s">
        <v>338</v>
      </c>
      <c r="C62" s="1110">
        <v>48.01</v>
      </c>
      <c r="D62" s="1110">
        <v>48.01</v>
      </c>
      <c r="E62" s="1089">
        <v>641.1</v>
      </c>
    </row>
    <row r="63" spans="1:5" s="1100" customFormat="1" ht="20.100000000000001" customHeight="1" x14ac:dyDescent="0.15">
      <c r="A63" s="1124" t="s">
        <v>482</v>
      </c>
      <c r="B63" s="1135" t="s">
        <v>346</v>
      </c>
      <c r="C63" s="1110" t="s">
        <v>646</v>
      </c>
      <c r="D63" s="1110" t="s">
        <v>646</v>
      </c>
      <c r="E63" s="1089">
        <v>641.29</v>
      </c>
    </row>
    <row r="64" spans="1:5" s="1100" customFormat="1" ht="20.100000000000001" customHeight="1" x14ac:dyDescent="0.15">
      <c r="A64" s="1124" t="s">
        <v>483</v>
      </c>
      <c r="B64" s="1091" t="s">
        <v>347</v>
      </c>
      <c r="C64" s="1110" t="s">
        <v>647</v>
      </c>
      <c r="D64" s="1110" t="s">
        <v>647</v>
      </c>
      <c r="E64" s="1089" t="s">
        <v>648</v>
      </c>
    </row>
    <row r="65" spans="1:5" s="1100" customFormat="1" ht="20.100000000000001" customHeight="1" x14ac:dyDescent="0.15">
      <c r="A65" s="1124" t="s">
        <v>484</v>
      </c>
      <c r="B65" s="1117" t="s">
        <v>348</v>
      </c>
      <c r="C65" s="1110" t="s">
        <v>649</v>
      </c>
      <c r="D65" s="1110" t="s">
        <v>649</v>
      </c>
      <c r="E65" s="1089">
        <v>641.29999999999995</v>
      </c>
    </row>
    <row r="66" spans="1:5" s="1100" customFormat="1" ht="20.100000000000001" customHeight="1" x14ac:dyDescent="0.15">
      <c r="A66" s="1086">
        <v>12.2</v>
      </c>
      <c r="B66" s="1136" t="s">
        <v>485</v>
      </c>
      <c r="C66" s="1110">
        <v>48.03</v>
      </c>
      <c r="D66" s="1110">
        <v>48.03</v>
      </c>
      <c r="E66" s="1089">
        <v>641.63</v>
      </c>
    </row>
    <row r="67" spans="1:5" s="1100" customFormat="1" ht="60" customHeight="1" x14ac:dyDescent="0.15">
      <c r="A67" s="1124">
        <v>12.3</v>
      </c>
      <c r="B67" s="1134" t="s">
        <v>349</v>
      </c>
      <c r="C67" s="1110" t="s">
        <v>650</v>
      </c>
      <c r="D67" s="1110" t="s">
        <v>650</v>
      </c>
      <c r="E67" s="1089" t="s">
        <v>967</v>
      </c>
    </row>
    <row r="68" spans="1:5" s="1100" customFormat="1" ht="20.100000000000001" customHeight="1" x14ac:dyDescent="0.15">
      <c r="A68" s="1124" t="s">
        <v>486</v>
      </c>
      <c r="B68" s="1091" t="s">
        <v>350</v>
      </c>
      <c r="C68" s="1110" t="s">
        <v>651</v>
      </c>
      <c r="D68" s="1110" t="s">
        <v>651</v>
      </c>
      <c r="E68" s="1089" t="s">
        <v>968</v>
      </c>
    </row>
    <row r="69" spans="1:5" s="1100" customFormat="1" ht="39.950000000000003" customHeight="1" x14ac:dyDescent="0.15">
      <c r="A69" s="1124" t="s">
        <v>487</v>
      </c>
      <c r="B69" s="1091" t="s">
        <v>45</v>
      </c>
      <c r="C69" s="1110" t="s">
        <v>652</v>
      </c>
      <c r="D69" s="1110" t="s">
        <v>652</v>
      </c>
      <c r="E69" s="1506" t="s">
        <v>969</v>
      </c>
    </row>
    <row r="70" spans="1:5" s="1100" customFormat="1" ht="39.950000000000003" customHeight="1" x14ac:dyDescent="0.15">
      <c r="A70" s="1124" t="s">
        <v>488</v>
      </c>
      <c r="B70" s="1091" t="s">
        <v>351</v>
      </c>
      <c r="C70" s="1110" t="s">
        <v>653</v>
      </c>
      <c r="D70" s="1110" t="s">
        <v>653</v>
      </c>
      <c r="E70" s="1089" t="s">
        <v>970</v>
      </c>
    </row>
    <row r="71" spans="1:5" s="1100" customFormat="1" ht="39.950000000000003" customHeight="1" x14ac:dyDescent="0.15">
      <c r="A71" s="1124" t="s">
        <v>489</v>
      </c>
      <c r="B71" s="1117" t="s">
        <v>352</v>
      </c>
      <c r="C71" s="1110">
        <v>4805.93</v>
      </c>
      <c r="D71" s="1110">
        <v>4805.93</v>
      </c>
      <c r="E71" s="1132" t="s">
        <v>654</v>
      </c>
    </row>
    <row r="72" spans="1:5" s="1100" customFormat="1" ht="39.950000000000003" customHeight="1" thickBot="1" x14ac:dyDescent="0.2">
      <c r="A72" s="1137">
        <v>12.4</v>
      </c>
      <c r="B72" s="1138" t="s">
        <v>8</v>
      </c>
      <c r="C72" s="1139" t="s">
        <v>655</v>
      </c>
      <c r="D72" s="1139" t="s">
        <v>655</v>
      </c>
      <c r="E72" s="1140" t="s">
        <v>971</v>
      </c>
    </row>
    <row r="73" spans="1:5" ht="18" customHeight="1" x14ac:dyDescent="0.25">
      <c r="A73" s="1141"/>
      <c r="B73" s="1142"/>
      <c r="C73" s="1141"/>
      <c r="D73" s="1141"/>
      <c r="E73" s="1143"/>
    </row>
    <row r="74" spans="1:5" ht="18" customHeight="1" x14ac:dyDescent="0.25">
      <c r="A74" s="1144" t="s">
        <v>656</v>
      </c>
      <c r="B74" s="1142"/>
      <c r="C74" s="1141"/>
      <c r="D74" s="1141"/>
      <c r="E74" s="1143"/>
    </row>
    <row r="75" spans="1:5" ht="18.75" x14ac:dyDescent="0.25">
      <c r="A75" s="2220" t="s">
        <v>972</v>
      </c>
      <c r="B75" s="2227"/>
      <c r="C75" s="2227"/>
      <c r="D75" s="2227"/>
      <c r="E75" s="2227"/>
    </row>
    <row r="76" spans="1:5" ht="39" customHeight="1" x14ac:dyDescent="0.25">
      <c r="A76" s="2216" t="s">
        <v>973</v>
      </c>
      <c r="B76" s="2217"/>
      <c r="C76" s="2217"/>
      <c r="D76" s="2217"/>
      <c r="E76" s="2217"/>
    </row>
    <row r="77" spans="1:5" s="1145" customFormat="1" ht="18.75" x14ac:dyDescent="0.15">
      <c r="A77" s="2228" t="s">
        <v>657</v>
      </c>
      <c r="B77" s="2229"/>
      <c r="C77" s="2229"/>
      <c r="D77" s="2229"/>
      <c r="E77" s="2229"/>
    </row>
    <row r="78" spans="1:5" ht="38.450000000000003" customHeight="1" x14ac:dyDescent="0.3">
      <c r="A78" s="2230" t="s">
        <v>806</v>
      </c>
      <c r="B78" s="2230"/>
      <c r="C78" s="2230"/>
      <c r="D78" s="2230"/>
      <c r="E78" s="223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5" customWidth="1"/>
    <col min="2" max="2" width="37.625" style="1065" customWidth="1"/>
    <col min="3" max="5" width="29.625" style="1065" customWidth="1"/>
    <col min="6" max="16384" width="9" style="1065"/>
  </cols>
  <sheetData>
    <row r="1" spans="1:7" ht="16.5" thickBot="1" x14ac:dyDescent="0.3">
      <c r="A1" s="1146"/>
      <c r="B1" s="1064"/>
    </row>
    <row r="2" spans="1:7" x14ac:dyDescent="0.25">
      <c r="A2" s="1066"/>
      <c r="B2" s="1067" t="s">
        <v>295</v>
      </c>
      <c r="C2" s="1068"/>
      <c r="D2" s="1068"/>
      <c r="E2" s="1069"/>
      <c r="G2" s="1100"/>
    </row>
    <row r="3" spans="1:7" x14ac:dyDescent="0.25">
      <c r="A3" s="1070"/>
      <c r="B3" s="1071" t="s">
        <v>295</v>
      </c>
      <c r="C3" s="1072"/>
      <c r="D3" s="1072"/>
      <c r="E3" s="1073"/>
      <c r="G3" s="1100"/>
    </row>
    <row r="4" spans="1:7" x14ac:dyDescent="0.25">
      <c r="A4" s="1070"/>
      <c r="B4" s="1071" t="s">
        <v>295</v>
      </c>
      <c r="C4" s="2231" t="s">
        <v>974</v>
      </c>
      <c r="D4" s="2232"/>
      <c r="E4" s="2233"/>
      <c r="G4" s="1100"/>
    </row>
    <row r="5" spans="1:7" ht="25.5" customHeight="1" x14ac:dyDescent="0.25">
      <c r="A5" s="1070"/>
      <c r="B5" s="1071"/>
      <c r="C5" s="2234"/>
      <c r="D5" s="2234"/>
      <c r="E5" s="2233"/>
      <c r="G5" s="1100"/>
    </row>
    <row r="6" spans="1:7" ht="20.25" customHeight="1" x14ac:dyDescent="0.3">
      <c r="A6" s="1070"/>
      <c r="B6" s="1075" t="s">
        <v>295</v>
      </c>
      <c r="C6" s="2235" t="s">
        <v>497</v>
      </c>
      <c r="D6" s="2235"/>
      <c r="E6" s="2236"/>
      <c r="G6" s="1100"/>
    </row>
    <row r="7" spans="1:7" ht="18.75" x14ac:dyDescent="0.3">
      <c r="A7" s="1070"/>
      <c r="B7" s="1071"/>
      <c r="C7" s="2235" t="s">
        <v>344</v>
      </c>
      <c r="D7" s="2235"/>
      <c r="E7" s="2252"/>
      <c r="G7" s="1100"/>
    </row>
    <row r="8" spans="1:7" ht="18.75" x14ac:dyDescent="0.3">
      <c r="A8" s="1070"/>
      <c r="B8" s="1071"/>
      <c r="C8" s="2237" t="s">
        <v>591</v>
      </c>
      <c r="D8" s="2237"/>
      <c r="E8" s="2252"/>
      <c r="G8" s="1100"/>
    </row>
    <row r="9" spans="1:7" ht="16.5" thickBot="1" x14ac:dyDescent="0.3">
      <c r="A9" s="1070"/>
      <c r="B9" s="1147"/>
      <c r="C9" s="1147"/>
      <c r="D9" s="1147"/>
      <c r="E9" s="1073"/>
      <c r="G9" s="1100"/>
    </row>
    <row r="10" spans="1:7" x14ac:dyDescent="0.25">
      <c r="A10" s="1148" t="s">
        <v>295</v>
      </c>
      <c r="B10" s="1149" t="s">
        <v>295</v>
      </c>
      <c r="C10" s="2253" t="s">
        <v>218</v>
      </c>
      <c r="D10" s="2254"/>
      <c r="E10" s="2255"/>
      <c r="G10" s="1100"/>
    </row>
    <row r="11" spans="1:7" ht="18" customHeight="1" x14ac:dyDescent="0.25">
      <c r="A11" s="1080" t="s">
        <v>311</v>
      </c>
      <c r="B11" s="1081" t="s">
        <v>311</v>
      </c>
      <c r="C11" s="2241"/>
      <c r="D11" s="2242"/>
      <c r="E11" s="2243"/>
      <c r="G11" s="1100"/>
    </row>
    <row r="12" spans="1:7" x14ac:dyDescent="0.25">
      <c r="A12" s="1082" t="s">
        <v>302</v>
      </c>
      <c r="B12" s="1081"/>
      <c r="C12" s="2244" t="s">
        <v>541</v>
      </c>
      <c r="D12" s="2244" t="s">
        <v>372</v>
      </c>
      <c r="E12" s="2250" t="s">
        <v>592</v>
      </c>
      <c r="G12" s="1100"/>
    </row>
    <row r="13" spans="1:7" x14ac:dyDescent="0.25">
      <c r="A13" s="1150" t="s">
        <v>295</v>
      </c>
      <c r="B13" s="1151"/>
      <c r="C13" s="2245"/>
      <c r="D13" s="2245"/>
      <c r="E13" s="2251"/>
      <c r="G13" s="1100"/>
    </row>
    <row r="14" spans="1:7" s="1153" customFormat="1" ht="39.950000000000003" customHeight="1" x14ac:dyDescent="0.25">
      <c r="A14" s="1152">
        <v>13</v>
      </c>
      <c r="B14" s="2247" t="s">
        <v>498</v>
      </c>
      <c r="C14" s="2248"/>
      <c r="D14" s="2248"/>
      <c r="E14" s="2249"/>
      <c r="G14" s="1154"/>
    </row>
    <row r="15" spans="1:7" ht="39.950000000000003" customHeight="1" x14ac:dyDescent="0.25">
      <c r="A15" s="888">
        <v>13.1</v>
      </c>
      <c r="B15" s="1114" t="s">
        <v>499</v>
      </c>
      <c r="C15" s="1155" t="s">
        <v>658</v>
      </c>
      <c r="D15" s="1155" t="s">
        <v>659</v>
      </c>
      <c r="E15" s="1156" t="s">
        <v>660</v>
      </c>
      <c r="G15" s="1100"/>
    </row>
    <row r="16" spans="1:7" ht="39.950000000000003" customHeight="1" x14ac:dyDescent="0.25">
      <c r="A16" s="888" t="s">
        <v>500</v>
      </c>
      <c r="B16" s="1109" t="s">
        <v>298</v>
      </c>
      <c r="C16" s="1157" t="s">
        <v>661</v>
      </c>
      <c r="D16" s="1157" t="s">
        <v>661</v>
      </c>
      <c r="E16" s="1158" t="s">
        <v>662</v>
      </c>
      <c r="G16" s="1100"/>
    </row>
    <row r="17" spans="1:7" ht="39.950000000000003" customHeight="1" x14ac:dyDescent="0.25">
      <c r="A17" s="888" t="s">
        <v>501</v>
      </c>
      <c r="B17" s="1109" t="s">
        <v>6</v>
      </c>
      <c r="C17" s="1159" t="s">
        <v>663</v>
      </c>
      <c r="D17" s="1159" t="s">
        <v>664</v>
      </c>
      <c r="E17" s="1160" t="s">
        <v>665</v>
      </c>
      <c r="G17" s="1100"/>
    </row>
    <row r="18" spans="1:7" ht="39.950000000000003" customHeight="1" x14ac:dyDescent="0.25">
      <c r="A18" s="902" t="s">
        <v>502</v>
      </c>
      <c r="B18" s="1117" t="s">
        <v>362</v>
      </c>
      <c r="C18" s="1161" t="s">
        <v>666</v>
      </c>
      <c r="D18" s="1162" t="s">
        <v>667</v>
      </c>
      <c r="E18" s="1163" t="s">
        <v>668</v>
      </c>
      <c r="G18" s="1100"/>
    </row>
    <row r="19" spans="1:7" s="1100" customFormat="1" ht="39.950000000000003" customHeight="1" x14ac:dyDescent="0.15">
      <c r="A19" s="888">
        <v>13.2</v>
      </c>
      <c r="B19" s="1164" t="s">
        <v>503</v>
      </c>
      <c r="C19" s="1159" t="s">
        <v>669</v>
      </c>
      <c r="D19" s="1159" t="s">
        <v>669</v>
      </c>
      <c r="E19" s="1156" t="s">
        <v>670</v>
      </c>
    </row>
    <row r="20" spans="1:7" s="1100" customFormat="1" ht="39.950000000000003" customHeight="1" x14ac:dyDescent="0.15">
      <c r="A20" s="888">
        <v>13.3</v>
      </c>
      <c r="B20" s="1164" t="s">
        <v>504</v>
      </c>
      <c r="C20" s="1157" t="s">
        <v>975</v>
      </c>
      <c r="D20" s="1157" t="s">
        <v>976</v>
      </c>
      <c r="E20" s="1158" t="s">
        <v>977</v>
      </c>
    </row>
    <row r="21" spans="1:7" s="1100" customFormat="1" ht="39.950000000000003" customHeight="1" x14ac:dyDescent="0.15">
      <c r="A21" s="888">
        <v>13.4</v>
      </c>
      <c r="B21" s="1164" t="s">
        <v>505</v>
      </c>
      <c r="C21" s="1165" t="s">
        <v>671</v>
      </c>
      <c r="D21" s="1165" t="s">
        <v>978</v>
      </c>
      <c r="E21" s="1156" t="s">
        <v>979</v>
      </c>
    </row>
    <row r="22" spans="1:7" s="1100" customFormat="1" ht="39.950000000000003" customHeight="1" x14ac:dyDescent="0.15">
      <c r="A22" s="888">
        <v>13.5</v>
      </c>
      <c r="B22" s="1164" t="s">
        <v>506</v>
      </c>
      <c r="C22" s="1166" t="s">
        <v>672</v>
      </c>
      <c r="D22" s="1166" t="s">
        <v>672</v>
      </c>
      <c r="E22" s="1167" t="s">
        <v>980</v>
      </c>
    </row>
    <row r="23" spans="1:7" s="1100" customFormat="1" ht="39.950000000000003" customHeight="1" x14ac:dyDescent="0.15">
      <c r="A23" s="888">
        <v>13.6</v>
      </c>
      <c r="B23" s="1164" t="s">
        <v>507</v>
      </c>
      <c r="C23" s="1157" t="s">
        <v>673</v>
      </c>
      <c r="D23" s="1168" t="s">
        <v>674</v>
      </c>
      <c r="E23" s="1169" t="s">
        <v>675</v>
      </c>
    </row>
    <row r="24" spans="1:7" s="1100" customFormat="1" ht="39.950000000000003" customHeight="1" x14ac:dyDescent="0.15">
      <c r="A24" s="888">
        <v>13.7</v>
      </c>
      <c r="B24" s="1170" t="s">
        <v>508</v>
      </c>
      <c r="C24" s="1157" t="s">
        <v>676</v>
      </c>
      <c r="D24" s="1157" t="s">
        <v>981</v>
      </c>
      <c r="E24" s="1158" t="s">
        <v>982</v>
      </c>
    </row>
    <row r="25" spans="1:7" s="1154" customFormat="1" ht="39.950000000000003" customHeight="1" x14ac:dyDescent="0.15">
      <c r="A25" s="1152">
        <v>14</v>
      </c>
      <c r="B25" s="2247" t="s">
        <v>509</v>
      </c>
      <c r="C25" s="2248"/>
      <c r="D25" s="2248"/>
      <c r="E25" s="2249"/>
    </row>
    <row r="26" spans="1:7" s="1100" customFormat="1" ht="39.950000000000003" customHeight="1" x14ac:dyDescent="0.15">
      <c r="A26" s="888">
        <v>14.1</v>
      </c>
      <c r="B26" s="1120" t="s">
        <v>510</v>
      </c>
      <c r="C26" s="1110">
        <v>48.07</v>
      </c>
      <c r="D26" s="1110">
        <v>48.07</v>
      </c>
      <c r="E26" s="1098">
        <v>641.91999999999996</v>
      </c>
    </row>
    <row r="27" spans="1:7" s="1100" customFormat="1" ht="39.950000000000003" customHeight="1" x14ac:dyDescent="0.15">
      <c r="A27" s="888">
        <v>14.2</v>
      </c>
      <c r="B27" s="1120" t="s">
        <v>511</v>
      </c>
      <c r="C27" s="1110" t="s">
        <v>677</v>
      </c>
      <c r="D27" s="1110" t="s">
        <v>677</v>
      </c>
      <c r="E27" s="1098" t="s">
        <v>678</v>
      </c>
    </row>
    <row r="28" spans="1:7" s="1100" customFormat="1" ht="39.950000000000003" customHeight="1" x14ac:dyDescent="0.15">
      <c r="A28" s="888">
        <v>14.3</v>
      </c>
      <c r="B28" s="1120" t="s">
        <v>512</v>
      </c>
      <c r="C28" s="1121">
        <v>48.18</v>
      </c>
      <c r="D28" s="1121">
        <v>48.18</v>
      </c>
      <c r="E28" s="1089" t="s">
        <v>679</v>
      </c>
    </row>
    <row r="29" spans="1:7" s="1100" customFormat="1" ht="39.950000000000003" customHeight="1" x14ac:dyDescent="0.15">
      <c r="A29" s="888">
        <v>14.4</v>
      </c>
      <c r="B29" s="1133" t="s">
        <v>513</v>
      </c>
      <c r="C29" s="1107">
        <v>48.19</v>
      </c>
      <c r="D29" s="1107">
        <v>48.19</v>
      </c>
      <c r="E29" s="1090">
        <v>642.1</v>
      </c>
    </row>
    <row r="30" spans="1:7" s="1100" customFormat="1" ht="39.950000000000003" customHeight="1" x14ac:dyDescent="0.15">
      <c r="A30" s="888">
        <v>14.5</v>
      </c>
      <c r="B30" s="1114" t="s">
        <v>514</v>
      </c>
      <c r="C30" s="1107" t="s">
        <v>680</v>
      </c>
      <c r="D30" s="1107" t="s">
        <v>680</v>
      </c>
      <c r="E30" s="1090" t="s">
        <v>681</v>
      </c>
    </row>
    <row r="31" spans="1:7" s="1100" customFormat="1" ht="39.950000000000003" customHeight="1" x14ac:dyDescent="0.15">
      <c r="A31" s="888" t="s">
        <v>515</v>
      </c>
      <c r="B31" s="1109" t="s">
        <v>516</v>
      </c>
      <c r="C31" s="1171" t="s">
        <v>682</v>
      </c>
      <c r="D31" s="1171" t="s">
        <v>682</v>
      </c>
      <c r="E31" s="1094" t="s">
        <v>683</v>
      </c>
    </row>
    <row r="32" spans="1:7" s="1100" customFormat="1" ht="39.950000000000003" customHeight="1" x14ac:dyDescent="0.15">
      <c r="A32" s="888" t="s">
        <v>517</v>
      </c>
      <c r="B32" s="1109" t="s">
        <v>518</v>
      </c>
      <c r="C32" s="1172" t="s">
        <v>684</v>
      </c>
      <c r="D32" s="1172" t="s">
        <v>684</v>
      </c>
      <c r="E32" s="1173" t="s">
        <v>683</v>
      </c>
    </row>
    <row r="33" spans="1:5" s="1100" customFormat="1" ht="39.950000000000003" customHeight="1" thickBot="1" x14ac:dyDescent="0.2">
      <c r="A33" s="1174" t="s">
        <v>519</v>
      </c>
      <c r="B33" s="1175" t="s">
        <v>520</v>
      </c>
      <c r="C33" s="1176" t="s">
        <v>685</v>
      </c>
      <c r="D33" s="1176" t="s">
        <v>685</v>
      </c>
      <c r="E33" s="1140">
        <v>642.45000000000005</v>
      </c>
    </row>
    <row r="34" spans="1:5" ht="18" customHeight="1" x14ac:dyDescent="0.25">
      <c r="A34" s="1141"/>
      <c r="B34" s="1177"/>
      <c r="C34" s="1141"/>
      <c r="D34" s="1141"/>
      <c r="E34" s="1143"/>
    </row>
    <row r="35" spans="1:5" ht="18" customHeight="1" x14ac:dyDescent="0.25">
      <c r="A35" s="1144" t="s">
        <v>656</v>
      </c>
      <c r="B35" s="1177"/>
      <c r="C35" s="1141"/>
      <c r="D35" s="1141"/>
      <c r="E35" s="1143"/>
    </row>
    <row r="36" spans="1:5" s="1100" customFormat="1" ht="39.950000000000003" customHeight="1" x14ac:dyDescent="0.15">
      <c r="A36" s="2220" t="s">
        <v>983</v>
      </c>
      <c r="B36" s="2227"/>
      <c r="C36" s="2227"/>
      <c r="D36" s="2227"/>
      <c r="E36" s="2227"/>
    </row>
    <row r="37" spans="1:5" s="1100" customFormat="1" ht="39.950000000000003" customHeight="1" x14ac:dyDescent="0.15">
      <c r="A37" s="2220" t="s">
        <v>984</v>
      </c>
      <c r="B37" s="2229"/>
      <c r="C37" s="2229"/>
      <c r="D37" s="2229"/>
      <c r="E37" s="2229"/>
    </row>
    <row r="38" spans="1:5" s="1100" customFormat="1" ht="39.950000000000003" customHeight="1" x14ac:dyDescent="0.15">
      <c r="A38" s="2228" t="s">
        <v>686</v>
      </c>
      <c r="B38" s="2229"/>
      <c r="C38" s="2229"/>
      <c r="D38" s="2229"/>
      <c r="E38" s="2229"/>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20" bestFit="1" customWidth="1"/>
    <col min="2" max="2" width="4.25" style="320" bestFit="1" customWidth="1"/>
    <col min="3" max="3" width="7.125" style="320" bestFit="1" customWidth="1"/>
    <col min="4" max="4" width="8.875" style="320" bestFit="1" customWidth="1"/>
    <col min="5" max="5" width="9.875" style="321" bestFit="1" customWidth="1"/>
    <col min="6" max="6" width="28.625" style="369" bestFit="1" customWidth="1"/>
    <col min="7" max="7" width="8.375" style="320" bestFit="1" customWidth="1"/>
    <col min="8" max="16384" width="9" style="320"/>
  </cols>
  <sheetData>
    <row r="1" spans="1:8" ht="13.5" thickBot="1" x14ac:dyDescent="0.25">
      <c r="A1" s="334" t="s">
        <v>286</v>
      </c>
      <c r="B1" s="335" t="s">
        <v>287</v>
      </c>
      <c r="C1" s="335" t="s">
        <v>288</v>
      </c>
      <c r="D1" s="335" t="s">
        <v>304</v>
      </c>
      <c r="E1" s="336" t="s">
        <v>311</v>
      </c>
      <c r="F1" s="367" t="s">
        <v>267</v>
      </c>
      <c r="G1" s="337" t="s">
        <v>289</v>
      </c>
    </row>
    <row r="2" spans="1:8" ht="13.5" thickBot="1" x14ac:dyDescent="0.25">
      <c r="A2" s="323" t="str">
        <f>Cover!$G$25</f>
        <v>NO</v>
      </c>
      <c r="B2" s="324" t="s">
        <v>293</v>
      </c>
      <c r="C2" s="324">
        <f>'JQ1 Production'!$D$10</f>
        <v>2019</v>
      </c>
      <c r="D2" s="338" t="s">
        <v>291</v>
      </c>
      <c r="E2" s="338" t="s">
        <v>292</v>
      </c>
      <c r="F2" s="368" t="str">
        <f>CONCATENATE(A2,"_",B2,"_",C2,"_",D2,"_",E2)</f>
        <v>NO_P_2019_1000 m3_1</v>
      </c>
      <c r="G2" s="325">
        <f>'JQ1 Production'!D13</f>
        <v>12568.430474772726</v>
      </c>
      <c r="H2" s="320" t="s">
        <v>325</v>
      </c>
    </row>
    <row r="3" spans="1:8" ht="13.5" thickBot="1" x14ac:dyDescent="0.25">
      <c r="A3" s="326" t="str">
        <f>Cover!$G$25</f>
        <v>NO</v>
      </c>
      <c r="B3" s="322" t="s">
        <v>293</v>
      </c>
      <c r="C3" s="322">
        <f>'JQ1 Production'!$D$10</f>
        <v>2019</v>
      </c>
      <c r="D3" s="331" t="s">
        <v>291</v>
      </c>
      <c r="E3" s="331" t="s">
        <v>91</v>
      </c>
      <c r="F3" s="368" t="str">
        <f t="shared" ref="F3:F70" si="0">CONCATENATE(A3,"_",B3,"_",C3,"_",D3,"_",E3)</f>
        <v>NO_P_2019_1000 m3_1_C</v>
      </c>
      <c r="G3" s="327">
        <f>'JQ1 Production'!D14</f>
        <v>1529.7314747727271</v>
      </c>
    </row>
    <row r="4" spans="1:8" ht="13.5" thickBot="1" x14ac:dyDescent="0.25">
      <c r="A4" s="326" t="str">
        <f>Cover!$G$25</f>
        <v>NO</v>
      </c>
      <c r="B4" s="322" t="s">
        <v>293</v>
      </c>
      <c r="C4" s="322">
        <f>'JQ1 Production'!$D$10</f>
        <v>2019</v>
      </c>
      <c r="D4" s="331" t="s">
        <v>291</v>
      </c>
      <c r="E4" s="331" t="s">
        <v>92</v>
      </c>
      <c r="F4" s="368" t="str">
        <f t="shared" si="0"/>
        <v>NO_P_2019_1000 m3_1_NC</v>
      </c>
      <c r="G4" s="327">
        <f>'JQ1 Production'!D15</f>
        <v>544.81636227272713</v>
      </c>
    </row>
    <row r="5" spans="1:8" ht="13.5" thickBot="1" x14ac:dyDescent="0.25">
      <c r="A5" s="326" t="str">
        <f>Cover!$G$25</f>
        <v>NO</v>
      </c>
      <c r="B5" s="322" t="s">
        <v>293</v>
      </c>
      <c r="C5" s="322">
        <f>'JQ1 Production'!$D$10</f>
        <v>2019</v>
      </c>
      <c r="D5" s="331" t="s">
        <v>291</v>
      </c>
      <c r="E5" s="331" t="s">
        <v>93</v>
      </c>
      <c r="F5" s="368" t="str">
        <f t="shared" si="0"/>
        <v>NO_P_2019_1000 m3_1_1</v>
      </c>
      <c r="G5" s="327">
        <f>'JQ1 Production'!D16</f>
        <v>984.91511249999996</v>
      </c>
    </row>
    <row r="6" spans="1:8" ht="13.5" thickBot="1" x14ac:dyDescent="0.25">
      <c r="A6" s="326" t="str">
        <f>Cover!$G$25</f>
        <v>NO</v>
      </c>
      <c r="B6" s="322" t="s">
        <v>293</v>
      </c>
      <c r="C6" s="322">
        <f>'JQ1 Production'!$D$10</f>
        <v>2019</v>
      </c>
      <c r="D6" s="331" t="s">
        <v>291</v>
      </c>
      <c r="E6" s="331" t="s">
        <v>94</v>
      </c>
      <c r="F6" s="368" t="str">
        <f t="shared" si="0"/>
        <v>NO_P_2019_1000 m3_1_1_C</v>
      </c>
      <c r="G6" s="327">
        <f>'JQ1 Production'!D17</f>
        <v>11038.698999999999</v>
      </c>
    </row>
    <row r="7" spans="1:8" ht="13.5" thickBot="1" x14ac:dyDescent="0.25">
      <c r="A7" s="326" t="str">
        <f>Cover!$G$25</f>
        <v>NO</v>
      </c>
      <c r="B7" s="322" t="s">
        <v>293</v>
      </c>
      <c r="C7" s="322">
        <f>'JQ1 Production'!$D$10</f>
        <v>2019</v>
      </c>
      <c r="D7" s="331" t="s">
        <v>291</v>
      </c>
      <c r="E7" s="331" t="s">
        <v>95</v>
      </c>
      <c r="F7" s="368" t="str">
        <f t="shared" si="0"/>
        <v>NO_P_2019_1000 m3_1_1_NC</v>
      </c>
      <c r="G7" s="327">
        <f>'JQ1 Production'!D18</f>
        <v>10735.996999999999</v>
      </c>
    </row>
    <row r="8" spans="1:8" ht="13.5" thickBot="1" x14ac:dyDescent="0.25">
      <c r="A8" s="326" t="str">
        <f>Cover!$G$25</f>
        <v>NO</v>
      </c>
      <c r="B8" s="322" t="s">
        <v>293</v>
      </c>
      <c r="C8" s="322">
        <f>'JQ1 Production'!$D$10</f>
        <v>2019</v>
      </c>
      <c r="D8" s="331" t="s">
        <v>291</v>
      </c>
      <c r="E8" s="331" t="s">
        <v>96</v>
      </c>
      <c r="F8" s="368" t="str">
        <f t="shared" si="0"/>
        <v>NO_P_2019_1000 m3_1_2</v>
      </c>
      <c r="G8" s="327">
        <f>'JQ1 Production'!D19</f>
        <v>302.702</v>
      </c>
    </row>
    <row r="9" spans="1:8" ht="13.5" thickBot="1" x14ac:dyDescent="0.25">
      <c r="A9" s="326" t="str">
        <f>Cover!$G$25</f>
        <v>NO</v>
      </c>
      <c r="B9" s="322" t="s">
        <v>293</v>
      </c>
      <c r="C9" s="322">
        <f>'JQ1 Production'!$D$10</f>
        <v>2019</v>
      </c>
      <c r="D9" s="331" t="s">
        <v>291</v>
      </c>
      <c r="E9" s="331" t="s">
        <v>97</v>
      </c>
      <c r="F9" s="368" t="str">
        <f t="shared" si="0"/>
        <v>NO_P_2019_1000 m3_1_2_C</v>
      </c>
      <c r="G9" s="327">
        <f>'JQ1 Production'!D20</f>
        <v>0</v>
      </c>
    </row>
    <row r="10" spans="1:8" ht="13.5" thickBot="1" x14ac:dyDescent="0.25">
      <c r="A10" s="326" t="str">
        <f>Cover!$G$25</f>
        <v>NO</v>
      </c>
      <c r="B10" s="322" t="s">
        <v>293</v>
      </c>
      <c r="C10" s="322">
        <f>'JQ1 Production'!$D$10</f>
        <v>2019</v>
      </c>
      <c r="D10" s="331" t="s">
        <v>291</v>
      </c>
      <c r="E10" s="331" t="s">
        <v>98</v>
      </c>
      <c r="F10" s="368" t="str">
        <f t="shared" si="0"/>
        <v>NO_P_2019_1000 m3_1_2_NC</v>
      </c>
      <c r="G10" s="327">
        <f>'JQ1 Production'!D21</f>
        <v>6012.3225000000002</v>
      </c>
    </row>
    <row r="11" spans="1:8" ht="13.5" thickBot="1" x14ac:dyDescent="0.25">
      <c r="A11" s="326" t="str">
        <f>Cover!$G$25</f>
        <v>NO</v>
      </c>
      <c r="B11" s="322" t="s">
        <v>293</v>
      </c>
      <c r="C11" s="322">
        <f>'JQ1 Production'!$D$10</f>
        <v>2019</v>
      </c>
      <c r="D11" s="331" t="s">
        <v>291</v>
      </c>
      <c r="E11" s="331" t="s">
        <v>100</v>
      </c>
      <c r="F11" s="368" t="str">
        <f t="shared" si="0"/>
        <v>NO_P_2019_1000 m3_1_2_1</v>
      </c>
      <c r="G11" s="327">
        <f>'JQ1 Production'!D22</f>
        <v>6011.0614999999998</v>
      </c>
    </row>
    <row r="12" spans="1:8" ht="13.5" thickBot="1" x14ac:dyDescent="0.25">
      <c r="A12" s="326" t="str">
        <f>Cover!$G$25</f>
        <v>NO</v>
      </c>
      <c r="B12" s="322" t="s">
        <v>293</v>
      </c>
      <c r="C12" s="322">
        <f>'JQ1 Production'!$D$10</f>
        <v>2019</v>
      </c>
      <c r="D12" s="331" t="s">
        <v>291</v>
      </c>
      <c r="E12" s="331" t="s">
        <v>101</v>
      </c>
      <c r="F12" s="368" t="str">
        <f t="shared" si="0"/>
        <v>NO_P_2019_1000 m3_1_2_1_C</v>
      </c>
      <c r="G12" s="327">
        <f>'JQ1 Production'!D23</f>
        <v>1.2609999999999999</v>
      </c>
    </row>
    <row r="13" spans="1:8" ht="13.5" thickBot="1" x14ac:dyDescent="0.25">
      <c r="A13" s="326" t="str">
        <f>Cover!$G$25</f>
        <v>NO</v>
      </c>
      <c r="B13" s="322" t="s">
        <v>293</v>
      </c>
      <c r="C13" s="322">
        <f>'JQ1 Production'!$D$10</f>
        <v>2019</v>
      </c>
      <c r="D13" s="331" t="s">
        <v>291</v>
      </c>
      <c r="E13" s="331" t="s">
        <v>102</v>
      </c>
      <c r="F13" s="368" t="str">
        <f t="shared" si="0"/>
        <v>NO_P_2019_1000 m3_1_2_1_NC</v>
      </c>
      <c r="G13" s="327">
        <f>'JQ1 Production'!D24</f>
        <v>4938.5694999999996</v>
      </c>
    </row>
    <row r="14" spans="1:8" ht="13.5" thickBot="1" x14ac:dyDescent="0.25">
      <c r="A14" s="326" t="str">
        <f>Cover!$G$25</f>
        <v>NO</v>
      </c>
      <c r="B14" s="322" t="s">
        <v>293</v>
      </c>
      <c r="C14" s="322">
        <f>'JQ1 Production'!$D$10</f>
        <v>2019</v>
      </c>
      <c r="D14" s="331" t="s">
        <v>291</v>
      </c>
      <c r="E14" s="331" t="s">
        <v>103</v>
      </c>
      <c r="F14" s="368" t="str">
        <f t="shared" si="0"/>
        <v>NO_P_2019_1000 m3_1_2_2</v>
      </c>
      <c r="G14" s="327">
        <f>'JQ1 Production'!D25</f>
        <v>4637.1284999999998</v>
      </c>
    </row>
    <row r="15" spans="1:8" ht="13.5" thickBot="1" x14ac:dyDescent="0.25">
      <c r="A15" s="326" t="str">
        <f>Cover!$G$25</f>
        <v>NO</v>
      </c>
      <c r="B15" s="322" t="s">
        <v>293</v>
      </c>
      <c r="C15" s="322">
        <f>'JQ1 Production'!$D$10</f>
        <v>2019</v>
      </c>
      <c r="D15" s="331" t="s">
        <v>291</v>
      </c>
      <c r="E15" s="331" t="s">
        <v>104</v>
      </c>
      <c r="F15" s="368" t="str">
        <f t="shared" si="0"/>
        <v>NO_P_2019_1000 m3_1_2_2_C</v>
      </c>
      <c r="G15" s="327">
        <f>'JQ1 Production'!D26</f>
        <v>301.44099999999997</v>
      </c>
    </row>
    <row r="16" spans="1:8" ht="13.5" thickBot="1" x14ac:dyDescent="0.25">
      <c r="A16" s="326" t="str">
        <f>Cover!$G$25</f>
        <v>NO</v>
      </c>
      <c r="B16" s="322" t="s">
        <v>293</v>
      </c>
      <c r="C16" s="322">
        <f>'JQ1 Production'!$D$10</f>
        <v>2019</v>
      </c>
      <c r="D16" s="331" t="s">
        <v>291</v>
      </c>
      <c r="E16" s="331" t="s">
        <v>105</v>
      </c>
      <c r="F16" s="368" t="str">
        <f t="shared" si="0"/>
        <v>NO_P_2019_1000 m3_1_2_2_NC</v>
      </c>
      <c r="G16" s="327">
        <f>'JQ1 Production'!D27</f>
        <v>87.807000000000002</v>
      </c>
    </row>
    <row r="17" spans="1:7" ht="13.5" thickBot="1" x14ac:dyDescent="0.25">
      <c r="A17" s="326" t="str">
        <f>Cover!$G$25</f>
        <v>NO</v>
      </c>
      <c r="B17" s="322" t="s">
        <v>293</v>
      </c>
      <c r="C17" s="322">
        <f>'JQ1 Production'!$D$10</f>
        <v>2019</v>
      </c>
      <c r="D17" s="331" t="s">
        <v>291</v>
      </c>
      <c r="E17" s="331" t="s">
        <v>106</v>
      </c>
      <c r="F17" s="368" t="str">
        <f t="shared" si="0"/>
        <v>NO_P_2019_1000 m3_1_2_3</v>
      </c>
      <c r="G17" s="327">
        <f>'JQ1 Production'!D28</f>
        <v>87.807000000000002</v>
      </c>
    </row>
    <row r="18" spans="1:7" ht="13.5" thickBot="1" x14ac:dyDescent="0.25">
      <c r="A18" s="326" t="str">
        <f>Cover!$G$25</f>
        <v>NO</v>
      </c>
      <c r="B18" s="322" t="s">
        <v>293</v>
      </c>
      <c r="C18" s="322">
        <f>'JQ1 Production'!$D$10</f>
        <v>2019</v>
      </c>
      <c r="D18" s="331" t="s">
        <v>291</v>
      </c>
      <c r="E18" s="331" t="s">
        <v>107</v>
      </c>
      <c r="F18" s="368" t="str">
        <f t="shared" si="0"/>
        <v>NO_P_2019_1000 m3_1_2_3_C</v>
      </c>
      <c r="G18" s="327">
        <f>'JQ1 Production'!D29</f>
        <v>0</v>
      </c>
    </row>
    <row r="19" spans="1:7" ht="13.5" thickBot="1" x14ac:dyDescent="0.25">
      <c r="A19" s="326" t="str">
        <f>Cover!$G$25</f>
        <v>NO</v>
      </c>
      <c r="B19" s="322" t="s">
        <v>293</v>
      </c>
      <c r="C19" s="322">
        <f>'JQ1 Production'!$D$10</f>
        <v>2019</v>
      </c>
      <c r="D19" s="331" t="s">
        <v>291</v>
      </c>
      <c r="E19" s="331" t="s">
        <v>108</v>
      </c>
      <c r="F19" s="368" t="str">
        <f t="shared" si="0"/>
        <v>NO_P_2019_1000 m3_1_2_3_NC</v>
      </c>
      <c r="G19" s="327">
        <f>'JQ1 Production'!D30</f>
        <v>0</v>
      </c>
    </row>
    <row r="20" spans="1:7" ht="13.5" thickBot="1" x14ac:dyDescent="0.25">
      <c r="A20" s="326" t="str">
        <f>Cover!$G$25</f>
        <v>NO</v>
      </c>
      <c r="B20" s="322" t="s">
        <v>293</v>
      </c>
      <c r="C20" s="322">
        <f>'JQ1 Production'!$D$10</f>
        <v>2019</v>
      </c>
      <c r="D20" s="322" t="s">
        <v>360</v>
      </c>
      <c r="E20" s="331">
        <v>2</v>
      </c>
      <c r="F20" s="368" t="str">
        <f t="shared" si="0"/>
        <v>NO_P_2019_1000 mt_2</v>
      </c>
      <c r="G20" s="327">
        <f>'JQ1 Production'!D32</f>
        <v>2404.9290000000001</v>
      </c>
    </row>
    <row r="21" spans="1:7" ht="13.5" thickBot="1" x14ac:dyDescent="0.25">
      <c r="A21" s="326" t="str">
        <f>Cover!$G$25</f>
        <v>NO</v>
      </c>
      <c r="B21" s="322" t="s">
        <v>293</v>
      </c>
      <c r="C21" s="322">
        <f>'JQ1 Production'!$D$10</f>
        <v>2019</v>
      </c>
      <c r="D21" s="331" t="s">
        <v>291</v>
      </c>
      <c r="E21" s="331">
        <v>3</v>
      </c>
      <c r="F21" s="368" t="str">
        <f t="shared" si="0"/>
        <v>NO_P_2019_1000 m3_3</v>
      </c>
      <c r="G21" s="327">
        <f>'JQ1 Production'!D33</f>
        <v>1563.2038500000001</v>
      </c>
    </row>
    <row r="22" spans="1:7" ht="13.5" thickBot="1" x14ac:dyDescent="0.25">
      <c r="A22" s="326" t="str">
        <f>Cover!$G$25</f>
        <v>NO</v>
      </c>
      <c r="B22" s="322" t="s">
        <v>293</v>
      </c>
      <c r="C22" s="322">
        <f>'JQ1 Production'!$D$10</f>
        <v>2019</v>
      </c>
      <c r="D22" s="331" t="s">
        <v>291</v>
      </c>
      <c r="E22" s="331" t="s">
        <v>378</v>
      </c>
      <c r="F22" s="368" t="str">
        <f t="shared" si="0"/>
        <v>NO_P_2019_1000 m3_3_1</v>
      </c>
      <c r="G22" s="327">
        <f>'JQ1 Production'!D34</f>
        <v>841.7251500000001</v>
      </c>
    </row>
    <row r="23" spans="1:7" ht="13.5" thickBot="1" x14ac:dyDescent="0.25">
      <c r="A23" s="326" t="str">
        <f>Cover!$G$25</f>
        <v>NO</v>
      </c>
      <c r="B23" s="322" t="s">
        <v>293</v>
      </c>
      <c r="C23" s="322">
        <f>'JQ1 Production'!$D$10</f>
        <v>2019</v>
      </c>
      <c r="D23" s="331" t="s">
        <v>291</v>
      </c>
      <c r="E23" s="331" t="s">
        <v>379</v>
      </c>
      <c r="F23" s="368" t="str">
        <f t="shared" si="0"/>
        <v>NO_P_2019_1000 m3_3_2</v>
      </c>
      <c r="G23" s="327">
        <f>'JQ1 Production'!D35</f>
        <v>756</v>
      </c>
    </row>
    <row r="24" spans="1:7" ht="13.5" thickBot="1" x14ac:dyDescent="0.25">
      <c r="A24" s="326" t="str">
        <f>Cover!$G$25</f>
        <v>NO</v>
      </c>
      <c r="B24" s="322" t="s">
        <v>293</v>
      </c>
      <c r="C24" s="322">
        <f>'JQ1 Production'!$D$10</f>
        <v>2019</v>
      </c>
      <c r="D24" s="322" t="s">
        <v>360</v>
      </c>
      <c r="E24" s="331">
        <v>4</v>
      </c>
      <c r="F24" s="368" t="str">
        <f t="shared" si="0"/>
        <v>NO_P_2019_1000 mt_4</v>
      </c>
      <c r="G24" s="327">
        <f>'JQ1 Production'!D36</f>
        <v>95.768000000000001</v>
      </c>
    </row>
    <row r="25" spans="1:7" ht="13.5" thickBot="1" x14ac:dyDescent="0.25">
      <c r="A25" s="326" t="str">
        <f>Cover!$G$25</f>
        <v>NO</v>
      </c>
      <c r="B25" s="322" t="s">
        <v>293</v>
      </c>
      <c r="C25" s="322">
        <f>'JQ1 Production'!$D$10</f>
        <v>2019</v>
      </c>
      <c r="D25" s="322" t="s">
        <v>360</v>
      </c>
      <c r="E25" s="331" t="s">
        <v>380</v>
      </c>
      <c r="F25" s="368" t="str">
        <f t="shared" si="0"/>
        <v>NO_P_2019_1000 mt_4_1</v>
      </c>
      <c r="G25" s="327">
        <f>'JQ1 Production'!D37</f>
        <v>57.368000000000002</v>
      </c>
    </row>
    <row r="26" spans="1:7" ht="13.5" thickBot="1" x14ac:dyDescent="0.25">
      <c r="A26" s="326" t="str">
        <f>Cover!$G$25</f>
        <v>NO</v>
      </c>
      <c r="B26" s="322" t="s">
        <v>293</v>
      </c>
      <c r="C26" s="322">
        <f>'JQ1 Production'!$D$10</f>
        <v>2019</v>
      </c>
      <c r="D26" s="322" t="s">
        <v>360</v>
      </c>
      <c r="E26" s="331" t="s">
        <v>381</v>
      </c>
      <c r="F26" s="368" t="str">
        <f t="shared" si="0"/>
        <v>NO_P_2019_1000 mt_4_2</v>
      </c>
      <c r="G26" s="327">
        <f>'JQ1 Production'!D38</f>
        <v>38.4</v>
      </c>
    </row>
    <row r="27" spans="1:7" ht="13.5" thickBot="1" x14ac:dyDescent="0.25">
      <c r="A27" s="326" t="str">
        <f>Cover!$G$25</f>
        <v>NO</v>
      </c>
      <c r="B27" s="322" t="s">
        <v>293</v>
      </c>
      <c r="C27" s="322">
        <f>'JQ1 Production'!$D$10</f>
        <v>2019</v>
      </c>
      <c r="D27" s="331" t="s">
        <v>291</v>
      </c>
      <c r="E27" s="331">
        <v>5</v>
      </c>
      <c r="F27" s="368" t="str">
        <f t="shared" si="0"/>
        <v>NO_P_2019_1000 m3_5</v>
      </c>
      <c r="G27" s="327">
        <f>'JQ1 Production'!D39</f>
        <v>2658</v>
      </c>
    </row>
    <row r="28" spans="1:7" ht="13.5" thickBot="1" x14ac:dyDescent="0.25">
      <c r="A28" s="326" t="str">
        <f>Cover!$G$25</f>
        <v>NO</v>
      </c>
      <c r="B28" s="322" t="s">
        <v>293</v>
      </c>
      <c r="C28" s="322">
        <f>'JQ1 Production'!$D$10</f>
        <v>2019</v>
      </c>
      <c r="D28" s="331" t="s">
        <v>291</v>
      </c>
      <c r="E28" s="331" t="s">
        <v>109</v>
      </c>
      <c r="F28" s="368" t="str">
        <f t="shared" si="0"/>
        <v>NO_P_2019_1000 m3_5_C</v>
      </c>
      <c r="G28" s="327">
        <f>'JQ1 Production'!D40</f>
        <v>2658</v>
      </c>
    </row>
    <row r="29" spans="1:7" ht="13.5" thickBot="1" x14ac:dyDescent="0.25">
      <c r="A29" s="326" t="str">
        <f>Cover!$G$25</f>
        <v>NO</v>
      </c>
      <c r="B29" s="322" t="s">
        <v>293</v>
      </c>
      <c r="C29" s="322">
        <f>'JQ1 Production'!$D$10</f>
        <v>2019</v>
      </c>
      <c r="D29" s="331" t="s">
        <v>291</v>
      </c>
      <c r="E29" s="331" t="s">
        <v>110</v>
      </c>
      <c r="F29" s="368" t="str">
        <f t="shared" si="0"/>
        <v>NO_P_2019_1000 m3_5_NC</v>
      </c>
      <c r="G29" s="327">
        <f>'JQ1 Production'!D41</f>
        <v>0</v>
      </c>
    </row>
    <row r="30" spans="1:7" ht="13.5" thickBot="1" x14ac:dyDescent="0.25">
      <c r="A30" s="326" t="str">
        <f>Cover!$G$25</f>
        <v>NO</v>
      </c>
      <c r="B30" s="322" t="s">
        <v>293</v>
      </c>
      <c r="C30" s="322">
        <f>'JQ1 Production'!$D$10</f>
        <v>2019</v>
      </c>
      <c r="D30" s="331" t="s">
        <v>291</v>
      </c>
      <c r="E30" s="331" t="s">
        <v>111</v>
      </c>
      <c r="F30" s="368" t="str">
        <f t="shared" si="0"/>
        <v>NO_P_2019_1000 m3_5_NC_T</v>
      </c>
      <c r="G30" s="327">
        <f>'JQ1 Production'!D42</f>
        <v>0</v>
      </c>
    </row>
    <row r="31" spans="1:7" ht="13.5" thickBot="1" x14ac:dyDescent="0.25">
      <c r="A31" s="326" t="str">
        <f>Cover!$G$25</f>
        <v>NO</v>
      </c>
      <c r="B31" s="322" t="s">
        <v>293</v>
      </c>
      <c r="C31" s="322">
        <f>'JQ1 Production'!$D$10</f>
        <v>2019</v>
      </c>
      <c r="D31" s="331" t="s">
        <v>291</v>
      </c>
      <c r="E31" s="331">
        <v>6</v>
      </c>
      <c r="F31" s="368" t="str">
        <f t="shared" si="0"/>
        <v>NO_P_2019_1000 m3_6</v>
      </c>
      <c r="G31" s="327">
        <f>'JQ1 Production'!D43</f>
        <v>0</v>
      </c>
    </row>
    <row r="32" spans="1:7" ht="13.5" thickBot="1" x14ac:dyDescent="0.25">
      <c r="A32" s="326" t="str">
        <f>Cover!$G$25</f>
        <v>NO</v>
      </c>
      <c r="B32" s="322" t="s">
        <v>293</v>
      </c>
      <c r="C32" s="322">
        <f>'JQ1 Production'!$D$10</f>
        <v>2019</v>
      </c>
      <c r="D32" s="331" t="s">
        <v>291</v>
      </c>
      <c r="E32" s="331" t="s">
        <v>112</v>
      </c>
      <c r="F32" s="368" t="str">
        <f t="shared" si="0"/>
        <v>NO_P_2019_1000 m3_6_1</v>
      </c>
      <c r="G32" s="327">
        <f>'JQ1 Production'!D44</f>
        <v>0</v>
      </c>
    </row>
    <row r="33" spans="1:7" ht="13.5" thickBot="1" x14ac:dyDescent="0.25">
      <c r="A33" s="326" t="str">
        <f>Cover!$G$25</f>
        <v>NO</v>
      </c>
      <c r="B33" s="322" t="s">
        <v>293</v>
      </c>
      <c r="C33" s="322">
        <f>'JQ1 Production'!$D$10</f>
        <v>2019</v>
      </c>
      <c r="D33" s="331" t="s">
        <v>291</v>
      </c>
      <c r="E33" s="331" t="s">
        <v>113</v>
      </c>
      <c r="F33" s="368" t="str">
        <f t="shared" si="0"/>
        <v>NO_P_2019_1000 m3_6_1_C</v>
      </c>
      <c r="G33" s="327">
        <f>'JQ1 Production'!D45</f>
        <v>0</v>
      </c>
    </row>
    <row r="34" spans="1:7" ht="13.5" thickBot="1" x14ac:dyDescent="0.25">
      <c r="A34" s="326" t="str">
        <f>Cover!$G$25</f>
        <v>NO</v>
      </c>
      <c r="B34" s="322" t="s">
        <v>293</v>
      </c>
      <c r="C34" s="322">
        <f>'JQ1 Production'!$D$10</f>
        <v>2019</v>
      </c>
      <c r="D34" s="331" t="s">
        <v>291</v>
      </c>
      <c r="E34" s="331" t="s">
        <v>114</v>
      </c>
      <c r="F34" s="368" t="str">
        <f t="shared" si="0"/>
        <v>NO_P_2019_1000 m3_6_1_NC</v>
      </c>
      <c r="G34" s="327">
        <f>'JQ1 Production'!D46</f>
        <v>0</v>
      </c>
    </row>
    <row r="35" spans="1:7" ht="13.5" thickBot="1" x14ac:dyDescent="0.25">
      <c r="A35" s="326" t="str">
        <f>Cover!$G$25</f>
        <v>NO</v>
      </c>
      <c r="B35" s="322" t="s">
        <v>293</v>
      </c>
      <c r="C35" s="322">
        <f>'JQ1 Production'!$D$10</f>
        <v>2019</v>
      </c>
      <c r="D35" s="331" t="s">
        <v>291</v>
      </c>
      <c r="E35" s="331" t="s">
        <v>115</v>
      </c>
      <c r="F35" s="368" t="str">
        <f t="shared" si="0"/>
        <v>NO_P_2019_1000 m3_6_1_NC_T</v>
      </c>
      <c r="G35" s="327">
        <f>'JQ1 Production'!D47</f>
        <v>424</v>
      </c>
    </row>
    <row r="36" spans="1:7" ht="13.5" thickBot="1" x14ac:dyDescent="0.25">
      <c r="A36" s="326" t="str">
        <f>Cover!$G$25</f>
        <v>NO</v>
      </c>
      <c r="B36" s="322" t="s">
        <v>293</v>
      </c>
      <c r="C36" s="322">
        <f>'JQ1 Production'!$D$10</f>
        <v>2019</v>
      </c>
      <c r="D36" s="331" t="s">
        <v>291</v>
      </c>
      <c r="E36" s="331" t="s">
        <v>116</v>
      </c>
      <c r="F36" s="368" t="str">
        <f t="shared" si="0"/>
        <v>NO_P_2019_1000 m3_6_2</v>
      </c>
      <c r="G36" s="327">
        <f>'JQ1 Production'!D48</f>
        <v>0</v>
      </c>
    </row>
    <row r="37" spans="1:7" ht="13.5" thickBot="1" x14ac:dyDescent="0.25">
      <c r="A37" s="326" t="str">
        <f>Cover!$G$25</f>
        <v>NO</v>
      </c>
      <c r="B37" s="322" t="s">
        <v>293</v>
      </c>
      <c r="C37" s="322">
        <f>'JQ1 Production'!$D$10</f>
        <v>2019</v>
      </c>
      <c r="D37" s="331" t="s">
        <v>291</v>
      </c>
      <c r="E37" s="331" t="s">
        <v>117</v>
      </c>
      <c r="F37" s="368" t="str">
        <f t="shared" si="0"/>
        <v>NO_P_2019_1000 m3_6_2_C</v>
      </c>
      <c r="G37" s="327">
        <f>'JQ1 Production'!D49</f>
        <v>0</v>
      </c>
    </row>
    <row r="38" spans="1:7" ht="13.5" thickBot="1" x14ac:dyDescent="0.25">
      <c r="A38" s="326" t="str">
        <f>Cover!$G$25</f>
        <v>NO</v>
      </c>
      <c r="B38" s="322" t="s">
        <v>293</v>
      </c>
      <c r="C38" s="322">
        <f>'JQ1 Production'!$D$10</f>
        <v>2019</v>
      </c>
      <c r="D38" s="331" t="s">
        <v>291</v>
      </c>
      <c r="E38" s="331" t="s">
        <v>118</v>
      </c>
      <c r="F38" s="368" t="str">
        <f t="shared" si="0"/>
        <v>NO_P_2019_1000 m3_6_2_NC</v>
      </c>
      <c r="G38" s="327">
        <f>'JQ1 Production'!D50</f>
        <v>0</v>
      </c>
    </row>
    <row r="39" spans="1:7" ht="13.5" thickBot="1" x14ac:dyDescent="0.25">
      <c r="A39" s="326" t="str">
        <f>Cover!$G$25</f>
        <v>NO</v>
      </c>
      <c r="B39" s="322" t="s">
        <v>293</v>
      </c>
      <c r="C39" s="322">
        <f>'JQ1 Production'!$D$10</f>
        <v>2019</v>
      </c>
      <c r="D39" s="331" t="s">
        <v>291</v>
      </c>
      <c r="E39" s="331" t="s">
        <v>119</v>
      </c>
      <c r="F39" s="368" t="str">
        <f t="shared" si="0"/>
        <v>NO_P_2019_1000 m3_6_2_NC_T</v>
      </c>
      <c r="G39" s="327">
        <f>'JQ1 Production'!D51</f>
        <v>0</v>
      </c>
    </row>
    <row r="40" spans="1:7" ht="13.5" thickBot="1" x14ac:dyDescent="0.25">
      <c r="A40" s="326" t="str">
        <f>Cover!$G$25</f>
        <v>NO</v>
      </c>
      <c r="B40" s="322" t="s">
        <v>293</v>
      </c>
      <c r="C40" s="322">
        <f>'JQ1 Production'!$D$10</f>
        <v>2019</v>
      </c>
      <c r="D40" s="331" t="s">
        <v>291</v>
      </c>
      <c r="E40" s="331" t="s">
        <v>120</v>
      </c>
      <c r="F40" s="368" t="str">
        <f t="shared" si="0"/>
        <v>NO_P_2019_1000 m3_6_3</v>
      </c>
      <c r="G40" s="327">
        <f>'JQ1 Production'!D52</f>
        <v>277</v>
      </c>
    </row>
    <row r="41" spans="1:7" ht="13.5" thickBot="1" x14ac:dyDescent="0.25">
      <c r="A41" s="326" t="str">
        <f>Cover!$G$25</f>
        <v>NO</v>
      </c>
      <c r="B41" s="322" t="s">
        <v>293</v>
      </c>
      <c r="C41" s="322">
        <f>'JQ1 Production'!$D$10</f>
        <v>2019</v>
      </c>
      <c r="D41" s="331" t="s">
        <v>291</v>
      </c>
      <c r="E41" s="331" t="s">
        <v>121</v>
      </c>
      <c r="F41" s="368" t="str">
        <f t="shared" si="0"/>
        <v>NO_P_2019_1000 m3_6_3_1</v>
      </c>
      <c r="G41" s="327">
        <f>'JQ1 Production'!D53</f>
        <v>0</v>
      </c>
    </row>
    <row r="42" spans="1:7" ht="13.5" thickBot="1" x14ac:dyDescent="0.25">
      <c r="A42" s="326" t="str">
        <f>Cover!$G$25</f>
        <v>NO</v>
      </c>
      <c r="B42" s="322" t="s">
        <v>293</v>
      </c>
      <c r="C42" s="322">
        <f>'JQ1 Production'!$D$10</f>
        <v>2019</v>
      </c>
      <c r="D42" s="331" t="s">
        <v>291</v>
      </c>
      <c r="E42" s="331" t="s">
        <v>122</v>
      </c>
      <c r="F42" s="368" t="str">
        <f t="shared" si="0"/>
        <v>NO_P_2019_1000 m3_6_4</v>
      </c>
      <c r="G42" s="327">
        <f>'JQ1 Production'!D54</f>
        <v>147</v>
      </c>
    </row>
    <row r="43" spans="1:7" ht="13.5" thickBot="1" x14ac:dyDescent="0.25">
      <c r="A43" s="326" t="str">
        <f>Cover!$G$25</f>
        <v>NO</v>
      </c>
      <c r="B43" s="322" t="s">
        <v>293</v>
      </c>
      <c r="C43" s="322">
        <f>'JQ1 Production'!$D$10</f>
        <v>2019</v>
      </c>
      <c r="D43" s="331" t="s">
        <v>291</v>
      </c>
      <c r="E43" s="331" t="s">
        <v>123</v>
      </c>
      <c r="F43" s="368" t="str">
        <f t="shared" si="0"/>
        <v>NO_P_2019_1000 m3_6_4_1</v>
      </c>
      <c r="G43" s="327">
        <f>'JQ1 Production'!D55</f>
        <v>49</v>
      </c>
    </row>
    <row r="44" spans="1:7" ht="13.5" thickBot="1" x14ac:dyDescent="0.25">
      <c r="A44" s="326" t="str">
        <f>Cover!$G$25</f>
        <v>NO</v>
      </c>
      <c r="B44" s="322" t="s">
        <v>293</v>
      </c>
      <c r="C44" s="322">
        <f>'JQ1 Production'!$D$10</f>
        <v>2019</v>
      </c>
      <c r="D44" s="331" t="s">
        <v>291</v>
      </c>
      <c r="E44" s="331" t="s">
        <v>124</v>
      </c>
      <c r="F44" s="368" t="str">
        <f t="shared" si="0"/>
        <v>NO_P_2019_1000 m3_6_4_2</v>
      </c>
      <c r="G44" s="327">
        <f>'JQ1 Production'!D56</f>
        <v>0</v>
      </c>
    </row>
    <row r="45" spans="1:7" ht="13.5" thickBot="1" x14ac:dyDescent="0.25">
      <c r="A45" s="326" t="str">
        <f>Cover!$G$25</f>
        <v>NO</v>
      </c>
      <c r="B45" s="322" t="s">
        <v>293</v>
      </c>
      <c r="C45" s="322">
        <f>'JQ1 Production'!$D$10</f>
        <v>2019</v>
      </c>
      <c r="D45" s="331" t="s">
        <v>291</v>
      </c>
      <c r="E45" s="331" t="s">
        <v>125</v>
      </c>
      <c r="F45" s="368" t="str">
        <f t="shared" si="0"/>
        <v>NO_P_2019_1000 m3_6_4_3</v>
      </c>
      <c r="G45" s="327">
        <f>'JQ1 Production'!D57</f>
        <v>98</v>
      </c>
    </row>
    <row r="46" spans="1:7" ht="13.5" thickBot="1" x14ac:dyDescent="0.25">
      <c r="A46" s="326" t="str">
        <f>Cover!$G$25</f>
        <v>NO</v>
      </c>
      <c r="B46" s="322" t="s">
        <v>293</v>
      </c>
      <c r="C46" s="322">
        <f>'JQ1 Production'!$D$10</f>
        <v>2019</v>
      </c>
      <c r="D46" s="322" t="s">
        <v>360</v>
      </c>
      <c r="E46" s="331">
        <v>7</v>
      </c>
      <c r="F46" s="368" t="str">
        <f t="shared" si="0"/>
        <v>NO_P_2019_1000 mt_7</v>
      </c>
      <c r="G46" s="327">
        <f>'JQ1 Production'!D58</f>
        <v>983</v>
      </c>
    </row>
    <row r="47" spans="1:7" ht="13.5" thickBot="1" x14ac:dyDescent="0.25">
      <c r="A47" s="326" t="str">
        <f>Cover!$G$25</f>
        <v>NO</v>
      </c>
      <c r="B47" s="322" t="s">
        <v>293</v>
      </c>
      <c r="C47" s="322">
        <f>'JQ1 Production'!$D$10</f>
        <v>2019</v>
      </c>
      <c r="D47" s="322" t="s">
        <v>360</v>
      </c>
      <c r="E47" s="331" t="s">
        <v>126</v>
      </c>
      <c r="F47" s="368" t="str">
        <f t="shared" si="0"/>
        <v>NO_P_2019_1000 mt_7_1</v>
      </c>
      <c r="G47" s="327">
        <f>'JQ1 Production'!D59</f>
        <v>833</v>
      </c>
    </row>
    <row r="48" spans="1:7" ht="13.5" thickBot="1" x14ac:dyDescent="0.25">
      <c r="A48" s="326" t="str">
        <f>Cover!$G$25</f>
        <v>NO</v>
      </c>
      <c r="B48" s="322" t="s">
        <v>293</v>
      </c>
      <c r="C48" s="322">
        <f>'JQ1 Production'!$D$10</f>
        <v>2019</v>
      </c>
      <c r="D48" s="322" t="s">
        <v>360</v>
      </c>
      <c r="E48" s="331" t="s">
        <v>127</v>
      </c>
      <c r="F48" s="368" t="str">
        <f t="shared" si="0"/>
        <v>NO_P_2019_1000 mt_7_2</v>
      </c>
      <c r="G48" s="327">
        <f>'JQ1 Production'!D60</f>
        <v>150</v>
      </c>
    </row>
    <row r="49" spans="1:7" ht="13.5" thickBot="1" x14ac:dyDescent="0.25">
      <c r="A49" s="326" t="str">
        <f>Cover!$G$25</f>
        <v>NO</v>
      </c>
      <c r="B49" s="322" t="s">
        <v>293</v>
      </c>
      <c r="C49" s="322">
        <f>'JQ1 Production'!$D$10</f>
        <v>2019</v>
      </c>
      <c r="D49" s="322" t="s">
        <v>360</v>
      </c>
      <c r="E49" s="331" t="s">
        <v>128</v>
      </c>
      <c r="F49" s="368" t="str">
        <f t="shared" si="0"/>
        <v>NO_P_2019_1000 mt_7_3</v>
      </c>
      <c r="G49" s="327">
        <f>'JQ1 Production'!D61</f>
        <v>0</v>
      </c>
    </row>
    <row r="50" spans="1:7" ht="13.5" thickBot="1" x14ac:dyDescent="0.25">
      <c r="A50" s="326" t="str">
        <f>Cover!$G$25</f>
        <v>NO</v>
      </c>
      <c r="B50" s="322" t="s">
        <v>293</v>
      </c>
      <c r="C50" s="322">
        <f>'JQ1 Production'!$D$10</f>
        <v>2019</v>
      </c>
      <c r="D50" s="322" t="s">
        <v>360</v>
      </c>
      <c r="E50" s="331" t="s">
        <v>129</v>
      </c>
      <c r="F50" s="368" t="str">
        <f t="shared" si="0"/>
        <v>NO_P_2019_1000 mt_7_3_1</v>
      </c>
      <c r="G50" s="327">
        <f>'JQ1 Production'!D62</f>
        <v>0</v>
      </c>
    </row>
    <row r="51" spans="1:7" ht="13.5" thickBot="1" x14ac:dyDescent="0.25">
      <c r="A51" s="326" t="str">
        <f>Cover!$G$25</f>
        <v>NO</v>
      </c>
      <c r="B51" s="322" t="s">
        <v>293</v>
      </c>
      <c r="C51" s="322">
        <f>'JQ1 Production'!$D$10</f>
        <v>2019</v>
      </c>
      <c r="D51" s="322" t="s">
        <v>360</v>
      </c>
      <c r="E51" s="331" t="s">
        <v>130</v>
      </c>
      <c r="F51" s="368" t="str">
        <f t="shared" si="0"/>
        <v>NO_P_2019_1000 mt_7_3_2</v>
      </c>
      <c r="G51" s="327">
        <f>'JQ1 Production'!D63</f>
        <v>150</v>
      </c>
    </row>
    <row r="52" spans="1:7" ht="13.5" thickBot="1" x14ac:dyDescent="0.25">
      <c r="A52" s="326" t="str">
        <f>Cover!$G$25</f>
        <v>NO</v>
      </c>
      <c r="B52" s="322" t="s">
        <v>293</v>
      </c>
      <c r="C52" s="322">
        <f>'JQ1 Production'!$D$10</f>
        <v>2019</v>
      </c>
      <c r="D52" s="322" t="s">
        <v>360</v>
      </c>
      <c r="E52" s="331" t="s">
        <v>131</v>
      </c>
      <c r="F52" s="368" t="str">
        <f t="shared" si="0"/>
        <v>NO_P_2019_1000 mt_7_3_3</v>
      </c>
      <c r="G52" s="327">
        <f>'JQ1 Production'!D64</f>
        <v>0</v>
      </c>
    </row>
    <row r="53" spans="1:7" ht="13.5" thickBot="1" x14ac:dyDescent="0.25">
      <c r="A53" s="326" t="str">
        <f>Cover!$G$25</f>
        <v>NO</v>
      </c>
      <c r="B53" s="322" t="s">
        <v>293</v>
      </c>
      <c r="C53" s="322">
        <f>'JQ1 Production'!$D$10</f>
        <v>2019</v>
      </c>
      <c r="D53" s="322" t="s">
        <v>360</v>
      </c>
      <c r="E53" s="331" t="s">
        <v>132</v>
      </c>
      <c r="F53" s="368" t="str">
        <f t="shared" si="0"/>
        <v>NO_P_2019_1000 mt_7_3_4</v>
      </c>
      <c r="G53" s="327">
        <f>'JQ1 Production'!D65</f>
        <v>0</v>
      </c>
    </row>
    <row r="54" spans="1:7" ht="13.5" thickBot="1" x14ac:dyDescent="0.25">
      <c r="A54" s="326" t="str">
        <f>Cover!$G$25</f>
        <v>NO</v>
      </c>
      <c r="B54" s="322" t="s">
        <v>293</v>
      </c>
      <c r="C54" s="322">
        <f>'JQ1 Production'!$D$10</f>
        <v>2019</v>
      </c>
      <c r="D54" s="322" t="s">
        <v>360</v>
      </c>
      <c r="E54" s="331" t="s">
        <v>133</v>
      </c>
      <c r="F54" s="368" t="str">
        <f t="shared" si="0"/>
        <v>NO_P_2019_1000 mt_7_4</v>
      </c>
      <c r="G54" s="327">
        <f>'JQ1 Production'!D66</f>
        <v>0</v>
      </c>
    </row>
    <row r="55" spans="1:7" ht="13.5" thickBot="1" x14ac:dyDescent="0.25">
      <c r="A55" s="326" t="str">
        <f>Cover!$G$25</f>
        <v>NO</v>
      </c>
      <c r="B55" s="322" t="s">
        <v>293</v>
      </c>
      <c r="C55" s="322">
        <f>'JQ1 Production'!$D$10</f>
        <v>2019</v>
      </c>
      <c r="D55" s="322" t="s">
        <v>360</v>
      </c>
      <c r="E55" s="331">
        <v>8</v>
      </c>
      <c r="F55" s="368" t="str">
        <f t="shared" si="0"/>
        <v>NO_P_2019_1000 mt_8</v>
      </c>
      <c r="G55" s="327">
        <f>'JQ1 Production'!D67</f>
        <v>0</v>
      </c>
    </row>
    <row r="56" spans="1:7" ht="13.5" thickBot="1" x14ac:dyDescent="0.25">
      <c r="A56" s="326" t="str">
        <f>Cover!$G$25</f>
        <v>NO</v>
      </c>
      <c r="B56" s="322" t="s">
        <v>293</v>
      </c>
      <c r="C56" s="322">
        <f>'JQ1 Production'!$D$10</f>
        <v>2019</v>
      </c>
      <c r="D56" s="322" t="s">
        <v>360</v>
      </c>
      <c r="E56" s="331" t="s">
        <v>134</v>
      </c>
      <c r="F56" s="368" t="str">
        <f t="shared" si="0"/>
        <v>NO_P_2019_1000 mt_8_1</v>
      </c>
      <c r="G56" s="327">
        <f>'JQ1 Production'!D68</f>
        <v>573</v>
      </c>
    </row>
    <row r="57" spans="1:7" ht="13.5" thickBot="1" x14ac:dyDescent="0.25">
      <c r="A57" s="326" t="str">
        <f>Cover!$G$25</f>
        <v>NO</v>
      </c>
      <c r="B57" s="322" t="s">
        <v>293</v>
      </c>
      <c r="C57" s="322">
        <f>'JQ1 Production'!$D$10</f>
        <v>2019</v>
      </c>
      <c r="D57" s="322" t="s">
        <v>360</v>
      </c>
      <c r="E57" s="331" t="s">
        <v>135</v>
      </c>
      <c r="F57" s="368" t="str">
        <f t="shared" si="0"/>
        <v>NO_P_2019_1000 mt_8_2</v>
      </c>
      <c r="G57" s="327">
        <f>'JQ1 Production'!D69</f>
        <v>1155</v>
      </c>
    </row>
    <row r="58" spans="1:7" ht="13.5" thickBot="1" x14ac:dyDescent="0.25">
      <c r="A58" s="326" t="str">
        <f>Cover!$G$25</f>
        <v>NO</v>
      </c>
      <c r="B58" s="322" t="s">
        <v>293</v>
      </c>
      <c r="C58" s="322">
        <f>'JQ1 Production'!$D$10</f>
        <v>2019</v>
      </c>
      <c r="D58" s="322" t="s">
        <v>360</v>
      </c>
      <c r="E58" s="331">
        <v>9</v>
      </c>
      <c r="F58" s="368" t="str">
        <f t="shared" si="0"/>
        <v>NO_P_2019_1000 mt_9</v>
      </c>
      <c r="G58" s="327">
        <f>'JQ1 Production'!D70</f>
        <v>994</v>
      </c>
    </row>
    <row r="59" spans="1:7" ht="13.5" thickBot="1" x14ac:dyDescent="0.25">
      <c r="A59" s="326" t="str">
        <f>Cover!$G$25</f>
        <v>NO</v>
      </c>
      <c r="B59" s="322" t="s">
        <v>293</v>
      </c>
      <c r="C59" s="322">
        <f>'JQ1 Production'!$D$10</f>
        <v>2019</v>
      </c>
      <c r="D59" s="322" t="s">
        <v>360</v>
      </c>
      <c r="E59" s="331">
        <v>10</v>
      </c>
      <c r="F59" s="368" t="str">
        <f t="shared" si="0"/>
        <v>NO_P_2019_1000 mt_10</v>
      </c>
      <c r="G59" s="327">
        <f>'JQ1 Production'!D71</f>
        <v>563</v>
      </c>
    </row>
    <row r="60" spans="1:7" ht="13.5" thickBot="1" x14ac:dyDescent="0.25">
      <c r="A60" s="326" t="str">
        <f>Cover!$G$25</f>
        <v>NO</v>
      </c>
      <c r="B60" s="322" t="s">
        <v>293</v>
      </c>
      <c r="C60" s="322">
        <f>'JQ1 Production'!$D$10</f>
        <v>2019</v>
      </c>
      <c r="D60" s="322" t="s">
        <v>360</v>
      </c>
      <c r="E60" s="331" t="s">
        <v>136</v>
      </c>
      <c r="F60" s="368" t="str">
        <f t="shared" si="0"/>
        <v>NO_P_2019_1000 mt_10_1</v>
      </c>
      <c r="G60" s="327">
        <f>'JQ1 Production'!D72</f>
        <v>431</v>
      </c>
    </row>
    <row r="61" spans="1:7" ht="13.5" thickBot="1" x14ac:dyDescent="0.25">
      <c r="A61" s="326" t="str">
        <f>Cover!$G$25</f>
        <v>NO</v>
      </c>
      <c r="B61" s="322" t="s">
        <v>293</v>
      </c>
      <c r="C61" s="322">
        <f>'JQ1 Production'!$D$10</f>
        <v>2019</v>
      </c>
      <c r="D61" s="322" t="s">
        <v>360</v>
      </c>
      <c r="E61" s="331" t="s">
        <v>137</v>
      </c>
      <c r="F61" s="368" t="str">
        <f t="shared" si="0"/>
        <v>NO_P_2019_1000 mt_10_1_1</v>
      </c>
      <c r="G61" s="327">
        <f>'JQ1 Production'!D73</f>
        <v>0</v>
      </c>
    </row>
    <row r="62" spans="1:7" ht="13.5" thickBot="1" x14ac:dyDescent="0.25">
      <c r="A62" s="326" t="str">
        <f>Cover!$G$25</f>
        <v>NO</v>
      </c>
      <c r="B62" s="322" t="s">
        <v>293</v>
      </c>
      <c r="C62" s="322">
        <f>'JQ1 Production'!$D$10</f>
        <v>2019</v>
      </c>
      <c r="D62" s="322" t="s">
        <v>360</v>
      </c>
      <c r="E62" s="331" t="s">
        <v>138</v>
      </c>
      <c r="F62" s="368" t="str">
        <f t="shared" si="0"/>
        <v>NO_P_2019_1000 mt_10_1_2</v>
      </c>
      <c r="G62" s="327">
        <f>'JQ1 Production'!D74</f>
        <v>0</v>
      </c>
    </row>
    <row r="63" spans="1:7" ht="13.5" thickBot="1" x14ac:dyDescent="0.25">
      <c r="A63" s="326" t="str">
        <f>Cover!$G$25</f>
        <v>NO</v>
      </c>
      <c r="B63" s="322" t="s">
        <v>293</v>
      </c>
      <c r="C63" s="322">
        <f>'JQ1 Production'!$D$10</f>
        <v>2019</v>
      </c>
      <c r="D63" s="322" t="s">
        <v>360</v>
      </c>
      <c r="E63" s="331" t="s">
        <v>139</v>
      </c>
      <c r="F63" s="368" t="str">
        <f t="shared" si="0"/>
        <v>NO_P_2019_1000 mt_10_1_3</v>
      </c>
      <c r="G63" s="327">
        <f>'JQ1 Production'!D75</f>
        <v>21</v>
      </c>
    </row>
    <row r="64" spans="1:7" ht="13.5" thickBot="1" x14ac:dyDescent="0.25">
      <c r="A64" s="326" t="str">
        <f>Cover!$G$25</f>
        <v>NO</v>
      </c>
      <c r="B64" s="322" t="s">
        <v>293</v>
      </c>
      <c r="C64" s="322">
        <f>'JQ1 Production'!$D$10</f>
        <v>2019</v>
      </c>
      <c r="D64" s="322" t="s">
        <v>360</v>
      </c>
      <c r="E64" s="331" t="s">
        <v>140</v>
      </c>
      <c r="F64" s="368" t="str">
        <f t="shared" si="0"/>
        <v>NO_P_2019_1000 mt_10_1_4</v>
      </c>
      <c r="G64" s="327">
        <f>'JQ1 Production'!D76</f>
        <v>140</v>
      </c>
    </row>
    <row r="65" spans="1:7" ht="13.5" thickBot="1" x14ac:dyDescent="0.25">
      <c r="A65" s="326" t="str">
        <f>Cover!$G$25</f>
        <v>NO</v>
      </c>
      <c r="B65" s="322" t="s">
        <v>293</v>
      </c>
      <c r="C65" s="322">
        <f>'JQ1 Production'!$D$10</f>
        <v>2019</v>
      </c>
      <c r="D65" s="322" t="s">
        <v>360</v>
      </c>
      <c r="E65" s="331" t="s">
        <v>141</v>
      </c>
      <c r="F65" s="368" t="str">
        <f t="shared" si="0"/>
        <v>NO_P_2019_1000 mt_10_2</v>
      </c>
      <c r="G65" s="327">
        <f>'JQ1 Production'!D77</f>
        <v>24</v>
      </c>
    </row>
    <row r="66" spans="1:7" ht="13.5" thickBot="1" x14ac:dyDescent="0.25">
      <c r="A66" s="326" t="str">
        <f>Cover!$G$25</f>
        <v>NO</v>
      </c>
      <c r="B66" s="322" t="s">
        <v>293</v>
      </c>
      <c r="C66" s="322">
        <f>'JQ1 Production'!$D$10</f>
        <v>2019</v>
      </c>
      <c r="D66" s="322" t="s">
        <v>360</v>
      </c>
      <c r="E66" s="331" t="s">
        <v>142</v>
      </c>
      <c r="F66" s="368" t="str">
        <f t="shared" si="0"/>
        <v>NO_P_2019_1000 mt_10_3</v>
      </c>
      <c r="G66" s="327">
        <f>'JQ1 Production'!D78</f>
        <v>0</v>
      </c>
    </row>
    <row r="67" spans="1:7" ht="13.5" thickBot="1" x14ac:dyDescent="0.25">
      <c r="A67" s="326" t="str">
        <f>Cover!$G$25</f>
        <v>NO</v>
      </c>
      <c r="B67" s="322" t="s">
        <v>293</v>
      </c>
      <c r="C67" s="322">
        <f>'JQ1 Production'!$D$10</f>
        <v>2019</v>
      </c>
      <c r="D67" s="322" t="s">
        <v>360</v>
      </c>
      <c r="E67" s="331" t="s">
        <v>143</v>
      </c>
      <c r="F67" s="368" t="str">
        <f t="shared" si="0"/>
        <v>NO_P_2019_1000 mt_10_3_1</v>
      </c>
      <c r="G67" s="327">
        <f>'JQ1 Production'!D79</f>
        <v>37</v>
      </c>
    </row>
    <row r="68" spans="1:7" ht="13.5" thickBot="1" x14ac:dyDescent="0.25">
      <c r="A68" s="326" t="str">
        <f>Cover!$G$25</f>
        <v>NO</v>
      </c>
      <c r="B68" s="322" t="s">
        <v>293</v>
      </c>
      <c r="C68" s="322">
        <f>'JQ1 Production'!$D$10</f>
        <v>2019</v>
      </c>
      <c r="D68" s="322" t="s">
        <v>360</v>
      </c>
      <c r="E68" s="331" t="s">
        <v>144</v>
      </c>
      <c r="F68" s="368" t="str">
        <f t="shared" si="0"/>
        <v>NO_P_2019_1000 mt_10_3_2</v>
      </c>
      <c r="G68" s="327">
        <f>'JQ1 Production'!D80</f>
        <v>79</v>
      </c>
    </row>
    <row r="69" spans="1:7" ht="13.5" thickBot="1" x14ac:dyDescent="0.25">
      <c r="A69" s="326" t="str">
        <f>Cover!$G$25</f>
        <v>NO</v>
      </c>
      <c r="B69" s="322" t="s">
        <v>293</v>
      </c>
      <c r="C69" s="322">
        <f>'JQ1 Production'!$D$10</f>
        <v>2019</v>
      </c>
      <c r="D69" s="322" t="s">
        <v>360</v>
      </c>
      <c r="E69" s="331" t="s">
        <v>145</v>
      </c>
      <c r="F69" s="368" t="str">
        <f t="shared" si="0"/>
        <v>NO_P_2019_1000 mt_10_3_3</v>
      </c>
      <c r="G69" s="327">
        <f>'JQ1 Production'!D81</f>
        <v>0</v>
      </c>
    </row>
    <row r="70" spans="1:7" ht="13.5" thickBot="1" x14ac:dyDescent="0.25">
      <c r="A70" s="326" t="str">
        <f>Cover!$G$25</f>
        <v>NO</v>
      </c>
      <c r="B70" s="322" t="s">
        <v>293</v>
      </c>
      <c r="C70" s="322">
        <f>'JQ1 Production'!$D$10</f>
        <v>2019</v>
      </c>
      <c r="D70" s="322" t="s">
        <v>360</v>
      </c>
      <c r="E70" s="331" t="s">
        <v>146</v>
      </c>
      <c r="F70" s="368" t="str">
        <f t="shared" si="0"/>
        <v>NO_P_2019_1000 mt_10_3_4</v>
      </c>
      <c r="G70" s="327">
        <f>'JQ1 Production'!D82</f>
        <v>0</v>
      </c>
    </row>
    <row r="71" spans="1:7" ht="13.5" thickBot="1" x14ac:dyDescent="0.25">
      <c r="A71" s="328" t="str">
        <f>Cover!$G$25</f>
        <v>NO</v>
      </c>
      <c r="B71" s="329" t="s">
        <v>293</v>
      </c>
      <c r="C71" s="329">
        <f>'JQ1 Production'!$D$10</f>
        <v>2019</v>
      </c>
      <c r="D71" s="329" t="s">
        <v>360</v>
      </c>
      <c r="E71" s="339" t="s">
        <v>147</v>
      </c>
      <c r="F71" s="368" t="str">
        <f t="shared" ref="F71:F138" si="1">CONCATENATE(A71,"_",B71,"_",C71,"_",D71,"_",E71)</f>
        <v>NO_P_2019_1000 mt_10_4</v>
      </c>
      <c r="G71" s="330">
        <f>'JQ1 Production'!D83</f>
        <v>0</v>
      </c>
    </row>
    <row r="72" spans="1:7" ht="13.5" thickBot="1" x14ac:dyDescent="0.25">
      <c r="A72" s="323" t="str">
        <f>Cover!$G$25</f>
        <v>NO</v>
      </c>
      <c r="B72" s="324" t="s">
        <v>293</v>
      </c>
      <c r="C72" s="324">
        <f>'JQ1 Production'!$E$10</f>
        <v>2020</v>
      </c>
      <c r="D72" s="324" t="s">
        <v>291</v>
      </c>
      <c r="E72" s="338" t="s">
        <v>292</v>
      </c>
      <c r="F72" s="368" t="str">
        <f t="shared" si="1"/>
        <v>NO_P_2020_1000 m3_1</v>
      </c>
      <c r="G72" s="325">
        <f>'JQ1 Production'!E13</f>
        <v>11749.886885227272</v>
      </c>
    </row>
    <row r="73" spans="1:7" ht="13.5" thickBot="1" x14ac:dyDescent="0.25">
      <c r="A73" s="326" t="str">
        <f>Cover!$G$25</f>
        <v>NO</v>
      </c>
      <c r="B73" s="322" t="s">
        <v>293</v>
      </c>
      <c r="C73" s="322">
        <f>'JQ1 Production'!$E$10</f>
        <v>2020</v>
      </c>
      <c r="D73" s="322" t="s">
        <v>291</v>
      </c>
      <c r="E73" s="331" t="s">
        <v>91</v>
      </c>
      <c r="F73" s="368" t="str">
        <f t="shared" si="1"/>
        <v>NO_P_2020_1000 m3_1_C</v>
      </c>
      <c r="G73" s="327">
        <f>'JQ1 Production'!E14</f>
        <v>1508.2008852272729</v>
      </c>
    </row>
    <row r="74" spans="1:7" ht="13.5" thickBot="1" x14ac:dyDescent="0.25">
      <c r="A74" s="326" t="str">
        <f>Cover!$G$25</f>
        <v>NO</v>
      </c>
      <c r="B74" s="322" t="s">
        <v>293</v>
      </c>
      <c r="C74" s="322">
        <f>'JQ1 Production'!$E$10</f>
        <v>2020</v>
      </c>
      <c r="D74" s="322" t="s">
        <v>291</v>
      </c>
      <c r="E74" s="331" t="s">
        <v>92</v>
      </c>
      <c r="F74" s="368" t="str">
        <f t="shared" si="1"/>
        <v>NO_P_2020_1000 m3_1_NC</v>
      </c>
      <c r="G74" s="327">
        <f>'JQ1 Production'!E15</f>
        <v>542.63312272727273</v>
      </c>
    </row>
    <row r="75" spans="1:7" ht="13.5" thickBot="1" x14ac:dyDescent="0.25">
      <c r="A75" s="326" t="str">
        <f>Cover!$G$25</f>
        <v>NO</v>
      </c>
      <c r="B75" s="322" t="s">
        <v>293</v>
      </c>
      <c r="C75" s="322">
        <f>'JQ1 Production'!$E$10</f>
        <v>2020</v>
      </c>
      <c r="D75" s="322" t="s">
        <v>291</v>
      </c>
      <c r="E75" s="331" t="s">
        <v>93</v>
      </c>
      <c r="F75" s="368" t="str">
        <f t="shared" si="1"/>
        <v>NO_P_2020_1000 m3_1_1</v>
      </c>
      <c r="G75" s="327">
        <f>'JQ1 Production'!E16</f>
        <v>965.56776250000007</v>
      </c>
    </row>
    <row r="76" spans="1:7" ht="13.5" thickBot="1" x14ac:dyDescent="0.25">
      <c r="A76" s="326" t="str">
        <f>Cover!$G$25</f>
        <v>NO</v>
      </c>
      <c r="B76" s="322" t="s">
        <v>293</v>
      </c>
      <c r="C76" s="322">
        <f>'JQ1 Production'!$E$10</f>
        <v>2020</v>
      </c>
      <c r="D76" s="322" t="s">
        <v>291</v>
      </c>
      <c r="E76" s="331" t="s">
        <v>94</v>
      </c>
      <c r="F76" s="368" t="str">
        <f t="shared" si="1"/>
        <v>NO_P_2020_1000 m3_1_1_C</v>
      </c>
      <c r="G76" s="327">
        <f>'JQ1 Production'!E17</f>
        <v>10241.685999999998</v>
      </c>
    </row>
    <row r="77" spans="1:7" ht="13.5" thickBot="1" x14ac:dyDescent="0.25">
      <c r="A77" s="326" t="str">
        <f>Cover!$G$25</f>
        <v>NO</v>
      </c>
      <c r="B77" s="322" t="s">
        <v>293</v>
      </c>
      <c r="C77" s="322">
        <f>'JQ1 Production'!$E$10</f>
        <v>2020</v>
      </c>
      <c r="D77" s="322" t="s">
        <v>291</v>
      </c>
      <c r="E77" s="331" t="s">
        <v>95</v>
      </c>
      <c r="F77" s="368" t="str">
        <f t="shared" si="1"/>
        <v>NO_P_2020_1000 m3_1_1_NC</v>
      </c>
      <c r="G77" s="327">
        <f>'JQ1 Production'!E18</f>
        <v>9935.2609999999986</v>
      </c>
    </row>
    <row r="78" spans="1:7" ht="13.5" thickBot="1" x14ac:dyDescent="0.25">
      <c r="A78" s="326" t="str">
        <f>Cover!$G$25</f>
        <v>NO</v>
      </c>
      <c r="B78" s="322" t="s">
        <v>293</v>
      </c>
      <c r="C78" s="322">
        <f>'JQ1 Production'!$E$10</f>
        <v>2020</v>
      </c>
      <c r="D78" s="322" t="s">
        <v>291</v>
      </c>
      <c r="E78" s="331" t="s">
        <v>96</v>
      </c>
      <c r="F78" s="368" t="str">
        <f t="shared" si="1"/>
        <v>NO_P_2020_1000 m3_1_2</v>
      </c>
      <c r="G78" s="327">
        <f>'JQ1 Production'!E19</f>
        <v>306.42500000000001</v>
      </c>
    </row>
    <row r="79" spans="1:7" ht="13.5" thickBot="1" x14ac:dyDescent="0.25">
      <c r="A79" s="326" t="str">
        <f>Cover!$G$25</f>
        <v>NO</v>
      </c>
      <c r="B79" s="322" t="s">
        <v>293</v>
      </c>
      <c r="C79" s="322">
        <f>'JQ1 Production'!$E$10</f>
        <v>2020</v>
      </c>
      <c r="D79" s="322" t="s">
        <v>291</v>
      </c>
      <c r="E79" s="331" t="s">
        <v>97</v>
      </c>
      <c r="F79" s="368" t="str">
        <f t="shared" si="1"/>
        <v>NO_P_2020_1000 m3_1_2_C</v>
      </c>
      <c r="G79" s="327">
        <f>'JQ1 Production'!E20</f>
        <v>0</v>
      </c>
    </row>
    <row r="80" spans="1:7" ht="13.5" thickBot="1" x14ac:dyDescent="0.25">
      <c r="A80" s="326" t="str">
        <f>Cover!$G$25</f>
        <v>NO</v>
      </c>
      <c r="B80" s="322" t="s">
        <v>293</v>
      </c>
      <c r="C80" s="322">
        <f>'JQ1 Production'!$E$10</f>
        <v>2020</v>
      </c>
      <c r="D80" s="322" t="s">
        <v>291</v>
      </c>
      <c r="E80" s="331" t="s">
        <v>98</v>
      </c>
      <c r="F80" s="368" t="str">
        <f t="shared" si="1"/>
        <v>NO_P_2020_1000 m3_1_2_NC</v>
      </c>
      <c r="G80" s="327">
        <f>'JQ1 Production'!E21</f>
        <v>5457.8640000000005</v>
      </c>
    </row>
    <row r="81" spans="1:7" ht="13.5" thickBot="1" x14ac:dyDescent="0.25">
      <c r="A81" s="326" t="str">
        <f>Cover!$G$25</f>
        <v>NO</v>
      </c>
      <c r="B81" s="322" t="s">
        <v>293</v>
      </c>
      <c r="C81" s="322">
        <f>'JQ1 Production'!$E$10</f>
        <v>2020</v>
      </c>
      <c r="D81" s="322" t="s">
        <v>291</v>
      </c>
      <c r="E81" s="331" t="s">
        <v>100</v>
      </c>
      <c r="F81" s="368" t="str">
        <f t="shared" si="1"/>
        <v>NO_P_2020_1000 m3_1_2_1</v>
      </c>
      <c r="G81" s="327">
        <f>'JQ1 Production'!E22</f>
        <v>5455.5630000000001</v>
      </c>
    </row>
    <row r="82" spans="1:7" ht="13.5" thickBot="1" x14ac:dyDescent="0.25">
      <c r="A82" s="326" t="str">
        <f>Cover!$G$25</f>
        <v>NO</v>
      </c>
      <c r="B82" s="322" t="s">
        <v>293</v>
      </c>
      <c r="C82" s="322">
        <f>'JQ1 Production'!$E$10</f>
        <v>2020</v>
      </c>
      <c r="D82" s="322" t="s">
        <v>291</v>
      </c>
      <c r="E82" s="331" t="s">
        <v>101</v>
      </c>
      <c r="F82" s="368" t="str">
        <f t="shared" si="1"/>
        <v>NO_P_2020_1000 m3_1_2_1_C</v>
      </c>
      <c r="G82" s="327">
        <f>'JQ1 Production'!E23</f>
        <v>2.3010000000000002</v>
      </c>
    </row>
    <row r="83" spans="1:7" ht="13.5" thickBot="1" x14ac:dyDescent="0.25">
      <c r="A83" s="326" t="str">
        <f>Cover!$G$25</f>
        <v>NO</v>
      </c>
      <c r="B83" s="322" t="s">
        <v>293</v>
      </c>
      <c r="C83" s="322">
        <f>'JQ1 Production'!$E$10</f>
        <v>2020</v>
      </c>
      <c r="D83" s="322" t="s">
        <v>291</v>
      </c>
      <c r="E83" s="331" t="s">
        <v>102</v>
      </c>
      <c r="F83" s="368" t="str">
        <f t="shared" si="1"/>
        <v>NO_P_2020_1000 m3_1_2_1_NC</v>
      </c>
      <c r="G83" s="327">
        <f>'JQ1 Production'!E25</f>
        <v>4398.9880000000003</v>
      </c>
    </row>
    <row r="84" spans="1:7" ht="13.5" thickBot="1" x14ac:dyDescent="0.25">
      <c r="A84" s="326" t="str">
        <f>Cover!$G$25</f>
        <v>NO</v>
      </c>
      <c r="B84" s="322" t="s">
        <v>293</v>
      </c>
      <c r="C84" s="322">
        <f>'JQ1 Production'!$E$10</f>
        <v>2020</v>
      </c>
      <c r="D84" s="322" t="s">
        <v>291</v>
      </c>
      <c r="E84" s="331" t="s">
        <v>103</v>
      </c>
      <c r="F84" s="368" t="str">
        <f t="shared" si="1"/>
        <v>NO_P_2020_1000 m3_1_2_2</v>
      </c>
      <c r="G84" s="327" t="e">
        <f>'JQ1 Production'!#REF!</f>
        <v>#REF!</v>
      </c>
    </row>
    <row r="85" spans="1:7" ht="13.5" thickBot="1" x14ac:dyDescent="0.25">
      <c r="A85" s="326" t="str">
        <f>Cover!$G$25</f>
        <v>NO</v>
      </c>
      <c r="B85" s="322" t="s">
        <v>293</v>
      </c>
      <c r="C85" s="322">
        <f>'JQ1 Production'!$E$10</f>
        <v>2020</v>
      </c>
      <c r="D85" s="322" t="s">
        <v>291</v>
      </c>
      <c r="E85" s="331" t="s">
        <v>104</v>
      </c>
      <c r="F85" s="368" t="str">
        <f t="shared" si="1"/>
        <v>NO_P_2020_1000 m3_1_2_2_C</v>
      </c>
      <c r="G85" s="327">
        <f>'JQ1 Production'!E26</f>
        <v>304.12400000000002</v>
      </c>
    </row>
    <row r="86" spans="1:7" ht="13.5" thickBot="1" x14ac:dyDescent="0.25">
      <c r="A86" s="326" t="str">
        <f>Cover!$G$25</f>
        <v>NO</v>
      </c>
      <c r="B86" s="322" t="s">
        <v>293</v>
      </c>
      <c r="C86" s="322">
        <f>'JQ1 Production'!$E$10</f>
        <v>2020</v>
      </c>
      <c r="D86" s="322" t="s">
        <v>291</v>
      </c>
      <c r="E86" s="331" t="s">
        <v>105</v>
      </c>
      <c r="F86" s="368" t="str">
        <f t="shared" si="1"/>
        <v>NO_P_2020_1000 m3_1_2_2_NC</v>
      </c>
      <c r="G86" s="327">
        <f>'JQ1 Production'!E27</f>
        <v>80.709999999999994</v>
      </c>
    </row>
    <row r="87" spans="1:7" ht="13.5" thickBot="1" x14ac:dyDescent="0.25">
      <c r="A87" s="326" t="str">
        <f>Cover!$G$25</f>
        <v>NO</v>
      </c>
      <c r="B87" s="322" t="s">
        <v>293</v>
      </c>
      <c r="C87" s="322">
        <f>'JQ1 Production'!$E$10</f>
        <v>2020</v>
      </c>
      <c r="D87" s="322" t="s">
        <v>291</v>
      </c>
      <c r="E87" s="331" t="s">
        <v>106</v>
      </c>
      <c r="F87" s="368" t="str">
        <f t="shared" si="1"/>
        <v>NO_P_2020_1000 m3_1_2_3</v>
      </c>
      <c r="G87" s="327">
        <f>'JQ1 Production'!E28</f>
        <v>80.709999999999994</v>
      </c>
    </row>
    <row r="88" spans="1:7" ht="13.5" thickBot="1" x14ac:dyDescent="0.25">
      <c r="A88" s="326" t="str">
        <f>Cover!$G$25</f>
        <v>NO</v>
      </c>
      <c r="B88" s="322" t="s">
        <v>293</v>
      </c>
      <c r="C88" s="322">
        <f>'JQ1 Production'!$E$10</f>
        <v>2020</v>
      </c>
      <c r="D88" s="322" t="s">
        <v>291</v>
      </c>
      <c r="E88" s="331" t="s">
        <v>107</v>
      </c>
      <c r="F88" s="368" t="str">
        <f t="shared" si="1"/>
        <v>NO_P_2020_1000 m3_1_2_3_C</v>
      </c>
      <c r="G88" s="327">
        <f>'JQ1 Production'!E29</f>
        <v>0</v>
      </c>
    </row>
    <row r="89" spans="1:7" ht="13.5" thickBot="1" x14ac:dyDescent="0.25">
      <c r="A89" s="326" t="str">
        <f>Cover!$G$25</f>
        <v>NO</v>
      </c>
      <c r="B89" s="322" t="s">
        <v>293</v>
      </c>
      <c r="C89" s="322">
        <f>'JQ1 Production'!$E$10</f>
        <v>2020</v>
      </c>
      <c r="D89" s="322" t="s">
        <v>291</v>
      </c>
      <c r="E89" s="331" t="s">
        <v>108</v>
      </c>
      <c r="F89" s="368" t="str">
        <f t="shared" si="1"/>
        <v>NO_P_2020_1000 m3_1_2_3_NC</v>
      </c>
      <c r="G89" s="327">
        <f>'JQ1 Production'!E30</f>
        <v>0</v>
      </c>
    </row>
    <row r="90" spans="1:7" ht="13.5" thickBot="1" x14ac:dyDescent="0.25">
      <c r="A90" s="326" t="str">
        <f>Cover!$G$25</f>
        <v>NO</v>
      </c>
      <c r="B90" s="322" t="s">
        <v>293</v>
      </c>
      <c r="C90" s="322">
        <f>'JQ1 Production'!$E$10</f>
        <v>2020</v>
      </c>
      <c r="D90" s="322" t="s">
        <v>360</v>
      </c>
      <c r="E90" s="331">
        <v>2</v>
      </c>
      <c r="F90" s="368" t="str">
        <f t="shared" si="1"/>
        <v>NO_P_2020_1000 mt_2</v>
      </c>
      <c r="G90" s="327">
        <f>'JQ1 Production'!E32</f>
        <v>2183.1455999999998</v>
      </c>
    </row>
    <row r="91" spans="1:7" ht="13.5" thickBot="1" x14ac:dyDescent="0.25">
      <c r="A91" s="326" t="str">
        <f>Cover!$G$25</f>
        <v>NO</v>
      </c>
      <c r="B91" s="322" t="s">
        <v>293</v>
      </c>
      <c r="C91" s="322">
        <f>'JQ1 Production'!$E$10</f>
        <v>2020</v>
      </c>
      <c r="D91" s="322" t="s">
        <v>291</v>
      </c>
      <c r="E91" s="331">
        <v>3</v>
      </c>
      <c r="F91" s="368" t="str">
        <f t="shared" si="1"/>
        <v>NO_P_2020_1000 m3_3</v>
      </c>
      <c r="G91" s="327">
        <f>'JQ1 Production'!E33</f>
        <v>1419.0446399999998</v>
      </c>
    </row>
    <row r="92" spans="1:7" ht="13.5" thickBot="1" x14ac:dyDescent="0.25">
      <c r="A92" s="326" t="str">
        <f>Cover!$G$25</f>
        <v>NO</v>
      </c>
      <c r="B92" s="322" t="s">
        <v>293</v>
      </c>
      <c r="C92" s="322">
        <f>'JQ1 Production'!$E$10</f>
        <v>2020</v>
      </c>
      <c r="D92" s="322" t="s">
        <v>291</v>
      </c>
      <c r="E92" s="331" t="s">
        <v>378</v>
      </c>
      <c r="F92" s="368" t="str">
        <f t="shared" si="1"/>
        <v>NO_P_2020_1000 m3_3_1</v>
      </c>
      <c r="G92" s="327">
        <f>'JQ1 Production'!E34</f>
        <v>764.10095999999999</v>
      </c>
    </row>
    <row r="93" spans="1:7" ht="13.5" thickBot="1" x14ac:dyDescent="0.25">
      <c r="A93" s="326" t="str">
        <f>Cover!$G$25</f>
        <v>NO</v>
      </c>
      <c r="B93" s="322" t="s">
        <v>293</v>
      </c>
      <c r="C93" s="322">
        <f>'JQ1 Production'!$E$10</f>
        <v>2020</v>
      </c>
      <c r="D93" s="322" t="s">
        <v>291</v>
      </c>
      <c r="E93" s="331" t="s">
        <v>379</v>
      </c>
      <c r="F93" s="368" t="str">
        <f t="shared" si="1"/>
        <v>NO_P_2020_1000 m3_3_2</v>
      </c>
      <c r="G93" s="327">
        <f>'JQ1 Production'!E35</f>
        <v>749</v>
      </c>
    </row>
    <row r="94" spans="1:7" ht="13.5" thickBot="1" x14ac:dyDescent="0.25">
      <c r="A94" s="326" t="str">
        <f>Cover!$G$25</f>
        <v>NO</v>
      </c>
      <c r="B94" s="322" t="s">
        <v>293</v>
      </c>
      <c r="C94" s="322">
        <f>'JQ1 Production'!$E$10</f>
        <v>2020</v>
      </c>
      <c r="D94" s="322" t="s">
        <v>360</v>
      </c>
      <c r="E94" s="331">
        <v>4</v>
      </c>
      <c r="F94" s="368" t="str">
        <f t="shared" si="1"/>
        <v>NO_P_2020_1000 mt_4</v>
      </c>
      <c r="G94" s="327">
        <f>'JQ1 Production'!E36</f>
        <v>95.768000000000001</v>
      </c>
    </row>
    <row r="95" spans="1:7" ht="13.5" thickBot="1" x14ac:dyDescent="0.25">
      <c r="A95" s="326" t="str">
        <f>Cover!$G$25</f>
        <v>NO</v>
      </c>
      <c r="B95" s="322" t="s">
        <v>293</v>
      </c>
      <c r="C95" s="322">
        <f>'JQ1 Production'!$E$10</f>
        <v>2020</v>
      </c>
      <c r="D95" s="322" t="s">
        <v>360</v>
      </c>
      <c r="E95" s="331" t="s">
        <v>380</v>
      </c>
      <c r="F95" s="368" t="str">
        <f t="shared" si="1"/>
        <v>NO_P_2020_1000 mt_4_1</v>
      </c>
      <c r="G95" s="327">
        <f>'JQ1 Production'!E37</f>
        <v>57.368000000000002</v>
      </c>
    </row>
    <row r="96" spans="1:7" ht="13.5" thickBot="1" x14ac:dyDescent="0.25">
      <c r="A96" s="326" t="str">
        <f>Cover!$G$25</f>
        <v>NO</v>
      </c>
      <c r="B96" s="322" t="s">
        <v>293</v>
      </c>
      <c r="C96" s="322">
        <f>'JQ1 Production'!$E$10</f>
        <v>2020</v>
      </c>
      <c r="D96" s="322" t="s">
        <v>360</v>
      </c>
      <c r="E96" s="331" t="s">
        <v>381</v>
      </c>
      <c r="F96" s="368" t="str">
        <f t="shared" si="1"/>
        <v>NO_P_2020_1000 mt_4_2</v>
      </c>
      <c r="G96" s="327">
        <f>'JQ1 Production'!E38</f>
        <v>38.4</v>
      </c>
    </row>
    <row r="97" spans="1:7" ht="13.5" thickBot="1" x14ac:dyDescent="0.25">
      <c r="A97" s="326" t="str">
        <f>Cover!$G$25</f>
        <v>NO</v>
      </c>
      <c r="B97" s="322" t="s">
        <v>293</v>
      </c>
      <c r="C97" s="322">
        <f>'JQ1 Production'!$E$10</f>
        <v>2020</v>
      </c>
      <c r="D97" s="322" t="s">
        <v>291</v>
      </c>
      <c r="E97" s="331">
        <v>5</v>
      </c>
      <c r="F97" s="368" t="str">
        <f t="shared" si="1"/>
        <v>NO_P_2020_1000 m3_5</v>
      </c>
      <c r="G97" s="327">
        <f>'JQ1 Production'!E39</f>
        <v>2683</v>
      </c>
    </row>
    <row r="98" spans="1:7" ht="13.5" thickBot="1" x14ac:dyDescent="0.25">
      <c r="A98" s="326" t="str">
        <f>Cover!$G$25</f>
        <v>NO</v>
      </c>
      <c r="B98" s="322" t="s">
        <v>293</v>
      </c>
      <c r="C98" s="322">
        <f>'JQ1 Production'!$E$10</f>
        <v>2020</v>
      </c>
      <c r="D98" s="322" t="s">
        <v>291</v>
      </c>
      <c r="E98" s="331" t="s">
        <v>109</v>
      </c>
      <c r="F98" s="368" t="str">
        <f t="shared" si="1"/>
        <v>NO_P_2020_1000 m3_5_C</v>
      </c>
      <c r="G98" s="327">
        <f>'JQ1 Production'!E40</f>
        <v>2683</v>
      </c>
    </row>
    <row r="99" spans="1:7" ht="13.5" thickBot="1" x14ac:dyDescent="0.25">
      <c r="A99" s="326" t="str">
        <f>Cover!$G$25</f>
        <v>NO</v>
      </c>
      <c r="B99" s="322" t="s">
        <v>293</v>
      </c>
      <c r="C99" s="322">
        <f>'JQ1 Production'!$E$10</f>
        <v>2020</v>
      </c>
      <c r="D99" s="322" t="s">
        <v>291</v>
      </c>
      <c r="E99" s="331" t="s">
        <v>110</v>
      </c>
      <c r="F99" s="368" t="str">
        <f t="shared" si="1"/>
        <v>NO_P_2020_1000 m3_5_NC</v>
      </c>
      <c r="G99" s="327">
        <f>'JQ1 Production'!E41</f>
        <v>0</v>
      </c>
    </row>
    <row r="100" spans="1:7" ht="13.5" thickBot="1" x14ac:dyDescent="0.25">
      <c r="A100" s="326" t="str">
        <f>Cover!$G$25</f>
        <v>NO</v>
      </c>
      <c r="B100" s="322" t="s">
        <v>293</v>
      </c>
      <c r="C100" s="322">
        <f>'JQ1 Production'!$E$10</f>
        <v>2020</v>
      </c>
      <c r="D100" s="322" t="s">
        <v>291</v>
      </c>
      <c r="E100" s="331" t="s">
        <v>111</v>
      </c>
      <c r="F100" s="368" t="str">
        <f t="shared" si="1"/>
        <v>NO_P_2020_1000 m3_5_NC_T</v>
      </c>
      <c r="G100" s="327">
        <f>'JQ1 Production'!E42</f>
        <v>0</v>
      </c>
    </row>
    <row r="101" spans="1:7" ht="13.5" thickBot="1" x14ac:dyDescent="0.25">
      <c r="A101" s="326" t="str">
        <f>Cover!$G$25</f>
        <v>NO</v>
      </c>
      <c r="B101" s="322" t="s">
        <v>293</v>
      </c>
      <c r="C101" s="322">
        <f>'JQ1 Production'!$E$10</f>
        <v>2020</v>
      </c>
      <c r="D101" s="322" t="s">
        <v>291</v>
      </c>
      <c r="E101" s="331">
        <v>6</v>
      </c>
      <c r="F101" s="368" t="str">
        <f t="shared" si="1"/>
        <v>NO_P_2020_1000 m3_6</v>
      </c>
      <c r="G101" s="327">
        <f>'JQ1 Production'!E43</f>
        <v>0</v>
      </c>
    </row>
    <row r="102" spans="1:7" ht="13.5" thickBot="1" x14ac:dyDescent="0.25">
      <c r="A102" s="326" t="str">
        <f>Cover!$G$25</f>
        <v>NO</v>
      </c>
      <c r="B102" s="322" t="s">
        <v>293</v>
      </c>
      <c r="C102" s="322">
        <f>'JQ1 Production'!$E$10</f>
        <v>2020</v>
      </c>
      <c r="D102" s="322" t="s">
        <v>291</v>
      </c>
      <c r="E102" s="331" t="s">
        <v>112</v>
      </c>
      <c r="F102" s="368" t="str">
        <f t="shared" si="1"/>
        <v>NO_P_2020_1000 m3_6_1</v>
      </c>
      <c r="G102" s="327">
        <f>'JQ1 Production'!E44</f>
        <v>0</v>
      </c>
    </row>
    <row r="103" spans="1:7" ht="13.5" thickBot="1" x14ac:dyDescent="0.25">
      <c r="A103" s="326" t="str">
        <f>Cover!$G$25</f>
        <v>NO</v>
      </c>
      <c r="B103" s="322" t="s">
        <v>293</v>
      </c>
      <c r="C103" s="322">
        <f>'JQ1 Production'!$E$10</f>
        <v>2020</v>
      </c>
      <c r="D103" s="322" t="s">
        <v>291</v>
      </c>
      <c r="E103" s="331" t="s">
        <v>113</v>
      </c>
      <c r="F103" s="368" t="str">
        <f t="shared" si="1"/>
        <v>NO_P_2020_1000 m3_6_1_C</v>
      </c>
      <c r="G103" s="327">
        <f>'JQ1 Production'!E45</f>
        <v>0</v>
      </c>
    </row>
    <row r="104" spans="1:7" ht="13.5" thickBot="1" x14ac:dyDescent="0.25">
      <c r="A104" s="326" t="str">
        <f>Cover!$G$25</f>
        <v>NO</v>
      </c>
      <c r="B104" s="322" t="s">
        <v>293</v>
      </c>
      <c r="C104" s="322">
        <f>'JQ1 Production'!$E$10</f>
        <v>2020</v>
      </c>
      <c r="D104" s="322" t="s">
        <v>291</v>
      </c>
      <c r="E104" s="331" t="s">
        <v>114</v>
      </c>
      <c r="F104" s="368" t="str">
        <f t="shared" si="1"/>
        <v>NO_P_2020_1000 m3_6_1_NC</v>
      </c>
      <c r="G104" s="327">
        <f>'JQ1 Production'!E46</f>
        <v>0</v>
      </c>
    </row>
    <row r="105" spans="1:7" ht="13.5" thickBot="1" x14ac:dyDescent="0.25">
      <c r="A105" s="326" t="str">
        <f>Cover!$G$25</f>
        <v>NO</v>
      </c>
      <c r="B105" s="322" t="s">
        <v>293</v>
      </c>
      <c r="C105" s="322">
        <f>'JQ1 Production'!$E$10</f>
        <v>2020</v>
      </c>
      <c r="D105" s="322" t="s">
        <v>291</v>
      </c>
      <c r="E105" s="331" t="s">
        <v>115</v>
      </c>
      <c r="F105" s="368" t="str">
        <f t="shared" si="1"/>
        <v>NO_P_2020_1000 m3_6_1_NC_T</v>
      </c>
      <c r="G105" s="327">
        <f>'JQ1 Production'!E47</f>
        <v>458</v>
      </c>
    </row>
    <row r="106" spans="1:7" ht="13.5" thickBot="1" x14ac:dyDescent="0.25">
      <c r="A106" s="326" t="str">
        <f>Cover!$G$25</f>
        <v>NO</v>
      </c>
      <c r="B106" s="322" t="s">
        <v>293</v>
      </c>
      <c r="C106" s="322">
        <f>'JQ1 Production'!$E$10</f>
        <v>2020</v>
      </c>
      <c r="D106" s="322" t="s">
        <v>291</v>
      </c>
      <c r="E106" s="331" t="s">
        <v>116</v>
      </c>
      <c r="F106" s="368" t="str">
        <f t="shared" si="1"/>
        <v>NO_P_2020_1000 m3_6_2</v>
      </c>
      <c r="G106" s="327">
        <f>'JQ1 Production'!E48</f>
        <v>0</v>
      </c>
    </row>
    <row r="107" spans="1:7" ht="13.5" thickBot="1" x14ac:dyDescent="0.25">
      <c r="A107" s="326" t="str">
        <f>Cover!$G$25</f>
        <v>NO</v>
      </c>
      <c r="B107" s="322" t="s">
        <v>293</v>
      </c>
      <c r="C107" s="322">
        <f>'JQ1 Production'!$E$10</f>
        <v>2020</v>
      </c>
      <c r="D107" s="322" t="s">
        <v>291</v>
      </c>
      <c r="E107" s="331" t="s">
        <v>117</v>
      </c>
      <c r="F107" s="368" t="str">
        <f t="shared" si="1"/>
        <v>NO_P_2020_1000 m3_6_2_C</v>
      </c>
      <c r="G107" s="327">
        <f>'JQ1 Production'!E49</f>
        <v>0</v>
      </c>
    </row>
    <row r="108" spans="1:7" ht="13.5" thickBot="1" x14ac:dyDescent="0.25">
      <c r="A108" s="326" t="str">
        <f>Cover!$G$25</f>
        <v>NO</v>
      </c>
      <c r="B108" s="322" t="s">
        <v>293</v>
      </c>
      <c r="C108" s="322">
        <f>'JQ1 Production'!$E$10</f>
        <v>2020</v>
      </c>
      <c r="D108" s="322" t="s">
        <v>291</v>
      </c>
      <c r="E108" s="331" t="s">
        <v>118</v>
      </c>
      <c r="F108" s="368" t="str">
        <f t="shared" si="1"/>
        <v>NO_P_2020_1000 m3_6_2_NC</v>
      </c>
      <c r="G108" s="327">
        <f>'JQ1 Production'!E50</f>
        <v>0</v>
      </c>
    </row>
    <row r="109" spans="1:7" ht="13.5" thickBot="1" x14ac:dyDescent="0.25">
      <c r="A109" s="326" t="str">
        <f>Cover!$G$25</f>
        <v>NO</v>
      </c>
      <c r="B109" s="322" t="s">
        <v>293</v>
      </c>
      <c r="C109" s="322">
        <f>'JQ1 Production'!$E$10</f>
        <v>2020</v>
      </c>
      <c r="D109" s="322" t="s">
        <v>291</v>
      </c>
      <c r="E109" s="331" t="s">
        <v>119</v>
      </c>
      <c r="F109" s="368" t="str">
        <f t="shared" si="1"/>
        <v>NO_P_2020_1000 m3_6_2_NC_T</v>
      </c>
      <c r="G109" s="327">
        <f>'JQ1 Production'!E51</f>
        <v>0</v>
      </c>
    </row>
    <row r="110" spans="1:7" ht="13.5" thickBot="1" x14ac:dyDescent="0.25">
      <c r="A110" s="326" t="str">
        <f>Cover!$G$25</f>
        <v>NO</v>
      </c>
      <c r="B110" s="322" t="s">
        <v>293</v>
      </c>
      <c r="C110" s="322">
        <f>'JQ1 Production'!$E$10</f>
        <v>2020</v>
      </c>
      <c r="D110" s="322" t="s">
        <v>291</v>
      </c>
      <c r="E110" s="331" t="s">
        <v>120</v>
      </c>
      <c r="F110" s="368" t="str">
        <f t="shared" si="1"/>
        <v>NO_P_2020_1000 m3_6_3</v>
      </c>
      <c r="G110" s="327">
        <f>'JQ1 Production'!E52</f>
        <v>291</v>
      </c>
    </row>
    <row r="111" spans="1:7" ht="13.5" thickBot="1" x14ac:dyDescent="0.25">
      <c r="A111" s="326" t="str">
        <f>Cover!$G$25</f>
        <v>NO</v>
      </c>
      <c r="B111" s="322" t="s">
        <v>293</v>
      </c>
      <c r="C111" s="322">
        <f>'JQ1 Production'!$E$10</f>
        <v>2020</v>
      </c>
      <c r="D111" s="322" t="s">
        <v>291</v>
      </c>
      <c r="E111" s="331" t="s">
        <v>121</v>
      </c>
      <c r="F111" s="368" t="str">
        <f t="shared" si="1"/>
        <v>NO_P_2020_1000 m3_6_3_1</v>
      </c>
      <c r="G111" s="327">
        <f>'JQ1 Production'!E53</f>
        <v>0</v>
      </c>
    </row>
    <row r="112" spans="1:7" ht="13.5" thickBot="1" x14ac:dyDescent="0.25">
      <c r="A112" s="326" t="str">
        <f>Cover!$G$25</f>
        <v>NO</v>
      </c>
      <c r="B112" s="322" t="s">
        <v>293</v>
      </c>
      <c r="C112" s="322">
        <f>'JQ1 Production'!$E$10</f>
        <v>2020</v>
      </c>
      <c r="D112" s="322" t="s">
        <v>291</v>
      </c>
      <c r="E112" s="331" t="s">
        <v>122</v>
      </c>
      <c r="F112" s="368" t="str">
        <f t="shared" si="1"/>
        <v>NO_P_2020_1000 m3_6_4</v>
      </c>
      <c r="G112" s="327">
        <f>'JQ1 Production'!E54</f>
        <v>167</v>
      </c>
    </row>
    <row r="113" spans="1:7" ht="13.5" thickBot="1" x14ac:dyDescent="0.25">
      <c r="A113" s="326" t="str">
        <f>Cover!$G$25</f>
        <v>NO</v>
      </c>
      <c r="B113" s="322" t="s">
        <v>293</v>
      </c>
      <c r="C113" s="322">
        <f>'JQ1 Production'!$E$10</f>
        <v>2020</v>
      </c>
      <c r="D113" s="322" t="s">
        <v>291</v>
      </c>
      <c r="E113" s="331" t="s">
        <v>123</v>
      </c>
      <c r="F113" s="368" t="str">
        <f t="shared" si="1"/>
        <v>NO_P_2020_1000 m3_6_4_1</v>
      </c>
      <c r="G113" s="327">
        <f>'JQ1 Production'!E55</f>
        <v>51</v>
      </c>
    </row>
    <row r="114" spans="1:7" ht="13.5" thickBot="1" x14ac:dyDescent="0.25">
      <c r="A114" s="326" t="str">
        <f>Cover!$G$25</f>
        <v>NO</v>
      </c>
      <c r="B114" s="322" t="s">
        <v>293</v>
      </c>
      <c r="C114" s="322">
        <f>'JQ1 Production'!$E$10</f>
        <v>2020</v>
      </c>
      <c r="D114" s="322" t="s">
        <v>291</v>
      </c>
      <c r="E114" s="331" t="s">
        <v>124</v>
      </c>
      <c r="F114" s="368" t="str">
        <f t="shared" si="1"/>
        <v>NO_P_2020_1000 m3_6_4_2</v>
      </c>
      <c r="G114" s="327">
        <f>'JQ1 Production'!E56</f>
        <v>0</v>
      </c>
    </row>
    <row r="115" spans="1:7" ht="13.5" thickBot="1" x14ac:dyDescent="0.25">
      <c r="A115" s="326" t="str">
        <f>Cover!$G$25</f>
        <v>NO</v>
      </c>
      <c r="B115" s="322" t="s">
        <v>293</v>
      </c>
      <c r="C115" s="322">
        <f>'JQ1 Production'!$E$10</f>
        <v>2020</v>
      </c>
      <c r="D115" s="322" t="s">
        <v>291</v>
      </c>
      <c r="E115" s="331" t="s">
        <v>125</v>
      </c>
      <c r="F115" s="368" t="str">
        <f t="shared" si="1"/>
        <v>NO_P_2020_1000 m3_6_4_3</v>
      </c>
      <c r="G115" s="327">
        <f>'JQ1 Production'!E57</f>
        <v>116</v>
      </c>
    </row>
    <row r="116" spans="1:7" ht="13.5" thickBot="1" x14ac:dyDescent="0.25">
      <c r="A116" s="326" t="str">
        <f>Cover!$G$25</f>
        <v>NO</v>
      </c>
      <c r="B116" s="322" t="s">
        <v>293</v>
      </c>
      <c r="C116" s="322">
        <f>'JQ1 Production'!$E$10</f>
        <v>2020</v>
      </c>
      <c r="D116" s="322" t="s">
        <v>360</v>
      </c>
      <c r="E116" s="331">
        <v>7</v>
      </c>
      <c r="F116" s="368" t="str">
        <f t="shared" si="1"/>
        <v>NO_P_2020_1000 mt_7</v>
      </c>
      <c r="G116" s="327">
        <f>'JQ1 Production'!E58</f>
        <v>983</v>
      </c>
    </row>
    <row r="117" spans="1:7" ht="13.5" thickBot="1" x14ac:dyDescent="0.25">
      <c r="A117" s="326" t="str">
        <f>Cover!$G$25</f>
        <v>NO</v>
      </c>
      <c r="B117" s="322" t="s">
        <v>293</v>
      </c>
      <c r="C117" s="322">
        <f>'JQ1 Production'!$E$10</f>
        <v>2020</v>
      </c>
      <c r="D117" s="322" t="s">
        <v>360</v>
      </c>
      <c r="E117" s="331" t="s">
        <v>126</v>
      </c>
      <c r="F117" s="368" t="str">
        <f t="shared" si="1"/>
        <v>NO_P_2020_1000 mt_7_1</v>
      </c>
      <c r="G117" s="327">
        <f>'JQ1 Production'!E59</f>
        <v>826</v>
      </c>
    </row>
    <row r="118" spans="1:7" ht="13.5" thickBot="1" x14ac:dyDescent="0.25">
      <c r="A118" s="326" t="str">
        <f>Cover!$G$25</f>
        <v>NO</v>
      </c>
      <c r="B118" s="322" t="s">
        <v>293</v>
      </c>
      <c r="C118" s="322">
        <f>'JQ1 Production'!$E$10</f>
        <v>2020</v>
      </c>
      <c r="D118" s="322" t="s">
        <v>360</v>
      </c>
      <c r="E118" s="331" t="s">
        <v>127</v>
      </c>
      <c r="F118" s="368" t="str">
        <f t="shared" si="1"/>
        <v>NO_P_2020_1000 mt_7_2</v>
      </c>
      <c r="G118" s="327">
        <f>'JQ1 Production'!E60</f>
        <v>157</v>
      </c>
    </row>
    <row r="119" spans="1:7" ht="13.5" thickBot="1" x14ac:dyDescent="0.25">
      <c r="A119" s="326" t="str">
        <f>Cover!$G$25</f>
        <v>NO</v>
      </c>
      <c r="B119" s="322" t="s">
        <v>293</v>
      </c>
      <c r="C119" s="322">
        <f>'JQ1 Production'!$E$10</f>
        <v>2020</v>
      </c>
      <c r="D119" s="322" t="s">
        <v>360</v>
      </c>
      <c r="E119" s="331" t="s">
        <v>128</v>
      </c>
      <c r="F119" s="368" t="str">
        <f t="shared" si="1"/>
        <v>NO_P_2020_1000 mt_7_3</v>
      </c>
      <c r="G119" s="327">
        <f>'JQ1 Production'!E61</f>
        <v>0</v>
      </c>
    </row>
    <row r="120" spans="1:7" ht="13.5" thickBot="1" x14ac:dyDescent="0.25">
      <c r="A120" s="326" t="str">
        <f>Cover!$G$25</f>
        <v>NO</v>
      </c>
      <c r="B120" s="322" t="s">
        <v>293</v>
      </c>
      <c r="C120" s="322">
        <f>'JQ1 Production'!$E$10</f>
        <v>2020</v>
      </c>
      <c r="D120" s="322" t="s">
        <v>360</v>
      </c>
      <c r="E120" s="331" t="s">
        <v>129</v>
      </c>
      <c r="F120" s="368" t="str">
        <f t="shared" si="1"/>
        <v>NO_P_2020_1000 mt_7_3_1</v>
      </c>
      <c r="G120" s="327">
        <f>'JQ1 Production'!E62</f>
        <v>0</v>
      </c>
    </row>
    <row r="121" spans="1:7" ht="13.5" thickBot="1" x14ac:dyDescent="0.25">
      <c r="A121" s="326" t="str">
        <f>Cover!$G$25</f>
        <v>NO</v>
      </c>
      <c r="B121" s="322" t="s">
        <v>293</v>
      </c>
      <c r="C121" s="322">
        <f>'JQ1 Production'!$E$10</f>
        <v>2020</v>
      </c>
      <c r="D121" s="322" t="s">
        <v>360</v>
      </c>
      <c r="E121" s="331" t="s">
        <v>130</v>
      </c>
      <c r="F121" s="368" t="str">
        <f t="shared" si="1"/>
        <v>NO_P_2020_1000 mt_7_3_2</v>
      </c>
      <c r="G121" s="327">
        <f>'JQ1 Production'!E63</f>
        <v>157</v>
      </c>
    </row>
    <row r="122" spans="1:7" ht="13.5" thickBot="1" x14ac:dyDescent="0.25">
      <c r="A122" s="326" t="str">
        <f>Cover!$G$25</f>
        <v>NO</v>
      </c>
      <c r="B122" s="322" t="s">
        <v>293</v>
      </c>
      <c r="C122" s="322">
        <f>'JQ1 Production'!$E$10</f>
        <v>2020</v>
      </c>
      <c r="D122" s="322" t="s">
        <v>360</v>
      </c>
      <c r="E122" s="331" t="s">
        <v>131</v>
      </c>
      <c r="F122" s="368" t="str">
        <f t="shared" si="1"/>
        <v>NO_P_2020_1000 mt_7_3_3</v>
      </c>
      <c r="G122" s="327">
        <f>'JQ1 Production'!E64</f>
        <v>0</v>
      </c>
    </row>
    <row r="123" spans="1:7" ht="13.5" thickBot="1" x14ac:dyDescent="0.25">
      <c r="A123" s="326" t="str">
        <f>Cover!$G$25</f>
        <v>NO</v>
      </c>
      <c r="B123" s="322" t="s">
        <v>293</v>
      </c>
      <c r="C123" s="322">
        <f>'JQ1 Production'!$E$10</f>
        <v>2020</v>
      </c>
      <c r="D123" s="322" t="s">
        <v>360</v>
      </c>
      <c r="E123" s="331" t="s">
        <v>132</v>
      </c>
      <c r="F123" s="368" t="str">
        <f t="shared" si="1"/>
        <v>NO_P_2020_1000 mt_7_3_4</v>
      </c>
      <c r="G123" s="327">
        <f>'JQ1 Production'!E65</f>
        <v>0</v>
      </c>
    </row>
    <row r="124" spans="1:7" ht="13.5" thickBot="1" x14ac:dyDescent="0.25">
      <c r="A124" s="326" t="str">
        <f>Cover!$G$25</f>
        <v>NO</v>
      </c>
      <c r="B124" s="322" t="s">
        <v>293</v>
      </c>
      <c r="C124" s="322">
        <f>'JQ1 Production'!$E$10</f>
        <v>2020</v>
      </c>
      <c r="D124" s="322" t="s">
        <v>360</v>
      </c>
      <c r="E124" s="331" t="s">
        <v>133</v>
      </c>
      <c r="F124" s="368" t="str">
        <f t="shared" si="1"/>
        <v>NO_P_2020_1000 mt_7_4</v>
      </c>
      <c r="G124" s="327">
        <f>'JQ1 Production'!E66</f>
        <v>0</v>
      </c>
    </row>
    <row r="125" spans="1:7" ht="13.5" thickBot="1" x14ac:dyDescent="0.25">
      <c r="A125" s="326" t="str">
        <f>Cover!$G$25</f>
        <v>NO</v>
      </c>
      <c r="B125" s="322" t="s">
        <v>293</v>
      </c>
      <c r="C125" s="322">
        <f>'JQ1 Production'!$E$10</f>
        <v>2020</v>
      </c>
      <c r="D125" s="322" t="s">
        <v>360</v>
      </c>
      <c r="E125" s="331">
        <v>8</v>
      </c>
      <c r="F125" s="368" t="str">
        <f t="shared" si="1"/>
        <v>NO_P_2020_1000 mt_8</v>
      </c>
      <c r="G125" s="327">
        <f>'JQ1 Production'!E67</f>
        <v>0</v>
      </c>
    </row>
    <row r="126" spans="1:7" ht="13.5" thickBot="1" x14ac:dyDescent="0.25">
      <c r="A126" s="326" t="str">
        <f>Cover!$G$25</f>
        <v>NO</v>
      </c>
      <c r="B126" s="322" t="s">
        <v>293</v>
      </c>
      <c r="C126" s="322">
        <f>'JQ1 Production'!$E$10</f>
        <v>2020</v>
      </c>
      <c r="D126" s="322" t="s">
        <v>360</v>
      </c>
      <c r="E126" s="331" t="s">
        <v>134</v>
      </c>
      <c r="F126" s="368" t="str">
        <f t="shared" si="1"/>
        <v>NO_P_2020_1000 mt_8_1</v>
      </c>
      <c r="G126" s="327">
        <f>'JQ1 Production'!E68</f>
        <v>533</v>
      </c>
    </row>
    <row r="127" spans="1:7" ht="13.5" thickBot="1" x14ac:dyDescent="0.25">
      <c r="A127" s="326" t="str">
        <f>Cover!$G$25</f>
        <v>NO</v>
      </c>
      <c r="B127" s="322" t="s">
        <v>293</v>
      </c>
      <c r="C127" s="322">
        <f>'JQ1 Production'!$E$10</f>
        <v>2020</v>
      </c>
      <c r="D127" s="322" t="s">
        <v>360</v>
      </c>
      <c r="E127" s="331" t="s">
        <v>135</v>
      </c>
      <c r="F127" s="368" t="str">
        <f t="shared" si="1"/>
        <v>NO_P_2020_1000 mt_8_2</v>
      </c>
      <c r="G127" s="327">
        <f>'JQ1 Production'!E69</f>
        <v>933</v>
      </c>
    </row>
    <row r="128" spans="1:7" ht="13.5" thickBot="1" x14ac:dyDescent="0.25">
      <c r="A128" s="326" t="str">
        <f>Cover!$G$25</f>
        <v>NO</v>
      </c>
      <c r="B128" s="322" t="s">
        <v>293</v>
      </c>
      <c r="C128" s="322">
        <f>'JQ1 Production'!$E$10</f>
        <v>2020</v>
      </c>
      <c r="D128" s="322" t="s">
        <v>360</v>
      </c>
      <c r="E128" s="331">
        <v>9</v>
      </c>
      <c r="F128" s="368" t="str">
        <f t="shared" si="1"/>
        <v>NO_P_2020_1000 mt_9</v>
      </c>
      <c r="G128" s="327">
        <f>'JQ1 Production'!E70</f>
        <v>775</v>
      </c>
    </row>
    <row r="129" spans="1:8" ht="13.5" thickBot="1" x14ac:dyDescent="0.25">
      <c r="A129" s="326" t="str">
        <f>Cover!$G$25</f>
        <v>NO</v>
      </c>
      <c r="B129" s="322" t="s">
        <v>293</v>
      </c>
      <c r="C129" s="322">
        <f>'JQ1 Production'!$E$10</f>
        <v>2020</v>
      </c>
      <c r="D129" s="322" t="s">
        <v>360</v>
      </c>
      <c r="E129" s="331">
        <v>10</v>
      </c>
      <c r="F129" s="368" t="str">
        <f t="shared" si="1"/>
        <v>NO_P_2020_1000 mt_10</v>
      </c>
      <c r="G129" s="327">
        <f>'JQ1 Production'!E71</f>
        <v>418</v>
      </c>
    </row>
    <row r="130" spans="1:8" ht="13.5" thickBot="1" x14ac:dyDescent="0.25">
      <c r="A130" s="326" t="str">
        <f>Cover!$G$25</f>
        <v>NO</v>
      </c>
      <c r="B130" s="322" t="s">
        <v>293</v>
      </c>
      <c r="C130" s="322">
        <f>'JQ1 Production'!$E$10</f>
        <v>2020</v>
      </c>
      <c r="D130" s="322" t="s">
        <v>360</v>
      </c>
      <c r="E130" s="331" t="s">
        <v>136</v>
      </c>
      <c r="F130" s="368" t="str">
        <f t="shared" si="1"/>
        <v>NO_P_2020_1000 mt_10_1</v>
      </c>
      <c r="G130" s="327">
        <f>'JQ1 Production'!E72</f>
        <v>357</v>
      </c>
    </row>
    <row r="131" spans="1:8" ht="13.5" thickBot="1" x14ac:dyDescent="0.25">
      <c r="A131" s="326" t="str">
        <f>Cover!$G$25</f>
        <v>NO</v>
      </c>
      <c r="B131" s="322" t="s">
        <v>293</v>
      </c>
      <c r="C131" s="322">
        <f>'JQ1 Production'!$E$10</f>
        <v>2020</v>
      </c>
      <c r="D131" s="322" t="s">
        <v>360</v>
      </c>
      <c r="E131" s="331" t="s">
        <v>137</v>
      </c>
      <c r="F131" s="368" t="str">
        <f t="shared" si="1"/>
        <v>NO_P_2020_1000 mt_10_1_1</v>
      </c>
      <c r="G131" s="327">
        <f>'JQ1 Production'!E73</f>
        <v>0</v>
      </c>
    </row>
    <row r="132" spans="1:8" ht="13.5" thickBot="1" x14ac:dyDescent="0.25">
      <c r="A132" s="326" t="str">
        <f>Cover!$G$25</f>
        <v>NO</v>
      </c>
      <c r="B132" s="322" t="s">
        <v>293</v>
      </c>
      <c r="C132" s="322">
        <f>'JQ1 Production'!$E$10</f>
        <v>2020</v>
      </c>
      <c r="D132" s="322" t="s">
        <v>360</v>
      </c>
      <c r="E132" s="331" t="s">
        <v>138</v>
      </c>
      <c r="F132" s="368" t="str">
        <f t="shared" si="1"/>
        <v>NO_P_2020_1000 mt_10_1_2</v>
      </c>
      <c r="G132" s="327">
        <f>'JQ1 Production'!E74</f>
        <v>0</v>
      </c>
    </row>
    <row r="133" spans="1:8" ht="13.5" thickBot="1" x14ac:dyDescent="0.25">
      <c r="A133" s="326" t="str">
        <f>Cover!$G$25</f>
        <v>NO</v>
      </c>
      <c r="B133" s="322" t="s">
        <v>293</v>
      </c>
      <c r="C133" s="322">
        <f>'JQ1 Production'!$E$10</f>
        <v>2020</v>
      </c>
      <c r="D133" s="322" t="s">
        <v>360</v>
      </c>
      <c r="E133" s="331" t="s">
        <v>139</v>
      </c>
      <c r="F133" s="368" t="str">
        <f t="shared" si="1"/>
        <v>NO_P_2020_1000 mt_10_1_3</v>
      </c>
      <c r="G133" s="327">
        <f>'JQ1 Production'!E75</f>
        <v>22</v>
      </c>
    </row>
    <row r="134" spans="1:8" ht="13.5" thickBot="1" x14ac:dyDescent="0.25">
      <c r="A134" s="326" t="str">
        <f>Cover!$G$25</f>
        <v>NO</v>
      </c>
      <c r="B134" s="322" t="s">
        <v>293</v>
      </c>
      <c r="C134" s="322">
        <f>'JQ1 Production'!$E$10</f>
        <v>2020</v>
      </c>
      <c r="D134" s="322" t="s">
        <v>360</v>
      </c>
      <c r="E134" s="331" t="s">
        <v>140</v>
      </c>
      <c r="F134" s="368" t="str">
        <f t="shared" si="1"/>
        <v>NO_P_2020_1000 mt_10_1_4</v>
      </c>
      <c r="G134" s="327">
        <f>'JQ1 Production'!E76</f>
        <v>136</v>
      </c>
    </row>
    <row r="135" spans="1:8" ht="13.5" thickBot="1" x14ac:dyDescent="0.25">
      <c r="A135" s="326" t="str">
        <f>Cover!$G$25</f>
        <v>NO</v>
      </c>
      <c r="B135" s="322" t="s">
        <v>293</v>
      </c>
      <c r="C135" s="322">
        <f>'JQ1 Production'!$E$10</f>
        <v>2020</v>
      </c>
      <c r="D135" s="322" t="s">
        <v>360</v>
      </c>
      <c r="E135" s="331" t="s">
        <v>141</v>
      </c>
      <c r="F135" s="368" t="str">
        <f t="shared" si="1"/>
        <v>NO_P_2020_1000 mt_10_2</v>
      </c>
      <c r="G135" s="327">
        <f>'JQ1 Production'!E77</f>
        <v>23</v>
      </c>
    </row>
    <row r="136" spans="1:8" ht="13.5" thickBot="1" x14ac:dyDescent="0.25">
      <c r="A136" s="326" t="str">
        <f>Cover!$G$25</f>
        <v>NO</v>
      </c>
      <c r="B136" s="322" t="s">
        <v>293</v>
      </c>
      <c r="C136" s="322">
        <f>'JQ1 Production'!$E$10</f>
        <v>2020</v>
      </c>
      <c r="D136" s="322" t="s">
        <v>360</v>
      </c>
      <c r="E136" s="331" t="s">
        <v>142</v>
      </c>
      <c r="F136" s="368" t="str">
        <f t="shared" si="1"/>
        <v>NO_P_2020_1000 mt_10_3</v>
      </c>
      <c r="G136" s="327">
        <f>'JQ1 Production'!E78</f>
        <v>0</v>
      </c>
    </row>
    <row r="137" spans="1:8" ht="13.5" thickBot="1" x14ac:dyDescent="0.25">
      <c r="A137" s="326" t="str">
        <f>Cover!$G$25</f>
        <v>NO</v>
      </c>
      <c r="B137" s="322" t="s">
        <v>293</v>
      </c>
      <c r="C137" s="322">
        <f>'JQ1 Production'!$E$10</f>
        <v>2020</v>
      </c>
      <c r="D137" s="322" t="s">
        <v>360</v>
      </c>
      <c r="E137" s="331" t="s">
        <v>143</v>
      </c>
      <c r="F137" s="368" t="str">
        <f t="shared" si="1"/>
        <v>NO_P_2020_1000 mt_10_3_1</v>
      </c>
      <c r="G137" s="327">
        <f>'JQ1 Production'!E79</f>
        <v>37</v>
      </c>
    </row>
    <row r="138" spans="1:8" ht="13.5" thickBot="1" x14ac:dyDescent="0.25">
      <c r="A138" s="326" t="str">
        <f>Cover!$G$25</f>
        <v>NO</v>
      </c>
      <c r="B138" s="322" t="s">
        <v>293</v>
      </c>
      <c r="C138" s="322">
        <f>'JQ1 Production'!$E$10</f>
        <v>2020</v>
      </c>
      <c r="D138" s="322" t="s">
        <v>360</v>
      </c>
      <c r="E138" s="331" t="s">
        <v>144</v>
      </c>
      <c r="F138" s="368" t="str">
        <f t="shared" si="1"/>
        <v>NO_P_2020_1000 mt_10_3_2</v>
      </c>
      <c r="G138" s="327">
        <f>'JQ1 Production'!E80</f>
        <v>76</v>
      </c>
    </row>
    <row r="139" spans="1:8" ht="13.5" thickBot="1" x14ac:dyDescent="0.25">
      <c r="A139" s="326" t="str">
        <f>Cover!$G$25</f>
        <v>NO</v>
      </c>
      <c r="B139" s="322" t="s">
        <v>293</v>
      </c>
      <c r="C139" s="322">
        <f>'JQ1 Production'!$E$10</f>
        <v>2020</v>
      </c>
      <c r="D139" s="322" t="s">
        <v>360</v>
      </c>
      <c r="E139" s="331" t="s">
        <v>145</v>
      </c>
      <c r="F139" s="368" t="str">
        <f t="shared" ref="F139:F206" si="2">CONCATENATE(A139,"_",B139,"_",C139,"_",D139,"_",E139)</f>
        <v>NO_P_2020_1000 mt_10_3_3</v>
      </c>
      <c r="G139" s="327">
        <f>'JQ1 Production'!E81</f>
        <v>0</v>
      </c>
    </row>
    <row r="140" spans="1:8" ht="13.5" thickBot="1" x14ac:dyDescent="0.25">
      <c r="A140" s="326" t="str">
        <f>Cover!$G$25</f>
        <v>NO</v>
      </c>
      <c r="B140" s="322" t="s">
        <v>293</v>
      </c>
      <c r="C140" s="322">
        <f>'JQ1 Production'!$E$10</f>
        <v>2020</v>
      </c>
      <c r="D140" s="322" t="s">
        <v>360</v>
      </c>
      <c r="E140" s="331" t="s">
        <v>146</v>
      </c>
      <c r="F140" s="368" t="str">
        <f t="shared" si="2"/>
        <v>NO_P_2020_1000 mt_10_3_4</v>
      </c>
      <c r="G140" s="327">
        <f>'JQ1 Production'!E82</f>
        <v>0</v>
      </c>
    </row>
    <row r="141" spans="1:8" ht="13.5" thickBot="1" x14ac:dyDescent="0.25">
      <c r="A141" s="328" t="str">
        <f>Cover!$G$25</f>
        <v>NO</v>
      </c>
      <c r="B141" s="329" t="s">
        <v>293</v>
      </c>
      <c r="C141" s="329">
        <f>'JQ1 Production'!$E$10</f>
        <v>2020</v>
      </c>
      <c r="D141" s="329" t="s">
        <v>360</v>
      </c>
      <c r="E141" s="339" t="s">
        <v>147</v>
      </c>
      <c r="F141" s="368" t="str">
        <f t="shared" si="2"/>
        <v>NO_P_2020_1000 mt_10_4</v>
      </c>
      <c r="G141" s="330">
        <f>'JQ1 Production'!E83</f>
        <v>0</v>
      </c>
    </row>
    <row r="142" spans="1:8" ht="13.5" thickBot="1" x14ac:dyDescent="0.25">
      <c r="A142" s="323" t="str">
        <f>Cover!$G$25</f>
        <v>NO</v>
      </c>
      <c r="B142" s="324" t="s">
        <v>290</v>
      </c>
      <c r="C142" s="324">
        <f>'JQ1 Production'!$D$10</f>
        <v>2019</v>
      </c>
      <c r="D142" s="324" t="s">
        <v>291</v>
      </c>
      <c r="E142" s="338">
        <v>1</v>
      </c>
      <c r="F142" s="368" t="str">
        <f t="shared" si="2"/>
        <v>NO_M_2019_1000 m3_1</v>
      </c>
      <c r="G142" s="325">
        <f>'JQ2 Trade'!D11</f>
        <v>560.01900000000001</v>
      </c>
      <c r="H142" s="320" t="s">
        <v>313</v>
      </c>
    </row>
    <row r="143" spans="1:8" ht="13.5" thickBot="1" x14ac:dyDescent="0.25">
      <c r="A143" s="326" t="str">
        <f>Cover!$G$25</f>
        <v>NO</v>
      </c>
      <c r="B143" s="322" t="s">
        <v>290</v>
      </c>
      <c r="C143" s="322">
        <f>'JQ1 Production'!$D$10</f>
        <v>2019</v>
      </c>
      <c r="D143" s="322" t="s">
        <v>291</v>
      </c>
      <c r="E143" s="331" t="s">
        <v>93</v>
      </c>
      <c r="F143" s="368" t="str">
        <f t="shared" si="2"/>
        <v>NO_M_2019_1000 m3_1_1</v>
      </c>
      <c r="G143" s="327">
        <f>'JQ2 Trade'!D12</f>
        <v>157.63300000000001</v>
      </c>
    </row>
    <row r="144" spans="1:8" ht="13.5" thickBot="1" x14ac:dyDescent="0.25">
      <c r="A144" s="326" t="str">
        <f>Cover!$G$25</f>
        <v>NO</v>
      </c>
      <c r="B144" s="322" t="s">
        <v>290</v>
      </c>
      <c r="C144" s="322">
        <f>'JQ1 Production'!$D$10</f>
        <v>2019</v>
      </c>
      <c r="D144" s="322" t="s">
        <v>291</v>
      </c>
      <c r="E144" s="331" t="s">
        <v>96</v>
      </c>
      <c r="F144" s="368" t="str">
        <f t="shared" si="2"/>
        <v>NO_M_2019_1000 m3_1_2</v>
      </c>
      <c r="G144" s="327">
        <f>'JQ2 Trade'!D13</f>
        <v>4.944</v>
      </c>
    </row>
    <row r="145" spans="1:7" ht="13.5" thickBot="1" x14ac:dyDescent="0.25">
      <c r="A145" s="326" t="str">
        <f>Cover!$G$25</f>
        <v>NO</v>
      </c>
      <c r="B145" s="322" t="s">
        <v>290</v>
      </c>
      <c r="C145" s="322">
        <f>'JQ1 Production'!$D$10</f>
        <v>2019</v>
      </c>
      <c r="D145" s="322" t="s">
        <v>291</v>
      </c>
      <c r="E145" s="331" t="s">
        <v>97</v>
      </c>
      <c r="F145" s="368" t="str">
        <f t="shared" si="2"/>
        <v>NO_M_2019_1000 m3_1_2_C</v>
      </c>
      <c r="G145" s="327">
        <f>'JQ2 Trade'!D14</f>
        <v>152.68899999999999</v>
      </c>
    </row>
    <row r="146" spans="1:7" ht="13.5" thickBot="1" x14ac:dyDescent="0.25">
      <c r="A146" s="326" t="str">
        <f>Cover!$G$25</f>
        <v>NO</v>
      </c>
      <c r="B146" s="322" t="s">
        <v>290</v>
      </c>
      <c r="C146" s="322">
        <f>'JQ1 Production'!$D$10</f>
        <v>2019</v>
      </c>
      <c r="D146" s="322" t="s">
        <v>291</v>
      </c>
      <c r="E146" s="331" t="s">
        <v>98</v>
      </c>
      <c r="F146" s="368" t="str">
        <f t="shared" si="2"/>
        <v>NO_M_2019_1000 m3_1_2_NC</v>
      </c>
      <c r="G146" s="327">
        <f>'JQ2 Trade'!D15</f>
        <v>402.38600000000002</v>
      </c>
    </row>
    <row r="147" spans="1:7" ht="13.5" thickBot="1" x14ac:dyDescent="0.25">
      <c r="A147" s="326" t="str">
        <f>Cover!$G$25</f>
        <v>NO</v>
      </c>
      <c r="B147" s="322" t="s">
        <v>290</v>
      </c>
      <c r="C147" s="322">
        <f>'JQ1 Production'!$D$10</f>
        <v>2019</v>
      </c>
      <c r="D147" s="322" t="s">
        <v>291</v>
      </c>
      <c r="E147" s="331" t="s">
        <v>99</v>
      </c>
      <c r="F147" s="368" t="str">
        <f t="shared" si="2"/>
        <v>NO_M_2019_1000 m3_1_2_NC_T</v>
      </c>
      <c r="G147" s="327">
        <f>'JQ2 Trade'!D16</f>
        <v>401.69600000000003</v>
      </c>
    </row>
    <row r="148" spans="1:7" ht="13.5" thickBot="1" x14ac:dyDescent="0.25">
      <c r="A148" s="326" t="str">
        <f>Cover!$G$25</f>
        <v>NO</v>
      </c>
      <c r="B148" s="322" t="s">
        <v>290</v>
      </c>
      <c r="C148" s="322">
        <f>'JQ1 Production'!$D$10</f>
        <v>2019</v>
      </c>
      <c r="D148" s="322" t="s">
        <v>360</v>
      </c>
      <c r="E148" s="331">
        <v>2</v>
      </c>
      <c r="F148" s="368" t="str">
        <f t="shared" si="2"/>
        <v>NO_M_2019_1000 mt_2</v>
      </c>
      <c r="G148" s="327">
        <f>'JQ2 Trade'!D17</f>
        <v>0.69</v>
      </c>
    </row>
    <row r="149" spans="1:7" ht="13.5" thickBot="1" x14ac:dyDescent="0.25">
      <c r="A149" s="326" t="str">
        <f>Cover!$G$25</f>
        <v>NO</v>
      </c>
      <c r="B149" s="322" t="s">
        <v>290</v>
      </c>
      <c r="C149" s="322">
        <f>'JQ1 Production'!$D$10</f>
        <v>2019</v>
      </c>
      <c r="D149" s="322" t="s">
        <v>291</v>
      </c>
      <c r="E149" s="331">
        <v>3</v>
      </c>
      <c r="F149" s="368" t="str">
        <f t="shared" si="2"/>
        <v>NO_M_2019_1000 m3_3</v>
      </c>
      <c r="G149" s="327">
        <f>'JQ2 Trade'!D18</f>
        <v>2.5999999999999999E-2</v>
      </c>
    </row>
    <row r="150" spans="1:7" ht="13.5" thickBot="1" x14ac:dyDescent="0.25">
      <c r="A150" s="326" t="str">
        <f>Cover!$G$25</f>
        <v>NO</v>
      </c>
      <c r="B150" s="322" t="s">
        <v>290</v>
      </c>
      <c r="C150" s="322">
        <f>'JQ1 Production'!$D$10</f>
        <v>2019</v>
      </c>
      <c r="D150" s="322" t="s">
        <v>291</v>
      </c>
      <c r="E150" s="331" t="s">
        <v>378</v>
      </c>
      <c r="F150" s="368" t="str">
        <f t="shared" si="2"/>
        <v>NO_M_2019_1000 m3_3_1</v>
      </c>
      <c r="G150" s="327">
        <f>'JQ2 Trade'!D19</f>
        <v>40.049999999999997</v>
      </c>
    </row>
    <row r="151" spans="1:7" ht="13.5" thickBot="1" x14ac:dyDescent="0.25">
      <c r="A151" s="326" t="str">
        <f>Cover!$G$25</f>
        <v>NO</v>
      </c>
      <c r="B151" s="322" t="s">
        <v>290</v>
      </c>
      <c r="C151" s="322">
        <f>'JQ1 Production'!$D$10</f>
        <v>2019</v>
      </c>
      <c r="D151" s="322" t="s">
        <v>291</v>
      </c>
      <c r="E151" s="331" t="s">
        <v>379</v>
      </c>
      <c r="F151" s="368" t="str">
        <f t="shared" si="2"/>
        <v>NO_M_2019_1000 m3_3_2</v>
      </c>
      <c r="G151" s="327">
        <f>'JQ2 Trade'!D20</f>
        <v>780.67899999999997</v>
      </c>
    </row>
    <row r="152" spans="1:7" ht="13.5" thickBot="1" x14ac:dyDescent="0.25">
      <c r="A152" s="326" t="str">
        <f>Cover!$G$25</f>
        <v>NO</v>
      </c>
      <c r="B152" s="322" t="s">
        <v>290</v>
      </c>
      <c r="C152" s="322">
        <f>'JQ1 Production'!$D$10</f>
        <v>2019</v>
      </c>
      <c r="D152" s="322" t="s">
        <v>360</v>
      </c>
      <c r="E152" s="331">
        <v>4</v>
      </c>
      <c r="F152" s="368" t="str">
        <f t="shared" si="2"/>
        <v>NO_M_2019_1000 mt_4</v>
      </c>
      <c r="G152" s="327">
        <f>'JQ2 Trade'!D21</f>
        <v>292.07299999999998</v>
      </c>
    </row>
    <row r="153" spans="1:7" ht="13.5" thickBot="1" x14ac:dyDescent="0.25">
      <c r="A153" s="326" t="str">
        <f>Cover!$G$25</f>
        <v>NO</v>
      </c>
      <c r="B153" s="322" t="s">
        <v>290</v>
      </c>
      <c r="C153" s="322">
        <f>'JQ1 Production'!$D$10</f>
        <v>2019</v>
      </c>
      <c r="D153" s="322" t="s">
        <v>360</v>
      </c>
      <c r="E153" s="331" t="s">
        <v>380</v>
      </c>
      <c r="F153" s="368" t="str">
        <f t="shared" si="2"/>
        <v>NO_M_2019_1000 mt_4_1</v>
      </c>
      <c r="G153" s="327">
        <f>'JQ2 Trade'!D22</f>
        <v>488.60599999999999</v>
      </c>
    </row>
    <row r="154" spans="1:7" ht="13.5" thickBot="1" x14ac:dyDescent="0.25">
      <c r="A154" s="326" t="str">
        <f>Cover!$G$25</f>
        <v>NO</v>
      </c>
      <c r="B154" s="322" t="s">
        <v>290</v>
      </c>
      <c r="C154" s="322">
        <f>'JQ1 Production'!$D$10</f>
        <v>2019</v>
      </c>
      <c r="D154" s="322" t="s">
        <v>360</v>
      </c>
      <c r="E154" s="331" t="s">
        <v>381</v>
      </c>
      <c r="F154" s="368" t="str">
        <f t="shared" si="2"/>
        <v>NO_M_2019_1000 mt_4_2</v>
      </c>
      <c r="G154" s="327">
        <f>'JQ2 Trade'!D23</f>
        <v>0</v>
      </c>
    </row>
    <row r="155" spans="1:7" ht="13.5" thickBot="1" x14ac:dyDescent="0.25">
      <c r="A155" s="326" t="str">
        <f>Cover!$G$25</f>
        <v>NO</v>
      </c>
      <c r="B155" s="322" t="s">
        <v>290</v>
      </c>
      <c r="C155" s="322">
        <f>'JQ1 Production'!$D$10</f>
        <v>2019</v>
      </c>
      <c r="D155" s="322" t="s">
        <v>291</v>
      </c>
      <c r="E155" s="331">
        <v>5</v>
      </c>
      <c r="F155" s="368" t="str">
        <f t="shared" si="2"/>
        <v>NO_M_2019_1000 m3_5</v>
      </c>
      <c r="G155" s="327">
        <f>'JQ2 Trade'!D24</f>
        <v>142.352</v>
      </c>
    </row>
    <row r="156" spans="1:7" ht="13.5" thickBot="1" x14ac:dyDescent="0.25">
      <c r="A156" s="326" t="str">
        <f>Cover!$G$25</f>
        <v>NO</v>
      </c>
      <c r="B156" s="322" t="s">
        <v>290</v>
      </c>
      <c r="C156" s="322">
        <f>'JQ1 Production'!$D$10</f>
        <v>2019</v>
      </c>
      <c r="D156" s="322" t="s">
        <v>291</v>
      </c>
      <c r="E156" s="331" t="s">
        <v>109</v>
      </c>
      <c r="F156" s="368" t="str">
        <f t="shared" si="2"/>
        <v>NO_M_2019_1000 m3_5_C</v>
      </c>
      <c r="G156" s="327">
        <f>'JQ2 Trade'!D25</f>
        <v>101.71599999999999</v>
      </c>
    </row>
    <row r="157" spans="1:7" ht="13.5" thickBot="1" x14ac:dyDescent="0.25">
      <c r="A157" s="326" t="str">
        <f>Cover!$G$25</f>
        <v>NO</v>
      </c>
      <c r="B157" s="322" t="s">
        <v>290</v>
      </c>
      <c r="C157" s="322">
        <f>'JQ1 Production'!$D$10</f>
        <v>2019</v>
      </c>
      <c r="D157" s="322" t="s">
        <v>291</v>
      </c>
      <c r="E157" s="331" t="s">
        <v>110</v>
      </c>
      <c r="F157" s="368" t="str">
        <f t="shared" si="2"/>
        <v>NO_M_2019_1000 m3_5_NC</v>
      </c>
      <c r="G157" s="327">
        <f>'JQ2 Trade'!D26</f>
        <v>40.636000000000003</v>
      </c>
    </row>
    <row r="158" spans="1:7" ht="13.5" thickBot="1" x14ac:dyDescent="0.25">
      <c r="A158" s="326" t="str">
        <f>Cover!$G$25</f>
        <v>NO</v>
      </c>
      <c r="B158" s="322" t="s">
        <v>290</v>
      </c>
      <c r="C158" s="322">
        <f>'JQ1 Production'!$D$10</f>
        <v>2019</v>
      </c>
      <c r="D158" s="322" t="s">
        <v>291</v>
      </c>
      <c r="E158" s="331" t="s">
        <v>111</v>
      </c>
      <c r="F158" s="368" t="str">
        <f t="shared" si="2"/>
        <v>NO_M_2019_1000 m3_5_NC_T</v>
      </c>
      <c r="G158" s="327">
        <f>'JQ2 Trade'!D27</f>
        <v>994.16899999999998</v>
      </c>
    </row>
    <row r="159" spans="1:7" ht="13.5" thickBot="1" x14ac:dyDescent="0.25">
      <c r="A159" s="326" t="str">
        <f>Cover!$G$25</f>
        <v>NO</v>
      </c>
      <c r="B159" s="322" t="s">
        <v>290</v>
      </c>
      <c r="C159" s="322">
        <f>'JQ1 Production'!$D$10</f>
        <v>2019</v>
      </c>
      <c r="D159" s="322" t="s">
        <v>291</v>
      </c>
      <c r="E159" s="331">
        <v>6</v>
      </c>
      <c r="F159" s="368" t="str">
        <f t="shared" si="2"/>
        <v>NO_M_2019_1000 m3_6</v>
      </c>
      <c r="G159" s="327">
        <f>'JQ2 Trade'!D28</f>
        <v>968.93299999999999</v>
      </c>
    </row>
    <row r="160" spans="1:7" ht="13.5" thickBot="1" x14ac:dyDescent="0.25">
      <c r="A160" s="326" t="str">
        <f>Cover!$G$25</f>
        <v>NO</v>
      </c>
      <c r="B160" s="322" t="s">
        <v>290</v>
      </c>
      <c r="C160" s="322">
        <f>'JQ1 Production'!$D$10</f>
        <v>2019</v>
      </c>
      <c r="D160" s="322" t="s">
        <v>291</v>
      </c>
      <c r="E160" s="331" t="s">
        <v>112</v>
      </c>
      <c r="F160" s="368" t="str">
        <f t="shared" si="2"/>
        <v>NO_M_2019_1000 m3_6_1</v>
      </c>
      <c r="G160" s="327">
        <f>'JQ2 Trade'!D29</f>
        <v>25.236000000000001</v>
      </c>
    </row>
    <row r="161" spans="1:7" ht="13.5" thickBot="1" x14ac:dyDescent="0.25">
      <c r="A161" s="326" t="str">
        <f>Cover!$G$25</f>
        <v>NO</v>
      </c>
      <c r="B161" s="322" t="s">
        <v>290</v>
      </c>
      <c r="C161" s="322">
        <f>'JQ1 Production'!$D$10</f>
        <v>2019</v>
      </c>
      <c r="D161" s="322" t="s">
        <v>291</v>
      </c>
      <c r="E161" s="331" t="s">
        <v>113</v>
      </c>
      <c r="F161" s="368" t="str">
        <f t="shared" si="2"/>
        <v>NO_M_2019_1000 m3_6_1_C</v>
      </c>
      <c r="G161" s="327">
        <f>'JQ2 Trade'!D30</f>
        <v>1.8540000000000001</v>
      </c>
    </row>
    <row r="162" spans="1:7" ht="13.5" thickBot="1" x14ac:dyDescent="0.25">
      <c r="A162" s="326" t="str">
        <f>Cover!$G$25</f>
        <v>NO</v>
      </c>
      <c r="B162" s="322" t="s">
        <v>290</v>
      </c>
      <c r="C162" s="322">
        <f>'JQ1 Production'!$D$10</f>
        <v>2019</v>
      </c>
      <c r="D162" s="322" t="s">
        <v>291</v>
      </c>
      <c r="E162" s="331" t="s">
        <v>114</v>
      </c>
      <c r="F162" s="368" t="str">
        <f t="shared" si="2"/>
        <v>NO_M_2019_1000 m3_6_1_NC</v>
      </c>
      <c r="G162" s="327">
        <f>'JQ2 Trade'!D31</f>
        <v>4.7089999999999996</v>
      </c>
    </row>
    <row r="163" spans="1:7" ht="13.5" thickBot="1" x14ac:dyDescent="0.25">
      <c r="A163" s="326" t="str">
        <f>Cover!$G$25</f>
        <v>NO</v>
      </c>
      <c r="B163" s="322" t="s">
        <v>290</v>
      </c>
      <c r="C163" s="322">
        <f>'JQ1 Production'!$D$10</f>
        <v>2019</v>
      </c>
      <c r="D163" s="322" t="s">
        <v>291</v>
      </c>
      <c r="E163" s="331" t="s">
        <v>115</v>
      </c>
      <c r="F163" s="368" t="str">
        <f t="shared" si="2"/>
        <v>NO_M_2019_1000 m3_6_1_NC_T</v>
      </c>
      <c r="G163" s="327">
        <f>'JQ2 Trade'!D32</f>
        <v>0.17399999999999999</v>
      </c>
    </row>
    <row r="164" spans="1:7" ht="13.5" thickBot="1" x14ac:dyDescent="0.25">
      <c r="A164" s="326" t="str">
        <f>Cover!$G$25</f>
        <v>NO</v>
      </c>
      <c r="B164" s="322" t="s">
        <v>290</v>
      </c>
      <c r="C164" s="322">
        <f>'JQ1 Production'!$D$10</f>
        <v>2019</v>
      </c>
      <c r="D164" s="322" t="s">
        <v>291</v>
      </c>
      <c r="E164" s="331" t="s">
        <v>116</v>
      </c>
      <c r="F164" s="368" t="str">
        <f t="shared" si="2"/>
        <v>NO_M_2019_1000 m3_6_2</v>
      </c>
      <c r="G164" s="327">
        <f>'JQ2 Trade'!D33</f>
        <v>4.5350000000000001</v>
      </c>
    </row>
    <row r="165" spans="1:7" ht="13.5" thickBot="1" x14ac:dyDescent="0.25">
      <c r="A165" s="326" t="str">
        <f>Cover!$G$25</f>
        <v>NO</v>
      </c>
      <c r="B165" s="322" t="s">
        <v>290</v>
      </c>
      <c r="C165" s="322">
        <f>'JQ1 Production'!$D$10</f>
        <v>2019</v>
      </c>
      <c r="D165" s="322" t="s">
        <v>291</v>
      </c>
      <c r="E165" s="331" t="s">
        <v>117</v>
      </c>
      <c r="F165" s="368" t="str">
        <f t="shared" si="2"/>
        <v>NO_M_2019_1000 m3_6_2_C</v>
      </c>
      <c r="G165" s="327">
        <f>'JQ2 Trade'!D34</f>
        <v>1.7000000000000001E-2</v>
      </c>
    </row>
    <row r="166" spans="1:7" ht="13.5" thickBot="1" x14ac:dyDescent="0.25">
      <c r="A166" s="326" t="str">
        <f>Cover!$G$25</f>
        <v>NO</v>
      </c>
      <c r="B166" s="322" t="s">
        <v>290</v>
      </c>
      <c r="C166" s="322">
        <f>'JQ1 Production'!$D$10</f>
        <v>2019</v>
      </c>
      <c r="D166" s="322" t="s">
        <v>291</v>
      </c>
      <c r="E166" s="331" t="s">
        <v>118</v>
      </c>
      <c r="F166" s="368" t="str">
        <f t="shared" si="2"/>
        <v>NO_M_2019_1000 m3_6_2_NC</v>
      </c>
      <c r="G166" s="327">
        <f>'JQ2 Trade'!D35</f>
        <v>359.88400000000001</v>
      </c>
    </row>
    <row r="167" spans="1:7" ht="13.5" thickBot="1" x14ac:dyDescent="0.25">
      <c r="A167" s="326" t="str">
        <f>Cover!$G$25</f>
        <v>NO</v>
      </c>
      <c r="B167" s="322" t="s">
        <v>290</v>
      </c>
      <c r="C167" s="322">
        <f>'JQ1 Production'!$D$10</f>
        <v>2019</v>
      </c>
      <c r="D167" s="322" t="s">
        <v>291</v>
      </c>
      <c r="E167" s="331" t="s">
        <v>119</v>
      </c>
      <c r="F167" s="368" t="str">
        <f t="shared" si="2"/>
        <v>NO_M_2019_1000 m3_6_2_NC_T</v>
      </c>
      <c r="G167" s="327">
        <f>'JQ2 Trade'!D36</f>
        <v>154.078</v>
      </c>
    </row>
    <row r="168" spans="1:7" ht="13.5" thickBot="1" x14ac:dyDescent="0.25">
      <c r="A168" s="326" t="str">
        <f>Cover!$G$25</f>
        <v>NO</v>
      </c>
      <c r="B168" s="322" t="s">
        <v>290</v>
      </c>
      <c r="C168" s="322">
        <f>'JQ1 Production'!$D$10</f>
        <v>2019</v>
      </c>
      <c r="D168" s="322" t="s">
        <v>291</v>
      </c>
      <c r="E168" s="331" t="s">
        <v>120</v>
      </c>
      <c r="F168" s="368" t="str">
        <f t="shared" si="2"/>
        <v>NO_M_2019_1000 m3_6_3</v>
      </c>
      <c r="G168" s="327">
        <f>'JQ2 Trade'!D37</f>
        <v>71.227999999999994</v>
      </c>
    </row>
    <row r="169" spans="1:7" ht="13.5" thickBot="1" x14ac:dyDescent="0.25">
      <c r="A169" s="326" t="str">
        <f>Cover!$G$25</f>
        <v>NO</v>
      </c>
      <c r="B169" s="322" t="s">
        <v>290</v>
      </c>
      <c r="C169" s="322">
        <f>'JQ1 Production'!$D$10</f>
        <v>2019</v>
      </c>
      <c r="D169" s="322" t="s">
        <v>291</v>
      </c>
      <c r="E169" s="331" t="s">
        <v>121</v>
      </c>
      <c r="F169" s="368" t="str">
        <f t="shared" si="2"/>
        <v>NO_M_2019_1000 m3_6_3_1</v>
      </c>
      <c r="G169" s="327">
        <f>'JQ2 Trade'!D38</f>
        <v>82.85</v>
      </c>
    </row>
    <row r="170" spans="1:7" ht="13.5" thickBot="1" x14ac:dyDescent="0.25">
      <c r="A170" s="326" t="str">
        <f>Cover!$G$25</f>
        <v>NO</v>
      </c>
      <c r="B170" s="322" t="s">
        <v>290</v>
      </c>
      <c r="C170" s="322">
        <f>'JQ1 Production'!$D$10</f>
        <v>2019</v>
      </c>
      <c r="D170" s="322" t="s">
        <v>291</v>
      </c>
      <c r="E170" s="331" t="s">
        <v>122</v>
      </c>
      <c r="F170" s="368" t="str">
        <f t="shared" si="2"/>
        <v>NO_M_2019_1000 m3_6_4</v>
      </c>
      <c r="G170" s="327">
        <f>'JQ2 Trade'!D39</f>
        <v>15.885999999999999</v>
      </c>
    </row>
    <row r="171" spans="1:7" ht="13.5" thickBot="1" x14ac:dyDescent="0.25">
      <c r="A171" s="326" t="str">
        <f>Cover!$G$25</f>
        <v>NO</v>
      </c>
      <c r="B171" s="322" t="s">
        <v>290</v>
      </c>
      <c r="C171" s="322">
        <f>'JQ1 Production'!$D$10</f>
        <v>2019</v>
      </c>
      <c r="D171" s="322" t="s">
        <v>291</v>
      </c>
      <c r="E171" s="331" t="s">
        <v>123</v>
      </c>
      <c r="F171" s="368" t="str">
        <f t="shared" si="2"/>
        <v>NO_M_2019_1000 m3_6_4_1</v>
      </c>
      <c r="G171" s="327">
        <f>'JQ2 Trade'!D40</f>
        <v>78.772999999999996</v>
      </c>
    </row>
    <row r="172" spans="1:7" ht="13.5" thickBot="1" x14ac:dyDescent="0.25">
      <c r="A172" s="326" t="str">
        <f>Cover!$G$25</f>
        <v>NO</v>
      </c>
      <c r="B172" s="322" t="s">
        <v>290</v>
      </c>
      <c r="C172" s="322">
        <f>'JQ1 Production'!$D$10</f>
        <v>2019</v>
      </c>
      <c r="D172" s="322" t="s">
        <v>291</v>
      </c>
      <c r="E172" s="331" t="s">
        <v>124</v>
      </c>
      <c r="F172" s="368" t="str">
        <f t="shared" si="2"/>
        <v>NO_M_2019_1000 m3_6_4_2</v>
      </c>
      <c r="G172" s="327">
        <f>'JQ2 Trade'!D41</f>
        <v>54.709000000000003</v>
      </c>
    </row>
    <row r="173" spans="1:7" ht="13.5" thickBot="1" x14ac:dyDescent="0.25">
      <c r="A173" s="326" t="str">
        <f>Cover!$G$25</f>
        <v>NO</v>
      </c>
      <c r="B173" s="322" t="s">
        <v>290</v>
      </c>
      <c r="C173" s="322">
        <f>'JQ1 Production'!$D$10</f>
        <v>2019</v>
      </c>
      <c r="D173" s="322" t="s">
        <v>291</v>
      </c>
      <c r="E173" s="331" t="s">
        <v>125</v>
      </c>
      <c r="F173" s="368" t="str">
        <f t="shared" si="2"/>
        <v>NO_M_2019_1000 m3_6_4_3</v>
      </c>
      <c r="G173" s="327">
        <f>'JQ2 Trade'!D42</f>
        <v>127.033</v>
      </c>
    </row>
    <row r="174" spans="1:7" ht="13.5" thickBot="1" x14ac:dyDescent="0.25">
      <c r="A174" s="326" t="str">
        <f>Cover!$G$25</f>
        <v>NO</v>
      </c>
      <c r="B174" s="322" t="s">
        <v>290</v>
      </c>
      <c r="C174" s="322">
        <f>'JQ1 Production'!$D$10</f>
        <v>2019</v>
      </c>
      <c r="D174" s="322" t="s">
        <v>360</v>
      </c>
      <c r="E174" s="331">
        <v>7</v>
      </c>
      <c r="F174" s="368" t="str">
        <f t="shared" si="2"/>
        <v>NO_M_2019_1000 mt_7</v>
      </c>
      <c r="G174" s="327">
        <f>'JQ2 Trade'!D43</f>
        <v>14.403</v>
      </c>
    </row>
    <row r="175" spans="1:7" ht="13.5" thickBot="1" x14ac:dyDescent="0.25">
      <c r="A175" s="326" t="str">
        <f>Cover!$G$25</f>
        <v>NO</v>
      </c>
      <c r="B175" s="322" t="s">
        <v>290</v>
      </c>
      <c r="C175" s="322">
        <f>'JQ1 Production'!$D$10</f>
        <v>2019</v>
      </c>
      <c r="D175" s="322" t="s">
        <v>360</v>
      </c>
      <c r="E175" s="331" t="s">
        <v>126</v>
      </c>
      <c r="F175" s="368" t="str">
        <f t="shared" si="2"/>
        <v>NO_M_2019_1000 mt_7_1</v>
      </c>
      <c r="G175" s="327">
        <f>'JQ2 Trade'!D44</f>
        <v>107.992</v>
      </c>
    </row>
    <row r="176" spans="1:7" ht="13.5" thickBot="1" x14ac:dyDescent="0.25">
      <c r="A176" s="326" t="str">
        <f>Cover!$G$25</f>
        <v>NO</v>
      </c>
      <c r="B176" s="322" t="s">
        <v>290</v>
      </c>
      <c r="C176" s="322">
        <f>'JQ1 Production'!$D$10</f>
        <v>2019</v>
      </c>
      <c r="D176" s="322" t="s">
        <v>360</v>
      </c>
      <c r="E176" s="331" t="s">
        <v>127</v>
      </c>
      <c r="F176" s="368" t="str">
        <f t="shared" si="2"/>
        <v>NO_M_2019_1000 mt_7_2</v>
      </c>
      <c r="G176" s="327">
        <f>'JQ2 Trade'!D45</f>
        <v>4.6379999999999999</v>
      </c>
    </row>
    <row r="177" spans="1:7" ht="13.5" thickBot="1" x14ac:dyDescent="0.25">
      <c r="A177" s="326" t="str">
        <f>Cover!$G$25</f>
        <v>NO</v>
      </c>
      <c r="B177" s="322" t="s">
        <v>290</v>
      </c>
      <c r="C177" s="322">
        <f>'JQ1 Production'!$D$10</f>
        <v>2019</v>
      </c>
      <c r="D177" s="322" t="s">
        <v>360</v>
      </c>
      <c r="E177" s="331" t="s">
        <v>128</v>
      </c>
      <c r="F177" s="368" t="str">
        <f t="shared" si="2"/>
        <v>NO_M_2019_1000 mt_7_3</v>
      </c>
      <c r="G177" s="327">
        <f>'JQ2 Trade'!D46</f>
        <v>63.966000000000001</v>
      </c>
    </row>
    <row r="178" spans="1:7" ht="13.5" thickBot="1" x14ac:dyDescent="0.25">
      <c r="A178" s="326" t="str">
        <f>Cover!$G$25</f>
        <v>NO</v>
      </c>
      <c r="B178" s="322" t="s">
        <v>290</v>
      </c>
      <c r="C178" s="322">
        <f>'JQ1 Production'!$D$10</f>
        <v>2019</v>
      </c>
      <c r="D178" s="322" t="s">
        <v>360</v>
      </c>
      <c r="E178" s="331" t="s">
        <v>129</v>
      </c>
      <c r="F178" s="368" t="str">
        <f t="shared" si="2"/>
        <v>NO_M_2019_1000 mt_7_3_1</v>
      </c>
      <c r="G178" s="327">
        <f>'JQ2 Trade'!D47</f>
        <v>0.25800000000000001</v>
      </c>
    </row>
    <row r="179" spans="1:7" ht="13.5" thickBot="1" x14ac:dyDescent="0.25">
      <c r="A179" s="326" t="str">
        <f>Cover!$G$25</f>
        <v>NO</v>
      </c>
      <c r="B179" s="322" t="s">
        <v>290</v>
      </c>
      <c r="C179" s="322">
        <f>'JQ1 Production'!$D$10</f>
        <v>2019</v>
      </c>
      <c r="D179" s="322" t="s">
        <v>360</v>
      </c>
      <c r="E179" s="331" t="s">
        <v>130</v>
      </c>
      <c r="F179" s="368" t="str">
        <f t="shared" si="2"/>
        <v>NO_M_2019_1000 mt_7_3_2</v>
      </c>
      <c r="G179" s="327">
        <f>'JQ2 Trade'!D48</f>
        <v>63.656999999999996</v>
      </c>
    </row>
    <row r="180" spans="1:7" ht="13.5" thickBot="1" x14ac:dyDescent="0.25">
      <c r="A180" s="326" t="str">
        <f>Cover!$G$25</f>
        <v>NO</v>
      </c>
      <c r="B180" s="322" t="s">
        <v>290</v>
      </c>
      <c r="C180" s="322">
        <f>'JQ1 Production'!$D$10</f>
        <v>2019</v>
      </c>
      <c r="D180" s="322" t="s">
        <v>360</v>
      </c>
      <c r="E180" s="331" t="s">
        <v>131</v>
      </c>
      <c r="F180" s="368" t="str">
        <f t="shared" si="2"/>
        <v>NO_M_2019_1000 mt_7_3_3</v>
      </c>
      <c r="G180" s="327">
        <f>'JQ2 Trade'!D49</f>
        <v>55.046999999999997</v>
      </c>
    </row>
    <row r="181" spans="1:7" ht="13.5" thickBot="1" x14ac:dyDescent="0.25">
      <c r="A181" s="326" t="str">
        <f>Cover!$G$25</f>
        <v>NO</v>
      </c>
      <c r="B181" s="322" t="s">
        <v>290</v>
      </c>
      <c r="C181" s="322">
        <f>'JQ1 Production'!$D$10</f>
        <v>2019</v>
      </c>
      <c r="D181" s="322" t="s">
        <v>360</v>
      </c>
      <c r="E181" s="331" t="s">
        <v>132</v>
      </c>
      <c r="F181" s="368" t="str">
        <f t="shared" si="2"/>
        <v>NO_M_2019_1000 mt_7_3_4</v>
      </c>
      <c r="G181" s="327">
        <f>'JQ2 Trade'!D50</f>
        <v>55.046999999999997</v>
      </c>
    </row>
    <row r="182" spans="1:7" ht="13.5" thickBot="1" x14ac:dyDescent="0.25">
      <c r="A182" s="326" t="str">
        <f>Cover!$G$25</f>
        <v>NO</v>
      </c>
      <c r="B182" s="322" t="s">
        <v>290</v>
      </c>
      <c r="C182" s="322">
        <f>'JQ1 Production'!$D$10</f>
        <v>2019</v>
      </c>
      <c r="D182" s="322" t="s">
        <v>360</v>
      </c>
      <c r="E182" s="331" t="s">
        <v>133</v>
      </c>
      <c r="F182" s="368" t="str">
        <f t="shared" si="2"/>
        <v>NO_M_2019_1000 mt_7_4</v>
      </c>
      <c r="G182" s="327">
        <f>'JQ2 Trade'!D51</f>
        <v>8.61</v>
      </c>
    </row>
    <row r="183" spans="1:7" ht="13.5" thickBot="1" x14ac:dyDescent="0.25">
      <c r="A183" s="326" t="str">
        <f>Cover!$G$25</f>
        <v>NO</v>
      </c>
      <c r="B183" s="322" t="s">
        <v>290</v>
      </c>
      <c r="C183" s="322">
        <f>'JQ1 Production'!$D$10</f>
        <v>2019</v>
      </c>
      <c r="D183" s="322" t="s">
        <v>360</v>
      </c>
      <c r="E183" s="331">
        <v>8</v>
      </c>
      <c r="F183" s="368" t="str">
        <f t="shared" si="2"/>
        <v>NO_M_2019_1000 mt_8</v>
      </c>
      <c r="G183" s="327">
        <f>'JQ2 Trade'!D52</f>
        <v>5.0999999999999997E-2</v>
      </c>
    </row>
    <row r="184" spans="1:7" ht="13.5" thickBot="1" x14ac:dyDescent="0.25">
      <c r="A184" s="326" t="str">
        <f>Cover!$G$25</f>
        <v>NO</v>
      </c>
      <c r="B184" s="322" t="s">
        <v>290</v>
      </c>
      <c r="C184" s="322">
        <f>'JQ1 Production'!$D$10</f>
        <v>2019</v>
      </c>
      <c r="D184" s="322" t="s">
        <v>360</v>
      </c>
      <c r="E184" s="331" t="s">
        <v>134</v>
      </c>
      <c r="F184" s="368" t="str">
        <f t="shared" si="2"/>
        <v>NO_M_2019_1000 mt_8_1</v>
      </c>
      <c r="G184" s="327">
        <f>'JQ2 Trade'!D53</f>
        <v>2.1059999999999999</v>
      </c>
    </row>
    <row r="185" spans="1:7" ht="13.5" thickBot="1" x14ac:dyDescent="0.25">
      <c r="A185" s="326" t="str">
        <f>Cover!$G$25</f>
        <v>NO</v>
      </c>
      <c r="B185" s="322" t="s">
        <v>290</v>
      </c>
      <c r="C185" s="322">
        <f>'JQ1 Production'!$D$10</f>
        <v>2019</v>
      </c>
      <c r="D185" s="322" t="s">
        <v>360</v>
      </c>
      <c r="E185" s="331" t="s">
        <v>135</v>
      </c>
      <c r="F185" s="368" t="str">
        <f t="shared" si="2"/>
        <v>NO_M_2019_1000 mt_8_2</v>
      </c>
      <c r="G185" s="327">
        <f>'JQ2 Trade'!D54</f>
        <v>0.26</v>
      </c>
    </row>
    <row r="186" spans="1:7" ht="13.5" thickBot="1" x14ac:dyDescent="0.25">
      <c r="A186" s="326" t="str">
        <f>Cover!$G$25</f>
        <v>NO</v>
      </c>
      <c r="B186" s="322" t="s">
        <v>290</v>
      </c>
      <c r="C186" s="322">
        <f>'JQ1 Production'!$D$10</f>
        <v>2019</v>
      </c>
      <c r="D186" s="322" t="s">
        <v>360</v>
      </c>
      <c r="E186" s="331">
        <v>9</v>
      </c>
      <c r="F186" s="368" t="str">
        <f t="shared" si="2"/>
        <v>NO_M_2019_1000 mt_9</v>
      </c>
      <c r="G186" s="327">
        <f>'JQ2 Trade'!D55</f>
        <v>1.8460000000000001</v>
      </c>
    </row>
    <row r="187" spans="1:7" ht="13.5" thickBot="1" x14ac:dyDescent="0.25">
      <c r="A187" s="326" t="str">
        <f>Cover!$G$25</f>
        <v>NO</v>
      </c>
      <c r="B187" s="322" t="s">
        <v>290</v>
      </c>
      <c r="C187" s="322">
        <f>'JQ1 Production'!$D$10</f>
        <v>2019</v>
      </c>
      <c r="D187" s="322" t="s">
        <v>360</v>
      </c>
      <c r="E187" s="331">
        <v>10</v>
      </c>
      <c r="F187" s="368" t="str">
        <f t="shared" si="2"/>
        <v>NO_M_2019_1000 mt_10</v>
      </c>
      <c r="G187" s="327">
        <f>'JQ2 Trade'!D56</f>
        <v>24.905000000000001</v>
      </c>
    </row>
    <row r="188" spans="1:7" ht="13.5" thickBot="1" x14ac:dyDescent="0.25">
      <c r="A188" s="326" t="str">
        <f>Cover!$G$25</f>
        <v>NO</v>
      </c>
      <c r="B188" s="322" t="s">
        <v>290</v>
      </c>
      <c r="C188" s="322">
        <f>'JQ1 Production'!$D$10</f>
        <v>2019</v>
      </c>
      <c r="D188" s="322" t="s">
        <v>360</v>
      </c>
      <c r="E188" s="331" t="s">
        <v>136</v>
      </c>
      <c r="F188" s="368" t="str">
        <f t="shared" si="2"/>
        <v>NO_M_2019_1000 mt_10_1</v>
      </c>
      <c r="G188" s="327">
        <f>'JQ2 Trade'!D57</f>
        <v>326.02699999999999</v>
      </c>
    </row>
    <row r="189" spans="1:7" ht="13.5" thickBot="1" x14ac:dyDescent="0.25">
      <c r="A189" s="326" t="str">
        <f>Cover!$G$25</f>
        <v>NO</v>
      </c>
      <c r="B189" s="322" t="s">
        <v>290</v>
      </c>
      <c r="C189" s="322">
        <f>'JQ1 Production'!$D$10</f>
        <v>2019</v>
      </c>
      <c r="D189" s="322" t="s">
        <v>360</v>
      </c>
      <c r="E189" s="331" t="s">
        <v>137</v>
      </c>
      <c r="F189" s="368" t="str">
        <f t="shared" si="2"/>
        <v>NO_M_2019_1000 mt_10_1_1</v>
      </c>
      <c r="G189" s="327">
        <f>'JQ2 Trade'!D58</f>
        <v>165.20100000000002</v>
      </c>
    </row>
    <row r="190" spans="1:7" ht="13.5" thickBot="1" x14ac:dyDescent="0.25">
      <c r="A190" s="326" t="str">
        <f>Cover!$G$25</f>
        <v>NO</v>
      </c>
      <c r="B190" s="322" t="s">
        <v>290</v>
      </c>
      <c r="C190" s="322">
        <f>'JQ1 Production'!$D$10</f>
        <v>2019</v>
      </c>
      <c r="D190" s="322" t="s">
        <v>360</v>
      </c>
      <c r="E190" s="331" t="s">
        <v>138</v>
      </c>
      <c r="F190" s="368" t="str">
        <f t="shared" si="2"/>
        <v>NO_M_2019_1000 mt_10_1_2</v>
      </c>
      <c r="G190" s="327">
        <f>'JQ2 Trade'!D59</f>
        <v>31.7</v>
      </c>
    </row>
    <row r="191" spans="1:7" ht="13.5" thickBot="1" x14ac:dyDescent="0.25">
      <c r="A191" s="326" t="str">
        <f>Cover!$G$25</f>
        <v>NO</v>
      </c>
      <c r="B191" s="322" t="s">
        <v>290</v>
      </c>
      <c r="C191" s="322">
        <f>'JQ1 Production'!$D$10</f>
        <v>2019</v>
      </c>
      <c r="D191" s="322" t="s">
        <v>360</v>
      </c>
      <c r="E191" s="331" t="s">
        <v>139</v>
      </c>
      <c r="F191" s="368" t="str">
        <f t="shared" si="2"/>
        <v>NO_M_2019_1000 mt_10_1_3</v>
      </c>
      <c r="G191" s="327">
        <f>'JQ2 Trade'!D60</f>
        <v>3.8340000000000001</v>
      </c>
    </row>
    <row r="192" spans="1:7" ht="13.5" thickBot="1" x14ac:dyDescent="0.25">
      <c r="A192" s="326" t="str">
        <f>Cover!$G$25</f>
        <v>NO</v>
      </c>
      <c r="B192" s="322" t="s">
        <v>290</v>
      </c>
      <c r="C192" s="322">
        <f>'JQ1 Production'!$D$10</f>
        <v>2019</v>
      </c>
      <c r="D192" s="322" t="s">
        <v>360</v>
      </c>
      <c r="E192" s="331" t="s">
        <v>140</v>
      </c>
      <c r="F192" s="368" t="str">
        <f t="shared" si="2"/>
        <v>NO_M_2019_1000 mt_10_1_4</v>
      </c>
      <c r="G192" s="327">
        <f>'JQ2 Trade'!D61</f>
        <v>92.718000000000004</v>
      </c>
    </row>
    <row r="193" spans="1:7" ht="13.5" thickBot="1" x14ac:dyDescent="0.25">
      <c r="A193" s="326" t="str">
        <f>Cover!$G$25</f>
        <v>NO</v>
      </c>
      <c r="B193" s="322" t="s">
        <v>290</v>
      </c>
      <c r="C193" s="322">
        <f>'JQ1 Production'!$D$10</f>
        <v>2019</v>
      </c>
      <c r="D193" s="322" t="s">
        <v>360</v>
      </c>
      <c r="E193" s="331" t="s">
        <v>141</v>
      </c>
      <c r="F193" s="368" t="str">
        <f t="shared" si="2"/>
        <v>NO_M_2019_1000 mt_10_2</v>
      </c>
      <c r="G193" s="327">
        <f>'JQ2 Trade'!D62</f>
        <v>36.948999999999998</v>
      </c>
    </row>
    <row r="194" spans="1:7" ht="13.5" thickBot="1" x14ac:dyDescent="0.25">
      <c r="A194" s="326" t="str">
        <f>Cover!$G$25</f>
        <v>NO</v>
      </c>
      <c r="B194" s="322" t="s">
        <v>290</v>
      </c>
      <c r="C194" s="322">
        <f>'JQ1 Production'!$D$10</f>
        <v>2019</v>
      </c>
      <c r="D194" s="322" t="s">
        <v>360</v>
      </c>
      <c r="E194" s="331" t="s">
        <v>142</v>
      </c>
      <c r="F194" s="368" t="str">
        <f t="shared" si="2"/>
        <v>NO_M_2019_1000 mt_10_3</v>
      </c>
      <c r="G194" s="327">
        <f>'JQ2 Trade'!D63</f>
        <v>8.6850000000000005</v>
      </c>
    </row>
    <row r="195" spans="1:7" ht="13.5" thickBot="1" x14ac:dyDescent="0.25">
      <c r="A195" s="326" t="str">
        <f>Cover!$G$25</f>
        <v>NO</v>
      </c>
      <c r="B195" s="322" t="s">
        <v>290</v>
      </c>
      <c r="C195" s="322">
        <f>'JQ1 Production'!$D$10</f>
        <v>2019</v>
      </c>
      <c r="D195" s="322" t="s">
        <v>360</v>
      </c>
      <c r="E195" s="331" t="s">
        <v>143</v>
      </c>
      <c r="F195" s="368" t="str">
        <f t="shared" si="2"/>
        <v>NO_M_2019_1000 mt_10_3_1</v>
      </c>
      <c r="G195" s="327">
        <f>'JQ2 Trade'!D64</f>
        <v>150.06299999999999</v>
      </c>
    </row>
    <row r="196" spans="1:7" ht="13.5" thickBot="1" x14ac:dyDescent="0.25">
      <c r="A196" s="326" t="str">
        <f>Cover!$G$25</f>
        <v>NO</v>
      </c>
      <c r="B196" s="322" t="s">
        <v>290</v>
      </c>
      <c r="C196" s="322">
        <f>'JQ1 Production'!$D$10</f>
        <v>2019</v>
      </c>
      <c r="D196" s="322" t="s">
        <v>360</v>
      </c>
      <c r="E196" s="331" t="s">
        <v>144</v>
      </c>
      <c r="F196" s="368" t="str">
        <f t="shared" si="2"/>
        <v>NO_M_2019_1000 mt_10_3_2</v>
      </c>
      <c r="G196" s="327">
        <f>'JQ2 Trade'!D65</f>
        <v>97.391999999999996</v>
      </c>
    </row>
    <row r="197" spans="1:7" ht="13.5" thickBot="1" x14ac:dyDescent="0.25">
      <c r="A197" s="326" t="str">
        <f>Cover!$G$25</f>
        <v>NO</v>
      </c>
      <c r="B197" s="322" t="s">
        <v>290</v>
      </c>
      <c r="C197" s="322">
        <f>'JQ1 Production'!$D$10</f>
        <v>2019</v>
      </c>
      <c r="D197" s="322" t="s">
        <v>360</v>
      </c>
      <c r="E197" s="331" t="s">
        <v>145</v>
      </c>
      <c r="F197" s="368" t="str">
        <f t="shared" si="2"/>
        <v>NO_M_2019_1000 mt_10_3_3</v>
      </c>
      <c r="G197" s="327">
        <f>'JQ2 Trade'!D66</f>
        <v>34.941000000000003</v>
      </c>
    </row>
    <row r="198" spans="1:7" ht="13.5" thickBot="1" x14ac:dyDescent="0.25">
      <c r="A198" s="326" t="str">
        <f>Cover!$G$25</f>
        <v>NO</v>
      </c>
      <c r="B198" s="322" t="s">
        <v>290</v>
      </c>
      <c r="C198" s="322">
        <f>'JQ1 Production'!$D$10</f>
        <v>2019</v>
      </c>
      <c r="D198" s="322" t="s">
        <v>360</v>
      </c>
      <c r="E198" s="331" t="s">
        <v>146</v>
      </c>
      <c r="F198" s="368" t="str">
        <f t="shared" si="2"/>
        <v>NO_M_2019_1000 mt_10_3_4</v>
      </c>
      <c r="G198" s="327">
        <f>'JQ2 Trade'!D67</f>
        <v>14.377000000000001</v>
      </c>
    </row>
    <row r="199" spans="1:7" ht="13.5" thickBot="1" x14ac:dyDescent="0.25">
      <c r="A199" s="343" t="str">
        <f>Cover!$G$25</f>
        <v>NO</v>
      </c>
      <c r="B199" s="340" t="s">
        <v>290</v>
      </c>
      <c r="C199" s="340">
        <f>'JQ1 Production'!$D$10</f>
        <v>2019</v>
      </c>
      <c r="D199" s="340" t="s">
        <v>360</v>
      </c>
      <c r="E199" s="344" t="s">
        <v>147</v>
      </c>
      <c r="F199" s="368" t="str">
        <f t="shared" si="2"/>
        <v>NO_M_2019_1000 mt_10_4</v>
      </c>
      <c r="G199" s="341">
        <f>'JQ2 Trade'!D68</f>
        <v>3.3530000000000002</v>
      </c>
    </row>
    <row r="200" spans="1:7" ht="13.5" thickBot="1" x14ac:dyDescent="0.25">
      <c r="A200" s="323" t="str">
        <f>Cover!$G$25</f>
        <v>NO</v>
      </c>
      <c r="B200" s="324" t="s">
        <v>290</v>
      </c>
      <c r="C200" s="324">
        <f>'JQ1 Production'!$D$10</f>
        <v>2019</v>
      </c>
      <c r="D200" s="324" t="s">
        <v>214</v>
      </c>
      <c r="E200" s="338">
        <v>1</v>
      </c>
      <c r="F200" s="368" t="str">
        <f t="shared" si="2"/>
        <v>NO_M_2019_1000 NAC_1</v>
      </c>
      <c r="G200" s="325">
        <f>'JQ2 Trade'!E11</f>
        <v>496139</v>
      </c>
    </row>
    <row r="201" spans="1:7" ht="13.5" thickBot="1" x14ac:dyDescent="0.25">
      <c r="A201" s="326" t="str">
        <f>Cover!$G$25</f>
        <v>NO</v>
      </c>
      <c r="B201" s="322" t="s">
        <v>290</v>
      </c>
      <c r="C201" s="322">
        <f>'JQ1 Production'!$D$10</f>
        <v>2019</v>
      </c>
      <c r="D201" s="324" t="s">
        <v>214</v>
      </c>
      <c r="E201" s="331" t="s">
        <v>93</v>
      </c>
      <c r="F201" s="368" t="str">
        <f t="shared" si="2"/>
        <v>NO_M_2019_1000 NAC_1_1</v>
      </c>
      <c r="G201" s="325">
        <f>'JQ2 Trade'!E12</f>
        <v>207076</v>
      </c>
    </row>
    <row r="202" spans="1:7" ht="13.5" thickBot="1" x14ac:dyDescent="0.25">
      <c r="A202" s="326" t="str">
        <f>Cover!$G$25</f>
        <v>NO</v>
      </c>
      <c r="B202" s="322" t="s">
        <v>290</v>
      </c>
      <c r="C202" s="322">
        <f>'JQ1 Production'!$D$10</f>
        <v>2019</v>
      </c>
      <c r="D202" s="324" t="s">
        <v>214</v>
      </c>
      <c r="E202" s="331" t="s">
        <v>96</v>
      </c>
      <c r="F202" s="368" t="str">
        <f t="shared" si="2"/>
        <v>NO_M_2019_1000 NAC_1_2</v>
      </c>
      <c r="G202" s="325">
        <f>'JQ2 Trade'!E13</f>
        <v>8100</v>
      </c>
    </row>
    <row r="203" spans="1:7" ht="13.5" thickBot="1" x14ac:dyDescent="0.25">
      <c r="A203" s="326" t="str">
        <f>Cover!$G$25</f>
        <v>NO</v>
      </c>
      <c r="B203" s="322" t="s">
        <v>290</v>
      </c>
      <c r="C203" s="322">
        <f>'JQ1 Production'!$D$10</f>
        <v>2019</v>
      </c>
      <c r="D203" s="324" t="s">
        <v>214</v>
      </c>
      <c r="E203" s="331" t="s">
        <v>97</v>
      </c>
      <c r="F203" s="368" t="str">
        <f t="shared" si="2"/>
        <v>NO_M_2019_1000 NAC_1_2_C</v>
      </c>
      <c r="G203" s="325">
        <f>'JQ2 Trade'!E14</f>
        <v>198976</v>
      </c>
    </row>
    <row r="204" spans="1:7" ht="13.5" thickBot="1" x14ac:dyDescent="0.25">
      <c r="A204" s="326" t="str">
        <f>Cover!$G$25</f>
        <v>NO</v>
      </c>
      <c r="B204" s="322" t="s">
        <v>290</v>
      </c>
      <c r="C204" s="322">
        <f>'JQ1 Production'!$D$10</f>
        <v>2019</v>
      </c>
      <c r="D204" s="324" t="s">
        <v>214</v>
      </c>
      <c r="E204" s="331" t="s">
        <v>98</v>
      </c>
      <c r="F204" s="368" t="str">
        <f t="shared" si="2"/>
        <v>NO_M_2019_1000 NAC_1_2_NC</v>
      </c>
      <c r="G204" s="325">
        <f>'JQ2 Trade'!E15</f>
        <v>289063</v>
      </c>
    </row>
    <row r="205" spans="1:7" ht="13.5" thickBot="1" x14ac:dyDescent="0.25">
      <c r="A205" s="326" t="str">
        <f>Cover!$G$25</f>
        <v>NO</v>
      </c>
      <c r="B205" s="322" t="s">
        <v>290</v>
      </c>
      <c r="C205" s="322">
        <f>'JQ1 Production'!$D$10</f>
        <v>2019</v>
      </c>
      <c r="D205" s="324" t="s">
        <v>214</v>
      </c>
      <c r="E205" s="331" t="s">
        <v>99</v>
      </c>
      <c r="F205" s="368" t="str">
        <f t="shared" si="2"/>
        <v>NO_M_2019_1000 NAC_1_2_NC_T</v>
      </c>
      <c r="G205" s="325">
        <f>'JQ2 Trade'!E16</f>
        <v>285621</v>
      </c>
    </row>
    <row r="206" spans="1:7" ht="13.5" thickBot="1" x14ac:dyDescent="0.25">
      <c r="A206" s="326" t="str">
        <f>Cover!$G$25</f>
        <v>NO</v>
      </c>
      <c r="B206" s="322" t="s">
        <v>290</v>
      </c>
      <c r="C206" s="322">
        <f>'JQ1 Production'!$D$10</f>
        <v>2019</v>
      </c>
      <c r="D206" s="324" t="s">
        <v>214</v>
      </c>
      <c r="E206" s="331">
        <v>2</v>
      </c>
      <c r="F206" s="368" t="str">
        <f t="shared" si="2"/>
        <v>NO_M_2019_1000 NAC_2</v>
      </c>
      <c r="G206" s="325">
        <f>'JQ2 Trade'!E17</f>
        <v>3442</v>
      </c>
    </row>
    <row r="207" spans="1:7" ht="13.5" thickBot="1" x14ac:dyDescent="0.25">
      <c r="A207" s="326" t="str">
        <f>Cover!$G$25</f>
        <v>NO</v>
      </c>
      <c r="B207" s="322" t="s">
        <v>290</v>
      </c>
      <c r="C207" s="322">
        <f>'JQ1 Production'!$D$10</f>
        <v>2019</v>
      </c>
      <c r="D207" s="324" t="s">
        <v>214</v>
      </c>
      <c r="E207" s="331">
        <v>3</v>
      </c>
      <c r="F207" s="368" t="str">
        <f t="shared" ref="F207:F278" si="3">CONCATENATE(A207,"_",B207,"_",C207,"_",D207,"_",E207)</f>
        <v>NO_M_2019_1000 NAC_3</v>
      </c>
      <c r="G207" s="325">
        <f>'JQ2 Trade'!E18</f>
        <v>568</v>
      </c>
    </row>
    <row r="208" spans="1:7" ht="13.5" thickBot="1" x14ac:dyDescent="0.25">
      <c r="A208" s="326" t="str">
        <f>Cover!$G$25</f>
        <v>NO</v>
      </c>
      <c r="B208" s="322" t="s">
        <v>290</v>
      </c>
      <c r="C208" s="322">
        <f>'JQ1 Production'!$D$10</f>
        <v>2019</v>
      </c>
      <c r="D208" s="324" t="s">
        <v>214</v>
      </c>
      <c r="E208" s="331" t="s">
        <v>378</v>
      </c>
      <c r="F208" s="368" t="str">
        <f>CONCATENATE(A208,"_",B208,"_",C208,"_",D208,"_",E208)</f>
        <v>NO_M_2019_1000 NAC_3_1</v>
      </c>
      <c r="G208" s="325">
        <f>'JQ2 Trade'!E19</f>
        <v>237042</v>
      </c>
    </row>
    <row r="209" spans="1:7" ht="13.5" thickBot="1" x14ac:dyDescent="0.25">
      <c r="A209" s="326" t="str">
        <f>Cover!$G$25</f>
        <v>NO</v>
      </c>
      <c r="B209" s="322" t="s">
        <v>290</v>
      </c>
      <c r="C209" s="322">
        <f>'JQ1 Production'!$D$10</f>
        <v>2019</v>
      </c>
      <c r="D209" s="324" t="s">
        <v>214</v>
      </c>
      <c r="E209" s="331" t="s">
        <v>379</v>
      </c>
      <c r="F209" s="368" t="str">
        <f>CONCATENATE(A209,"_",B209,"_",C209,"_",D209,"_",E209)</f>
        <v>NO_M_2019_1000 NAC_3_2</v>
      </c>
      <c r="G209" s="325">
        <f>'JQ2 Trade'!E20</f>
        <v>387236</v>
      </c>
    </row>
    <row r="210" spans="1:7" ht="13.5" thickBot="1" x14ac:dyDescent="0.25">
      <c r="A210" s="326" t="str">
        <f>Cover!$G$25</f>
        <v>NO</v>
      </c>
      <c r="B210" s="322" t="s">
        <v>290</v>
      </c>
      <c r="C210" s="322">
        <f>'JQ1 Production'!$D$10</f>
        <v>2019</v>
      </c>
      <c r="D210" s="324" t="s">
        <v>214</v>
      </c>
      <c r="E210" s="331">
        <v>4</v>
      </c>
      <c r="F210" s="368" t="str">
        <f>CONCATENATE(A210,"_",B210,"_",C210,"_",D210,"_",E210)</f>
        <v>NO_M_2019_1000 NAC_4</v>
      </c>
      <c r="G210" s="325">
        <f>'JQ2 Trade'!E21</f>
        <v>167856</v>
      </c>
    </row>
    <row r="211" spans="1:7" ht="13.5" thickBot="1" x14ac:dyDescent="0.25">
      <c r="A211" s="326" t="str">
        <f>Cover!$G$25</f>
        <v>NO</v>
      </c>
      <c r="B211" s="322" t="s">
        <v>290</v>
      </c>
      <c r="C211" s="322">
        <f>'JQ1 Production'!$D$10</f>
        <v>2019</v>
      </c>
      <c r="D211" s="324" t="s">
        <v>214</v>
      </c>
      <c r="E211" s="331" t="s">
        <v>380</v>
      </c>
      <c r="F211" s="368" t="str">
        <f>CONCATENATE(A211,"_",B211,"_",C211,"_",D211,"_",E211)</f>
        <v>NO_M_2019_1000 NAC_4_1</v>
      </c>
      <c r="G211" s="325">
        <f>'JQ2 Trade'!E22</f>
        <v>219380</v>
      </c>
    </row>
    <row r="212" spans="1:7" ht="13.5" thickBot="1" x14ac:dyDescent="0.25">
      <c r="A212" s="326" t="str">
        <f>Cover!$G$25</f>
        <v>NO</v>
      </c>
      <c r="B212" s="322" t="s">
        <v>290</v>
      </c>
      <c r="C212" s="322">
        <f>'JQ1 Production'!$D$10</f>
        <v>2019</v>
      </c>
      <c r="D212" s="324" t="s">
        <v>214</v>
      </c>
      <c r="E212" s="331" t="s">
        <v>381</v>
      </c>
      <c r="F212" s="368" t="str">
        <f>CONCATENATE(A212,"_",B212,"_",C212,"_",D212,"_",E212)</f>
        <v>NO_M_2019_1000 NAC_4_2</v>
      </c>
      <c r="G212" s="325">
        <f>'JQ2 Trade'!E23</f>
        <v>0</v>
      </c>
    </row>
    <row r="213" spans="1:7" ht="13.5" thickBot="1" x14ac:dyDescent="0.25">
      <c r="A213" s="326" t="str">
        <f>Cover!$G$25</f>
        <v>NO</v>
      </c>
      <c r="B213" s="322" t="s">
        <v>290</v>
      </c>
      <c r="C213" s="322">
        <f>'JQ1 Production'!$D$10</f>
        <v>2019</v>
      </c>
      <c r="D213" s="324" t="s">
        <v>214</v>
      </c>
      <c r="E213" s="331">
        <v>5</v>
      </c>
      <c r="F213" s="368" t="str">
        <f t="shared" si="3"/>
        <v>NO_M_2019_1000 NAC_5</v>
      </c>
      <c r="G213" s="325">
        <f>'JQ2 Trade'!E24</f>
        <v>141236</v>
      </c>
    </row>
    <row r="214" spans="1:7" ht="13.5" thickBot="1" x14ac:dyDescent="0.25">
      <c r="A214" s="326" t="str">
        <f>Cover!$G$25</f>
        <v>NO</v>
      </c>
      <c r="B214" s="322" t="s">
        <v>290</v>
      </c>
      <c r="C214" s="322">
        <f>'JQ1 Production'!$D$10</f>
        <v>2019</v>
      </c>
      <c r="D214" s="324" t="s">
        <v>214</v>
      </c>
      <c r="E214" s="331" t="s">
        <v>109</v>
      </c>
      <c r="F214" s="368" t="str">
        <f t="shared" si="3"/>
        <v>NO_M_2019_1000 NAC_5_C</v>
      </c>
      <c r="G214" s="325">
        <f>'JQ2 Trade'!E25</f>
        <v>107644</v>
      </c>
    </row>
    <row r="215" spans="1:7" ht="13.5" thickBot="1" x14ac:dyDescent="0.25">
      <c r="A215" s="326" t="str">
        <f>Cover!$G$25</f>
        <v>NO</v>
      </c>
      <c r="B215" s="322" t="s">
        <v>290</v>
      </c>
      <c r="C215" s="322">
        <f>'JQ1 Production'!$D$10</f>
        <v>2019</v>
      </c>
      <c r="D215" s="324" t="s">
        <v>214</v>
      </c>
      <c r="E215" s="331" t="s">
        <v>110</v>
      </c>
      <c r="F215" s="368" t="str">
        <f t="shared" si="3"/>
        <v>NO_M_2019_1000 NAC_5_NC</v>
      </c>
      <c r="G215" s="325">
        <f>'JQ2 Trade'!E26</f>
        <v>33592</v>
      </c>
    </row>
    <row r="216" spans="1:7" ht="13.5" thickBot="1" x14ac:dyDescent="0.25">
      <c r="A216" s="326" t="str">
        <f>Cover!$G$25</f>
        <v>NO</v>
      </c>
      <c r="B216" s="322" t="s">
        <v>290</v>
      </c>
      <c r="C216" s="322">
        <f>'JQ1 Production'!$D$10</f>
        <v>2019</v>
      </c>
      <c r="D216" s="324" t="s">
        <v>214</v>
      </c>
      <c r="E216" s="331" t="s">
        <v>111</v>
      </c>
      <c r="F216" s="368" t="str">
        <f t="shared" si="3"/>
        <v>NO_M_2019_1000 NAC_5_NC_T</v>
      </c>
      <c r="G216" s="325">
        <f>'JQ2 Trade'!E27</f>
        <v>3022591</v>
      </c>
    </row>
    <row r="217" spans="1:7" ht="13.5" thickBot="1" x14ac:dyDescent="0.25">
      <c r="A217" s="326" t="str">
        <f>Cover!$G$25</f>
        <v>NO</v>
      </c>
      <c r="B217" s="322" t="s">
        <v>290</v>
      </c>
      <c r="C217" s="322">
        <f>'JQ1 Production'!$D$10</f>
        <v>2019</v>
      </c>
      <c r="D217" s="324" t="s">
        <v>214</v>
      </c>
      <c r="E217" s="331">
        <v>6</v>
      </c>
      <c r="F217" s="368" t="str">
        <f t="shared" si="3"/>
        <v>NO_M_2019_1000 NAC_6</v>
      </c>
      <c r="G217" s="325">
        <f>'JQ2 Trade'!E28</f>
        <v>2759018</v>
      </c>
    </row>
    <row r="218" spans="1:7" ht="13.5" thickBot="1" x14ac:dyDescent="0.25">
      <c r="A218" s="326" t="str">
        <f>Cover!$G$25</f>
        <v>NO</v>
      </c>
      <c r="B218" s="322" t="s">
        <v>290</v>
      </c>
      <c r="C218" s="322">
        <f>'JQ1 Production'!$D$10</f>
        <v>2019</v>
      </c>
      <c r="D218" s="324" t="s">
        <v>214</v>
      </c>
      <c r="E218" s="331" t="s">
        <v>112</v>
      </c>
      <c r="F218" s="368" t="str">
        <f t="shared" si="3"/>
        <v>NO_M_2019_1000 NAC_6_1</v>
      </c>
      <c r="G218" s="325">
        <f>'JQ2 Trade'!E29</f>
        <v>263573</v>
      </c>
    </row>
    <row r="219" spans="1:7" ht="13.5" thickBot="1" x14ac:dyDescent="0.25">
      <c r="A219" s="326" t="str">
        <f>Cover!$G$25</f>
        <v>NO</v>
      </c>
      <c r="B219" s="322" t="s">
        <v>290</v>
      </c>
      <c r="C219" s="322">
        <f>'JQ1 Production'!$D$10</f>
        <v>2019</v>
      </c>
      <c r="D219" s="324" t="s">
        <v>214</v>
      </c>
      <c r="E219" s="331" t="s">
        <v>113</v>
      </c>
      <c r="F219" s="368" t="str">
        <f t="shared" si="3"/>
        <v>NO_M_2019_1000 NAC_6_1_C</v>
      </c>
      <c r="G219" s="325">
        <f>'JQ2 Trade'!E30</f>
        <v>37254</v>
      </c>
    </row>
    <row r="220" spans="1:7" ht="13.5" thickBot="1" x14ac:dyDescent="0.25">
      <c r="A220" s="326" t="str">
        <f>Cover!$G$25</f>
        <v>NO</v>
      </c>
      <c r="B220" s="322" t="s">
        <v>290</v>
      </c>
      <c r="C220" s="322">
        <f>'JQ1 Production'!$D$10</f>
        <v>2019</v>
      </c>
      <c r="D220" s="324" t="s">
        <v>214</v>
      </c>
      <c r="E220" s="331" t="s">
        <v>114</v>
      </c>
      <c r="F220" s="368" t="str">
        <f t="shared" si="3"/>
        <v>NO_M_2019_1000 NAC_6_1_NC</v>
      </c>
      <c r="G220" s="325">
        <f>'JQ2 Trade'!E31</f>
        <v>42166</v>
      </c>
    </row>
    <row r="221" spans="1:7" ht="13.5" thickBot="1" x14ac:dyDescent="0.25">
      <c r="A221" s="326" t="str">
        <f>Cover!$G$25</f>
        <v>NO</v>
      </c>
      <c r="B221" s="322" t="s">
        <v>290</v>
      </c>
      <c r="C221" s="322">
        <f>'JQ1 Production'!$D$10</f>
        <v>2019</v>
      </c>
      <c r="D221" s="324" t="s">
        <v>214</v>
      </c>
      <c r="E221" s="331" t="s">
        <v>115</v>
      </c>
      <c r="F221" s="368" t="str">
        <f t="shared" si="3"/>
        <v>NO_M_2019_1000 NAC_6_1_NC_T</v>
      </c>
      <c r="G221" s="325">
        <f>'JQ2 Trade'!E32</f>
        <v>1231</v>
      </c>
    </row>
    <row r="222" spans="1:7" ht="13.5" thickBot="1" x14ac:dyDescent="0.25">
      <c r="A222" s="326" t="str">
        <f>Cover!$G$25</f>
        <v>NO</v>
      </c>
      <c r="B222" s="322" t="s">
        <v>290</v>
      </c>
      <c r="C222" s="322">
        <f>'JQ1 Production'!$D$10</f>
        <v>2019</v>
      </c>
      <c r="D222" s="324" t="s">
        <v>214</v>
      </c>
      <c r="E222" s="331" t="s">
        <v>116</v>
      </c>
      <c r="F222" s="368" t="str">
        <f t="shared" si="3"/>
        <v>NO_M_2019_1000 NAC_6_2</v>
      </c>
      <c r="G222" s="325">
        <f>'JQ2 Trade'!E33</f>
        <v>40935</v>
      </c>
    </row>
    <row r="223" spans="1:7" ht="13.5" thickBot="1" x14ac:dyDescent="0.25">
      <c r="A223" s="326" t="str">
        <f>Cover!$G$25</f>
        <v>NO</v>
      </c>
      <c r="B223" s="322" t="s">
        <v>290</v>
      </c>
      <c r="C223" s="322">
        <f>'JQ1 Production'!$D$10</f>
        <v>2019</v>
      </c>
      <c r="D223" s="324" t="s">
        <v>214</v>
      </c>
      <c r="E223" s="331" t="s">
        <v>117</v>
      </c>
      <c r="F223" s="368" t="str">
        <f t="shared" si="3"/>
        <v>NO_M_2019_1000 NAC_6_2_C</v>
      </c>
      <c r="G223" s="325">
        <f>'JQ2 Trade'!E34</f>
        <v>376</v>
      </c>
    </row>
    <row r="224" spans="1:7" ht="13.5" thickBot="1" x14ac:dyDescent="0.25">
      <c r="A224" s="326" t="str">
        <f>Cover!$G$25</f>
        <v>NO</v>
      </c>
      <c r="B224" s="322" t="s">
        <v>290</v>
      </c>
      <c r="C224" s="322">
        <f>'JQ1 Production'!$D$10</f>
        <v>2019</v>
      </c>
      <c r="D224" s="324" t="s">
        <v>214</v>
      </c>
      <c r="E224" s="331" t="s">
        <v>118</v>
      </c>
      <c r="F224" s="368" t="str">
        <f t="shared" si="3"/>
        <v>NO_M_2019_1000 NAC_6_2_NC</v>
      </c>
      <c r="G224" s="325">
        <f>'JQ2 Trade'!E35</f>
        <v>2327960</v>
      </c>
    </row>
    <row r="225" spans="1:7" ht="13.5" thickBot="1" x14ac:dyDescent="0.25">
      <c r="A225" s="326" t="str">
        <f>Cover!$G$25</f>
        <v>NO</v>
      </c>
      <c r="B225" s="322" t="s">
        <v>290</v>
      </c>
      <c r="C225" s="322">
        <f>'JQ1 Production'!$D$10</f>
        <v>2019</v>
      </c>
      <c r="D225" s="324" t="s">
        <v>214</v>
      </c>
      <c r="E225" s="331" t="s">
        <v>119</v>
      </c>
      <c r="F225" s="368" t="str">
        <f t="shared" si="3"/>
        <v>NO_M_2019_1000 NAC_6_2_NC_T</v>
      </c>
      <c r="G225" s="325">
        <f>'JQ2 Trade'!E36</f>
        <v>878881</v>
      </c>
    </row>
    <row r="226" spans="1:7" ht="13.5" thickBot="1" x14ac:dyDescent="0.25">
      <c r="A226" s="326" t="str">
        <f>Cover!$G$25</f>
        <v>NO</v>
      </c>
      <c r="B226" s="322" t="s">
        <v>290</v>
      </c>
      <c r="C226" s="322">
        <f>'JQ1 Production'!$D$10</f>
        <v>2019</v>
      </c>
      <c r="D226" s="324" t="s">
        <v>214</v>
      </c>
      <c r="E226" s="331" t="s">
        <v>120</v>
      </c>
      <c r="F226" s="368" t="str">
        <f t="shared" si="3"/>
        <v>NO_M_2019_1000 NAC_6_3</v>
      </c>
      <c r="G226" s="325">
        <f>'JQ2 Trade'!E37</f>
        <v>369482</v>
      </c>
    </row>
    <row r="227" spans="1:7" ht="13.5" thickBot="1" x14ac:dyDescent="0.25">
      <c r="A227" s="326" t="str">
        <f>Cover!$G$25</f>
        <v>NO</v>
      </c>
      <c r="B227" s="322" t="s">
        <v>290</v>
      </c>
      <c r="C227" s="322">
        <f>'JQ1 Production'!$D$10</f>
        <v>2019</v>
      </c>
      <c r="D227" s="324" t="s">
        <v>214</v>
      </c>
      <c r="E227" s="331" t="s">
        <v>121</v>
      </c>
      <c r="F227" s="368" t="str">
        <f t="shared" si="3"/>
        <v>NO_M_2019_1000 NAC_6_3_1</v>
      </c>
      <c r="G227" s="325">
        <f>'JQ2 Trade'!E38</f>
        <v>509399</v>
      </c>
    </row>
    <row r="228" spans="1:7" ht="13.5" thickBot="1" x14ac:dyDescent="0.25">
      <c r="A228" s="326" t="str">
        <f>Cover!$G$25</f>
        <v>NO</v>
      </c>
      <c r="B228" s="322" t="s">
        <v>290</v>
      </c>
      <c r="C228" s="322">
        <f>'JQ1 Production'!$D$10</f>
        <v>2019</v>
      </c>
      <c r="D228" s="324" t="s">
        <v>214</v>
      </c>
      <c r="E228" s="331" t="s">
        <v>122</v>
      </c>
      <c r="F228" s="368" t="str">
        <f t="shared" si="3"/>
        <v>NO_M_2019_1000 NAC_6_4</v>
      </c>
      <c r="G228" s="325">
        <f>'JQ2 Trade'!E39</f>
        <v>63738</v>
      </c>
    </row>
    <row r="229" spans="1:7" ht="13.5" thickBot="1" x14ac:dyDescent="0.25">
      <c r="A229" s="326" t="str">
        <f>Cover!$G$25</f>
        <v>NO</v>
      </c>
      <c r="B229" s="322" t="s">
        <v>290</v>
      </c>
      <c r="C229" s="322">
        <f>'JQ1 Production'!$D$10</f>
        <v>2019</v>
      </c>
      <c r="D229" s="324" t="s">
        <v>214</v>
      </c>
      <c r="E229" s="331" t="s">
        <v>123</v>
      </c>
      <c r="F229" s="368" t="str">
        <f t="shared" si="3"/>
        <v>NO_M_2019_1000 NAC_6_4_1</v>
      </c>
      <c r="G229" s="325">
        <f>'JQ2 Trade'!E40</f>
        <v>437321</v>
      </c>
    </row>
    <row r="230" spans="1:7" ht="13.5" thickBot="1" x14ac:dyDescent="0.25">
      <c r="A230" s="326" t="str">
        <f>Cover!$G$25</f>
        <v>NO</v>
      </c>
      <c r="B230" s="322" t="s">
        <v>290</v>
      </c>
      <c r="C230" s="322">
        <f>'JQ1 Production'!$D$10</f>
        <v>2019</v>
      </c>
      <c r="D230" s="324" t="s">
        <v>214</v>
      </c>
      <c r="E230" s="331" t="s">
        <v>124</v>
      </c>
      <c r="F230" s="368" t="str">
        <f t="shared" si="3"/>
        <v>NO_M_2019_1000 NAC_6_4_2</v>
      </c>
      <c r="G230" s="325">
        <f>'JQ2 Trade'!E41</f>
        <v>254725</v>
      </c>
    </row>
    <row r="231" spans="1:7" ht="13.5" thickBot="1" x14ac:dyDescent="0.25">
      <c r="A231" s="326" t="str">
        <f>Cover!$G$25</f>
        <v>NO</v>
      </c>
      <c r="B231" s="322" t="s">
        <v>290</v>
      </c>
      <c r="C231" s="322">
        <f>'JQ1 Production'!$D$10</f>
        <v>2019</v>
      </c>
      <c r="D231" s="324" t="s">
        <v>214</v>
      </c>
      <c r="E231" s="331" t="s">
        <v>125</v>
      </c>
      <c r="F231" s="368" t="str">
        <f t="shared" si="3"/>
        <v>NO_M_2019_1000 NAC_6_4_3</v>
      </c>
      <c r="G231" s="325">
        <f>'JQ2 Trade'!E42</f>
        <v>1011758</v>
      </c>
    </row>
    <row r="232" spans="1:7" ht="13.5" thickBot="1" x14ac:dyDescent="0.25">
      <c r="A232" s="326" t="str">
        <f>Cover!$G$25</f>
        <v>NO</v>
      </c>
      <c r="B232" s="322" t="s">
        <v>290</v>
      </c>
      <c r="C232" s="322">
        <f>'JQ1 Production'!$D$10</f>
        <v>2019</v>
      </c>
      <c r="D232" s="324" t="s">
        <v>214</v>
      </c>
      <c r="E232" s="331">
        <v>7</v>
      </c>
      <c r="F232" s="368" t="str">
        <f t="shared" si="3"/>
        <v>NO_M_2019_1000 NAC_7</v>
      </c>
      <c r="G232" s="325">
        <f>'JQ2 Trade'!E43</f>
        <v>110434</v>
      </c>
    </row>
    <row r="233" spans="1:7" ht="13.5" thickBot="1" x14ac:dyDescent="0.25">
      <c r="A233" s="326" t="str">
        <f>Cover!$G$25</f>
        <v>NO</v>
      </c>
      <c r="B233" s="322" t="s">
        <v>290</v>
      </c>
      <c r="C233" s="322">
        <f>'JQ1 Production'!$D$10</f>
        <v>2019</v>
      </c>
      <c r="D233" s="324" t="s">
        <v>214</v>
      </c>
      <c r="E233" s="331" t="s">
        <v>126</v>
      </c>
      <c r="F233" s="368" t="str">
        <f t="shared" si="3"/>
        <v>NO_M_2019_1000 NAC_7_1</v>
      </c>
      <c r="G233" s="325">
        <f>'JQ2 Trade'!E44</f>
        <v>868469</v>
      </c>
    </row>
    <row r="234" spans="1:7" ht="13.5" thickBot="1" x14ac:dyDescent="0.25">
      <c r="A234" s="326" t="str">
        <f>Cover!$G$25</f>
        <v>NO</v>
      </c>
      <c r="B234" s="322" t="s">
        <v>290</v>
      </c>
      <c r="C234" s="322">
        <f>'JQ1 Production'!$D$10</f>
        <v>2019</v>
      </c>
      <c r="D234" s="324" t="s">
        <v>214</v>
      </c>
      <c r="E234" s="331" t="s">
        <v>127</v>
      </c>
      <c r="F234" s="368" t="str">
        <f t="shared" si="3"/>
        <v>NO_M_2019_1000 NAC_7_2</v>
      </c>
      <c r="G234" s="325">
        <f>'JQ2 Trade'!E45</f>
        <v>32855</v>
      </c>
    </row>
    <row r="235" spans="1:7" ht="13.5" thickBot="1" x14ac:dyDescent="0.25">
      <c r="A235" s="326" t="str">
        <f>Cover!$G$25</f>
        <v>NO</v>
      </c>
      <c r="B235" s="322" t="s">
        <v>290</v>
      </c>
      <c r="C235" s="322">
        <f>'JQ1 Production'!$D$10</f>
        <v>2019</v>
      </c>
      <c r="D235" s="324" t="s">
        <v>214</v>
      </c>
      <c r="E235" s="331" t="s">
        <v>128</v>
      </c>
      <c r="F235" s="368" t="str">
        <f t="shared" si="3"/>
        <v>NO_M_2019_1000 NAC_7_3</v>
      </c>
      <c r="G235" s="325">
        <f>'JQ2 Trade'!E46</f>
        <v>380137</v>
      </c>
    </row>
    <row r="236" spans="1:7" ht="13.5" thickBot="1" x14ac:dyDescent="0.25">
      <c r="A236" s="326" t="str">
        <f>Cover!$G$25</f>
        <v>NO</v>
      </c>
      <c r="B236" s="322" t="s">
        <v>290</v>
      </c>
      <c r="C236" s="322">
        <f>'JQ1 Production'!$D$10</f>
        <v>2019</v>
      </c>
      <c r="D236" s="324" t="s">
        <v>214</v>
      </c>
      <c r="E236" s="331" t="s">
        <v>129</v>
      </c>
      <c r="F236" s="368" t="str">
        <f t="shared" si="3"/>
        <v>NO_M_2019_1000 NAC_7_3_1</v>
      </c>
      <c r="G236" s="325">
        <f>'JQ2 Trade'!E47</f>
        <v>1590</v>
      </c>
    </row>
    <row r="237" spans="1:7" ht="13.5" thickBot="1" x14ac:dyDescent="0.25">
      <c r="A237" s="326" t="str">
        <f>Cover!$G$25</f>
        <v>NO</v>
      </c>
      <c r="B237" s="322" t="s">
        <v>290</v>
      </c>
      <c r="C237" s="322">
        <f>'JQ1 Production'!$D$10</f>
        <v>2019</v>
      </c>
      <c r="D237" s="324" t="s">
        <v>214</v>
      </c>
      <c r="E237" s="331" t="s">
        <v>130</v>
      </c>
      <c r="F237" s="368" t="str">
        <f t="shared" si="3"/>
        <v>NO_M_2019_1000 NAC_7_3_2</v>
      </c>
      <c r="G237" s="325">
        <f>'JQ2 Trade'!E48</f>
        <v>377929</v>
      </c>
    </row>
    <row r="238" spans="1:7" ht="13.5" thickBot="1" x14ac:dyDescent="0.25">
      <c r="A238" s="326" t="str">
        <f>Cover!$G$25</f>
        <v>NO</v>
      </c>
      <c r="B238" s="322" t="s">
        <v>290</v>
      </c>
      <c r="C238" s="322">
        <f>'JQ1 Production'!$D$10</f>
        <v>2019</v>
      </c>
      <c r="D238" s="324" t="s">
        <v>214</v>
      </c>
      <c r="E238" s="331" t="s">
        <v>131</v>
      </c>
      <c r="F238" s="368" t="str">
        <f t="shared" si="3"/>
        <v>NO_M_2019_1000 NAC_7_3_3</v>
      </c>
      <c r="G238" s="325">
        <f>'JQ2 Trade'!E49</f>
        <v>302300</v>
      </c>
    </row>
    <row r="239" spans="1:7" ht="13.5" thickBot="1" x14ac:dyDescent="0.25">
      <c r="A239" s="326" t="str">
        <f>Cover!$G$25</f>
        <v>NO</v>
      </c>
      <c r="B239" s="322" t="s">
        <v>290</v>
      </c>
      <c r="C239" s="322">
        <f>'JQ1 Production'!$D$10</f>
        <v>2019</v>
      </c>
      <c r="D239" s="324" t="s">
        <v>214</v>
      </c>
      <c r="E239" s="331" t="s">
        <v>132</v>
      </c>
      <c r="F239" s="368" t="str">
        <f t="shared" si="3"/>
        <v>NO_M_2019_1000 NAC_7_3_4</v>
      </c>
      <c r="G239" s="325">
        <f>'JQ2 Trade'!E50</f>
        <v>302297</v>
      </c>
    </row>
    <row r="240" spans="1:7" ht="13.5" thickBot="1" x14ac:dyDescent="0.25">
      <c r="A240" s="326" t="str">
        <f>Cover!$G$25</f>
        <v>NO</v>
      </c>
      <c r="B240" s="322" t="s">
        <v>290</v>
      </c>
      <c r="C240" s="322">
        <f>'JQ1 Production'!$D$10</f>
        <v>2019</v>
      </c>
      <c r="D240" s="324" t="s">
        <v>214</v>
      </c>
      <c r="E240" s="331" t="s">
        <v>133</v>
      </c>
      <c r="F240" s="368" t="str">
        <f t="shared" si="3"/>
        <v>NO_M_2019_1000 NAC_7_4</v>
      </c>
      <c r="G240" s="325">
        <f>'JQ2 Trade'!E51</f>
        <v>75629</v>
      </c>
    </row>
    <row r="241" spans="1:7" ht="13.5" thickBot="1" x14ac:dyDescent="0.25">
      <c r="A241" s="326" t="str">
        <f>Cover!$G$25</f>
        <v>NO</v>
      </c>
      <c r="B241" s="322" t="s">
        <v>290</v>
      </c>
      <c r="C241" s="322">
        <f>'JQ1 Production'!$D$10</f>
        <v>2019</v>
      </c>
      <c r="D241" s="324" t="s">
        <v>214</v>
      </c>
      <c r="E241" s="331">
        <v>8</v>
      </c>
      <c r="F241" s="368" t="str">
        <f t="shared" si="3"/>
        <v>NO_M_2019_1000 NAC_8</v>
      </c>
      <c r="G241" s="325">
        <f>'JQ2 Trade'!E52</f>
        <v>618</v>
      </c>
    </row>
    <row r="242" spans="1:7" ht="13.5" thickBot="1" x14ac:dyDescent="0.25">
      <c r="A242" s="326" t="str">
        <f>Cover!$G$25</f>
        <v>NO</v>
      </c>
      <c r="B242" s="322" t="s">
        <v>290</v>
      </c>
      <c r="C242" s="322">
        <f>'JQ1 Production'!$D$10</f>
        <v>2019</v>
      </c>
      <c r="D242" s="324" t="s">
        <v>214</v>
      </c>
      <c r="E242" s="331" t="s">
        <v>134</v>
      </c>
      <c r="F242" s="368" t="str">
        <f t="shared" si="3"/>
        <v>NO_M_2019_1000 NAC_8_1</v>
      </c>
      <c r="G242" s="325">
        <f>'JQ2 Trade'!E53</f>
        <v>17295</v>
      </c>
    </row>
    <row r="243" spans="1:7" ht="13.5" thickBot="1" x14ac:dyDescent="0.25">
      <c r="A243" s="326" t="str">
        <f>Cover!$G$25</f>
        <v>NO</v>
      </c>
      <c r="B243" s="322" t="s">
        <v>290</v>
      </c>
      <c r="C243" s="322">
        <f>'JQ1 Production'!$D$10</f>
        <v>2019</v>
      </c>
      <c r="D243" s="324" t="s">
        <v>214</v>
      </c>
      <c r="E243" s="331" t="s">
        <v>135</v>
      </c>
      <c r="F243" s="368" t="str">
        <f t="shared" si="3"/>
        <v>NO_M_2019_1000 NAC_8_2</v>
      </c>
      <c r="G243" s="325">
        <f>'JQ2 Trade'!E54</f>
        <v>5769</v>
      </c>
    </row>
    <row r="244" spans="1:7" ht="13.5" thickBot="1" x14ac:dyDescent="0.25">
      <c r="A244" s="326" t="str">
        <f>Cover!$G$25</f>
        <v>NO</v>
      </c>
      <c r="B244" s="322" t="s">
        <v>290</v>
      </c>
      <c r="C244" s="322">
        <f>'JQ1 Production'!$D$10</f>
        <v>2019</v>
      </c>
      <c r="D244" s="324" t="s">
        <v>214</v>
      </c>
      <c r="E244" s="331">
        <v>9</v>
      </c>
      <c r="F244" s="368" t="str">
        <f t="shared" si="3"/>
        <v>NO_M_2019_1000 NAC_9</v>
      </c>
      <c r="G244" s="325">
        <f>'JQ2 Trade'!E55</f>
        <v>11526</v>
      </c>
    </row>
    <row r="245" spans="1:7" ht="13.5" thickBot="1" x14ac:dyDescent="0.25">
      <c r="A245" s="326" t="str">
        <f>Cover!$G$25</f>
        <v>NO</v>
      </c>
      <c r="B245" s="322" t="s">
        <v>290</v>
      </c>
      <c r="C245" s="322">
        <f>'JQ1 Production'!$D$10</f>
        <v>2019</v>
      </c>
      <c r="D245" s="324" t="s">
        <v>214</v>
      </c>
      <c r="E245" s="331">
        <v>10</v>
      </c>
      <c r="F245" s="368" t="str">
        <f t="shared" si="3"/>
        <v>NO_M_2019_1000 NAC_10</v>
      </c>
      <c r="G245" s="325">
        <f>'JQ2 Trade'!E56</f>
        <v>29890</v>
      </c>
    </row>
    <row r="246" spans="1:7" ht="13.5" thickBot="1" x14ac:dyDescent="0.25">
      <c r="A246" s="326" t="str">
        <f>Cover!$G$25</f>
        <v>NO</v>
      </c>
      <c r="B246" s="322" t="s">
        <v>290</v>
      </c>
      <c r="C246" s="322">
        <f>'JQ1 Production'!$D$10</f>
        <v>2019</v>
      </c>
      <c r="D246" s="324" t="s">
        <v>214</v>
      </c>
      <c r="E246" s="331" t="s">
        <v>136</v>
      </c>
      <c r="F246" s="368" t="str">
        <f t="shared" si="3"/>
        <v>NO_M_2019_1000 NAC_10_1</v>
      </c>
      <c r="G246" s="325">
        <f>'JQ2 Trade'!E57</f>
        <v>2488605</v>
      </c>
    </row>
    <row r="247" spans="1:7" ht="13.5" thickBot="1" x14ac:dyDescent="0.25">
      <c r="A247" s="326" t="str">
        <f>Cover!$G$25</f>
        <v>NO</v>
      </c>
      <c r="B247" s="322" t="s">
        <v>290</v>
      </c>
      <c r="C247" s="322">
        <f>'JQ1 Production'!$D$10</f>
        <v>2019</v>
      </c>
      <c r="D247" s="324" t="s">
        <v>214</v>
      </c>
      <c r="E247" s="331" t="s">
        <v>137</v>
      </c>
      <c r="F247" s="368" t="str">
        <f t="shared" si="3"/>
        <v>NO_M_2019_1000 NAC_10_1_1</v>
      </c>
      <c r="G247" s="325">
        <f>'JQ2 Trade'!E58</f>
        <v>980040</v>
      </c>
    </row>
    <row r="248" spans="1:7" ht="13.5" thickBot="1" x14ac:dyDescent="0.25">
      <c r="A248" s="326" t="str">
        <f>Cover!$G$25</f>
        <v>NO</v>
      </c>
      <c r="B248" s="322" t="s">
        <v>290</v>
      </c>
      <c r="C248" s="322">
        <f>'JQ1 Production'!$D$10</f>
        <v>2019</v>
      </c>
      <c r="D248" s="324" t="s">
        <v>214</v>
      </c>
      <c r="E248" s="331" t="s">
        <v>138</v>
      </c>
      <c r="F248" s="368" t="str">
        <f t="shared" si="3"/>
        <v>NO_M_2019_1000 NAC_10_1_2</v>
      </c>
      <c r="G248" s="325">
        <f>'JQ2 Trade'!E59</f>
        <v>163109</v>
      </c>
    </row>
    <row r="249" spans="1:7" ht="13.5" thickBot="1" x14ac:dyDescent="0.25">
      <c r="A249" s="326" t="str">
        <f>Cover!$G$25</f>
        <v>NO</v>
      </c>
      <c r="B249" s="322" t="s">
        <v>290</v>
      </c>
      <c r="C249" s="322">
        <f>'JQ1 Production'!$D$10</f>
        <v>2019</v>
      </c>
      <c r="D249" s="324" t="s">
        <v>214</v>
      </c>
      <c r="E249" s="331" t="s">
        <v>139</v>
      </c>
      <c r="F249" s="368" t="str">
        <f t="shared" si="3"/>
        <v>NO_M_2019_1000 NAC_10_1_3</v>
      </c>
      <c r="G249" s="325">
        <f>'JQ2 Trade'!E60</f>
        <v>28373</v>
      </c>
    </row>
    <row r="250" spans="1:7" ht="13.5" thickBot="1" x14ac:dyDescent="0.25">
      <c r="A250" s="326" t="str">
        <f>Cover!$G$25</f>
        <v>NO</v>
      </c>
      <c r="B250" s="322" t="s">
        <v>290</v>
      </c>
      <c r="C250" s="322">
        <f>'JQ1 Production'!$D$10</f>
        <v>2019</v>
      </c>
      <c r="D250" s="324" t="s">
        <v>214</v>
      </c>
      <c r="E250" s="331" t="s">
        <v>140</v>
      </c>
      <c r="F250" s="368" t="str">
        <f t="shared" si="3"/>
        <v>NO_M_2019_1000 NAC_10_1_4</v>
      </c>
      <c r="G250" s="325">
        <f>'JQ2 Trade'!E61</f>
        <v>436233</v>
      </c>
    </row>
    <row r="251" spans="1:7" ht="13.5" thickBot="1" x14ac:dyDescent="0.25">
      <c r="A251" s="326" t="str">
        <f>Cover!$G$25</f>
        <v>NO</v>
      </c>
      <c r="B251" s="322" t="s">
        <v>290</v>
      </c>
      <c r="C251" s="322">
        <f>'JQ1 Production'!$D$10</f>
        <v>2019</v>
      </c>
      <c r="D251" s="324" t="s">
        <v>214</v>
      </c>
      <c r="E251" s="331" t="s">
        <v>141</v>
      </c>
      <c r="F251" s="368" t="str">
        <f t="shared" si="3"/>
        <v>NO_M_2019_1000 NAC_10_2</v>
      </c>
      <c r="G251" s="325">
        <f>'JQ2 Trade'!E62</f>
        <v>352325</v>
      </c>
    </row>
    <row r="252" spans="1:7" ht="13.5" thickBot="1" x14ac:dyDescent="0.25">
      <c r="A252" s="326" t="str">
        <f>Cover!$G$25</f>
        <v>NO</v>
      </c>
      <c r="B252" s="322" t="s">
        <v>290</v>
      </c>
      <c r="C252" s="322">
        <f>'JQ1 Production'!$D$10</f>
        <v>2019</v>
      </c>
      <c r="D252" s="324" t="s">
        <v>214</v>
      </c>
      <c r="E252" s="331" t="s">
        <v>142</v>
      </c>
      <c r="F252" s="368" t="str">
        <f t="shared" si="3"/>
        <v>NO_M_2019_1000 NAC_10_3</v>
      </c>
      <c r="G252" s="325">
        <f>'JQ2 Trade'!E63</f>
        <v>123548</v>
      </c>
    </row>
    <row r="253" spans="1:7" ht="13.5" thickBot="1" x14ac:dyDescent="0.25">
      <c r="A253" s="326" t="str">
        <f>Cover!$G$25</f>
        <v>NO</v>
      </c>
      <c r="B253" s="322" t="s">
        <v>290</v>
      </c>
      <c r="C253" s="322">
        <f>'JQ1 Production'!$D$10</f>
        <v>2019</v>
      </c>
      <c r="D253" s="324" t="s">
        <v>214</v>
      </c>
      <c r="E253" s="331" t="s">
        <v>143</v>
      </c>
      <c r="F253" s="368" t="str">
        <f t="shared" si="3"/>
        <v>NO_M_2019_1000 NAC_10_3_1</v>
      </c>
      <c r="G253" s="325">
        <f>'JQ2 Trade'!E64</f>
        <v>1331054</v>
      </c>
    </row>
    <row r="254" spans="1:7" ht="13.5" thickBot="1" x14ac:dyDescent="0.25">
      <c r="A254" s="326" t="str">
        <f>Cover!$G$25</f>
        <v>NO</v>
      </c>
      <c r="B254" s="322" t="s">
        <v>290</v>
      </c>
      <c r="C254" s="322">
        <f>'JQ1 Production'!$D$10</f>
        <v>2019</v>
      </c>
      <c r="D254" s="324" t="s">
        <v>214</v>
      </c>
      <c r="E254" s="331" t="s">
        <v>144</v>
      </c>
      <c r="F254" s="368" t="str">
        <f t="shared" si="3"/>
        <v>NO_M_2019_1000 NAC_10_3_2</v>
      </c>
      <c r="G254" s="325">
        <f>'JQ2 Trade'!E65</f>
        <v>563414</v>
      </c>
    </row>
    <row r="255" spans="1:7" ht="13.5" thickBot="1" x14ac:dyDescent="0.25">
      <c r="A255" s="326" t="str">
        <f>Cover!$G$25</f>
        <v>NO</v>
      </c>
      <c r="B255" s="322" t="s">
        <v>290</v>
      </c>
      <c r="C255" s="322">
        <f>'JQ1 Production'!$D$10</f>
        <v>2019</v>
      </c>
      <c r="D255" s="324" t="s">
        <v>214</v>
      </c>
      <c r="E255" s="331" t="s">
        <v>145</v>
      </c>
      <c r="F255" s="368" t="str">
        <f t="shared" si="3"/>
        <v>NO_M_2019_1000 NAC_10_3_3</v>
      </c>
      <c r="G255" s="325">
        <f>'JQ2 Trade'!E66</f>
        <v>492964</v>
      </c>
    </row>
    <row r="256" spans="1:7" ht="13.5" thickBot="1" x14ac:dyDescent="0.25">
      <c r="A256" s="326" t="str">
        <f>Cover!$G$25</f>
        <v>NO</v>
      </c>
      <c r="B256" s="322" t="s">
        <v>290</v>
      </c>
      <c r="C256" s="322">
        <f>'JQ1 Production'!$D$10</f>
        <v>2019</v>
      </c>
      <c r="D256" s="324" t="s">
        <v>214</v>
      </c>
      <c r="E256" s="331" t="s">
        <v>146</v>
      </c>
      <c r="F256" s="368" t="str">
        <f t="shared" si="3"/>
        <v>NO_M_2019_1000 NAC_10_3_4</v>
      </c>
      <c r="G256" s="325">
        <f>'JQ2 Trade'!E67</f>
        <v>254577</v>
      </c>
    </row>
    <row r="257" spans="1:7" ht="13.5" thickBot="1" x14ac:dyDescent="0.25">
      <c r="A257" s="328" t="str">
        <f>Cover!$G$25</f>
        <v>NO</v>
      </c>
      <c r="B257" s="329" t="s">
        <v>290</v>
      </c>
      <c r="C257" s="329">
        <f>'JQ1 Production'!$D$10</f>
        <v>2019</v>
      </c>
      <c r="D257" s="324" t="s">
        <v>214</v>
      </c>
      <c r="E257" s="339" t="s">
        <v>147</v>
      </c>
      <c r="F257" s="368" t="str">
        <f t="shared" si="3"/>
        <v>NO_M_2019_1000 NAC_10_4</v>
      </c>
      <c r="G257" s="325">
        <f>'JQ2 Trade'!E68</f>
        <v>20099</v>
      </c>
    </row>
    <row r="258" spans="1:7" ht="13.5" thickBot="1" x14ac:dyDescent="0.25">
      <c r="A258" s="345" t="str">
        <f>Cover!$G$25</f>
        <v>NO</v>
      </c>
      <c r="B258" s="332" t="s">
        <v>290</v>
      </c>
      <c r="C258" s="332">
        <f>'JQ1 Production'!$E$10</f>
        <v>2020</v>
      </c>
      <c r="D258" s="332" t="s">
        <v>291</v>
      </c>
      <c r="E258" s="333">
        <v>1</v>
      </c>
      <c r="F258" s="368" t="str">
        <f t="shared" si="3"/>
        <v>NO_M_2020_1000 m3_1</v>
      </c>
      <c r="G258" s="342">
        <f>'JQ2 Trade'!F11</f>
        <v>458.92500000000001</v>
      </c>
    </row>
    <row r="259" spans="1:7" ht="13.5" thickBot="1" x14ac:dyDescent="0.25">
      <c r="A259" s="326" t="str">
        <f>Cover!$G$25</f>
        <v>NO</v>
      </c>
      <c r="B259" s="322" t="s">
        <v>290</v>
      </c>
      <c r="C259" s="322">
        <f>'JQ1 Production'!$E$10</f>
        <v>2020</v>
      </c>
      <c r="D259" s="322" t="s">
        <v>291</v>
      </c>
      <c r="E259" s="331" t="s">
        <v>93</v>
      </c>
      <c r="F259" s="368" t="str">
        <f t="shared" si="3"/>
        <v>NO_M_2020_1000 m3_1_1</v>
      </c>
      <c r="G259" s="327">
        <f>'JQ2 Trade'!F12</f>
        <v>122.292</v>
      </c>
    </row>
    <row r="260" spans="1:7" ht="13.5" thickBot="1" x14ac:dyDescent="0.25">
      <c r="A260" s="326" t="str">
        <f>Cover!$G$25</f>
        <v>NO</v>
      </c>
      <c r="B260" s="322" t="s">
        <v>290</v>
      </c>
      <c r="C260" s="322">
        <f>'JQ1 Production'!$E$10</f>
        <v>2020</v>
      </c>
      <c r="D260" s="322" t="s">
        <v>291</v>
      </c>
      <c r="E260" s="331" t="s">
        <v>96</v>
      </c>
      <c r="F260" s="368" t="str">
        <f t="shared" si="3"/>
        <v>NO_M_2020_1000 m3_1_2</v>
      </c>
      <c r="G260" s="327">
        <f>'JQ2 Trade'!F13</f>
        <v>5.16</v>
      </c>
    </row>
    <row r="261" spans="1:7" ht="13.5" thickBot="1" x14ac:dyDescent="0.25">
      <c r="A261" s="326" t="str">
        <f>Cover!$G$25</f>
        <v>NO</v>
      </c>
      <c r="B261" s="322" t="s">
        <v>290</v>
      </c>
      <c r="C261" s="322">
        <f>'JQ1 Production'!$E$10</f>
        <v>2020</v>
      </c>
      <c r="D261" s="322" t="s">
        <v>291</v>
      </c>
      <c r="E261" s="331" t="s">
        <v>97</v>
      </c>
      <c r="F261" s="368" t="str">
        <f t="shared" si="3"/>
        <v>NO_M_2020_1000 m3_1_2_C</v>
      </c>
      <c r="G261" s="327">
        <f>'JQ2 Trade'!F14</f>
        <v>117.13200000000001</v>
      </c>
    </row>
    <row r="262" spans="1:7" ht="13.5" thickBot="1" x14ac:dyDescent="0.25">
      <c r="A262" s="326" t="str">
        <f>Cover!$G$25</f>
        <v>NO</v>
      </c>
      <c r="B262" s="322" t="s">
        <v>290</v>
      </c>
      <c r="C262" s="322">
        <f>'JQ1 Production'!$E$10</f>
        <v>2020</v>
      </c>
      <c r="D262" s="322" t="s">
        <v>291</v>
      </c>
      <c r="E262" s="331" t="s">
        <v>98</v>
      </c>
      <c r="F262" s="368" t="str">
        <f t="shared" si="3"/>
        <v>NO_M_2020_1000 m3_1_2_NC</v>
      </c>
      <c r="G262" s="327">
        <f>'JQ2 Trade'!F15</f>
        <v>336.63299999999998</v>
      </c>
    </row>
    <row r="263" spans="1:7" ht="13.5" thickBot="1" x14ac:dyDescent="0.25">
      <c r="A263" s="326" t="str">
        <f>Cover!$G$25</f>
        <v>NO</v>
      </c>
      <c r="B263" s="322" t="s">
        <v>290</v>
      </c>
      <c r="C263" s="322">
        <f>'JQ1 Production'!$E$10</f>
        <v>2020</v>
      </c>
      <c r="D263" s="322" t="s">
        <v>291</v>
      </c>
      <c r="E263" s="331" t="s">
        <v>99</v>
      </c>
      <c r="F263" s="368" t="str">
        <f t="shared" si="3"/>
        <v>NO_M_2020_1000 m3_1_2_NC_T</v>
      </c>
      <c r="G263" s="327">
        <f>'JQ2 Trade'!F16</f>
        <v>336.15499999999997</v>
      </c>
    </row>
    <row r="264" spans="1:7" ht="13.5" thickBot="1" x14ac:dyDescent="0.25">
      <c r="A264" s="326" t="str">
        <f>Cover!$G$25</f>
        <v>NO</v>
      </c>
      <c r="B264" s="322" t="s">
        <v>290</v>
      </c>
      <c r="C264" s="322">
        <f>'JQ1 Production'!$E$10</f>
        <v>2020</v>
      </c>
      <c r="D264" s="322" t="s">
        <v>360</v>
      </c>
      <c r="E264" s="331">
        <v>2</v>
      </c>
      <c r="F264" s="368" t="str">
        <f t="shared" si="3"/>
        <v>NO_M_2020_1000 mt_2</v>
      </c>
      <c r="G264" s="327">
        <f>'JQ2 Trade'!F17</f>
        <v>0.47799999999999998</v>
      </c>
    </row>
    <row r="265" spans="1:7" ht="13.5" thickBot="1" x14ac:dyDescent="0.25">
      <c r="A265" s="326" t="str">
        <f>Cover!$G$25</f>
        <v>NO</v>
      </c>
      <c r="B265" s="322" t="s">
        <v>290</v>
      </c>
      <c r="C265" s="322">
        <f>'JQ1 Production'!$E$10</f>
        <v>2020</v>
      </c>
      <c r="D265" s="322" t="s">
        <v>291</v>
      </c>
      <c r="E265" s="331">
        <v>3</v>
      </c>
      <c r="F265" s="368" t="str">
        <f t="shared" si="3"/>
        <v>NO_M_2020_1000 m3_3</v>
      </c>
      <c r="G265" s="327">
        <f>'JQ2 Trade'!F18</f>
        <v>7.8E-2</v>
      </c>
    </row>
    <row r="266" spans="1:7" ht="13.5" thickBot="1" x14ac:dyDescent="0.25">
      <c r="A266" s="326" t="str">
        <f>Cover!$G$25</f>
        <v>NO</v>
      </c>
      <c r="B266" s="322" t="s">
        <v>290</v>
      </c>
      <c r="C266" s="322">
        <f>'JQ1 Production'!$E$10</f>
        <v>2020</v>
      </c>
      <c r="D266" s="322" t="s">
        <v>291</v>
      </c>
      <c r="E266" s="331" t="s">
        <v>378</v>
      </c>
      <c r="F266" s="368" t="str">
        <f>CONCATENATE(A266,"_",B266,"_",C266,"_",D266,"_",E266)</f>
        <v>NO_M_2020_1000 m3_3_1</v>
      </c>
      <c r="G266" s="327">
        <f>'JQ2 Trade'!F19</f>
        <v>44.917000000000002</v>
      </c>
    </row>
    <row r="267" spans="1:7" ht="13.5" thickBot="1" x14ac:dyDescent="0.25">
      <c r="A267" s="326" t="str">
        <f>Cover!$G$25</f>
        <v>NO</v>
      </c>
      <c r="B267" s="322" t="s">
        <v>290</v>
      </c>
      <c r="C267" s="322">
        <f>'JQ1 Production'!$E$10</f>
        <v>2020</v>
      </c>
      <c r="D267" s="322" t="s">
        <v>291</v>
      </c>
      <c r="E267" s="331" t="s">
        <v>379</v>
      </c>
      <c r="F267" s="368" t="str">
        <f>CONCATENATE(A267,"_",B267,"_",C267,"_",D267,"_",E267)</f>
        <v>NO_M_2020_1000 m3_3_2</v>
      </c>
      <c r="G267" s="327">
        <f>'JQ2 Trade'!F20</f>
        <v>732.69399999999996</v>
      </c>
    </row>
    <row r="268" spans="1:7" ht="13.5" thickBot="1" x14ac:dyDescent="0.25">
      <c r="A268" s="326" t="str">
        <f>Cover!$G$25</f>
        <v>NO</v>
      </c>
      <c r="B268" s="322" t="s">
        <v>290</v>
      </c>
      <c r="C268" s="322">
        <f>'JQ1 Production'!$E$10</f>
        <v>2020</v>
      </c>
      <c r="D268" s="322" t="s">
        <v>360</v>
      </c>
      <c r="E268" s="331">
        <v>4</v>
      </c>
      <c r="F268" s="368" t="str">
        <f>CONCATENATE(A268,"_",B268,"_",C268,"_",D268,"_",E268)</f>
        <v>NO_M_2020_1000 mt_4</v>
      </c>
      <c r="G268" s="327">
        <f>'JQ2 Trade'!F21</f>
        <v>268.48599999999999</v>
      </c>
    </row>
    <row r="269" spans="1:7" ht="13.5" thickBot="1" x14ac:dyDescent="0.25">
      <c r="A269" s="326" t="str">
        <f>Cover!$G$25</f>
        <v>NO</v>
      </c>
      <c r="B269" s="322" t="s">
        <v>290</v>
      </c>
      <c r="C269" s="322">
        <f>'JQ1 Production'!$E$10</f>
        <v>2020</v>
      </c>
      <c r="D269" s="322" t="s">
        <v>360</v>
      </c>
      <c r="E269" s="331" t="s">
        <v>380</v>
      </c>
      <c r="F269" s="368" t="str">
        <f>CONCATENATE(A269,"_",B269,"_",C269,"_",D269,"_",E269)</f>
        <v>NO_M_2020_1000 mt_4_1</v>
      </c>
      <c r="G269" s="327">
        <f>'JQ2 Trade'!F22</f>
        <v>464.20800000000003</v>
      </c>
    </row>
    <row r="270" spans="1:7" ht="13.5" thickBot="1" x14ac:dyDescent="0.25">
      <c r="A270" s="326" t="str">
        <f>Cover!$G$25</f>
        <v>NO</v>
      </c>
      <c r="B270" s="322" t="s">
        <v>290</v>
      </c>
      <c r="C270" s="322">
        <f>'JQ1 Production'!$E$10</f>
        <v>2020</v>
      </c>
      <c r="D270" s="322" t="s">
        <v>360</v>
      </c>
      <c r="E270" s="331" t="s">
        <v>381</v>
      </c>
      <c r="F270" s="368" t="str">
        <f>CONCATENATE(A270,"_",B270,"_",C270,"_",D270,"_",E270)</f>
        <v>NO_M_2020_1000 mt_4_2</v>
      </c>
      <c r="G270" s="327">
        <f>'JQ2 Trade'!F23</f>
        <v>0</v>
      </c>
    </row>
    <row r="271" spans="1:7" ht="13.5" thickBot="1" x14ac:dyDescent="0.25">
      <c r="A271" s="326" t="str">
        <f>Cover!$G$25</f>
        <v>NO</v>
      </c>
      <c r="B271" s="322" t="s">
        <v>290</v>
      </c>
      <c r="C271" s="322">
        <f>'JQ1 Production'!$E$10</f>
        <v>2020</v>
      </c>
      <c r="D271" s="322" t="s">
        <v>291</v>
      </c>
      <c r="E271" s="331">
        <v>5</v>
      </c>
      <c r="F271" s="368" t="str">
        <f t="shared" si="3"/>
        <v>NO_M_2020_1000 m3_5</v>
      </c>
      <c r="G271" s="327">
        <f>'JQ2 Trade'!F24</f>
        <v>73.507000000000005</v>
      </c>
    </row>
    <row r="272" spans="1:7" ht="13.5" thickBot="1" x14ac:dyDescent="0.25">
      <c r="A272" s="326" t="str">
        <f>Cover!$G$25</f>
        <v>NO</v>
      </c>
      <c r="B272" s="322" t="s">
        <v>290</v>
      </c>
      <c r="C272" s="322">
        <f>'JQ1 Production'!$E$10</f>
        <v>2020</v>
      </c>
      <c r="D272" s="322" t="s">
        <v>291</v>
      </c>
      <c r="E272" s="331" t="s">
        <v>109</v>
      </c>
      <c r="F272" s="368" t="str">
        <f t="shared" si="3"/>
        <v>NO_M_2020_1000 m3_5_C</v>
      </c>
      <c r="G272" s="327">
        <f>'JQ2 Trade'!F25</f>
        <v>37.012</v>
      </c>
    </row>
    <row r="273" spans="1:7" ht="13.5" thickBot="1" x14ac:dyDescent="0.25">
      <c r="A273" s="326" t="str">
        <f>Cover!$G$25</f>
        <v>NO</v>
      </c>
      <c r="B273" s="322" t="s">
        <v>290</v>
      </c>
      <c r="C273" s="322">
        <f>'JQ1 Production'!$E$10</f>
        <v>2020</v>
      </c>
      <c r="D273" s="322" t="s">
        <v>291</v>
      </c>
      <c r="E273" s="331" t="s">
        <v>110</v>
      </c>
      <c r="F273" s="368" t="str">
        <f t="shared" si="3"/>
        <v>NO_M_2020_1000 m3_5_NC</v>
      </c>
      <c r="G273" s="327">
        <f>'JQ2 Trade'!F26</f>
        <v>36.494999999999997</v>
      </c>
    </row>
    <row r="274" spans="1:7" ht="13.5" thickBot="1" x14ac:dyDescent="0.25">
      <c r="A274" s="326" t="str">
        <f>Cover!$G$25</f>
        <v>NO</v>
      </c>
      <c r="B274" s="322" t="s">
        <v>290</v>
      </c>
      <c r="C274" s="322">
        <f>'JQ1 Production'!$E$10</f>
        <v>2020</v>
      </c>
      <c r="D274" s="322" t="s">
        <v>291</v>
      </c>
      <c r="E274" s="331" t="s">
        <v>111</v>
      </c>
      <c r="F274" s="368" t="str">
        <f t="shared" si="3"/>
        <v>NO_M_2020_1000 m3_5_NC_T</v>
      </c>
      <c r="G274" s="327">
        <f>'JQ2 Trade'!F27</f>
        <v>1043.24</v>
      </c>
    </row>
    <row r="275" spans="1:7" ht="13.5" thickBot="1" x14ac:dyDescent="0.25">
      <c r="A275" s="326" t="str">
        <f>Cover!$G$25</f>
        <v>NO</v>
      </c>
      <c r="B275" s="322" t="s">
        <v>290</v>
      </c>
      <c r="C275" s="322">
        <f>'JQ1 Production'!$E$10</f>
        <v>2020</v>
      </c>
      <c r="D275" s="322" t="s">
        <v>291</v>
      </c>
      <c r="E275" s="331">
        <v>6</v>
      </c>
      <c r="F275" s="368" t="str">
        <f t="shared" si="3"/>
        <v>NO_M_2020_1000 m3_6</v>
      </c>
      <c r="G275" s="327">
        <f>'JQ2 Trade'!F28</f>
        <v>1021.663</v>
      </c>
    </row>
    <row r="276" spans="1:7" ht="13.5" thickBot="1" x14ac:dyDescent="0.25">
      <c r="A276" s="326" t="str">
        <f>Cover!$G$25</f>
        <v>NO</v>
      </c>
      <c r="B276" s="322" t="s">
        <v>290</v>
      </c>
      <c r="C276" s="322">
        <f>'JQ1 Production'!$E$10</f>
        <v>2020</v>
      </c>
      <c r="D276" s="322" t="s">
        <v>291</v>
      </c>
      <c r="E276" s="331" t="s">
        <v>112</v>
      </c>
      <c r="F276" s="368" t="str">
        <f t="shared" si="3"/>
        <v>NO_M_2020_1000 m3_6_1</v>
      </c>
      <c r="G276" s="327">
        <f>'JQ2 Trade'!F29</f>
        <v>21.577000000000002</v>
      </c>
    </row>
    <row r="277" spans="1:7" ht="13.5" thickBot="1" x14ac:dyDescent="0.25">
      <c r="A277" s="326" t="str">
        <f>Cover!$G$25</f>
        <v>NO</v>
      </c>
      <c r="B277" s="322" t="s">
        <v>290</v>
      </c>
      <c r="C277" s="322">
        <f>'JQ1 Production'!$E$10</f>
        <v>2020</v>
      </c>
      <c r="D277" s="322" t="s">
        <v>291</v>
      </c>
      <c r="E277" s="331" t="s">
        <v>113</v>
      </c>
      <c r="F277" s="368" t="str">
        <f t="shared" si="3"/>
        <v>NO_M_2020_1000 m3_6_1_C</v>
      </c>
      <c r="G277" s="327">
        <f>'JQ2 Trade'!F30</f>
        <v>1.921</v>
      </c>
    </row>
    <row r="278" spans="1:7" ht="13.5" thickBot="1" x14ac:dyDescent="0.25">
      <c r="A278" s="326" t="str">
        <f>Cover!$G$25</f>
        <v>NO</v>
      </c>
      <c r="B278" s="322" t="s">
        <v>290</v>
      </c>
      <c r="C278" s="322">
        <f>'JQ1 Production'!$E$10</f>
        <v>2020</v>
      </c>
      <c r="D278" s="322" t="s">
        <v>291</v>
      </c>
      <c r="E278" s="331" t="s">
        <v>114</v>
      </c>
      <c r="F278" s="368" t="str">
        <f t="shared" si="3"/>
        <v>NO_M_2020_1000 m3_6_1_NC</v>
      </c>
      <c r="G278" s="327">
        <f>'JQ2 Trade'!F31</f>
        <v>4.9630000000000001</v>
      </c>
    </row>
    <row r="279" spans="1:7" ht="13.5" thickBot="1" x14ac:dyDescent="0.25">
      <c r="A279" s="326" t="str">
        <f>Cover!$G$25</f>
        <v>NO</v>
      </c>
      <c r="B279" s="322" t="s">
        <v>290</v>
      </c>
      <c r="C279" s="322">
        <f>'JQ1 Production'!$E$10</f>
        <v>2020</v>
      </c>
      <c r="D279" s="322" t="s">
        <v>291</v>
      </c>
      <c r="E279" s="331" t="s">
        <v>115</v>
      </c>
      <c r="F279" s="368" t="str">
        <f t="shared" ref="F279:F346" si="4">CONCATENATE(A279,"_",B279,"_",C279,"_",D279,"_",E279)</f>
        <v>NO_M_2020_1000 m3_6_1_NC_T</v>
      </c>
      <c r="G279" s="327">
        <f>'JQ2 Trade'!F32</f>
        <v>0.187</v>
      </c>
    </row>
    <row r="280" spans="1:7" ht="13.5" thickBot="1" x14ac:dyDescent="0.25">
      <c r="A280" s="326" t="str">
        <f>Cover!$G$25</f>
        <v>NO</v>
      </c>
      <c r="B280" s="322" t="s">
        <v>290</v>
      </c>
      <c r="C280" s="322">
        <f>'JQ1 Production'!$E$10</f>
        <v>2020</v>
      </c>
      <c r="D280" s="322" t="s">
        <v>291</v>
      </c>
      <c r="E280" s="331" t="s">
        <v>116</v>
      </c>
      <c r="F280" s="368" t="str">
        <f t="shared" si="4"/>
        <v>NO_M_2020_1000 m3_6_2</v>
      </c>
      <c r="G280" s="327">
        <f>'JQ2 Trade'!F33</f>
        <v>4.7759999999999998</v>
      </c>
    </row>
    <row r="281" spans="1:7" ht="13.5" thickBot="1" x14ac:dyDescent="0.25">
      <c r="A281" s="326" t="str">
        <f>Cover!$G$25</f>
        <v>NO</v>
      </c>
      <c r="B281" s="322" t="s">
        <v>290</v>
      </c>
      <c r="C281" s="322">
        <f>'JQ1 Production'!$E$10</f>
        <v>2020</v>
      </c>
      <c r="D281" s="322" t="s">
        <v>291</v>
      </c>
      <c r="E281" s="331" t="s">
        <v>117</v>
      </c>
      <c r="F281" s="368" t="str">
        <f t="shared" si="4"/>
        <v>NO_M_2020_1000 m3_6_2_C</v>
      </c>
      <c r="G281" s="327">
        <f>'JQ2 Trade'!F34</f>
        <v>9.7000000000000003E-2</v>
      </c>
    </row>
    <row r="282" spans="1:7" ht="13.5" thickBot="1" x14ac:dyDescent="0.25">
      <c r="A282" s="326" t="str">
        <f>Cover!$G$25</f>
        <v>NO</v>
      </c>
      <c r="B282" s="322" t="s">
        <v>290</v>
      </c>
      <c r="C282" s="322">
        <f>'JQ1 Production'!$E$10</f>
        <v>2020</v>
      </c>
      <c r="D282" s="322" t="s">
        <v>291</v>
      </c>
      <c r="E282" s="331" t="s">
        <v>118</v>
      </c>
      <c r="F282" s="368" t="str">
        <f t="shared" si="4"/>
        <v>NO_M_2020_1000 m3_6_2_NC</v>
      </c>
      <c r="G282" s="327">
        <f>'JQ2 Trade'!F35</f>
        <v>343.85399999999998</v>
      </c>
    </row>
    <row r="283" spans="1:7" ht="13.5" thickBot="1" x14ac:dyDescent="0.25">
      <c r="A283" s="326" t="str">
        <f>Cover!$G$25</f>
        <v>NO</v>
      </c>
      <c r="B283" s="322" t="s">
        <v>290</v>
      </c>
      <c r="C283" s="322">
        <f>'JQ1 Production'!$E$10</f>
        <v>2020</v>
      </c>
      <c r="D283" s="322" t="s">
        <v>291</v>
      </c>
      <c r="E283" s="331" t="s">
        <v>119</v>
      </c>
      <c r="F283" s="368" t="str">
        <f t="shared" si="4"/>
        <v>NO_M_2020_1000 m3_6_2_NC_T</v>
      </c>
      <c r="G283" s="327">
        <f>'JQ2 Trade'!F36</f>
        <v>142.18299999999999</v>
      </c>
    </row>
    <row r="284" spans="1:7" ht="13.5" thickBot="1" x14ac:dyDescent="0.25">
      <c r="A284" s="326" t="str">
        <f>Cover!$G$25</f>
        <v>NO</v>
      </c>
      <c r="B284" s="322" t="s">
        <v>290</v>
      </c>
      <c r="C284" s="322">
        <f>'JQ1 Production'!$E$10</f>
        <v>2020</v>
      </c>
      <c r="D284" s="322" t="s">
        <v>291</v>
      </c>
      <c r="E284" s="331" t="s">
        <v>120</v>
      </c>
      <c r="F284" s="368" t="str">
        <f t="shared" si="4"/>
        <v>NO_M_2020_1000 m3_6_3</v>
      </c>
      <c r="G284" s="327">
        <f>'JQ2 Trade'!F37</f>
        <v>69.658000000000001</v>
      </c>
    </row>
    <row r="285" spans="1:7" ht="13.5" thickBot="1" x14ac:dyDescent="0.25">
      <c r="A285" s="326" t="str">
        <f>Cover!$G$25</f>
        <v>NO</v>
      </c>
      <c r="B285" s="322" t="s">
        <v>290</v>
      </c>
      <c r="C285" s="322">
        <f>'JQ1 Production'!$E$10</f>
        <v>2020</v>
      </c>
      <c r="D285" s="322" t="s">
        <v>291</v>
      </c>
      <c r="E285" s="331" t="s">
        <v>121</v>
      </c>
      <c r="F285" s="368" t="str">
        <f t="shared" si="4"/>
        <v>NO_M_2020_1000 m3_6_3_1</v>
      </c>
      <c r="G285" s="327">
        <f>'JQ2 Trade'!F38</f>
        <v>72.525000000000006</v>
      </c>
    </row>
    <row r="286" spans="1:7" ht="13.5" thickBot="1" x14ac:dyDescent="0.25">
      <c r="A286" s="326" t="str">
        <f>Cover!$G$25</f>
        <v>NO</v>
      </c>
      <c r="B286" s="322" t="s">
        <v>290</v>
      </c>
      <c r="C286" s="322">
        <f>'JQ1 Production'!$E$10</f>
        <v>2020</v>
      </c>
      <c r="D286" s="322" t="s">
        <v>291</v>
      </c>
      <c r="E286" s="331" t="s">
        <v>122</v>
      </c>
      <c r="F286" s="368" t="str">
        <f t="shared" si="4"/>
        <v>NO_M_2020_1000 m3_6_4</v>
      </c>
      <c r="G286" s="327">
        <f>'JQ2 Trade'!F39</f>
        <v>8.6539999999999999</v>
      </c>
    </row>
    <row r="287" spans="1:7" ht="13.5" thickBot="1" x14ac:dyDescent="0.25">
      <c r="A287" s="326" t="str">
        <f>Cover!$G$25</f>
        <v>NO</v>
      </c>
      <c r="B287" s="322" t="s">
        <v>290</v>
      </c>
      <c r="C287" s="322">
        <f>'JQ1 Production'!$E$10</f>
        <v>2020</v>
      </c>
      <c r="D287" s="322" t="s">
        <v>291</v>
      </c>
      <c r="E287" s="331" t="s">
        <v>123</v>
      </c>
      <c r="F287" s="368" t="str">
        <f t="shared" si="4"/>
        <v>NO_M_2020_1000 m3_6_4_1</v>
      </c>
      <c r="G287" s="327">
        <f>'JQ2 Trade'!F40</f>
        <v>76.900999999999996</v>
      </c>
    </row>
    <row r="288" spans="1:7" ht="13.5" thickBot="1" x14ac:dyDescent="0.25">
      <c r="A288" s="326" t="str">
        <f>Cover!$G$25</f>
        <v>NO</v>
      </c>
      <c r="B288" s="322" t="s">
        <v>290</v>
      </c>
      <c r="C288" s="322">
        <f>'JQ1 Production'!$E$10</f>
        <v>2020</v>
      </c>
      <c r="D288" s="322" t="s">
        <v>291</v>
      </c>
      <c r="E288" s="331" t="s">
        <v>124</v>
      </c>
      <c r="F288" s="368" t="str">
        <f t="shared" si="4"/>
        <v>NO_M_2020_1000 m3_6_4_2</v>
      </c>
      <c r="G288" s="327">
        <f>'JQ2 Trade'!F41</f>
        <v>55.03</v>
      </c>
    </row>
    <row r="289" spans="1:7" ht="13.5" thickBot="1" x14ac:dyDescent="0.25">
      <c r="A289" s="326" t="str">
        <f>Cover!$G$25</f>
        <v>NO</v>
      </c>
      <c r="B289" s="322" t="s">
        <v>290</v>
      </c>
      <c r="C289" s="322">
        <f>'JQ1 Production'!$E$10</f>
        <v>2020</v>
      </c>
      <c r="D289" s="322" t="s">
        <v>291</v>
      </c>
      <c r="E289" s="331" t="s">
        <v>125</v>
      </c>
      <c r="F289" s="368" t="str">
        <f t="shared" si="4"/>
        <v>NO_M_2020_1000 m3_6_4_3</v>
      </c>
      <c r="G289" s="327">
        <f>'JQ2 Trade'!F42</f>
        <v>124.77</v>
      </c>
    </row>
    <row r="290" spans="1:7" ht="13.5" thickBot="1" x14ac:dyDescent="0.25">
      <c r="A290" s="326" t="str">
        <f>Cover!$G$25</f>
        <v>NO</v>
      </c>
      <c r="B290" s="322" t="s">
        <v>290</v>
      </c>
      <c r="C290" s="322">
        <f>'JQ1 Production'!$E$10</f>
        <v>2020</v>
      </c>
      <c r="D290" s="322" t="s">
        <v>360</v>
      </c>
      <c r="E290" s="331">
        <v>7</v>
      </c>
      <c r="F290" s="368" t="str">
        <f t="shared" si="4"/>
        <v>NO_M_2020_1000 mt_7</v>
      </c>
      <c r="G290" s="327">
        <f>'JQ2 Trade'!F43</f>
        <v>12.028</v>
      </c>
    </row>
    <row r="291" spans="1:7" ht="13.5" thickBot="1" x14ac:dyDescent="0.25">
      <c r="A291" s="326" t="str">
        <f>Cover!$G$25</f>
        <v>NO</v>
      </c>
      <c r="B291" s="322" t="s">
        <v>290</v>
      </c>
      <c r="C291" s="322">
        <f>'JQ1 Production'!$E$10</f>
        <v>2020</v>
      </c>
      <c r="D291" s="322" t="s">
        <v>360</v>
      </c>
      <c r="E291" s="331" t="s">
        <v>126</v>
      </c>
      <c r="F291" s="368" t="str">
        <f t="shared" si="4"/>
        <v>NO_M_2020_1000 mt_7_1</v>
      </c>
      <c r="G291" s="327">
        <f>'JQ2 Trade'!F44</f>
        <v>108.40900000000001</v>
      </c>
    </row>
    <row r="292" spans="1:7" ht="13.5" thickBot="1" x14ac:dyDescent="0.25">
      <c r="A292" s="326" t="str">
        <f>Cover!$G$25</f>
        <v>NO</v>
      </c>
      <c r="B292" s="322" t="s">
        <v>290</v>
      </c>
      <c r="C292" s="322">
        <f>'JQ1 Production'!$E$10</f>
        <v>2020</v>
      </c>
      <c r="D292" s="322" t="s">
        <v>360</v>
      </c>
      <c r="E292" s="331" t="s">
        <v>127</v>
      </c>
      <c r="F292" s="368" t="str">
        <f t="shared" si="4"/>
        <v>NO_M_2020_1000 mt_7_2</v>
      </c>
      <c r="G292" s="327">
        <f>'JQ2 Trade'!F45</f>
        <v>4.3330000000000002</v>
      </c>
    </row>
    <row r="293" spans="1:7" ht="13.5" thickBot="1" x14ac:dyDescent="0.25">
      <c r="A293" s="326" t="str">
        <f>Cover!$G$25</f>
        <v>NO</v>
      </c>
      <c r="B293" s="322" t="s">
        <v>290</v>
      </c>
      <c r="C293" s="322">
        <f>'JQ1 Production'!$E$10</f>
        <v>2020</v>
      </c>
      <c r="D293" s="322" t="s">
        <v>360</v>
      </c>
      <c r="E293" s="331" t="s">
        <v>128</v>
      </c>
      <c r="F293" s="368" t="str">
        <f t="shared" si="4"/>
        <v>NO_M_2020_1000 mt_7_3</v>
      </c>
      <c r="G293" s="327">
        <f>'JQ2 Trade'!F46</f>
        <v>68.347999999999999</v>
      </c>
    </row>
    <row r="294" spans="1:7" ht="13.5" thickBot="1" x14ac:dyDescent="0.25">
      <c r="A294" s="326" t="str">
        <f>Cover!$G$25</f>
        <v>NO</v>
      </c>
      <c r="B294" s="322" t="s">
        <v>290</v>
      </c>
      <c r="C294" s="322">
        <f>'JQ1 Production'!$E$10</f>
        <v>2020</v>
      </c>
      <c r="D294" s="322" t="s">
        <v>360</v>
      </c>
      <c r="E294" s="331" t="s">
        <v>129</v>
      </c>
      <c r="F294" s="368" t="str">
        <f t="shared" si="4"/>
        <v>NO_M_2020_1000 mt_7_3_1</v>
      </c>
      <c r="G294" s="327">
        <f>'JQ2 Trade'!F47</f>
        <v>7.3999999999999996E-2</v>
      </c>
    </row>
    <row r="295" spans="1:7" ht="13.5" thickBot="1" x14ac:dyDescent="0.25">
      <c r="A295" s="326" t="str">
        <f>Cover!$G$25</f>
        <v>NO</v>
      </c>
      <c r="B295" s="322" t="s">
        <v>290</v>
      </c>
      <c r="C295" s="322">
        <f>'JQ1 Production'!$E$10</f>
        <v>2020</v>
      </c>
      <c r="D295" s="322" t="s">
        <v>360</v>
      </c>
      <c r="E295" s="331" t="s">
        <v>130</v>
      </c>
      <c r="F295" s="368" t="str">
        <f t="shared" si="4"/>
        <v>NO_M_2020_1000 mt_7_3_2</v>
      </c>
      <c r="G295" s="327">
        <f>'JQ2 Trade'!F48</f>
        <v>68.272000000000006</v>
      </c>
    </row>
    <row r="296" spans="1:7" ht="13.5" thickBot="1" x14ac:dyDescent="0.25">
      <c r="A296" s="326" t="str">
        <f>Cover!$G$25</f>
        <v>NO</v>
      </c>
      <c r="B296" s="322" t="s">
        <v>290</v>
      </c>
      <c r="C296" s="322">
        <f>'JQ1 Production'!$E$10</f>
        <v>2020</v>
      </c>
      <c r="D296" s="322" t="s">
        <v>360</v>
      </c>
      <c r="E296" s="331" t="s">
        <v>131</v>
      </c>
      <c r="F296" s="368" t="str">
        <f t="shared" si="4"/>
        <v>NO_M_2020_1000 mt_7_3_3</v>
      </c>
      <c r="G296" s="327">
        <f>'JQ2 Trade'!F49</f>
        <v>62.795000000000002</v>
      </c>
    </row>
    <row r="297" spans="1:7" ht="13.5" thickBot="1" x14ac:dyDescent="0.25">
      <c r="A297" s="326" t="str">
        <f>Cover!$G$25</f>
        <v>NO</v>
      </c>
      <c r="B297" s="322" t="s">
        <v>290</v>
      </c>
      <c r="C297" s="322">
        <f>'JQ1 Production'!$E$10</f>
        <v>2020</v>
      </c>
      <c r="D297" s="322" t="s">
        <v>360</v>
      </c>
      <c r="E297" s="331" t="s">
        <v>132</v>
      </c>
      <c r="F297" s="368" t="str">
        <f t="shared" si="4"/>
        <v>NO_M_2020_1000 mt_7_3_4</v>
      </c>
      <c r="G297" s="327">
        <f>'JQ2 Trade'!F50</f>
        <v>62.795000000000002</v>
      </c>
    </row>
    <row r="298" spans="1:7" ht="13.5" thickBot="1" x14ac:dyDescent="0.25">
      <c r="A298" s="326" t="str">
        <f>Cover!$G$25</f>
        <v>NO</v>
      </c>
      <c r="B298" s="322" t="s">
        <v>290</v>
      </c>
      <c r="C298" s="322">
        <f>'JQ1 Production'!$E$10</f>
        <v>2020</v>
      </c>
      <c r="D298" s="322" t="s">
        <v>360</v>
      </c>
      <c r="E298" s="331" t="s">
        <v>133</v>
      </c>
      <c r="F298" s="368" t="str">
        <f t="shared" si="4"/>
        <v>NO_M_2020_1000 mt_7_4</v>
      </c>
      <c r="G298" s="327">
        <f>'JQ2 Trade'!F51</f>
        <v>5.4770000000000003</v>
      </c>
    </row>
    <row r="299" spans="1:7" ht="13.5" thickBot="1" x14ac:dyDescent="0.25">
      <c r="A299" s="326" t="str">
        <f>Cover!$G$25</f>
        <v>NO</v>
      </c>
      <c r="B299" s="322" t="s">
        <v>290</v>
      </c>
      <c r="C299" s="322">
        <f>'JQ1 Production'!$E$10</f>
        <v>2020</v>
      </c>
      <c r="D299" s="322" t="s">
        <v>360</v>
      </c>
      <c r="E299" s="331">
        <v>8</v>
      </c>
      <c r="F299" s="368" t="str">
        <f t="shared" si="4"/>
        <v>NO_M_2020_1000 mt_8</v>
      </c>
      <c r="G299" s="327">
        <f>'JQ2 Trade'!F52</f>
        <v>2E-3</v>
      </c>
    </row>
    <row r="300" spans="1:7" ht="13.5" thickBot="1" x14ac:dyDescent="0.25">
      <c r="A300" s="326" t="str">
        <f>Cover!$G$25</f>
        <v>NO</v>
      </c>
      <c r="B300" s="322" t="s">
        <v>290</v>
      </c>
      <c r="C300" s="322">
        <f>'JQ1 Production'!$E$10</f>
        <v>2020</v>
      </c>
      <c r="D300" s="322" t="s">
        <v>360</v>
      </c>
      <c r="E300" s="331" t="s">
        <v>134</v>
      </c>
      <c r="F300" s="368" t="str">
        <f t="shared" si="4"/>
        <v>NO_M_2020_1000 mt_8_1</v>
      </c>
      <c r="G300" s="327">
        <f>'JQ2 Trade'!F53</f>
        <v>1.8979999999999999</v>
      </c>
    </row>
    <row r="301" spans="1:7" ht="13.5" thickBot="1" x14ac:dyDescent="0.25">
      <c r="A301" s="326" t="str">
        <f>Cover!$G$25</f>
        <v>NO</v>
      </c>
      <c r="B301" s="322" t="s">
        <v>290</v>
      </c>
      <c r="C301" s="322">
        <f>'JQ1 Production'!$E$10</f>
        <v>2020</v>
      </c>
      <c r="D301" s="322" t="s">
        <v>360</v>
      </c>
      <c r="E301" s="331" t="s">
        <v>135</v>
      </c>
      <c r="F301" s="368" t="str">
        <f t="shared" si="4"/>
        <v>NO_M_2020_1000 mt_8_2</v>
      </c>
      <c r="G301" s="327">
        <f>'JQ2 Trade'!F54</f>
        <v>0.26500000000000001</v>
      </c>
    </row>
    <row r="302" spans="1:7" ht="13.5" thickBot="1" x14ac:dyDescent="0.25">
      <c r="A302" s="326" t="str">
        <f>Cover!$G$25</f>
        <v>NO</v>
      </c>
      <c r="B302" s="322" t="s">
        <v>290</v>
      </c>
      <c r="C302" s="322">
        <f>'JQ1 Production'!$E$10</f>
        <v>2020</v>
      </c>
      <c r="D302" s="322" t="s">
        <v>360</v>
      </c>
      <c r="E302" s="331">
        <v>9</v>
      </c>
      <c r="F302" s="368" t="str">
        <f t="shared" si="4"/>
        <v>NO_M_2020_1000 mt_9</v>
      </c>
      <c r="G302" s="327">
        <f>'JQ2 Trade'!F55</f>
        <v>1.633</v>
      </c>
    </row>
    <row r="303" spans="1:7" ht="13.5" thickBot="1" x14ac:dyDescent="0.25">
      <c r="A303" s="326" t="str">
        <f>Cover!$G$25</f>
        <v>NO</v>
      </c>
      <c r="B303" s="322" t="s">
        <v>290</v>
      </c>
      <c r="C303" s="322">
        <f>'JQ1 Production'!$E$10</f>
        <v>2020</v>
      </c>
      <c r="D303" s="322" t="s">
        <v>360</v>
      </c>
      <c r="E303" s="331">
        <v>10</v>
      </c>
      <c r="F303" s="368" t="str">
        <f t="shared" si="4"/>
        <v>NO_M_2020_1000 mt_10</v>
      </c>
      <c r="G303" s="327">
        <f>'JQ2 Trade'!F56</f>
        <v>20.260000000000002</v>
      </c>
    </row>
    <row r="304" spans="1:7" ht="13.5" thickBot="1" x14ac:dyDescent="0.25">
      <c r="A304" s="326" t="str">
        <f>Cover!$G$25</f>
        <v>NO</v>
      </c>
      <c r="B304" s="322" t="s">
        <v>290</v>
      </c>
      <c r="C304" s="322">
        <f>'JQ1 Production'!$E$10</f>
        <v>2020</v>
      </c>
      <c r="D304" s="322" t="s">
        <v>360</v>
      </c>
      <c r="E304" s="331" t="s">
        <v>136</v>
      </c>
      <c r="F304" s="368" t="str">
        <f t="shared" si="4"/>
        <v>NO_M_2020_1000 mt_10_1</v>
      </c>
      <c r="G304" s="327">
        <f>'JQ2 Trade'!F57</f>
        <v>301.88</v>
      </c>
    </row>
    <row r="305" spans="1:7" ht="13.5" thickBot="1" x14ac:dyDescent="0.25">
      <c r="A305" s="326" t="str">
        <f>Cover!$G$25</f>
        <v>NO</v>
      </c>
      <c r="B305" s="322" t="s">
        <v>290</v>
      </c>
      <c r="C305" s="322">
        <f>'JQ1 Production'!$E$10</f>
        <v>2020</v>
      </c>
      <c r="D305" s="322" t="s">
        <v>360</v>
      </c>
      <c r="E305" s="331" t="s">
        <v>137</v>
      </c>
      <c r="F305" s="368" t="str">
        <f t="shared" si="4"/>
        <v>NO_M_2020_1000 mt_10_1_1</v>
      </c>
      <c r="G305" s="327">
        <f>'JQ2 Trade'!F58</f>
        <v>129.328</v>
      </c>
    </row>
    <row r="306" spans="1:7" ht="13.5" thickBot="1" x14ac:dyDescent="0.25">
      <c r="A306" s="326" t="str">
        <f>Cover!$G$25</f>
        <v>NO</v>
      </c>
      <c r="B306" s="322" t="s">
        <v>290</v>
      </c>
      <c r="C306" s="322">
        <f>'JQ1 Production'!$E$10</f>
        <v>2020</v>
      </c>
      <c r="D306" s="322" t="s">
        <v>360</v>
      </c>
      <c r="E306" s="331" t="s">
        <v>138</v>
      </c>
      <c r="F306" s="368" t="str">
        <f t="shared" si="4"/>
        <v>NO_M_2020_1000 mt_10_1_2</v>
      </c>
      <c r="G306" s="327">
        <f>'JQ2 Trade'!F59</f>
        <v>28.106000000000002</v>
      </c>
    </row>
    <row r="307" spans="1:7" ht="13.5" thickBot="1" x14ac:dyDescent="0.25">
      <c r="A307" s="326" t="str">
        <f>Cover!$G$25</f>
        <v>NO</v>
      </c>
      <c r="B307" s="322" t="s">
        <v>290</v>
      </c>
      <c r="C307" s="322">
        <f>'JQ1 Production'!$E$10</f>
        <v>2020</v>
      </c>
      <c r="D307" s="322" t="s">
        <v>360</v>
      </c>
      <c r="E307" s="331" t="s">
        <v>139</v>
      </c>
      <c r="F307" s="368" t="str">
        <f t="shared" si="4"/>
        <v>NO_M_2020_1000 mt_10_1_3</v>
      </c>
      <c r="G307" s="327">
        <f>'JQ2 Trade'!F60</f>
        <v>2.887</v>
      </c>
    </row>
    <row r="308" spans="1:7" ht="13.5" thickBot="1" x14ac:dyDescent="0.25">
      <c r="A308" s="326" t="str">
        <f>Cover!$G$25</f>
        <v>NO</v>
      </c>
      <c r="B308" s="322" t="s">
        <v>290</v>
      </c>
      <c r="C308" s="322">
        <f>'JQ1 Production'!$E$10</f>
        <v>2020</v>
      </c>
      <c r="D308" s="322" t="s">
        <v>360</v>
      </c>
      <c r="E308" s="331" t="s">
        <v>140</v>
      </c>
      <c r="F308" s="368" t="str">
        <f t="shared" si="4"/>
        <v>NO_M_2020_1000 mt_10_1_4</v>
      </c>
      <c r="G308" s="327">
        <f>'JQ2 Trade'!F61</f>
        <v>65.762</v>
      </c>
    </row>
    <row r="309" spans="1:7" ht="13.5" thickBot="1" x14ac:dyDescent="0.25">
      <c r="A309" s="326" t="str">
        <f>Cover!$G$25</f>
        <v>NO</v>
      </c>
      <c r="B309" s="322" t="s">
        <v>290</v>
      </c>
      <c r="C309" s="322">
        <f>'JQ1 Production'!$E$10</f>
        <v>2020</v>
      </c>
      <c r="D309" s="322" t="s">
        <v>360</v>
      </c>
      <c r="E309" s="331" t="s">
        <v>141</v>
      </c>
      <c r="F309" s="368" t="str">
        <f t="shared" si="4"/>
        <v>NO_M_2020_1000 mt_10_2</v>
      </c>
      <c r="G309" s="327">
        <f>'JQ2 Trade'!F62</f>
        <v>32.573</v>
      </c>
    </row>
    <row r="310" spans="1:7" ht="13.5" thickBot="1" x14ac:dyDescent="0.25">
      <c r="A310" s="326" t="str">
        <f>Cover!$G$25</f>
        <v>NO</v>
      </c>
      <c r="B310" s="322" t="s">
        <v>290</v>
      </c>
      <c r="C310" s="322">
        <f>'JQ1 Production'!$E$10</f>
        <v>2020</v>
      </c>
      <c r="D310" s="322" t="s">
        <v>360</v>
      </c>
      <c r="E310" s="331" t="s">
        <v>142</v>
      </c>
      <c r="F310" s="368" t="str">
        <f t="shared" si="4"/>
        <v>NO_M_2020_1000 mt_10_3</v>
      </c>
      <c r="G310" s="327">
        <f>'JQ2 Trade'!F63</f>
        <v>8.7520000000000007</v>
      </c>
    </row>
    <row r="311" spans="1:7" ht="13.5" thickBot="1" x14ac:dyDescent="0.25">
      <c r="A311" s="326" t="str">
        <f>Cover!$G$25</f>
        <v>NO</v>
      </c>
      <c r="B311" s="322" t="s">
        <v>290</v>
      </c>
      <c r="C311" s="322">
        <f>'JQ1 Production'!$E$10</f>
        <v>2020</v>
      </c>
      <c r="D311" s="322" t="s">
        <v>360</v>
      </c>
      <c r="E311" s="331" t="s">
        <v>143</v>
      </c>
      <c r="F311" s="368" t="str">
        <f t="shared" si="4"/>
        <v>NO_M_2020_1000 mt_10_3_1</v>
      </c>
      <c r="G311" s="327">
        <f>'JQ2 Trade'!F64</f>
        <v>161.904</v>
      </c>
    </row>
    <row r="312" spans="1:7" ht="13.5" thickBot="1" x14ac:dyDescent="0.25">
      <c r="A312" s="326" t="str">
        <f>Cover!$G$25</f>
        <v>NO</v>
      </c>
      <c r="B312" s="322" t="s">
        <v>290</v>
      </c>
      <c r="C312" s="322">
        <f>'JQ1 Production'!$E$10</f>
        <v>2020</v>
      </c>
      <c r="D312" s="322" t="s">
        <v>360</v>
      </c>
      <c r="E312" s="331" t="s">
        <v>144</v>
      </c>
      <c r="F312" s="368" t="str">
        <f t="shared" si="4"/>
        <v>NO_M_2020_1000 mt_10_3_2</v>
      </c>
      <c r="G312" s="327">
        <f>'JQ2 Trade'!F65</f>
        <v>103.58</v>
      </c>
    </row>
    <row r="313" spans="1:7" ht="13.5" thickBot="1" x14ac:dyDescent="0.25">
      <c r="A313" s="326" t="str">
        <f>Cover!$G$25</f>
        <v>NO</v>
      </c>
      <c r="B313" s="322" t="s">
        <v>290</v>
      </c>
      <c r="C313" s="322">
        <f>'JQ1 Production'!$E$10</f>
        <v>2020</v>
      </c>
      <c r="D313" s="322" t="s">
        <v>360</v>
      </c>
      <c r="E313" s="331" t="s">
        <v>145</v>
      </c>
      <c r="F313" s="368" t="str">
        <f t="shared" si="4"/>
        <v>NO_M_2020_1000 mt_10_3_3</v>
      </c>
      <c r="G313" s="327">
        <f>'JQ2 Trade'!F66</f>
        <v>37.631</v>
      </c>
    </row>
    <row r="314" spans="1:7" ht="13.5" thickBot="1" x14ac:dyDescent="0.25">
      <c r="A314" s="326" t="str">
        <f>Cover!$G$25</f>
        <v>NO</v>
      </c>
      <c r="B314" s="322" t="s">
        <v>290</v>
      </c>
      <c r="C314" s="322">
        <f>'JQ1 Production'!$E$10</f>
        <v>2020</v>
      </c>
      <c r="D314" s="322" t="s">
        <v>360</v>
      </c>
      <c r="E314" s="331" t="s">
        <v>146</v>
      </c>
      <c r="F314" s="368" t="str">
        <f t="shared" si="4"/>
        <v>NO_M_2020_1000 mt_10_3_4</v>
      </c>
      <c r="G314" s="327">
        <f>'JQ2 Trade'!F67</f>
        <v>18.861000000000001</v>
      </c>
    </row>
    <row r="315" spans="1:7" ht="13.5" thickBot="1" x14ac:dyDescent="0.25">
      <c r="A315" s="343" t="str">
        <f>Cover!$G$25</f>
        <v>NO</v>
      </c>
      <c r="B315" s="340" t="s">
        <v>290</v>
      </c>
      <c r="C315" s="340">
        <f>'JQ1 Production'!$E$10</f>
        <v>2020</v>
      </c>
      <c r="D315" s="340" t="s">
        <v>360</v>
      </c>
      <c r="E315" s="344" t="s">
        <v>147</v>
      </c>
      <c r="F315" s="368" t="str">
        <f t="shared" si="4"/>
        <v>NO_M_2020_1000 mt_10_4</v>
      </c>
      <c r="G315" s="341">
        <f>'JQ2 Trade'!F68</f>
        <v>1.8320000000000001</v>
      </c>
    </row>
    <row r="316" spans="1:7" ht="13.5" thickBot="1" x14ac:dyDescent="0.25">
      <c r="A316" s="323" t="str">
        <f>Cover!$G$25</f>
        <v>NO</v>
      </c>
      <c r="B316" s="324" t="s">
        <v>290</v>
      </c>
      <c r="C316" s="324">
        <f>'JQ1 Production'!$E$10</f>
        <v>2020</v>
      </c>
      <c r="D316" s="324" t="s">
        <v>214</v>
      </c>
      <c r="E316" s="338">
        <v>1</v>
      </c>
      <c r="F316" s="368" t="str">
        <f t="shared" si="4"/>
        <v>NO_M_2020_1000 NAC_1</v>
      </c>
      <c r="G316" s="325">
        <f>'JQ2 Trade'!G11</f>
        <v>384530</v>
      </c>
    </row>
    <row r="317" spans="1:7" ht="13.5" thickBot="1" x14ac:dyDescent="0.25">
      <c r="A317" s="326" t="str">
        <f>Cover!$G$25</f>
        <v>NO</v>
      </c>
      <c r="B317" s="322" t="s">
        <v>290</v>
      </c>
      <c r="C317" s="322">
        <f>'JQ1 Production'!$E$10</f>
        <v>2020</v>
      </c>
      <c r="D317" s="322" t="s">
        <v>214</v>
      </c>
      <c r="E317" s="331" t="s">
        <v>93</v>
      </c>
      <c r="F317" s="368" t="str">
        <f t="shared" si="4"/>
        <v>NO_M_2020_1000 NAC_1_1</v>
      </c>
      <c r="G317" s="325">
        <f>'JQ2 Trade'!G12</f>
        <v>139023</v>
      </c>
    </row>
    <row r="318" spans="1:7" ht="13.5" thickBot="1" x14ac:dyDescent="0.25">
      <c r="A318" s="326" t="str">
        <f>Cover!$G$25</f>
        <v>NO</v>
      </c>
      <c r="B318" s="322" t="s">
        <v>290</v>
      </c>
      <c r="C318" s="322">
        <f>'JQ1 Production'!$E$10</f>
        <v>2020</v>
      </c>
      <c r="D318" s="322" t="s">
        <v>214</v>
      </c>
      <c r="E318" s="331" t="s">
        <v>96</v>
      </c>
      <c r="F318" s="368" t="str">
        <f t="shared" si="4"/>
        <v>NO_M_2020_1000 NAC_1_2</v>
      </c>
      <c r="G318" s="325">
        <f>'JQ2 Trade'!G13</f>
        <v>6346</v>
      </c>
    </row>
    <row r="319" spans="1:7" ht="13.5" thickBot="1" x14ac:dyDescent="0.25">
      <c r="A319" s="326" t="str">
        <f>Cover!$G$25</f>
        <v>NO</v>
      </c>
      <c r="B319" s="322" t="s">
        <v>290</v>
      </c>
      <c r="C319" s="322">
        <f>'JQ1 Production'!$E$10</f>
        <v>2020</v>
      </c>
      <c r="D319" s="322" t="s">
        <v>214</v>
      </c>
      <c r="E319" s="331" t="s">
        <v>97</v>
      </c>
      <c r="F319" s="368" t="str">
        <f t="shared" si="4"/>
        <v>NO_M_2020_1000 NAC_1_2_C</v>
      </c>
      <c r="G319" s="325">
        <f>'JQ2 Trade'!G14</f>
        <v>132677</v>
      </c>
    </row>
    <row r="320" spans="1:7" ht="13.5" thickBot="1" x14ac:dyDescent="0.25">
      <c r="A320" s="326" t="str">
        <f>Cover!$G$25</f>
        <v>NO</v>
      </c>
      <c r="B320" s="322" t="s">
        <v>290</v>
      </c>
      <c r="C320" s="322">
        <f>'JQ1 Production'!$E$10</f>
        <v>2020</v>
      </c>
      <c r="D320" s="322" t="s">
        <v>214</v>
      </c>
      <c r="E320" s="331" t="s">
        <v>98</v>
      </c>
      <c r="F320" s="368" t="str">
        <f t="shared" si="4"/>
        <v>NO_M_2020_1000 NAC_1_2_NC</v>
      </c>
      <c r="G320" s="325">
        <f>'JQ2 Trade'!G15</f>
        <v>245507</v>
      </c>
    </row>
    <row r="321" spans="1:7" ht="13.5" thickBot="1" x14ac:dyDescent="0.25">
      <c r="A321" s="326" t="str">
        <f>Cover!$G$25</f>
        <v>NO</v>
      </c>
      <c r="B321" s="322" t="s">
        <v>290</v>
      </c>
      <c r="C321" s="322">
        <f>'JQ1 Production'!$E$10</f>
        <v>2020</v>
      </c>
      <c r="D321" s="322" t="s">
        <v>214</v>
      </c>
      <c r="E321" s="331" t="s">
        <v>99</v>
      </c>
      <c r="F321" s="368" t="str">
        <f t="shared" si="4"/>
        <v>NO_M_2020_1000 NAC_1_2_NC_T</v>
      </c>
      <c r="G321" s="325">
        <f>'JQ2 Trade'!G16</f>
        <v>242330</v>
      </c>
    </row>
    <row r="322" spans="1:7" ht="13.5" thickBot="1" x14ac:dyDescent="0.25">
      <c r="A322" s="326" t="str">
        <f>Cover!$G$25</f>
        <v>NO</v>
      </c>
      <c r="B322" s="322" t="s">
        <v>290</v>
      </c>
      <c r="C322" s="322">
        <f>'JQ1 Production'!$E$10</f>
        <v>2020</v>
      </c>
      <c r="D322" s="322" t="s">
        <v>214</v>
      </c>
      <c r="E322" s="331">
        <v>2</v>
      </c>
      <c r="F322" s="368" t="str">
        <f t="shared" si="4"/>
        <v>NO_M_2020_1000 NAC_2</v>
      </c>
      <c r="G322" s="325">
        <f>'JQ2 Trade'!G17</f>
        <v>3177</v>
      </c>
    </row>
    <row r="323" spans="1:7" ht="13.5" thickBot="1" x14ac:dyDescent="0.25">
      <c r="A323" s="326" t="str">
        <f>Cover!$G$25</f>
        <v>NO</v>
      </c>
      <c r="B323" s="322" t="s">
        <v>290</v>
      </c>
      <c r="C323" s="322">
        <f>'JQ1 Production'!$E$10</f>
        <v>2020</v>
      </c>
      <c r="D323" s="322" t="s">
        <v>214</v>
      </c>
      <c r="E323" s="331">
        <v>3</v>
      </c>
      <c r="F323" s="368" t="str">
        <f t="shared" si="4"/>
        <v>NO_M_2020_1000 NAC_3</v>
      </c>
      <c r="G323" s="325">
        <f>'JQ2 Trade'!G18</f>
        <v>507</v>
      </c>
    </row>
    <row r="324" spans="1:7" ht="13.5" thickBot="1" x14ac:dyDescent="0.25">
      <c r="A324" s="326" t="str">
        <f>Cover!$G$25</f>
        <v>NO</v>
      </c>
      <c r="B324" s="322" t="s">
        <v>290</v>
      </c>
      <c r="C324" s="322">
        <f>'JQ1 Production'!$E$10</f>
        <v>2020</v>
      </c>
      <c r="D324" s="322" t="s">
        <v>214</v>
      </c>
      <c r="E324" s="331" t="s">
        <v>378</v>
      </c>
      <c r="F324" s="368" t="str">
        <f>CONCATENATE(A324,"_",B324,"_",C324,"_",D324,"_",E324)</f>
        <v>NO_M_2020_1000 NAC_3_1</v>
      </c>
      <c r="G324" s="325">
        <f>'JQ2 Trade'!G19</f>
        <v>273237</v>
      </c>
    </row>
    <row r="325" spans="1:7" ht="13.5" thickBot="1" x14ac:dyDescent="0.25">
      <c r="A325" s="326" t="str">
        <f>Cover!$G$25</f>
        <v>NO</v>
      </c>
      <c r="B325" s="322" t="s">
        <v>290</v>
      </c>
      <c r="C325" s="322">
        <f>'JQ1 Production'!$E$10</f>
        <v>2020</v>
      </c>
      <c r="D325" s="322" t="s">
        <v>214</v>
      </c>
      <c r="E325" s="331" t="s">
        <v>379</v>
      </c>
      <c r="F325" s="368" t="str">
        <f>CONCATENATE(A325,"_",B325,"_",C325,"_",D325,"_",E325)</f>
        <v>NO_M_2020_1000 NAC_3_2</v>
      </c>
      <c r="G325" s="325">
        <f>'JQ2 Trade'!G20</f>
        <v>346722</v>
      </c>
    </row>
    <row r="326" spans="1:7" ht="13.5" thickBot="1" x14ac:dyDescent="0.25">
      <c r="A326" s="326" t="str">
        <f>Cover!$G$25</f>
        <v>NO</v>
      </c>
      <c r="B326" s="322" t="s">
        <v>290</v>
      </c>
      <c r="C326" s="322">
        <f>'JQ1 Production'!$E$10</f>
        <v>2020</v>
      </c>
      <c r="D326" s="322" t="s">
        <v>214</v>
      </c>
      <c r="E326" s="331">
        <v>4</v>
      </c>
      <c r="F326" s="368" t="str">
        <f>CONCATENATE(A326,"_",B326,"_",C326,"_",D326,"_",E326)</f>
        <v>NO_M_2020_1000 NAC_4</v>
      </c>
      <c r="G326" s="325">
        <f>'JQ2 Trade'!G21</f>
        <v>129025</v>
      </c>
    </row>
    <row r="327" spans="1:7" ht="13.5" thickBot="1" x14ac:dyDescent="0.25">
      <c r="A327" s="326" t="str">
        <f>Cover!$G$25</f>
        <v>NO</v>
      </c>
      <c r="B327" s="322" t="s">
        <v>290</v>
      </c>
      <c r="C327" s="322">
        <f>'JQ1 Production'!$E$10</f>
        <v>2020</v>
      </c>
      <c r="D327" s="322" t="s">
        <v>214</v>
      </c>
      <c r="E327" s="331" t="s">
        <v>380</v>
      </c>
      <c r="F327" s="368" t="str">
        <f>CONCATENATE(A327,"_",B327,"_",C327,"_",D327,"_",E327)</f>
        <v>NO_M_2020_1000 NAC_4_1</v>
      </c>
      <c r="G327" s="325">
        <f>'JQ2 Trade'!G22</f>
        <v>217697</v>
      </c>
    </row>
    <row r="328" spans="1:7" ht="13.5" thickBot="1" x14ac:dyDescent="0.25">
      <c r="A328" s="326" t="str">
        <f>Cover!$G$25</f>
        <v>NO</v>
      </c>
      <c r="B328" s="322" t="s">
        <v>290</v>
      </c>
      <c r="C328" s="322">
        <f>'JQ1 Production'!$E$10</f>
        <v>2020</v>
      </c>
      <c r="D328" s="322" t="s">
        <v>214</v>
      </c>
      <c r="E328" s="331" t="s">
        <v>381</v>
      </c>
      <c r="F328" s="368" t="str">
        <f>CONCATENATE(A328,"_",B328,"_",C328,"_",D328,"_",E328)</f>
        <v>NO_M_2020_1000 NAC_4_2</v>
      </c>
      <c r="G328" s="325">
        <f>'JQ2 Trade'!G23</f>
        <v>0</v>
      </c>
    </row>
    <row r="329" spans="1:7" ht="13.5" thickBot="1" x14ac:dyDescent="0.25">
      <c r="A329" s="326" t="str">
        <f>Cover!$G$25</f>
        <v>NO</v>
      </c>
      <c r="B329" s="322" t="s">
        <v>290</v>
      </c>
      <c r="C329" s="322">
        <f>'JQ1 Production'!$E$10</f>
        <v>2020</v>
      </c>
      <c r="D329" s="322" t="s">
        <v>214</v>
      </c>
      <c r="E329" s="331">
        <v>5</v>
      </c>
      <c r="F329" s="368" t="str">
        <f t="shared" si="4"/>
        <v>NO_M_2020_1000 NAC_5</v>
      </c>
      <c r="G329" s="325">
        <f>'JQ2 Trade'!G24</f>
        <v>77475</v>
      </c>
    </row>
    <row r="330" spans="1:7" ht="13.5" thickBot="1" x14ac:dyDescent="0.25">
      <c r="A330" s="326" t="str">
        <f>Cover!$G$25</f>
        <v>NO</v>
      </c>
      <c r="B330" s="322" t="s">
        <v>290</v>
      </c>
      <c r="C330" s="322">
        <f>'JQ1 Production'!$E$10</f>
        <v>2020</v>
      </c>
      <c r="D330" s="322" t="s">
        <v>214</v>
      </c>
      <c r="E330" s="331" t="s">
        <v>109</v>
      </c>
      <c r="F330" s="368" t="str">
        <f t="shared" si="4"/>
        <v>NO_M_2020_1000 NAC_5_C</v>
      </c>
      <c r="G330" s="325">
        <f>'JQ2 Trade'!G25</f>
        <v>46017</v>
      </c>
    </row>
    <row r="331" spans="1:7" ht="13.5" thickBot="1" x14ac:dyDescent="0.25">
      <c r="A331" s="326" t="str">
        <f>Cover!$G$25</f>
        <v>NO</v>
      </c>
      <c r="B331" s="322" t="s">
        <v>290</v>
      </c>
      <c r="C331" s="322">
        <f>'JQ1 Production'!$E$10</f>
        <v>2020</v>
      </c>
      <c r="D331" s="322" t="s">
        <v>214</v>
      </c>
      <c r="E331" s="331" t="s">
        <v>110</v>
      </c>
      <c r="F331" s="368" t="str">
        <f t="shared" si="4"/>
        <v>NO_M_2020_1000 NAC_5_NC</v>
      </c>
      <c r="G331" s="325">
        <f>'JQ2 Trade'!G26</f>
        <v>31458</v>
      </c>
    </row>
    <row r="332" spans="1:7" ht="13.5" thickBot="1" x14ac:dyDescent="0.25">
      <c r="A332" s="326" t="str">
        <f>Cover!$G$25</f>
        <v>NO</v>
      </c>
      <c r="B332" s="322" t="s">
        <v>290</v>
      </c>
      <c r="C332" s="322">
        <f>'JQ1 Production'!$E$10</f>
        <v>2020</v>
      </c>
      <c r="D332" s="322" t="s">
        <v>214</v>
      </c>
      <c r="E332" s="331" t="s">
        <v>111</v>
      </c>
      <c r="F332" s="368" t="str">
        <f t="shared" si="4"/>
        <v>NO_M_2020_1000 NAC_5_NC_T</v>
      </c>
      <c r="G332" s="325">
        <f>'JQ2 Trade'!G27</f>
        <v>3284684</v>
      </c>
    </row>
    <row r="333" spans="1:7" ht="13.5" thickBot="1" x14ac:dyDescent="0.25">
      <c r="A333" s="326" t="str">
        <f>Cover!$G$25</f>
        <v>NO</v>
      </c>
      <c r="B333" s="322" t="s">
        <v>290</v>
      </c>
      <c r="C333" s="322">
        <f>'JQ1 Production'!$E$10</f>
        <v>2020</v>
      </c>
      <c r="D333" s="322" t="s">
        <v>214</v>
      </c>
      <c r="E333" s="331">
        <v>6</v>
      </c>
      <c r="F333" s="368" t="str">
        <f t="shared" si="4"/>
        <v>NO_M_2020_1000 NAC_6</v>
      </c>
      <c r="G333" s="325">
        <f>'JQ2 Trade'!G28</f>
        <v>3011736</v>
      </c>
    </row>
    <row r="334" spans="1:7" ht="13.5" thickBot="1" x14ac:dyDescent="0.25">
      <c r="A334" s="326" t="str">
        <f>Cover!$G$25</f>
        <v>NO</v>
      </c>
      <c r="B334" s="322" t="s">
        <v>290</v>
      </c>
      <c r="C334" s="322">
        <f>'JQ1 Production'!$E$10</f>
        <v>2020</v>
      </c>
      <c r="D334" s="322" t="s">
        <v>214</v>
      </c>
      <c r="E334" s="331" t="s">
        <v>112</v>
      </c>
      <c r="F334" s="368" t="str">
        <f t="shared" si="4"/>
        <v>NO_M_2020_1000 NAC_6_1</v>
      </c>
      <c r="G334" s="325">
        <f>'JQ2 Trade'!G29</f>
        <v>272948</v>
      </c>
    </row>
    <row r="335" spans="1:7" ht="13.5" thickBot="1" x14ac:dyDescent="0.25">
      <c r="A335" s="326" t="str">
        <f>Cover!$G$25</f>
        <v>NO</v>
      </c>
      <c r="B335" s="322" t="s">
        <v>290</v>
      </c>
      <c r="C335" s="322">
        <f>'JQ1 Production'!$E$10</f>
        <v>2020</v>
      </c>
      <c r="D335" s="322" t="s">
        <v>214</v>
      </c>
      <c r="E335" s="331" t="s">
        <v>113</v>
      </c>
      <c r="F335" s="368" t="str">
        <f t="shared" si="4"/>
        <v>NO_M_2020_1000 NAC_6_1_C</v>
      </c>
      <c r="G335" s="325">
        <f>'JQ2 Trade'!G30</f>
        <v>37434</v>
      </c>
    </row>
    <row r="336" spans="1:7" ht="13.5" thickBot="1" x14ac:dyDescent="0.25">
      <c r="A336" s="326" t="str">
        <f>Cover!$G$25</f>
        <v>NO</v>
      </c>
      <c r="B336" s="322" t="s">
        <v>290</v>
      </c>
      <c r="C336" s="322">
        <f>'JQ1 Production'!$E$10</f>
        <v>2020</v>
      </c>
      <c r="D336" s="322" t="s">
        <v>214</v>
      </c>
      <c r="E336" s="331" t="s">
        <v>114</v>
      </c>
      <c r="F336" s="368" t="str">
        <f t="shared" si="4"/>
        <v>NO_M_2020_1000 NAC_6_1_NC</v>
      </c>
      <c r="G336" s="325">
        <f>'JQ2 Trade'!G31</f>
        <v>54548</v>
      </c>
    </row>
    <row r="337" spans="1:7" ht="13.5" thickBot="1" x14ac:dyDescent="0.25">
      <c r="A337" s="326" t="str">
        <f>Cover!$G$25</f>
        <v>NO</v>
      </c>
      <c r="B337" s="322" t="s">
        <v>290</v>
      </c>
      <c r="C337" s="322">
        <f>'JQ1 Production'!$E$10</f>
        <v>2020</v>
      </c>
      <c r="D337" s="322" t="s">
        <v>214</v>
      </c>
      <c r="E337" s="331" t="s">
        <v>115</v>
      </c>
      <c r="F337" s="368" t="str">
        <f t="shared" si="4"/>
        <v>NO_M_2020_1000 NAC_6_1_NC_T</v>
      </c>
      <c r="G337" s="325">
        <f>'JQ2 Trade'!G32</f>
        <v>1543</v>
      </c>
    </row>
    <row r="338" spans="1:7" ht="13.5" thickBot="1" x14ac:dyDescent="0.25">
      <c r="A338" s="326" t="str">
        <f>Cover!$G$25</f>
        <v>NO</v>
      </c>
      <c r="B338" s="322" t="s">
        <v>290</v>
      </c>
      <c r="C338" s="322">
        <f>'JQ1 Production'!$E$10</f>
        <v>2020</v>
      </c>
      <c r="D338" s="322" t="s">
        <v>214</v>
      </c>
      <c r="E338" s="331" t="s">
        <v>116</v>
      </c>
      <c r="F338" s="368" t="str">
        <f t="shared" si="4"/>
        <v>NO_M_2020_1000 NAC_6_2</v>
      </c>
      <c r="G338" s="325">
        <f>'JQ2 Trade'!G33</f>
        <v>53005</v>
      </c>
    </row>
    <row r="339" spans="1:7" ht="13.5" thickBot="1" x14ac:dyDescent="0.25">
      <c r="A339" s="326" t="str">
        <f>Cover!$G$25</f>
        <v>NO</v>
      </c>
      <c r="B339" s="322" t="s">
        <v>290</v>
      </c>
      <c r="C339" s="322">
        <f>'JQ1 Production'!$E$10</f>
        <v>2020</v>
      </c>
      <c r="D339" s="322" t="s">
        <v>214</v>
      </c>
      <c r="E339" s="331" t="s">
        <v>117</v>
      </c>
      <c r="F339" s="368" t="str">
        <f t="shared" si="4"/>
        <v>NO_M_2020_1000 NAC_6_2_C</v>
      </c>
      <c r="G339" s="325">
        <f>'JQ2 Trade'!G34</f>
        <v>606</v>
      </c>
    </row>
    <row r="340" spans="1:7" ht="13.5" thickBot="1" x14ac:dyDescent="0.25">
      <c r="A340" s="326" t="str">
        <f>Cover!$G$25</f>
        <v>NO</v>
      </c>
      <c r="B340" s="322" t="s">
        <v>290</v>
      </c>
      <c r="C340" s="322">
        <f>'JQ1 Production'!$E$10</f>
        <v>2020</v>
      </c>
      <c r="D340" s="322" t="s">
        <v>214</v>
      </c>
      <c r="E340" s="331" t="s">
        <v>118</v>
      </c>
      <c r="F340" s="368" t="str">
        <f t="shared" si="4"/>
        <v>NO_M_2020_1000 NAC_6_2_NC</v>
      </c>
      <c r="G340" s="325">
        <f>'JQ2 Trade'!G35</f>
        <v>2416772</v>
      </c>
    </row>
    <row r="341" spans="1:7" ht="13.5" thickBot="1" x14ac:dyDescent="0.25">
      <c r="A341" s="326" t="str">
        <f>Cover!$G$25</f>
        <v>NO</v>
      </c>
      <c r="B341" s="322" t="s">
        <v>290</v>
      </c>
      <c r="C341" s="322">
        <f>'JQ1 Production'!$E$10</f>
        <v>2020</v>
      </c>
      <c r="D341" s="322" t="s">
        <v>214</v>
      </c>
      <c r="E341" s="331" t="s">
        <v>119</v>
      </c>
      <c r="F341" s="368" t="str">
        <f t="shared" si="4"/>
        <v>NO_M_2020_1000 NAC_6_2_NC_T</v>
      </c>
      <c r="G341" s="325">
        <f>'JQ2 Trade'!G36</f>
        <v>895511</v>
      </c>
    </row>
    <row r="342" spans="1:7" ht="13.5" thickBot="1" x14ac:dyDescent="0.25">
      <c r="A342" s="326" t="str">
        <f>Cover!$G$25</f>
        <v>NO</v>
      </c>
      <c r="B342" s="322" t="s">
        <v>290</v>
      </c>
      <c r="C342" s="322">
        <f>'JQ1 Production'!$E$10</f>
        <v>2020</v>
      </c>
      <c r="D342" s="322" t="s">
        <v>214</v>
      </c>
      <c r="E342" s="331" t="s">
        <v>120</v>
      </c>
      <c r="F342" s="368" t="str">
        <f t="shared" si="4"/>
        <v>NO_M_2020_1000 NAC_6_3</v>
      </c>
      <c r="G342" s="325">
        <f>'JQ2 Trade'!G37</f>
        <v>406276</v>
      </c>
    </row>
    <row r="343" spans="1:7" ht="13.5" thickBot="1" x14ac:dyDescent="0.25">
      <c r="A343" s="326" t="str">
        <f>Cover!$G$25</f>
        <v>NO</v>
      </c>
      <c r="B343" s="322" t="s">
        <v>290</v>
      </c>
      <c r="C343" s="322">
        <f>'JQ1 Production'!$E$10</f>
        <v>2020</v>
      </c>
      <c r="D343" s="322" t="s">
        <v>214</v>
      </c>
      <c r="E343" s="331" t="s">
        <v>121</v>
      </c>
      <c r="F343" s="368" t="str">
        <f t="shared" si="4"/>
        <v>NO_M_2020_1000 NAC_6_3_1</v>
      </c>
      <c r="G343" s="325">
        <f>'JQ2 Trade'!G38</f>
        <v>489235</v>
      </c>
    </row>
    <row r="344" spans="1:7" ht="13.5" thickBot="1" x14ac:dyDescent="0.25">
      <c r="A344" s="326" t="str">
        <f>Cover!$G$25</f>
        <v>NO</v>
      </c>
      <c r="B344" s="322" t="s">
        <v>290</v>
      </c>
      <c r="C344" s="322">
        <f>'JQ1 Production'!$E$10</f>
        <v>2020</v>
      </c>
      <c r="D344" s="322" t="s">
        <v>214</v>
      </c>
      <c r="E344" s="331" t="s">
        <v>122</v>
      </c>
      <c r="F344" s="368" t="str">
        <f t="shared" si="4"/>
        <v>NO_M_2020_1000 NAC_6_4</v>
      </c>
      <c r="G344" s="325">
        <f>'JQ2 Trade'!G39</f>
        <v>45934</v>
      </c>
    </row>
    <row r="345" spans="1:7" ht="13.5" thickBot="1" x14ac:dyDescent="0.25">
      <c r="A345" s="326" t="str">
        <f>Cover!$G$25</f>
        <v>NO</v>
      </c>
      <c r="B345" s="322" t="s">
        <v>290</v>
      </c>
      <c r="C345" s="322">
        <f>'JQ1 Production'!$E$10</f>
        <v>2020</v>
      </c>
      <c r="D345" s="322" t="s">
        <v>214</v>
      </c>
      <c r="E345" s="331" t="s">
        <v>123</v>
      </c>
      <c r="F345" s="368" t="str">
        <f t="shared" si="4"/>
        <v>NO_M_2020_1000 NAC_6_4_1</v>
      </c>
      <c r="G345" s="325">
        <f>'JQ2 Trade'!G40</f>
        <v>421423</v>
      </c>
    </row>
    <row r="346" spans="1:7" ht="13.5" thickBot="1" x14ac:dyDescent="0.25">
      <c r="A346" s="326" t="str">
        <f>Cover!$G$25</f>
        <v>NO</v>
      </c>
      <c r="B346" s="322" t="s">
        <v>290</v>
      </c>
      <c r="C346" s="322">
        <f>'JQ1 Production'!$E$10</f>
        <v>2020</v>
      </c>
      <c r="D346" s="322" t="s">
        <v>214</v>
      </c>
      <c r="E346" s="331" t="s">
        <v>124</v>
      </c>
      <c r="F346" s="368" t="str">
        <f t="shared" si="4"/>
        <v>NO_M_2020_1000 NAC_6_4_2</v>
      </c>
      <c r="G346" s="325">
        <f>'JQ2 Trade'!G41</f>
        <v>235045</v>
      </c>
    </row>
    <row r="347" spans="1:7" ht="13.5" thickBot="1" x14ac:dyDescent="0.25">
      <c r="A347" s="326" t="str">
        <f>Cover!$G$25</f>
        <v>NO</v>
      </c>
      <c r="B347" s="322" t="s">
        <v>290</v>
      </c>
      <c r="C347" s="322">
        <f>'JQ1 Production'!$E$10</f>
        <v>2020</v>
      </c>
      <c r="D347" s="322" t="s">
        <v>214</v>
      </c>
      <c r="E347" s="331" t="s">
        <v>125</v>
      </c>
      <c r="F347" s="368" t="str">
        <f t="shared" ref="F347:F414" si="5">CONCATENATE(A347,"_",B347,"_",C347,"_",D347,"_",E347)</f>
        <v>NO_M_2020_1000 NAC_6_4_3</v>
      </c>
      <c r="G347" s="325">
        <f>'JQ2 Trade'!G42</f>
        <v>1099838</v>
      </c>
    </row>
    <row r="348" spans="1:7" ht="13.5" thickBot="1" x14ac:dyDescent="0.25">
      <c r="A348" s="326" t="str">
        <f>Cover!$G$25</f>
        <v>NO</v>
      </c>
      <c r="B348" s="322" t="s">
        <v>290</v>
      </c>
      <c r="C348" s="322">
        <f>'JQ1 Production'!$E$10</f>
        <v>2020</v>
      </c>
      <c r="D348" s="322" t="s">
        <v>214</v>
      </c>
      <c r="E348" s="331">
        <v>7</v>
      </c>
      <c r="F348" s="368" t="str">
        <f t="shared" si="5"/>
        <v>NO_M_2020_1000 NAC_7</v>
      </c>
      <c r="G348" s="325">
        <f>'JQ2 Trade'!G43</f>
        <v>119085</v>
      </c>
    </row>
    <row r="349" spans="1:7" ht="13.5" thickBot="1" x14ac:dyDescent="0.25">
      <c r="A349" s="326" t="str">
        <f>Cover!$G$25</f>
        <v>NO</v>
      </c>
      <c r="B349" s="322" t="s">
        <v>290</v>
      </c>
      <c r="C349" s="322">
        <f>'JQ1 Production'!$E$10</f>
        <v>2020</v>
      </c>
      <c r="D349" s="322" t="s">
        <v>214</v>
      </c>
      <c r="E349" s="331" t="s">
        <v>126</v>
      </c>
      <c r="F349" s="368" t="str">
        <f t="shared" si="5"/>
        <v>NO_M_2020_1000 NAC_7_1</v>
      </c>
      <c r="G349" s="325">
        <f>'JQ2 Trade'!G44</f>
        <v>946393</v>
      </c>
    </row>
    <row r="350" spans="1:7" ht="13.5" thickBot="1" x14ac:dyDescent="0.25">
      <c r="A350" s="326" t="str">
        <f>Cover!$G$25</f>
        <v>NO</v>
      </c>
      <c r="B350" s="322" t="s">
        <v>290</v>
      </c>
      <c r="C350" s="322">
        <f>'JQ1 Production'!$E$10</f>
        <v>2020</v>
      </c>
      <c r="D350" s="322" t="s">
        <v>214</v>
      </c>
      <c r="E350" s="331" t="s">
        <v>127</v>
      </c>
      <c r="F350" s="368" t="str">
        <f t="shared" si="5"/>
        <v>NO_M_2020_1000 NAC_7_2</v>
      </c>
      <c r="G350" s="325">
        <f>'JQ2 Trade'!G45</f>
        <v>34360</v>
      </c>
    </row>
    <row r="351" spans="1:7" ht="13.5" thickBot="1" x14ac:dyDescent="0.25">
      <c r="A351" s="326" t="str">
        <f>Cover!$G$25</f>
        <v>NO</v>
      </c>
      <c r="B351" s="322" t="s">
        <v>290</v>
      </c>
      <c r="C351" s="322">
        <f>'JQ1 Production'!$E$10</f>
        <v>2020</v>
      </c>
      <c r="D351" s="322" t="s">
        <v>214</v>
      </c>
      <c r="E351" s="331" t="s">
        <v>128</v>
      </c>
      <c r="F351" s="368" t="str">
        <f t="shared" si="5"/>
        <v>NO_M_2020_1000 NAC_7_3</v>
      </c>
      <c r="G351" s="325">
        <f>'JQ2 Trade'!G46</f>
        <v>365737</v>
      </c>
    </row>
    <row r="352" spans="1:7" ht="13.5" thickBot="1" x14ac:dyDescent="0.25">
      <c r="A352" s="326" t="str">
        <f>Cover!$G$25</f>
        <v>NO</v>
      </c>
      <c r="B352" s="322" t="s">
        <v>290</v>
      </c>
      <c r="C352" s="322">
        <f>'JQ1 Production'!$E$10</f>
        <v>2020</v>
      </c>
      <c r="D352" s="322" t="s">
        <v>214</v>
      </c>
      <c r="E352" s="331" t="s">
        <v>129</v>
      </c>
      <c r="F352" s="368" t="str">
        <f t="shared" si="5"/>
        <v>NO_M_2020_1000 NAC_7_3_1</v>
      </c>
      <c r="G352" s="325">
        <f>'JQ2 Trade'!G47</f>
        <v>659</v>
      </c>
    </row>
    <row r="353" spans="1:7" ht="13.5" thickBot="1" x14ac:dyDescent="0.25">
      <c r="A353" s="326" t="str">
        <f>Cover!$G$25</f>
        <v>NO</v>
      </c>
      <c r="B353" s="322" t="s">
        <v>290</v>
      </c>
      <c r="C353" s="322">
        <f>'JQ1 Production'!$E$10</f>
        <v>2020</v>
      </c>
      <c r="D353" s="322" t="s">
        <v>214</v>
      </c>
      <c r="E353" s="331" t="s">
        <v>130</v>
      </c>
      <c r="F353" s="368" t="str">
        <f t="shared" si="5"/>
        <v>NO_M_2020_1000 NAC_7_3_2</v>
      </c>
      <c r="G353" s="325">
        <f>'JQ2 Trade'!G48</f>
        <v>364949</v>
      </c>
    </row>
    <row r="354" spans="1:7" ht="13.5" thickBot="1" x14ac:dyDescent="0.25">
      <c r="A354" s="326" t="str">
        <f>Cover!$G$25</f>
        <v>NO</v>
      </c>
      <c r="B354" s="322" t="s">
        <v>290</v>
      </c>
      <c r="C354" s="322">
        <f>'JQ1 Production'!$E$10</f>
        <v>2020</v>
      </c>
      <c r="D354" s="322" t="s">
        <v>214</v>
      </c>
      <c r="E354" s="331" t="s">
        <v>131</v>
      </c>
      <c r="F354" s="368" t="str">
        <f t="shared" si="5"/>
        <v>NO_M_2020_1000 NAC_7_3_3</v>
      </c>
      <c r="G354" s="325">
        <f>'JQ2 Trade'!G49</f>
        <v>318261</v>
      </c>
    </row>
    <row r="355" spans="1:7" ht="13.5" thickBot="1" x14ac:dyDescent="0.25">
      <c r="A355" s="326" t="str">
        <f>Cover!$G$25</f>
        <v>NO</v>
      </c>
      <c r="B355" s="322" t="s">
        <v>290</v>
      </c>
      <c r="C355" s="322">
        <f>'JQ1 Production'!$E$10</f>
        <v>2020</v>
      </c>
      <c r="D355" s="322" t="s">
        <v>214</v>
      </c>
      <c r="E355" s="331" t="s">
        <v>132</v>
      </c>
      <c r="F355" s="368" t="str">
        <f t="shared" si="5"/>
        <v>NO_M_2020_1000 NAC_7_3_4</v>
      </c>
      <c r="G355" s="325">
        <f>'JQ2 Trade'!G50</f>
        <v>318260</v>
      </c>
    </row>
    <row r="356" spans="1:7" ht="13.5" thickBot="1" x14ac:dyDescent="0.25">
      <c r="A356" s="326" t="str">
        <f>Cover!$G$25</f>
        <v>NO</v>
      </c>
      <c r="B356" s="322" t="s">
        <v>290</v>
      </c>
      <c r="C356" s="322">
        <f>'JQ1 Production'!$E$10</f>
        <v>2020</v>
      </c>
      <c r="D356" s="322" t="s">
        <v>214</v>
      </c>
      <c r="E356" s="331" t="s">
        <v>133</v>
      </c>
      <c r="F356" s="368" t="str">
        <f t="shared" si="5"/>
        <v>NO_M_2020_1000 NAC_7_4</v>
      </c>
      <c r="G356" s="325">
        <f>'JQ2 Trade'!G51</f>
        <v>46688</v>
      </c>
    </row>
    <row r="357" spans="1:7" ht="13.5" thickBot="1" x14ac:dyDescent="0.25">
      <c r="A357" s="326" t="str">
        <f>Cover!$G$25</f>
        <v>NO</v>
      </c>
      <c r="B357" s="322" t="s">
        <v>290</v>
      </c>
      <c r="C357" s="322">
        <f>'JQ1 Production'!$E$10</f>
        <v>2020</v>
      </c>
      <c r="D357" s="322" t="s">
        <v>214</v>
      </c>
      <c r="E357" s="331">
        <v>8</v>
      </c>
      <c r="F357" s="368" t="str">
        <f t="shared" si="5"/>
        <v>NO_M_2020_1000 NAC_8</v>
      </c>
      <c r="G357" s="325">
        <f>'JQ2 Trade'!G52</f>
        <v>128</v>
      </c>
    </row>
    <row r="358" spans="1:7" ht="13.5" thickBot="1" x14ac:dyDescent="0.25">
      <c r="A358" s="326" t="str">
        <f>Cover!$G$25</f>
        <v>NO</v>
      </c>
      <c r="B358" s="322" t="s">
        <v>290</v>
      </c>
      <c r="C358" s="322">
        <f>'JQ1 Production'!$E$10</f>
        <v>2020</v>
      </c>
      <c r="D358" s="322" t="s">
        <v>214</v>
      </c>
      <c r="E358" s="331" t="s">
        <v>134</v>
      </c>
      <c r="F358" s="368" t="str">
        <f t="shared" si="5"/>
        <v>NO_M_2020_1000 NAC_8_1</v>
      </c>
      <c r="G358" s="325">
        <f>'JQ2 Trade'!G53</f>
        <v>17420</v>
      </c>
    </row>
    <row r="359" spans="1:7" ht="13.5" thickBot="1" x14ac:dyDescent="0.25">
      <c r="A359" s="326" t="str">
        <f>Cover!$G$25</f>
        <v>NO</v>
      </c>
      <c r="B359" s="322" t="s">
        <v>290</v>
      </c>
      <c r="C359" s="322">
        <f>'JQ1 Production'!$E$10</f>
        <v>2020</v>
      </c>
      <c r="D359" s="322" t="s">
        <v>214</v>
      </c>
      <c r="E359" s="331" t="s">
        <v>135</v>
      </c>
      <c r="F359" s="368" t="str">
        <f t="shared" si="5"/>
        <v>NO_M_2020_1000 NAC_8_2</v>
      </c>
      <c r="G359" s="325">
        <f>'JQ2 Trade'!G54</f>
        <v>6288</v>
      </c>
    </row>
    <row r="360" spans="1:7" ht="13.5" thickBot="1" x14ac:dyDescent="0.25">
      <c r="A360" s="326" t="str">
        <f>Cover!$G$25</f>
        <v>NO</v>
      </c>
      <c r="B360" s="322" t="s">
        <v>290</v>
      </c>
      <c r="C360" s="322">
        <f>'JQ1 Production'!$E$10</f>
        <v>2020</v>
      </c>
      <c r="D360" s="322" t="s">
        <v>214</v>
      </c>
      <c r="E360" s="331">
        <v>9</v>
      </c>
      <c r="F360" s="368" t="str">
        <f t="shared" si="5"/>
        <v>NO_M_2020_1000 NAC_9</v>
      </c>
      <c r="G360" s="325">
        <f>'JQ2 Trade'!G55</f>
        <v>11131</v>
      </c>
    </row>
    <row r="361" spans="1:7" ht="13.5" thickBot="1" x14ac:dyDescent="0.25">
      <c r="A361" s="326" t="str">
        <f>Cover!$G$25</f>
        <v>NO</v>
      </c>
      <c r="B361" s="322" t="s">
        <v>290</v>
      </c>
      <c r="C361" s="322">
        <f>'JQ1 Production'!$E$10</f>
        <v>2020</v>
      </c>
      <c r="D361" s="322" t="s">
        <v>214</v>
      </c>
      <c r="E361" s="331">
        <v>10</v>
      </c>
      <c r="F361" s="368" t="str">
        <f t="shared" si="5"/>
        <v>NO_M_2020_1000 NAC_10</v>
      </c>
      <c r="G361" s="325">
        <f>'JQ2 Trade'!G56</f>
        <v>22810</v>
      </c>
    </row>
    <row r="362" spans="1:7" ht="13.5" thickBot="1" x14ac:dyDescent="0.25">
      <c r="A362" s="326" t="str">
        <f>Cover!$G$25</f>
        <v>NO</v>
      </c>
      <c r="B362" s="322" t="s">
        <v>290</v>
      </c>
      <c r="C362" s="322">
        <f>'JQ1 Production'!$E$10</f>
        <v>2020</v>
      </c>
      <c r="D362" s="322" t="s">
        <v>214</v>
      </c>
      <c r="E362" s="331" t="s">
        <v>136</v>
      </c>
      <c r="F362" s="368" t="str">
        <f t="shared" si="5"/>
        <v>NO_M_2020_1000 NAC_10_1</v>
      </c>
      <c r="G362" s="325">
        <f>'JQ2 Trade'!G57</f>
        <v>2419649</v>
      </c>
    </row>
    <row r="363" spans="1:7" ht="13.5" thickBot="1" x14ac:dyDescent="0.25">
      <c r="A363" s="326" t="str">
        <f>Cover!$G$25</f>
        <v>NO</v>
      </c>
      <c r="B363" s="322" t="s">
        <v>290</v>
      </c>
      <c r="C363" s="322">
        <f>'JQ1 Production'!$E$10</f>
        <v>2020</v>
      </c>
      <c r="D363" s="322" t="s">
        <v>214</v>
      </c>
      <c r="E363" s="331" t="s">
        <v>137</v>
      </c>
      <c r="F363" s="368" t="str">
        <f t="shared" si="5"/>
        <v>NO_M_2020_1000 NAC_10_1_1</v>
      </c>
      <c r="G363" s="325">
        <f>'JQ2 Trade'!G58</f>
        <v>794321</v>
      </c>
    </row>
    <row r="364" spans="1:7" ht="13.5" thickBot="1" x14ac:dyDescent="0.25">
      <c r="A364" s="326" t="str">
        <f>Cover!$G$25</f>
        <v>NO</v>
      </c>
      <c r="B364" s="322" t="s">
        <v>290</v>
      </c>
      <c r="C364" s="322">
        <f>'JQ1 Production'!$E$10</f>
        <v>2020</v>
      </c>
      <c r="D364" s="322" t="s">
        <v>214</v>
      </c>
      <c r="E364" s="331" t="s">
        <v>138</v>
      </c>
      <c r="F364" s="368" t="str">
        <f t="shared" si="5"/>
        <v>NO_M_2020_1000 NAC_10_1_2</v>
      </c>
      <c r="G364" s="325">
        <f>'JQ2 Trade'!G59</f>
        <v>138476</v>
      </c>
    </row>
    <row r="365" spans="1:7" ht="13.5" thickBot="1" x14ac:dyDescent="0.25">
      <c r="A365" s="326" t="str">
        <f>Cover!$G$25</f>
        <v>NO</v>
      </c>
      <c r="B365" s="322" t="s">
        <v>290</v>
      </c>
      <c r="C365" s="322">
        <f>'JQ1 Production'!$E$10</f>
        <v>2020</v>
      </c>
      <c r="D365" s="322" t="s">
        <v>214</v>
      </c>
      <c r="E365" s="331" t="s">
        <v>139</v>
      </c>
      <c r="F365" s="368" t="str">
        <f t="shared" si="5"/>
        <v>NO_M_2020_1000 NAC_10_1_3</v>
      </c>
      <c r="G365" s="325">
        <f>'JQ2 Trade'!G60</f>
        <v>24052</v>
      </c>
    </row>
    <row r="366" spans="1:7" ht="13.5" thickBot="1" x14ac:dyDescent="0.25">
      <c r="A366" s="326" t="str">
        <f>Cover!$G$25</f>
        <v>NO</v>
      </c>
      <c r="B366" s="322" t="s">
        <v>290</v>
      </c>
      <c r="C366" s="322">
        <f>'JQ1 Production'!$E$10</f>
        <v>2020</v>
      </c>
      <c r="D366" s="322" t="s">
        <v>214</v>
      </c>
      <c r="E366" s="331" t="s">
        <v>140</v>
      </c>
      <c r="F366" s="368" t="str">
        <f t="shared" si="5"/>
        <v>NO_M_2020_1000 NAC_10_1_4</v>
      </c>
      <c r="G366" s="325">
        <f>'JQ2 Trade'!G61</f>
        <v>333583</v>
      </c>
    </row>
    <row r="367" spans="1:7" ht="13.5" thickBot="1" x14ac:dyDescent="0.25">
      <c r="A367" s="326" t="str">
        <f>Cover!$G$25</f>
        <v>NO</v>
      </c>
      <c r="B367" s="322" t="s">
        <v>290</v>
      </c>
      <c r="C367" s="322">
        <f>'JQ1 Production'!$E$10</f>
        <v>2020</v>
      </c>
      <c r="D367" s="322" t="s">
        <v>214</v>
      </c>
      <c r="E367" s="331" t="s">
        <v>141</v>
      </c>
      <c r="F367" s="368" t="str">
        <f t="shared" si="5"/>
        <v>NO_M_2020_1000 NAC_10_2</v>
      </c>
      <c r="G367" s="325">
        <f>'JQ2 Trade'!G62</f>
        <v>298210</v>
      </c>
    </row>
    <row r="368" spans="1:7" ht="13.5" thickBot="1" x14ac:dyDescent="0.25">
      <c r="A368" s="326" t="str">
        <f>Cover!$G$25</f>
        <v>NO</v>
      </c>
      <c r="B368" s="322" t="s">
        <v>290</v>
      </c>
      <c r="C368" s="322">
        <f>'JQ1 Production'!$E$10</f>
        <v>2020</v>
      </c>
      <c r="D368" s="322" t="s">
        <v>214</v>
      </c>
      <c r="E368" s="331" t="s">
        <v>142</v>
      </c>
      <c r="F368" s="368" t="str">
        <f t="shared" si="5"/>
        <v>NO_M_2020_1000 NAC_10_3</v>
      </c>
      <c r="G368" s="325">
        <f>'JQ2 Trade'!G63</f>
        <v>124261</v>
      </c>
    </row>
    <row r="369" spans="1:7" ht="13.5" thickBot="1" x14ac:dyDescent="0.25">
      <c r="A369" s="326" t="str">
        <f>Cover!$G$25</f>
        <v>NO</v>
      </c>
      <c r="B369" s="322" t="s">
        <v>290</v>
      </c>
      <c r="C369" s="322">
        <f>'JQ1 Production'!$E$10</f>
        <v>2020</v>
      </c>
      <c r="D369" s="322" t="s">
        <v>214</v>
      </c>
      <c r="E369" s="331" t="s">
        <v>143</v>
      </c>
      <c r="F369" s="368" t="str">
        <f t="shared" si="5"/>
        <v>NO_M_2020_1000 NAC_10_3_1</v>
      </c>
      <c r="G369" s="325">
        <f>'JQ2 Trade'!G64</f>
        <v>1448903</v>
      </c>
    </row>
    <row r="370" spans="1:7" ht="13.5" thickBot="1" x14ac:dyDescent="0.25">
      <c r="A370" s="326" t="str">
        <f>Cover!$G$25</f>
        <v>NO</v>
      </c>
      <c r="B370" s="322" t="s">
        <v>290</v>
      </c>
      <c r="C370" s="322">
        <f>'JQ1 Production'!$E$10</f>
        <v>2020</v>
      </c>
      <c r="D370" s="322" t="s">
        <v>214</v>
      </c>
      <c r="E370" s="331" t="s">
        <v>144</v>
      </c>
      <c r="F370" s="368" t="str">
        <f t="shared" si="5"/>
        <v>NO_M_2020_1000 NAC_10_3_2</v>
      </c>
      <c r="G370" s="325">
        <f>'JQ2 Trade'!G65</f>
        <v>573914</v>
      </c>
    </row>
    <row r="371" spans="1:7" ht="13.5" thickBot="1" x14ac:dyDescent="0.25">
      <c r="A371" s="326" t="str">
        <f>Cover!$G$25</f>
        <v>NO</v>
      </c>
      <c r="B371" s="322" t="s">
        <v>290</v>
      </c>
      <c r="C371" s="322">
        <f>'JQ1 Production'!$E$10</f>
        <v>2020</v>
      </c>
      <c r="D371" s="322" t="s">
        <v>214</v>
      </c>
      <c r="E371" s="331" t="s">
        <v>145</v>
      </c>
      <c r="F371" s="368" t="str">
        <f t="shared" si="5"/>
        <v>NO_M_2020_1000 NAC_10_3_3</v>
      </c>
      <c r="G371" s="325">
        <f>'JQ2 Trade'!G66</f>
        <v>547906</v>
      </c>
    </row>
    <row r="372" spans="1:7" ht="13.5" thickBot="1" x14ac:dyDescent="0.25">
      <c r="A372" s="326" t="str">
        <f>Cover!$G$25</f>
        <v>NO</v>
      </c>
      <c r="B372" s="322" t="s">
        <v>290</v>
      </c>
      <c r="C372" s="322">
        <f>'JQ1 Production'!$E$10</f>
        <v>2020</v>
      </c>
      <c r="D372" s="322" t="s">
        <v>214</v>
      </c>
      <c r="E372" s="331" t="s">
        <v>146</v>
      </c>
      <c r="F372" s="368" t="str">
        <f t="shared" si="5"/>
        <v>NO_M_2020_1000 NAC_10_3_4</v>
      </c>
      <c r="G372" s="325">
        <f>'JQ2 Trade'!G67</f>
        <v>312162</v>
      </c>
    </row>
    <row r="373" spans="1:7" ht="13.5" thickBot="1" x14ac:dyDescent="0.25">
      <c r="A373" s="328" t="str">
        <f>Cover!$G$25</f>
        <v>NO</v>
      </c>
      <c r="B373" s="329" t="s">
        <v>290</v>
      </c>
      <c r="C373" s="329">
        <f>'JQ1 Production'!$E$10</f>
        <v>2020</v>
      </c>
      <c r="D373" s="329" t="s">
        <v>214</v>
      </c>
      <c r="E373" s="339" t="s">
        <v>147</v>
      </c>
      <c r="F373" s="368" t="str">
        <f t="shared" si="5"/>
        <v>NO_M_2020_1000 NAC_10_4</v>
      </c>
      <c r="G373" s="325">
        <f>'JQ2 Trade'!G68</f>
        <v>14921</v>
      </c>
    </row>
    <row r="374" spans="1:7" ht="13.5" thickBot="1" x14ac:dyDescent="0.25">
      <c r="A374" s="345" t="str">
        <f>Cover!$G$25</f>
        <v>NO</v>
      </c>
      <c r="B374" s="332" t="s">
        <v>294</v>
      </c>
      <c r="C374" s="332">
        <f>'JQ1 Production'!$D$10</f>
        <v>2019</v>
      </c>
      <c r="D374" s="332" t="s">
        <v>291</v>
      </c>
      <c r="E374" s="333">
        <v>1</v>
      </c>
      <c r="F374" s="368" t="str">
        <f t="shared" si="5"/>
        <v>NO_X_2019_1000 m3_1</v>
      </c>
      <c r="G374" s="342">
        <f>'JQ2 Trade'!H11</f>
        <v>3664.7530000000002</v>
      </c>
    </row>
    <row r="375" spans="1:7" ht="13.5" thickBot="1" x14ac:dyDescent="0.25">
      <c r="A375" s="326" t="str">
        <f>Cover!$G$25</f>
        <v>NO</v>
      </c>
      <c r="B375" s="322" t="s">
        <v>294</v>
      </c>
      <c r="C375" s="322">
        <f>'JQ1 Production'!$D$10</f>
        <v>2019</v>
      </c>
      <c r="D375" s="322" t="s">
        <v>291</v>
      </c>
      <c r="E375" s="331" t="s">
        <v>93</v>
      </c>
      <c r="F375" s="368" t="str">
        <f t="shared" si="5"/>
        <v>NO_X_2019_1000 m3_1_1</v>
      </c>
      <c r="G375" s="327">
        <f>'JQ2 Trade'!H12</f>
        <v>16.25</v>
      </c>
    </row>
    <row r="376" spans="1:7" ht="13.5" thickBot="1" x14ac:dyDescent="0.25">
      <c r="A376" s="326" t="str">
        <f>Cover!$G$25</f>
        <v>NO</v>
      </c>
      <c r="B376" s="322" t="s">
        <v>294</v>
      </c>
      <c r="C376" s="322">
        <f>'JQ1 Production'!$D$10</f>
        <v>2019</v>
      </c>
      <c r="D376" s="322" t="s">
        <v>291</v>
      </c>
      <c r="E376" s="331" t="s">
        <v>96</v>
      </c>
      <c r="F376" s="368" t="str">
        <f t="shared" si="5"/>
        <v>NO_X_2019_1000 m3_1_2</v>
      </c>
      <c r="G376" s="327">
        <f>'JQ2 Trade'!H13</f>
        <v>8.6850000000000005</v>
      </c>
    </row>
    <row r="377" spans="1:7" ht="13.5" thickBot="1" x14ac:dyDescent="0.25">
      <c r="A377" s="326" t="str">
        <f>Cover!$G$25</f>
        <v>NO</v>
      </c>
      <c r="B377" s="322" t="s">
        <v>294</v>
      </c>
      <c r="C377" s="322">
        <f>'JQ1 Production'!$D$10</f>
        <v>2019</v>
      </c>
      <c r="D377" s="322" t="s">
        <v>291</v>
      </c>
      <c r="E377" s="331" t="s">
        <v>97</v>
      </c>
      <c r="F377" s="368" t="str">
        <f t="shared" si="5"/>
        <v>NO_X_2019_1000 m3_1_2_C</v>
      </c>
      <c r="G377" s="327">
        <f>'JQ2 Trade'!H14</f>
        <v>7.5650000000000004</v>
      </c>
    </row>
    <row r="378" spans="1:7" ht="13.5" thickBot="1" x14ac:dyDescent="0.25">
      <c r="A378" s="326" t="str">
        <f>Cover!$G$25</f>
        <v>NO</v>
      </c>
      <c r="B378" s="322" t="s">
        <v>294</v>
      </c>
      <c r="C378" s="322">
        <f>'JQ1 Production'!$D$10</f>
        <v>2019</v>
      </c>
      <c r="D378" s="322" t="s">
        <v>291</v>
      </c>
      <c r="E378" s="331" t="s">
        <v>98</v>
      </c>
      <c r="F378" s="368" t="str">
        <f t="shared" si="5"/>
        <v>NO_X_2019_1000 m3_1_2_NC</v>
      </c>
      <c r="G378" s="327">
        <f>'JQ2 Trade'!H15</f>
        <v>3648.5030000000002</v>
      </c>
    </row>
    <row r="379" spans="1:7" ht="13.5" thickBot="1" x14ac:dyDescent="0.25">
      <c r="A379" s="326" t="str">
        <f>Cover!$G$25</f>
        <v>NO</v>
      </c>
      <c r="B379" s="322" t="s">
        <v>294</v>
      </c>
      <c r="C379" s="322">
        <f>'JQ1 Production'!$D$10</f>
        <v>2019</v>
      </c>
      <c r="D379" s="322" t="s">
        <v>291</v>
      </c>
      <c r="E379" s="331" t="s">
        <v>99</v>
      </c>
      <c r="F379" s="368" t="str">
        <f t="shared" si="5"/>
        <v>NO_X_2019_1000 m3_1_2_NC_T</v>
      </c>
      <c r="G379" s="327">
        <f>'JQ2 Trade'!H16</f>
        <v>3492.326</v>
      </c>
    </row>
    <row r="380" spans="1:7" ht="13.5" thickBot="1" x14ac:dyDescent="0.25">
      <c r="A380" s="326" t="str">
        <f>Cover!$G$25</f>
        <v>NO</v>
      </c>
      <c r="B380" s="322" t="s">
        <v>294</v>
      </c>
      <c r="C380" s="322">
        <f>'JQ1 Production'!$D$10</f>
        <v>2019</v>
      </c>
      <c r="D380" s="322" t="s">
        <v>360</v>
      </c>
      <c r="E380" s="331">
        <v>2</v>
      </c>
      <c r="F380" s="368" t="str">
        <f t="shared" si="5"/>
        <v>NO_X_2019_1000 mt_2</v>
      </c>
      <c r="G380" s="327">
        <f>'JQ2 Trade'!H17</f>
        <v>156.17699999999999</v>
      </c>
    </row>
    <row r="381" spans="1:7" ht="13.5" thickBot="1" x14ac:dyDescent="0.25">
      <c r="A381" s="326" t="str">
        <f>Cover!$G$25</f>
        <v>NO</v>
      </c>
      <c r="B381" s="322" t="s">
        <v>294</v>
      </c>
      <c r="C381" s="322">
        <f>'JQ1 Production'!$D$10</f>
        <v>2019</v>
      </c>
      <c r="D381" s="322" t="s">
        <v>291</v>
      </c>
      <c r="E381" s="331">
        <v>3</v>
      </c>
      <c r="F381" s="368" t="str">
        <f t="shared" si="5"/>
        <v>NO_X_2019_1000 m3_3</v>
      </c>
      <c r="G381" s="327">
        <f>'JQ2 Trade'!H18</f>
        <v>3.0000000000000001E-3</v>
      </c>
    </row>
    <row r="382" spans="1:7" ht="13.5" thickBot="1" x14ac:dyDescent="0.25">
      <c r="A382" s="326" t="str">
        <f>Cover!$G$25</f>
        <v>NO</v>
      </c>
      <c r="B382" s="322" t="s">
        <v>294</v>
      </c>
      <c r="C382" s="322">
        <f>'JQ1 Production'!$D$10</f>
        <v>2019</v>
      </c>
      <c r="D382" s="322" t="s">
        <v>291</v>
      </c>
      <c r="E382" s="331" t="s">
        <v>378</v>
      </c>
      <c r="F382" s="368" t="str">
        <f>CONCATENATE(A382,"_",B382,"_",C382,"_",D382,"_",E382)</f>
        <v>NO_X_2019_1000 m3_3_1</v>
      </c>
      <c r="G382" s="327">
        <f>'JQ2 Trade'!H19</f>
        <v>2.3239999999999998</v>
      </c>
    </row>
    <row r="383" spans="1:7" ht="13.5" thickBot="1" x14ac:dyDescent="0.25">
      <c r="A383" s="326" t="str">
        <f>Cover!$G$25</f>
        <v>NO</v>
      </c>
      <c r="B383" s="322" t="s">
        <v>294</v>
      </c>
      <c r="C383" s="322">
        <f>'JQ1 Production'!$D$10</f>
        <v>2019</v>
      </c>
      <c r="D383" s="322" t="s">
        <v>291</v>
      </c>
      <c r="E383" s="331" t="s">
        <v>379</v>
      </c>
      <c r="F383" s="368" t="str">
        <f>CONCATENATE(A383,"_",B383,"_",C383,"_",D383,"_",E383)</f>
        <v>NO_X_2019_1000 m3_3_2</v>
      </c>
      <c r="G383" s="327">
        <f>'JQ2 Trade'!H20</f>
        <v>2033.097</v>
      </c>
    </row>
    <row r="384" spans="1:7" ht="13.5" thickBot="1" x14ac:dyDescent="0.25">
      <c r="A384" s="326" t="str">
        <f>Cover!$G$25</f>
        <v>NO</v>
      </c>
      <c r="B384" s="322" t="s">
        <v>294</v>
      </c>
      <c r="C384" s="322">
        <f>'JQ1 Production'!$D$10</f>
        <v>2019</v>
      </c>
      <c r="D384" s="322" t="s">
        <v>360</v>
      </c>
      <c r="E384" s="331">
        <v>4</v>
      </c>
      <c r="F384" s="368" t="str">
        <f>CONCATENATE(A384,"_",B384,"_",C384,"_",D384,"_",E384)</f>
        <v>NO_X_2019_1000 mt_4</v>
      </c>
      <c r="G384" s="327">
        <f>'JQ2 Trade'!H21</f>
        <v>603.68600000000004</v>
      </c>
    </row>
    <row r="385" spans="1:7" ht="13.5" thickBot="1" x14ac:dyDescent="0.25">
      <c r="A385" s="326" t="str">
        <f>Cover!$G$25</f>
        <v>NO</v>
      </c>
      <c r="B385" s="322" t="s">
        <v>294</v>
      </c>
      <c r="C385" s="322">
        <f>'JQ1 Production'!$D$10</f>
        <v>2019</v>
      </c>
      <c r="D385" s="322" t="s">
        <v>360</v>
      </c>
      <c r="E385" s="331" t="s">
        <v>380</v>
      </c>
      <c r="F385" s="368" t="str">
        <f>CONCATENATE(A385,"_",B385,"_",C385,"_",D385,"_",E385)</f>
        <v>NO_X_2019_1000 mt_4_1</v>
      </c>
      <c r="G385" s="327">
        <f>'JQ2 Trade'!H22</f>
        <v>1429.4110000000001</v>
      </c>
    </row>
    <row r="386" spans="1:7" ht="13.5" thickBot="1" x14ac:dyDescent="0.25">
      <c r="A386" s="326" t="str">
        <f>Cover!$G$25</f>
        <v>NO</v>
      </c>
      <c r="B386" s="322" t="s">
        <v>294</v>
      </c>
      <c r="C386" s="322">
        <f>'JQ1 Production'!$D$10</f>
        <v>2019</v>
      </c>
      <c r="D386" s="322" t="s">
        <v>360</v>
      </c>
      <c r="E386" s="331" t="s">
        <v>381</v>
      </c>
      <c r="F386" s="368" t="str">
        <f>CONCATENATE(A386,"_",B386,"_",C386,"_",D386,"_",E386)</f>
        <v>NO_X_2019_1000 mt_4_2</v>
      </c>
      <c r="G386" s="327">
        <f>'JQ2 Trade'!H23</f>
        <v>0</v>
      </c>
    </row>
    <row r="387" spans="1:7" ht="13.5" thickBot="1" x14ac:dyDescent="0.25">
      <c r="A387" s="326" t="str">
        <f>Cover!$G$25</f>
        <v>NO</v>
      </c>
      <c r="B387" s="322" t="s">
        <v>294</v>
      </c>
      <c r="C387" s="322">
        <f>'JQ1 Production'!$D$10</f>
        <v>2019</v>
      </c>
      <c r="D387" s="322" t="s">
        <v>291</v>
      </c>
      <c r="E387" s="331">
        <v>5</v>
      </c>
      <c r="F387" s="368" t="str">
        <f t="shared" si="5"/>
        <v>NO_X_2019_1000 m3_5</v>
      </c>
      <c r="G387" s="327">
        <f>'JQ2 Trade'!H24</f>
        <v>231.411</v>
      </c>
    </row>
    <row r="388" spans="1:7" ht="13.5" thickBot="1" x14ac:dyDescent="0.25">
      <c r="A388" s="326" t="str">
        <f>Cover!$G$25</f>
        <v>NO</v>
      </c>
      <c r="B388" s="322" t="s">
        <v>294</v>
      </c>
      <c r="C388" s="322">
        <f>'JQ1 Production'!$D$10</f>
        <v>2019</v>
      </c>
      <c r="D388" s="322" t="s">
        <v>291</v>
      </c>
      <c r="E388" s="331" t="s">
        <v>109</v>
      </c>
      <c r="F388" s="368" t="str">
        <f t="shared" si="5"/>
        <v>NO_X_2019_1000 m3_5_C</v>
      </c>
      <c r="G388" s="327">
        <f>'JQ2 Trade'!H25</f>
        <v>17.707000000000001</v>
      </c>
    </row>
    <row r="389" spans="1:7" ht="13.5" thickBot="1" x14ac:dyDescent="0.25">
      <c r="A389" s="326" t="str">
        <f>Cover!$G$25</f>
        <v>NO</v>
      </c>
      <c r="B389" s="322" t="s">
        <v>294</v>
      </c>
      <c r="C389" s="322">
        <f>'JQ1 Production'!$D$10</f>
        <v>2019</v>
      </c>
      <c r="D389" s="322" t="s">
        <v>291</v>
      </c>
      <c r="E389" s="331" t="s">
        <v>110</v>
      </c>
      <c r="F389" s="368" t="str">
        <f t="shared" si="5"/>
        <v>NO_X_2019_1000 m3_5_NC</v>
      </c>
      <c r="G389" s="327">
        <f>'JQ2 Trade'!H26</f>
        <v>213.70400000000001</v>
      </c>
    </row>
    <row r="390" spans="1:7" ht="13.5" thickBot="1" x14ac:dyDescent="0.25">
      <c r="A390" s="326" t="str">
        <f>Cover!$G$25</f>
        <v>NO</v>
      </c>
      <c r="B390" s="322" t="s">
        <v>294</v>
      </c>
      <c r="C390" s="322">
        <f>'JQ1 Production'!$D$10</f>
        <v>2019</v>
      </c>
      <c r="D390" s="322" t="s">
        <v>291</v>
      </c>
      <c r="E390" s="331" t="s">
        <v>111</v>
      </c>
      <c r="F390" s="368" t="str">
        <f t="shared" si="5"/>
        <v>NO_X_2019_1000 m3_5_NC_T</v>
      </c>
      <c r="G390" s="327">
        <f>'JQ2 Trade'!H27</f>
        <v>718.68799999999999</v>
      </c>
    </row>
    <row r="391" spans="1:7" ht="13.5" thickBot="1" x14ac:dyDescent="0.25">
      <c r="A391" s="326" t="str">
        <f>Cover!$G$25</f>
        <v>NO</v>
      </c>
      <c r="B391" s="322" t="s">
        <v>294</v>
      </c>
      <c r="C391" s="322">
        <f>'JQ1 Production'!$D$10</f>
        <v>2019</v>
      </c>
      <c r="D391" s="322" t="s">
        <v>291</v>
      </c>
      <c r="E391" s="331">
        <v>6</v>
      </c>
      <c r="F391" s="368" t="str">
        <f t="shared" si="5"/>
        <v>NO_X_2019_1000 m3_6</v>
      </c>
      <c r="G391" s="327">
        <f>'JQ2 Trade'!H28</f>
        <v>708.24199999999996</v>
      </c>
    </row>
    <row r="392" spans="1:7" ht="13.5" thickBot="1" x14ac:dyDescent="0.25">
      <c r="A392" s="326" t="str">
        <f>Cover!$G$25</f>
        <v>NO</v>
      </c>
      <c r="B392" s="322" t="s">
        <v>294</v>
      </c>
      <c r="C392" s="322">
        <f>'JQ1 Production'!$D$10</f>
        <v>2019</v>
      </c>
      <c r="D392" s="322" t="s">
        <v>291</v>
      </c>
      <c r="E392" s="331" t="s">
        <v>112</v>
      </c>
      <c r="F392" s="368" t="str">
        <f t="shared" si="5"/>
        <v>NO_X_2019_1000 m3_6_1</v>
      </c>
      <c r="G392" s="327">
        <f>'JQ2 Trade'!H29</f>
        <v>10.446</v>
      </c>
    </row>
    <row r="393" spans="1:7" ht="13.5" thickBot="1" x14ac:dyDescent="0.25">
      <c r="A393" s="326" t="str">
        <f>Cover!$G$25</f>
        <v>NO</v>
      </c>
      <c r="B393" s="322" t="s">
        <v>294</v>
      </c>
      <c r="C393" s="322">
        <f>'JQ1 Production'!$D$10</f>
        <v>2019</v>
      </c>
      <c r="D393" s="322" t="s">
        <v>291</v>
      </c>
      <c r="E393" s="331" t="s">
        <v>113</v>
      </c>
      <c r="F393" s="368" t="str">
        <f t="shared" si="5"/>
        <v>NO_X_2019_1000 m3_6_1_C</v>
      </c>
      <c r="G393" s="327">
        <f>'JQ2 Trade'!H30</f>
        <v>0.45500000000000002</v>
      </c>
    </row>
    <row r="394" spans="1:7" ht="13.5" thickBot="1" x14ac:dyDescent="0.25">
      <c r="A394" s="326" t="str">
        <f>Cover!$G$25</f>
        <v>NO</v>
      </c>
      <c r="B394" s="322" t="s">
        <v>294</v>
      </c>
      <c r="C394" s="322">
        <f>'JQ1 Production'!$D$10</f>
        <v>2019</v>
      </c>
      <c r="D394" s="322" t="s">
        <v>291</v>
      </c>
      <c r="E394" s="331" t="s">
        <v>114</v>
      </c>
      <c r="F394" s="368" t="str">
        <f t="shared" si="5"/>
        <v>NO_X_2019_1000 m3_6_1_NC</v>
      </c>
      <c r="G394" s="327">
        <f>'JQ2 Trade'!H31</f>
        <v>0.53700000000000003</v>
      </c>
    </row>
    <row r="395" spans="1:7" ht="13.5" thickBot="1" x14ac:dyDescent="0.25">
      <c r="A395" s="326" t="str">
        <f>Cover!$G$25</f>
        <v>NO</v>
      </c>
      <c r="B395" s="322" t="s">
        <v>294</v>
      </c>
      <c r="C395" s="322">
        <f>'JQ1 Production'!$D$10</f>
        <v>2019</v>
      </c>
      <c r="D395" s="322" t="s">
        <v>291</v>
      </c>
      <c r="E395" s="331" t="s">
        <v>115</v>
      </c>
      <c r="F395" s="368" t="str">
        <f t="shared" si="5"/>
        <v>NO_X_2019_1000 m3_6_1_NC_T</v>
      </c>
      <c r="G395" s="327">
        <f>'JQ2 Trade'!H32</f>
        <v>2.9000000000000001E-2</v>
      </c>
    </row>
    <row r="396" spans="1:7" ht="13.5" thickBot="1" x14ac:dyDescent="0.25">
      <c r="A396" s="326" t="str">
        <f>Cover!$G$25</f>
        <v>NO</v>
      </c>
      <c r="B396" s="322" t="s">
        <v>294</v>
      </c>
      <c r="C396" s="322">
        <f>'JQ1 Production'!$D$10</f>
        <v>2019</v>
      </c>
      <c r="D396" s="322" t="s">
        <v>291</v>
      </c>
      <c r="E396" s="331" t="s">
        <v>116</v>
      </c>
      <c r="F396" s="368" t="str">
        <f t="shared" si="5"/>
        <v>NO_X_2019_1000 m3_6_2</v>
      </c>
      <c r="G396" s="327">
        <f>'JQ2 Trade'!H33</f>
        <v>0.50800000000000001</v>
      </c>
    </row>
    <row r="397" spans="1:7" ht="13.5" thickBot="1" x14ac:dyDescent="0.25">
      <c r="A397" s="326" t="str">
        <f>Cover!$G$25</f>
        <v>NO</v>
      </c>
      <c r="B397" s="322" t="s">
        <v>294</v>
      </c>
      <c r="C397" s="322">
        <f>'JQ1 Production'!$D$10</f>
        <v>2019</v>
      </c>
      <c r="D397" s="322" t="s">
        <v>291</v>
      </c>
      <c r="E397" s="331" t="s">
        <v>117</v>
      </c>
      <c r="F397" s="368" t="str">
        <f t="shared" si="5"/>
        <v>NO_X_2019_1000 m3_6_2_C</v>
      </c>
      <c r="G397" s="327">
        <f>'JQ2 Trade'!H34</f>
        <v>0.374</v>
      </c>
    </row>
    <row r="398" spans="1:7" ht="13.5" thickBot="1" x14ac:dyDescent="0.25">
      <c r="A398" s="326" t="str">
        <f>Cover!$G$25</f>
        <v>NO</v>
      </c>
      <c r="B398" s="322" t="s">
        <v>294</v>
      </c>
      <c r="C398" s="322">
        <f>'JQ1 Production'!$D$10</f>
        <v>2019</v>
      </c>
      <c r="D398" s="322" t="s">
        <v>291</v>
      </c>
      <c r="E398" s="331" t="s">
        <v>118</v>
      </c>
      <c r="F398" s="368" t="str">
        <f t="shared" si="5"/>
        <v>NO_X_2019_1000 m3_6_2_NC</v>
      </c>
      <c r="G398" s="327">
        <f>'JQ2 Trade'!H35</f>
        <v>153.28700000000001</v>
      </c>
    </row>
    <row r="399" spans="1:7" ht="13.5" thickBot="1" x14ac:dyDescent="0.25">
      <c r="A399" s="326" t="str">
        <f>Cover!$G$25</f>
        <v>NO</v>
      </c>
      <c r="B399" s="322" t="s">
        <v>294</v>
      </c>
      <c r="C399" s="322">
        <f>'JQ1 Production'!$D$10</f>
        <v>2019</v>
      </c>
      <c r="D399" s="322" t="s">
        <v>291</v>
      </c>
      <c r="E399" s="331" t="s">
        <v>119</v>
      </c>
      <c r="F399" s="368" t="str">
        <f t="shared" si="5"/>
        <v>NO_X_2019_1000 m3_6_2_NC_T</v>
      </c>
      <c r="G399" s="327">
        <f>'JQ2 Trade'!H36</f>
        <v>21.327000000000002</v>
      </c>
    </row>
    <row r="400" spans="1:7" ht="13.5" thickBot="1" x14ac:dyDescent="0.25">
      <c r="A400" s="326" t="str">
        <f>Cover!$G$25</f>
        <v>NO</v>
      </c>
      <c r="B400" s="322" t="s">
        <v>294</v>
      </c>
      <c r="C400" s="322">
        <f>'JQ1 Production'!$D$10</f>
        <v>2019</v>
      </c>
      <c r="D400" s="322" t="s">
        <v>291</v>
      </c>
      <c r="E400" s="331" t="s">
        <v>120</v>
      </c>
      <c r="F400" s="368" t="str">
        <f t="shared" si="5"/>
        <v>NO_X_2019_1000 m3_6_3</v>
      </c>
      <c r="G400" s="327">
        <f>'JQ2 Trade'!H37</f>
        <v>15.396000000000001</v>
      </c>
    </row>
    <row r="401" spans="1:7" ht="13.5" thickBot="1" x14ac:dyDescent="0.25">
      <c r="A401" s="326" t="str">
        <f>Cover!$G$25</f>
        <v>NO</v>
      </c>
      <c r="B401" s="322" t="s">
        <v>294</v>
      </c>
      <c r="C401" s="322">
        <f>'JQ1 Production'!$D$10</f>
        <v>2019</v>
      </c>
      <c r="D401" s="322" t="s">
        <v>291</v>
      </c>
      <c r="E401" s="331" t="s">
        <v>121</v>
      </c>
      <c r="F401" s="368" t="str">
        <f t="shared" si="5"/>
        <v>NO_X_2019_1000 m3_6_3_1</v>
      </c>
      <c r="G401" s="327">
        <f>'JQ2 Trade'!H38</f>
        <v>5.931</v>
      </c>
    </row>
    <row r="402" spans="1:7" ht="13.5" thickBot="1" x14ac:dyDescent="0.25">
      <c r="A402" s="326" t="str">
        <f>Cover!$G$25</f>
        <v>NO</v>
      </c>
      <c r="B402" s="322" t="s">
        <v>294</v>
      </c>
      <c r="C402" s="322">
        <f>'JQ1 Production'!$D$10</f>
        <v>2019</v>
      </c>
      <c r="D402" s="322" t="s">
        <v>291</v>
      </c>
      <c r="E402" s="331" t="s">
        <v>122</v>
      </c>
      <c r="F402" s="368" t="str">
        <f t="shared" si="5"/>
        <v>NO_X_2019_1000 m3_6_4</v>
      </c>
      <c r="G402" s="327">
        <f>'JQ2 Trade'!H39</f>
        <v>4.2359999999999998</v>
      </c>
    </row>
    <row r="403" spans="1:7" ht="13.5" thickBot="1" x14ac:dyDescent="0.25">
      <c r="A403" s="326" t="str">
        <f>Cover!$G$25</f>
        <v>NO</v>
      </c>
      <c r="B403" s="322" t="s">
        <v>294</v>
      </c>
      <c r="C403" s="322">
        <f>'JQ1 Production'!$D$10</f>
        <v>2019</v>
      </c>
      <c r="D403" s="322" t="s">
        <v>291</v>
      </c>
      <c r="E403" s="331" t="s">
        <v>123</v>
      </c>
      <c r="F403" s="368" t="str">
        <f t="shared" si="5"/>
        <v>NO_X_2019_1000 m3_6_4_1</v>
      </c>
      <c r="G403" s="327">
        <f>'JQ2 Trade'!H40</f>
        <v>95.11</v>
      </c>
    </row>
    <row r="404" spans="1:7" ht="13.5" thickBot="1" x14ac:dyDescent="0.25">
      <c r="A404" s="326" t="str">
        <f>Cover!$G$25</f>
        <v>NO</v>
      </c>
      <c r="B404" s="322" t="s">
        <v>294</v>
      </c>
      <c r="C404" s="322">
        <f>'JQ1 Production'!$D$10</f>
        <v>2019</v>
      </c>
      <c r="D404" s="322" t="s">
        <v>291</v>
      </c>
      <c r="E404" s="331" t="s">
        <v>124</v>
      </c>
      <c r="F404" s="368" t="str">
        <f t="shared" si="5"/>
        <v>NO_X_2019_1000 m3_6_4_2</v>
      </c>
      <c r="G404" s="327">
        <f>'JQ2 Trade'!H41</f>
        <v>3.3000000000000002E-2</v>
      </c>
    </row>
    <row r="405" spans="1:7" ht="13.5" thickBot="1" x14ac:dyDescent="0.25">
      <c r="A405" s="326" t="str">
        <f>Cover!$G$25</f>
        <v>NO</v>
      </c>
      <c r="B405" s="322" t="s">
        <v>294</v>
      </c>
      <c r="C405" s="322">
        <f>'JQ1 Production'!$D$10</f>
        <v>2019</v>
      </c>
      <c r="D405" s="322" t="s">
        <v>291</v>
      </c>
      <c r="E405" s="331" t="s">
        <v>125</v>
      </c>
      <c r="F405" s="368" t="str">
        <f t="shared" si="5"/>
        <v>NO_X_2019_1000 m3_6_4_3</v>
      </c>
      <c r="G405" s="327">
        <f>'JQ2 Trade'!H42</f>
        <v>36.85</v>
      </c>
    </row>
    <row r="406" spans="1:7" ht="13.5" thickBot="1" x14ac:dyDescent="0.25">
      <c r="A406" s="326" t="str">
        <f>Cover!$G$25</f>
        <v>NO</v>
      </c>
      <c r="B406" s="322" t="s">
        <v>294</v>
      </c>
      <c r="C406" s="322">
        <f>'JQ1 Production'!$D$10</f>
        <v>2019</v>
      </c>
      <c r="D406" s="322" t="s">
        <v>360</v>
      </c>
      <c r="E406" s="331">
        <v>7</v>
      </c>
      <c r="F406" s="368" t="str">
        <f t="shared" si="5"/>
        <v>NO_X_2019_1000 mt_7</v>
      </c>
      <c r="G406" s="327">
        <f>'JQ2 Trade'!H43</f>
        <v>3.6240000000000001</v>
      </c>
    </row>
    <row r="407" spans="1:7" ht="13.5" thickBot="1" x14ac:dyDescent="0.25">
      <c r="A407" s="326" t="str">
        <f>Cover!$G$25</f>
        <v>NO</v>
      </c>
      <c r="B407" s="322" t="s">
        <v>294</v>
      </c>
      <c r="C407" s="322">
        <f>'JQ1 Production'!$D$10</f>
        <v>2019</v>
      </c>
      <c r="D407" s="322" t="s">
        <v>360</v>
      </c>
      <c r="E407" s="331" t="s">
        <v>126</v>
      </c>
      <c r="F407" s="368" t="str">
        <f t="shared" si="5"/>
        <v>NO_X_2019_1000 mt_7_1</v>
      </c>
      <c r="G407" s="327">
        <f>'JQ2 Trade'!H44</f>
        <v>27.466000000000001</v>
      </c>
    </row>
    <row r="408" spans="1:7" ht="13.5" thickBot="1" x14ac:dyDescent="0.25">
      <c r="A408" s="326" t="str">
        <f>Cover!$G$25</f>
        <v>NO</v>
      </c>
      <c r="B408" s="322" t="s">
        <v>294</v>
      </c>
      <c r="C408" s="322">
        <f>'JQ1 Production'!$D$10</f>
        <v>2019</v>
      </c>
      <c r="D408" s="322" t="s">
        <v>360</v>
      </c>
      <c r="E408" s="331" t="s">
        <v>127</v>
      </c>
      <c r="F408" s="368" t="str">
        <f t="shared" si="5"/>
        <v>NO_X_2019_1000 mt_7_2</v>
      </c>
      <c r="G408" s="327">
        <f>'JQ2 Trade'!H45</f>
        <v>5.76</v>
      </c>
    </row>
    <row r="409" spans="1:7" ht="13.5" thickBot="1" x14ac:dyDescent="0.25">
      <c r="A409" s="326" t="str">
        <f>Cover!$G$25</f>
        <v>NO</v>
      </c>
      <c r="B409" s="322" t="s">
        <v>294</v>
      </c>
      <c r="C409" s="322">
        <f>'JQ1 Production'!$D$10</f>
        <v>2019</v>
      </c>
      <c r="D409" s="322" t="s">
        <v>360</v>
      </c>
      <c r="E409" s="331" t="s">
        <v>128</v>
      </c>
      <c r="F409" s="368" t="str">
        <f t="shared" si="5"/>
        <v>NO_X_2019_1000 mt_7_3</v>
      </c>
      <c r="G409" s="327">
        <f>'JQ2 Trade'!H46</f>
        <v>0</v>
      </c>
    </row>
    <row r="410" spans="1:7" ht="13.5" thickBot="1" x14ac:dyDescent="0.25">
      <c r="A410" s="326" t="str">
        <f>Cover!$G$25</f>
        <v>NO</v>
      </c>
      <c r="B410" s="322" t="s">
        <v>294</v>
      </c>
      <c r="C410" s="322">
        <f>'JQ1 Production'!$D$10</f>
        <v>2019</v>
      </c>
      <c r="D410" s="322" t="s">
        <v>360</v>
      </c>
      <c r="E410" s="331" t="s">
        <v>129</v>
      </c>
      <c r="F410" s="368" t="str">
        <f t="shared" si="5"/>
        <v>NO_X_2019_1000 mt_7_3_1</v>
      </c>
      <c r="G410" s="327">
        <f>'JQ2 Trade'!H47</f>
        <v>192.14599999999999</v>
      </c>
    </row>
    <row r="411" spans="1:7" ht="13.5" thickBot="1" x14ac:dyDescent="0.25">
      <c r="A411" s="326" t="str">
        <f>Cover!$G$25</f>
        <v>NO</v>
      </c>
      <c r="B411" s="322" t="s">
        <v>294</v>
      </c>
      <c r="C411" s="322">
        <f>'JQ1 Production'!$D$10</f>
        <v>2019</v>
      </c>
      <c r="D411" s="322" t="s">
        <v>360</v>
      </c>
      <c r="E411" s="331" t="s">
        <v>130</v>
      </c>
      <c r="F411" s="368" t="str">
        <f t="shared" si="5"/>
        <v>NO_X_2019_1000 mt_7_3_2</v>
      </c>
      <c r="G411" s="327">
        <f>'JQ2 Trade'!H48</f>
        <v>0</v>
      </c>
    </row>
    <row r="412" spans="1:7" ht="13.5" thickBot="1" x14ac:dyDescent="0.25">
      <c r="A412" s="326" t="str">
        <f>Cover!$G$25</f>
        <v>NO</v>
      </c>
      <c r="B412" s="322" t="s">
        <v>294</v>
      </c>
      <c r="C412" s="322">
        <f>'JQ1 Production'!$D$10</f>
        <v>2019</v>
      </c>
      <c r="D412" s="322" t="s">
        <v>360</v>
      </c>
      <c r="E412" s="331" t="s">
        <v>131</v>
      </c>
      <c r="F412" s="368" t="str">
        <f t="shared" si="5"/>
        <v>NO_X_2019_1000 mt_7_3_3</v>
      </c>
      <c r="G412" s="327">
        <f>'JQ2 Trade'!H49</f>
        <v>0</v>
      </c>
    </row>
    <row r="413" spans="1:7" ht="13.5" thickBot="1" x14ac:dyDescent="0.25">
      <c r="A413" s="326" t="str">
        <f>Cover!$G$25</f>
        <v>NO</v>
      </c>
      <c r="B413" s="322" t="s">
        <v>294</v>
      </c>
      <c r="C413" s="322">
        <f>'JQ1 Production'!$D$10</f>
        <v>2019</v>
      </c>
      <c r="D413" s="322" t="s">
        <v>360</v>
      </c>
      <c r="E413" s="331" t="s">
        <v>132</v>
      </c>
      <c r="F413" s="368" t="str">
        <f t="shared" si="5"/>
        <v>NO_X_2019_1000 mt_7_3_4</v>
      </c>
      <c r="G413" s="327">
        <f>'JQ2 Trade'!H50</f>
        <v>0</v>
      </c>
    </row>
    <row r="414" spans="1:7" ht="13.5" thickBot="1" x14ac:dyDescent="0.25">
      <c r="A414" s="326" t="str">
        <f>Cover!$G$25</f>
        <v>NO</v>
      </c>
      <c r="B414" s="322" t="s">
        <v>294</v>
      </c>
      <c r="C414" s="322">
        <f>'JQ1 Production'!$D$10</f>
        <v>2019</v>
      </c>
      <c r="D414" s="322" t="s">
        <v>360</v>
      </c>
      <c r="E414" s="331" t="s">
        <v>133</v>
      </c>
      <c r="F414" s="368" t="str">
        <f t="shared" si="5"/>
        <v>NO_X_2019_1000 mt_7_4</v>
      </c>
      <c r="G414" s="327">
        <f>'JQ2 Trade'!H51</f>
        <v>4.7480000000000002</v>
      </c>
    </row>
    <row r="415" spans="1:7" ht="13.5" thickBot="1" x14ac:dyDescent="0.25">
      <c r="A415" s="326" t="str">
        <f>Cover!$G$25</f>
        <v>NO</v>
      </c>
      <c r="B415" s="322" t="s">
        <v>294</v>
      </c>
      <c r="C415" s="322">
        <f>'JQ1 Production'!$D$10</f>
        <v>2019</v>
      </c>
      <c r="D415" s="322" t="s">
        <v>360</v>
      </c>
      <c r="E415" s="331">
        <v>8</v>
      </c>
      <c r="F415" s="368" t="str">
        <f t="shared" ref="F415:F482" si="6">CONCATENATE(A415,"_",B415,"_",C415,"_",D415,"_",E415)</f>
        <v>NO_X_2019_1000 mt_8</v>
      </c>
      <c r="G415" s="327">
        <f>'JQ2 Trade'!H52</f>
        <v>154.49799999999999</v>
      </c>
    </row>
    <row r="416" spans="1:7" ht="13.5" thickBot="1" x14ac:dyDescent="0.25">
      <c r="A416" s="326" t="str">
        <f>Cover!$G$25</f>
        <v>NO</v>
      </c>
      <c r="B416" s="322" t="s">
        <v>294</v>
      </c>
      <c r="C416" s="322">
        <f>'JQ1 Production'!$D$10</f>
        <v>2019</v>
      </c>
      <c r="D416" s="322" t="s">
        <v>360</v>
      </c>
      <c r="E416" s="331" t="s">
        <v>134</v>
      </c>
      <c r="F416" s="368" t="str">
        <f t="shared" si="6"/>
        <v>NO_X_2019_1000 mt_8_1</v>
      </c>
      <c r="G416" s="327">
        <f>'JQ2 Trade'!H53</f>
        <v>0.216</v>
      </c>
    </row>
    <row r="417" spans="1:7" ht="13.5" thickBot="1" x14ac:dyDescent="0.25">
      <c r="A417" s="326" t="str">
        <f>Cover!$G$25</f>
        <v>NO</v>
      </c>
      <c r="B417" s="322" t="s">
        <v>294</v>
      </c>
      <c r="C417" s="322">
        <f>'JQ1 Production'!$D$10</f>
        <v>2019</v>
      </c>
      <c r="D417" s="322" t="s">
        <v>360</v>
      </c>
      <c r="E417" s="331" t="s">
        <v>135</v>
      </c>
      <c r="F417" s="368" t="str">
        <f t="shared" si="6"/>
        <v>NO_X_2019_1000 mt_8_2</v>
      </c>
      <c r="G417" s="327">
        <f>'JQ2 Trade'!H54</f>
        <v>0.216</v>
      </c>
    </row>
    <row r="418" spans="1:7" ht="13.5" thickBot="1" x14ac:dyDescent="0.25">
      <c r="A418" s="326" t="str">
        <f>Cover!$G$25</f>
        <v>NO</v>
      </c>
      <c r="B418" s="322" t="s">
        <v>294</v>
      </c>
      <c r="C418" s="322">
        <f>'JQ1 Production'!$D$10</f>
        <v>2019</v>
      </c>
      <c r="D418" s="322" t="s">
        <v>360</v>
      </c>
      <c r="E418" s="331">
        <v>9</v>
      </c>
      <c r="F418" s="368" t="str">
        <f t="shared" si="6"/>
        <v>NO_X_2019_1000 mt_9</v>
      </c>
      <c r="G418" s="327">
        <f>'JQ2 Trade'!H55</f>
        <v>0</v>
      </c>
    </row>
    <row r="419" spans="1:7" ht="13.5" thickBot="1" x14ac:dyDescent="0.25">
      <c r="A419" s="326" t="str">
        <f>Cover!$G$25</f>
        <v>NO</v>
      </c>
      <c r="B419" s="322" t="s">
        <v>294</v>
      </c>
      <c r="C419" s="322">
        <f>'JQ1 Production'!$D$10</f>
        <v>2019</v>
      </c>
      <c r="D419" s="322" t="s">
        <v>360</v>
      </c>
      <c r="E419" s="331">
        <v>10</v>
      </c>
      <c r="F419" s="368" t="str">
        <f t="shared" si="6"/>
        <v>NO_X_2019_1000 mt_10</v>
      </c>
      <c r="G419" s="327">
        <f>'JQ2 Trade'!H56</f>
        <v>427.38600000000002</v>
      </c>
    </row>
    <row r="420" spans="1:7" ht="13.5" thickBot="1" x14ac:dyDescent="0.25">
      <c r="A420" s="326" t="str">
        <f>Cover!$G$25</f>
        <v>NO</v>
      </c>
      <c r="B420" s="322" t="s">
        <v>294</v>
      </c>
      <c r="C420" s="322">
        <f>'JQ1 Production'!$D$10</f>
        <v>2019</v>
      </c>
      <c r="D420" s="322" t="s">
        <v>360</v>
      </c>
      <c r="E420" s="331" t="s">
        <v>136</v>
      </c>
      <c r="F420" s="368" t="str">
        <f t="shared" si="6"/>
        <v>NO_X_2019_1000 mt_10_1</v>
      </c>
      <c r="G420" s="327">
        <f>'JQ2 Trade'!H57</f>
        <v>0</v>
      </c>
    </row>
    <row r="421" spans="1:7" ht="13.5" thickBot="1" x14ac:dyDescent="0.25">
      <c r="A421" s="326" t="str">
        <f>Cover!$G$25</f>
        <v>NO</v>
      </c>
      <c r="B421" s="322" t="s">
        <v>294</v>
      </c>
      <c r="C421" s="322">
        <f>'JQ1 Production'!$D$10</f>
        <v>2019</v>
      </c>
      <c r="D421" s="322" t="s">
        <v>360</v>
      </c>
      <c r="E421" s="331" t="s">
        <v>137</v>
      </c>
      <c r="F421" s="368" t="str">
        <f t="shared" si="6"/>
        <v>NO_X_2019_1000 mt_10_1_1</v>
      </c>
      <c r="G421" s="327">
        <f>'JQ2 Trade'!H58</f>
        <v>0</v>
      </c>
    </row>
    <row r="422" spans="1:7" ht="13.5" thickBot="1" x14ac:dyDescent="0.25">
      <c r="A422" s="326" t="str">
        <f>Cover!$G$25</f>
        <v>NO</v>
      </c>
      <c r="B422" s="322" t="s">
        <v>294</v>
      </c>
      <c r="C422" s="322">
        <f>'JQ1 Production'!$D$10</f>
        <v>2019</v>
      </c>
      <c r="D422" s="322" t="s">
        <v>360</v>
      </c>
      <c r="E422" s="331" t="s">
        <v>138</v>
      </c>
      <c r="F422" s="368" t="str">
        <f t="shared" si="6"/>
        <v>NO_X_2019_1000 mt_10_1_2</v>
      </c>
      <c r="G422" s="327">
        <f>'JQ2 Trade'!H59</f>
        <v>0</v>
      </c>
    </row>
    <row r="423" spans="1:7" ht="13.5" thickBot="1" x14ac:dyDescent="0.25">
      <c r="A423" s="326" t="str">
        <f>Cover!$G$25</f>
        <v>NO</v>
      </c>
      <c r="B423" s="322" t="s">
        <v>294</v>
      </c>
      <c r="C423" s="322">
        <f>'JQ1 Production'!$D$10</f>
        <v>2019</v>
      </c>
      <c r="D423" s="322" t="s">
        <v>360</v>
      </c>
      <c r="E423" s="331" t="s">
        <v>139</v>
      </c>
      <c r="F423" s="368" t="str">
        <f t="shared" si="6"/>
        <v>NO_X_2019_1000 mt_10_1_3</v>
      </c>
      <c r="G423" s="327">
        <f>'JQ2 Trade'!H60</f>
        <v>0</v>
      </c>
    </row>
    <row r="424" spans="1:7" ht="13.5" thickBot="1" x14ac:dyDescent="0.25">
      <c r="A424" s="326" t="str">
        <f>Cover!$G$25</f>
        <v>NO</v>
      </c>
      <c r="B424" s="322" t="s">
        <v>294</v>
      </c>
      <c r="C424" s="322">
        <f>'JQ1 Production'!$D$10</f>
        <v>2019</v>
      </c>
      <c r="D424" s="322" t="s">
        <v>360</v>
      </c>
      <c r="E424" s="331" t="s">
        <v>140</v>
      </c>
      <c r="F424" s="368" t="str">
        <f t="shared" si="6"/>
        <v>NO_X_2019_1000 mt_10_1_4</v>
      </c>
      <c r="G424" s="327">
        <f>'JQ2 Trade'!H61</f>
        <v>0.191</v>
      </c>
    </row>
    <row r="425" spans="1:7" ht="13.5" thickBot="1" x14ac:dyDescent="0.25">
      <c r="A425" s="326" t="str">
        <f>Cover!$G$25</f>
        <v>NO</v>
      </c>
      <c r="B425" s="322" t="s">
        <v>294</v>
      </c>
      <c r="C425" s="322">
        <f>'JQ1 Production'!$D$10</f>
        <v>2019</v>
      </c>
      <c r="D425" s="322" t="s">
        <v>360</v>
      </c>
      <c r="E425" s="331" t="s">
        <v>141</v>
      </c>
      <c r="F425" s="368" t="str">
        <f t="shared" si="6"/>
        <v>NO_X_2019_1000 mt_10_2</v>
      </c>
      <c r="G425" s="327">
        <f>'JQ2 Trade'!H62</f>
        <v>0.17699999999999999</v>
      </c>
    </row>
    <row r="426" spans="1:7" ht="13.5" thickBot="1" x14ac:dyDescent="0.25">
      <c r="A426" s="326" t="str">
        <f>Cover!$G$25</f>
        <v>NO</v>
      </c>
      <c r="B426" s="322" t="s">
        <v>294</v>
      </c>
      <c r="C426" s="322">
        <f>'JQ1 Production'!$D$10</f>
        <v>2019</v>
      </c>
      <c r="D426" s="322" t="s">
        <v>360</v>
      </c>
      <c r="E426" s="331" t="s">
        <v>142</v>
      </c>
      <c r="F426" s="368" t="str">
        <f t="shared" si="6"/>
        <v>NO_X_2019_1000 mt_10_3</v>
      </c>
      <c r="G426" s="327">
        <f>'JQ2 Trade'!H63</f>
        <v>4.2000000000000003E-2</v>
      </c>
    </row>
    <row r="427" spans="1:7" ht="13.5" thickBot="1" x14ac:dyDescent="0.25">
      <c r="A427" s="326" t="str">
        <f>Cover!$G$25</f>
        <v>NO</v>
      </c>
      <c r="B427" s="322" t="s">
        <v>294</v>
      </c>
      <c r="C427" s="322">
        <f>'JQ1 Production'!$D$10</f>
        <v>2019</v>
      </c>
      <c r="D427" s="322" t="s">
        <v>360</v>
      </c>
      <c r="E427" s="331" t="s">
        <v>143</v>
      </c>
      <c r="F427" s="368" t="str">
        <f t="shared" si="6"/>
        <v>NO_X_2019_1000 mt_10_3_1</v>
      </c>
      <c r="G427" s="327">
        <f>'JQ2 Trade'!H64</f>
        <v>120.998</v>
      </c>
    </row>
    <row r="428" spans="1:7" ht="13.5" thickBot="1" x14ac:dyDescent="0.25">
      <c r="A428" s="326" t="str">
        <f>Cover!$G$25</f>
        <v>NO</v>
      </c>
      <c r="B428" s="322" t="s">
        <v>294</v>
      </c>
      <c r="C428" s="322">
        <f>'JQ1 Production'!$D$10</f>
        <v>2019</v>
      </c>
      <c r="D428" s="322" t="s">
        <v>360</v>
      </c>
      <c r="E428" s="331" t="s">
        <v>144</v>
      </c>
      <c r="F428" s="368" t="str">
        <f t="shared" si="6"/>
        <v>NO_X_2019_1000 mt_10_3_2</v>
      </c>
      <c r="G428" s="327">
        <f>'JQ2 Trade'!H65</f>
        <v>46.393999999999998</v>
      </c>
    </row>
    <row r="429" spans="1:7" ht="13.5" thickBot="1" x14ac:dyDescent="0.25">
      <c r="A429" s="326" t="str">
        <f>Cover!$G$25</f>
        <v>NO</v>
      </c>
      <c r="B429" s="322" t="s">
        <v>294</v>
      </c>
      <c r="C429" s="322">
        <f>'JQ1 Production'!$D$10</f>
        <v>2019</v>
      </c>
      <c r="D429" s="322" t="s">
        <v>360</v>
      </c>
      <c r="E429" s="331" t="s">
        <v>145</v>
      </c>
      <c r="F429" s="368" t="str">
        <f t="shared" si="6"/>
        <v>NO_X_2019_1000 mt_10_3_3</v>
      </c>
      <c r="G429" s="327">
        <f>'JQ2 Trade'!H66</f>
        <v>0.21</v>
      </c>
    </row>
    <row r="430" spans="1:7" ht="13.5" thickBot="1" x14ac:dyDescent="0.25">
      <c r="A430" s="326" t="str">
        <f>Cover!$G$25</f>
        <v>NO</v>
      </c>
      <c r="B430" s="322" t="s">
        <v>294</v>
      </c>
      <c r="C430" s="322">
        <f>'JQ1 Production'!$D$10</f>
        <v>2019</v>
      </c>
      <c r="D430" s="322" t="s">
        <v>360</v>
      </c>
      <c r="E430" s="331" t="s">
        <v>146</v>
      </c>
      <c r="F430" s="368" t="str">
        <f t="shared" si="6"/>
        <v>NO_X_2019_1000 mt_10_3_4</v>
      </c>
      <c r="G430" s="327">
        <f>'JQ2 Trade'!H67</f>
        <v>47.276000000000003</v>
      </c>
    </row>
    <row r="431" spans="1:7" ht="13.5" thickBot="1" x14ac:dyDescent="0.25">
      <c r="A431" s="343" t="str">
        <f>Cover!$G$25</f>
        <v>NO</v>
      </c>
      <c r="B431" s="340" t="s">
        <v>294</v>
      </c>
      <c r="C431" s="340">
        <f>'JQ1 Production'!$D$10</f>
        <v>2019</v>
      </c>
      <c r="D431" s="340" t="s">
        <v>360</v>
      </c>
      <c r="E431" s="344" t="s">
        <v>147</v>
      </c>
      <c r="F431" s="368" t="str">
        <f t="shared" si="6"/>
        <v>NO_X_2019_1000 mt_10_4</v>
      </c>
      <c r="G431" s="341">
        <f>'JQ2 Trade'!H68</f>
        <v>27.117999999999999</v>
      </c>
    </row>
    <row r="432" spans="1:7" ht="13.5" thickBot="1" x14ac:dyDescent="0.25">
      <c r="A432" s="323" t="str">
        <f>Cover!$G$25</f>
        <v>NO</v>
      </c>
      <c r="B432" s="324" t="s">
        <v>294</v>
      </c>
      <c r="C432" s="324">
        <f>'JQ1 Production'!$D$10</f>
        <v>2019</v>
      </c>
      <c r="D432" s="324" t="s">
        <v>214</v>
      </c>
      <c r="E432" s="338">
        <v>1</v>
      </c>
      <c r="F432" s="368" t="str">
        <f t="shared" si="6"/>
        <v>NO_X_2019_1000 NAC_1</v>
      </c>
      <c r="G432" s="325">
        <f>'JQ2 Trade'!I11</f>
        <v>2160268</v>
      </c>
    </row>
    <row r="433" spans="1:7" ht="13.5" thickBot="1" x14ac:dyDescent="0.25">
      <c r="A433" s="326" t="str">
        <f>Cover!$G$25</f>
        <v>NO</v>
      </c>
      <c r="B433" s="322" t="s">
        <v>294</v>
      </c>
      <c r="C433" s="322">
        <f>'JQ1 Production'!$D$10</f>
        <v>2019</v>
      </c>
      <c r="D433" s="324" t="s">
        <v>214</v>
      </c>
      <c r="E433" s="331" t="s">
        <v>93</v>
      </c>
      <c r="F433" s="368" t="str">
        <f t="shared" si="6"/>
        <v>NO_X_2019_1000 NAC_1_1</v>
      </c>
      <c r="G433" s="325">
        <f>'JQ2 Trade'!I12</f>
        <v>11717</v>
      </c>
    </row>
    <row r="434" spans="1:7" ht="13.5" thickBot="1" x14ac:dyDescent="0.25">
      <c r="A434" s="326" t="str">
        <f>Cover!$G$25</f>
        <v>NO</v>
      </c>
      <c r="B434" s="322" t="s">
        <v>294</v>
      </c>
      <c r="C434" s="322">
        <f>'JQ1 Production'!$D$10</f>
        <v>2019</v>
      </c>
      <c r="D434" s="324" t="s">
        <v>214</v>
      </c>
      <c r="E434" s="331" t="s">
        <v>96</v>
      </c>
      <c r="F434" s="368" t="str">
        <f t="shared" si="6"/>
        <v>NO_X_2019_1000 NAC_1_2</v>
      </c>
      <c r="G434" s="325">
        <f>'JQ2 Trade'!I13</f>
        <v>5553</v>
      </c>
    </row>
    <row r="435" spans="1:7" ht="13.5" thickBot="1" x14ac:dyDescent="0.25">
      <c r="A435" s="326" t="str">
        <f>Cover!$G$25</f>
        <v>NO</v>
      </c>
      <c r="B435" s="322" t="s">
        <v>294</v>
      </c>
      <c r="C435" s="322">
        <f>'JQ1 Production'!$D$10</f>
        <v>2019</v>
      </c>
      <c r="D435" s="324" t="s">
        <v>214</v>
      </c>
      <c r="E435" s="331" t="s">
        <v>97</v>
      </c>
      <c r="F435" s="368" t="str">
        <f t="shared" si="6"/>
        <v>NO_X_2019_1000 NAC_1_2_C</v>
      </c>
      <c r="G435" s="325">
        <f>'JQ2 Trade'!I14</f>
        <v>6164</v>
      </c>
    </row>
    <row r="436" spans="1:7" ht="13.5" thickBot="1" x14ac:dyDescent="0.25">
      <c r="A436" s="326" t="str">
        <f>Cover!$G$25</f>
        <v>NO</v>
      </c>
      <c r="B436" s="322" t="s">
        <v>294</v>
      </c>
      <c r="C436" s="322">
        <f>'JQ1 Production'!$D$10</f>
        <v>2019</v>
      </c>
      <c r="D436" s="324" t="s">
        <v>214</v>
      </c>
      <c r="E436" s="331" t="s">
        <v>98</v>
      </c>
      <c r="F436" s="368" t="str">
        <f t="shared" si="6"/>
        <v>NO_X_2019_1000 NAC_1_2_NC</v>
      </c>
      <c r="G436" s="325">
        <f>'JQ2 Trade'!I15</f>
        <v>2148551</v>
      </c>
    </row>
    <row r="437" spans="1:7" ht="13.5" thickBot="1" x14ac:dyDescent="0.25">
      <c r="A437" s="326" t="str">
        <f>Cover!$G$25</f>
        <v>NO</v>
      </c>
      <c r="B437" s="322" t="s">
        <v>294</v>
      </c>
      <c r="C437" s="322">
        <f>'JQ1 Production'!$D$10</f>
        <v>2019</v>
      </c>
      <c r="D437" s="324" t="s">
        <v>214</v>
      </c>
      <c r="E437" s="331" t="s">
        <v>99</v>
      </c>
      <c r="F437" s="368" t="str">
        <f t="shared" si="6"/>
        <v>NO_X_2019_1000 NAC_1_2_NC_T</v>
      </c>
      <c r="G437" s="325">
        <f>'JQ2 Trade'!I16</f>
        <v>2072136</v>
      </c>
    </row>
    <row r="438" spans="1:7" ht="13.5" thickBot="1" x14ac:dyDescent="0.25">
      <c r="A438" s="326" t="str">
        <f>Cover!$G$25</f>
        <v>NO</v>
      </c>
      <c r="B438" s="322" t="s">
        <v>294</v>
      </c>
      <c r="C438" s="322">
        <f>'JQ1 Production'!$D$10</f>
        <v>2019</v>
      </c>
      <c r="D438" s="324" t="s">
        <v>214</v>
      </c>
      <c r="E438" s="331">
        <v>2</v>
      </c>
      <c r="F438" s="368" t="str">
        <f t="shared" si="6"/>
        <v>NO_X_2019_1000 NAC_2</v>
      </c>
      <c r="G438" s="325">
        <f>'JQ2 Trade'!I17</f>
        <v>76415</v>
      </c>
    </row>
    <row r="439" spans="1:7" ht="13.5" thickBot="1" x14ac:dyDescent="0.25">
      <c r="A439" s="326" t="str">
        <f>Cover!$G$25</f>
        <v>NO</v>
      </c>
      <c r="B439" s="322" t="s">
        <v>294</v>
      </c>
      <c r="C439" s="322">
        <f>'JQ1 Production'!$D$10</f>
        <v>2019</v>
      </c>
      <c r="D439" s="324" t="s">
        <v>214</v>
      </c>
      <c r="E439" s="331">
        <v>3</v>
      </c>
      <c r="F439" s="368" t="str">
        <f t="shared" si="6"/>
        <v>NO_X_2019_1000 NAC_3</v>
      </c>
      <c r="G439" s="325">
        <f>'JQ2 Trade'!I18</f>
        <v>30</v>
      </c>
    </row>
    <row r="440" spans="1:7" ht="13.5" thickBot="1" x14ac:dyDescent="0.25">
      <c r="A440" s="326" t="str">
        <f>Cover!$G$25</f>
        <v>NO</v>
      </c>
      <c r="B440" s="322" t="s">
        <v>294</v>
      </c>
      <c r="C440" s="322">
        <f>'JQ1 Production'!$D$10</f>
        <v>2019</v>
      </c>
      <c r="D440" s="324" t="s">
        <v>214</v>
      </c>
      <c r="E440" s="331" t="s">
        <v>378</v>
      </c>
      <c r="F440" s="368" t="str">
        <f>CONCATENATE(A440,"_",B440,"_",C440,"_",D440,"_",E440)</f>
        <v>NO_X_2019_1000 NAC_3_1</v>
      </c>
      <c r="G440" s="325">
        <f>'JQ2 Trade'!I19</f>
        <v>3469</v>
      </c>
    </row>
    <row r="441" spans="1:7" ht="13.5" thickBot="1" x14ac:dyDescent="0.25">
      <c r="A441" s="326" t="str">
        <f>Cover!$G$25</f>
        <v>NO</v>
      </c>
      <c r="B441" s="322" t="s">
        <v>294</v>
      </c>
      <c r="C441" s="322">
        <f>'JQ1 Production'!$D$10</f>
        <v>2019</v>
      </c>
      <c r="D441" s="324" t="s">
        <v>214</v>
      </c>
      <c r="E441" s="331" t="s">
        <v>379</v>
      </c>
      <c r="F441" s="368" t="str">
        <f>CONCATENATE(A441,"_",B441,"_",C441,"_",D441,"_",E441)</f>
        <v>NO_X_2019_1000 NAC_3_2</v>
      </c>
      <c r="G441" s="325">
        <f>'JQ2 Trade'!I20</f>
        <v>301177</v>
      </c>
    </row>
    <row r="442" spans="1:7" ht="13.5" thickBot="1" x14ac:dyDescent="0.25">
      <c r="A442" s="326" t="str">
        <f>Cover!$G$25</f>
        <v>NO</v>
      </c>
      <c r="B442" s="322" t="s">
        <v>294</v>
      </c>
      <c r="C442" s="322">
        <f>'JQ1 Production'!$D$10</f>
        <v>2019</v>
      </c>
      <c r="D442" s="324" t="s">
        <v>214</v>
      </c>
      <c r="E442" s="331">
        <v>4</v>
      </c>
      <c r="F442" s="368" t="str">
        <f>CONCATENATE(A442,"_",B442,"_",C442,"_",D442,"_",E442)</f>
        <v>NO_X_2019_1000 NAC_4</v>
      </c>
      <c r="G442" s="325">
        <f>'JQ2 Trade'!I21</f>
        <v>166720</v>
      </c>
    </row>
    <row r="443" spans="1:7" ht="13.5" thickBot="1" x14ac:dyDescent="0.25">
      <c r="A443" s="326" t="str">
        <f>Cover!$G$25</f>
        <v>NO</v>
      </c>
      <c r="B443" s="322" t="s">
        <v>294</v>
      </c>
      <c r="C443" s="322">
        <f>'JQ1 Production'!$D$10</f>
        <v>2019</v>
      </c>
      <c r="D443" s="324" t="s">
        <v>214</v>
      </c>
      <c r="E443" s="331" t="s">
        <v>380</v>
      </c>
      <c r="F443" s="368" t="str">
        <f>CONCATENATE(A443,"_",B443,"_",C443,"_",D443,"_",E443)</f>
        <v>NO_X_2019_1000 NAC_4_1</v>
      </c>
      <c r="G443" s="325">
        <f>'JQ2 Trade'!I22</f>
        <v>134457</v>
      </c>
    </row>
    <row r="444" spans="1:7" ht="13.5" thickBot="1" x14ac:dyDescent="0.25">
      <c r="A444" s="326" t="str">
        <f>Cover!$G$25</f>
        <v>NO</v>
      </c>
      <c r="B444" s="322" t="s">
        <v>294</v>
      </c>
      <c r="C444" s="322">
        <f>'JQ1 Production'!$D$10</f>
        <v>2019</v>
      </c>
      <c r="D444" s="324" t="s">
        <v>214</v>
      </c>
      <c r="E444" s="331" t="s">
        <v>381</v>
      </c>
      <c r="F444" s="368" t="str">
        <f>CONCATENATE(A444,"_",B444,"_",C444,"_",D444,"_",E444)</f>
        <v>NO_X_2019_1000 NAC_4_2</v>
      </c>
      <c r="G444" s="325">
        <f>'JQ2 Trade'!I23</f>
        <v>0</v>
      </c>
    </row>
    <row r="445" spans="1:7" ht="13.5" thickBot="1" x14ac:dyDescent="0.25">
      <c r="A445" s="326" t="str">
        <f>Cover!$G$25</f>
        <v>NO</v>
      </c>
      <c r="B445" s="322" t="s">
        <v>294</v>
      </c>
      <c r="C445" s="322">
        <f>'JQ1 Production'!$D$10</f>
        <v>2019</v>
      </c>
      <c r="D445" s="324" t="s">
        <v>214</v>
      </c>
      <c r="E445" s="331">
        <v>5</v>
      </c>
      <c r="F445" s="368" t="str">
        <f t="shared" si="6"/>
        <v>NO_X_2019_1000 NAC_5</v>
      </c>
      <c r="G445" s="325">
        <f>'JQ2 Trade'!I24</f>
        <v>39209</v>
      </c>
    </row>
    <row r="446" spans="1:7" ht="13.5" thickBot="1" x14ac:dyDescent="0.25">
      <c r="A446" s="326" t="str">
        <f>Cover!$G$25</f>
        <v>NO</v>
      </c>
      <c r="B446" s="322" t="s">
        <v>294</v>
      </c>
      <c r="C446" s="322">
        <f>'JQ1 Production'!$D$10</f>
        <v>2019</v>
      </c>
      <c r="D446" s="324" t="s">
        <v>214</v>
      </c>
      <c r="E446" s="331" t="s">
        <v>109</v>
      </c>
      <c r="F446" s="368" t="str">
        <f t="shared" si="6"/>
        <v>NO_X_2019_1000 NAC_5_C</v>
      </c>
      <c r="G446" s="325">
        <f>'JQ2 Trade'!I25</f>
        <v>17256</v>
      </c>
    </row>
    <row r="447" spans="1:7" ht="13.5" thickBot="1" x14ac:dyDescent="0.25">
      <c r="A447" s="326" t="str">
        <f>Cover!$G$25</f>
        <v>NO</v>
      </c>
      <c r="B447" s="322" t="s">
        <v>294</v>
      </c>
      <c r="C447" s="322">
        <f>'JQ1 Production'!$D$10</f>
        <v>2019</v>
      </c>
      <c r="D447" s="324" t="s">
        <v>214</v>
      </c>
      <c r="E447" s="331" t="s">
        <v>110</v>
      </c>
      <c r="F447" s="368" t="str">
        <f t="shared" si="6"/>
        <v>NO_X_2019_1000 NAC_5_NC</v>
      </c>
      <c r="G447" s="325">
        <f>'JQ2 Trade'!I26</f>
        <v>21953</v>
      </c>
    </row>
    <row r="448" spans="1:7" ht="13.5" thickBot="1" x14ac:dyDescent="0.25">
      <c r="A448" s="326" t="str">
        <f>Cover!$G$25</f>
        <v>NO</v>
      </c>
      <c r="B448" s="322" t="s">
        <v>294</v>
      </c>
      <c r="C448" s="322">
        <f>'JQ1 Production'!$D$10</f>
        <v>2019</v>
      </c>
      <c r="D448" s="324" t="s">
        <v>214</v>
      </c>
      <c r="E448" s="331" t="s">
        <v>111</v>
      </c>
      <c r="F448" s="368" t="str">
        <f t="shared" si="6"/>
        <v>NO_X_2019_1000 NAC_5_NC_T</v>
      </c>
      <c r="G448" s="325">
        <f>'JQ2 Trade'!I27</f>
        <v>1338121</v>
      </c>
    </row>
    <row r="449" spans="1:7" ht="13.5" thickBot="1" x14ac:dyDescent="0.25">
      <c r="A449" s="326" t="str">
        <f>Cover!$G$25</f>
        <v>NO</v>
      </c>
      <c r="B449" s="322" t="s">
        <v>294</v>
      </c>
      <c r="C449" s="322">
        <f>'JQ1 Production'!$D$10</f>
        <v>2019</v>
      </c>
      <c r="D449" s="324" t="s">
        <v>214</v>
      </c>
      <c r="E449" s="331">
        <v>6</v>
      </c>
      <c r="F449" s="368" t="str">
        <f t="shared" si="6"/>
        <v>NO_X_2019_1000 NAC_6</v>
      </c>
      <c r="G449" s="325">
        <f>'JQ2 Trade'!I28</f>
        <v>1280475</v>
      </c>
    </row>
    <row r="450" spans="1:7" ht="13.5" thickBot="1" x14ac:dyDescent="0.25">
      <c r="A450" s="326" t="str">
        <f>Cover!$G$25</f>
        <v>NO</v>
      </c>
      <c r="B450" s="322" t="s">
        <v>294</v>
      </c>
      <c r="C450" s="322">
        <f>'JQ1 Production'!$D$10</f>
        <v>2019</v>
      </c>
      <c r="D450" s="324" t="s">
        <v>214</v>
      </c>
      <c r="E450" s="331" t="s">
        <v>112</v>
      </c>
      <c r="F450" s="368" t="str">
        <f t="shared" si="6"/>
        <v>NO_X_2019_1000 NAC_6_1</v>
      </c>
      <c r="G450" s="325">
        <f>'JQ2 Trade'!I29</f>
        <v>57645</v>
      </c>
    </row>
    <row r="451" spans="1:7" ht="13.5" thickBot="1" x14ac:dyDescent="0.25">
      <c r="A451" s="326" t="str">
        <f>Cover!$G$25</f>
        <v>NO</v>
      </c>
      <c r="B451" s="322" t="s">
        <v>294</v>
      </c>
      <c r="C451" s="322">
        <f>'JQ1 Production'!$D$10</f>
        <v>2019</v>
      </c>
      <c r="D451" s="324" t="s">
        <v>214</v>
      </c>
      <c r="E451" s="331" t="s">
        <v>113</v>
      </c>
      <c r="F451" s="368" t="str">
        <f t="shared" si="6"/>
        <v>NO_X_2019_1000 NAC_6_1_C</v>
      </c>
      <c r="G451" s="325">
        <f>'JQ2 Trade'!I30</f>
        <v>27088</v>
      </c>
    </row>
    <row r="452" spans="1:7" ht="13.5" thickBot="1" x14ac:dyDescent="0.25">
      <c r="A452" s="326" t="str">
        <f>Cover!$G$25</f>
        <v>NO</v>
      </c>
      <c r="B452" s="322" t="s">
        <v>294</v>
      </c>
      <c r="C452" s="322">
        <f>'JQ1 Production'!$D$10</f>
        <v>2019</v>
      </c>
      <c r="D452" s="324" t="s">
        <v>214</v>
      </c>
      <c r="E452" s="331" t="s">
        <v>114</v>
      </c>
      <c r="F452" s="368" t="str">
        <f t="shared" si="6"/>
        <v>NO_X_2019_1000 NAC_6_1_NC</v>
      </c>
      <c r="G452" s="325">
        <f>'JQ2 Trade'!I31</f>
        <v>1216</v>
      </c>
    </row>
    <row r="453" spans="1:7" ht="13.5" thickBot="1" x14ac:dyDescent="0.25">
      <c r="A453" s="326" t="str">
        <f>Cover!$G$25</f>
        <v>NO</v>
      </c>
      <c r="B453" s="322" t="s">
        <v>294</v>
      </c>
      <c r="C453" s="322">
        <f>'JQ1 Production'!$D$10</f>
        <v>2019</v>
      </c>
      <c r="D453" s="324" t="s">
        <v>214</v>
      </c>
      <c r="E453" s="331" t="s">
        <v>115</v>
      </c>
      <c r="F453" s="368" t="str">
        <f t="shared" si="6"/>
        <v>NO_X_2019_1000 NAC_6_1_NC_T</v>
      </c>
      <c r="G453" s="325">
        <f>'JQ2 Trade'!I32</f>
        <v>201</v>
      </c>
    </row>
    <row r="454" spans="1:7" ht="13.5" thickBot="1" x14ac:dyDescent="0.25">
      <c r="A454" s="326" t="str">
        <f>Cover!$G$25</f>
        <v>NO</v>
      </c>
      <c r="B454" s="322" t="s">
        <v>294</v>
      </c>
      <c r="C454" s="322">
        <f>'JQ1 Production'!$D$10</f>
        <v>2019</v>
      </c>
      <c r="D454" s="324" t="s">
        <v>214</v>
      </c>
      <c r="E454" s="331" t="s">
        <v>116</v>
      </c>
      <c r="F454" s="368" t="str">
        <f t="shared" si="6"/>
        <v>NO_X_2019_1000 NAC_6_2</v>
      </c>
      <c r="G454" s="325">
        <f>'JQ2 Trade'!I33</f>
        <v>1015</v>
      </c>
    </row>
    <row r="455" spans="1:7" ht="13.5" thickBot="1" x14ac:dyDescent="0.25">
      <c r="A455" s="326" t="str">
        <f>Cover!$G$25</f>
        <v>NO</v>
      </c>
      <c r="B455" s="322" t="s">
        <v>294</v>
      </c>
      <c r="C455" s="322">
        <f>'JQ1 Production'!$D$10</f>
        <v>2019</v>
      </c>
      <c r="D455" s="324" t="s">
        <v>214</v>
      </c>
      <c r="E455" s="331" t="s">
        <v>117</v>
      </c>
      <c r="F455" s="368" t="str">
        <f t="shared" si="6"/>
        <v>NO_X_2019_1000 NAC_6_2_C</v>
      </c>
      <c r="G455" s="325">
        <f>'JQ2 Trade'!I34</f>
        <v>529</v>
      </c>
    </row>
    <row r="456" spans="1:7" ht="13.5" thickBot="1" x14ac:dyDescent="0.25">
      <c r="A456" s="326" t="str">
        <f>Cover!$G$25</f>
        <v>NO</v>
      </c>
      <c r="B456" s="322" t="s">
        <v>294</v>
      </c>
      <c r="C456" s="322">
        <f>'JQ1 Production'!$D$10</f>
        <v>2019</v>
      </c>
      <c r="D456" s="324" t="s">
        <v>214</v>
      </c>
      <c r="E456" s="331" t="s">
        <v>118</v>
      </c>
      <c r="F456" s="368" t="str">
        <f t="shared" si="6"/>
        <v>NO_X_2019_1000 NAC_6_2_NC</v>
      </c>
      <c r="G456" s="325">
        <f>'JQ2 Trade'!I35</f>
        <v>1013952</v>
      </c>
    </row>
    <row r="457" spans="1:7" ht="13.5" thickBot="1" x14ac:dyDescent="0.25">
      <c r="A457" s="326" t="str">
        <f>Cover!$G$25</f>
        <v>NO</v>
      </c>
      <c r="B457" s="322" t="s">
        <v>294</v>
      </c>
      <c r="C457" s="322">
        <f>'JQ1 Production'!$D$10</f>
        <v>2019</v>
      </c>
      <c r="D457" s="324" t="s">
        <v>214</v>
      </c>
      <c r="E457" s="331" t="s">
        <v>119</v>
      </c>
      <c r="F457" s="368" t="str">
        <f t="shared" si="6"/>
        <v>NO_X_2019_1000 NAC_6_2_NC_T</v>
      </c>
      <c r="G457" s="325">
        <f>'JQ2 Trade'!I36</f>
        <v>187024</v>
      </c>
    </row>
    <row r="458" spans="1:7" ht="13.5" thickBot="1" x14ac:dyDescent="0.25">
      <c r="A458" s="326" t="str">
        <f>Cover!$G$25</f>
        <v>NO</v>
      </c>
      <c r="B458" s="322" t="s">
        <v>294</v>
      </c>
      <c r="C458" s="322">
        <f>'JQ1 Production'!$D$10</f>
        <v>2019</v>
      </c>
      <c r="D458" s="324" t="s">
        <v>214</v>
      </c>
      <c r="E458" s="331" t="s">
        <v>120</v>
      </c>
      <c r="F458" s="368" t="str">
        <f t="shared" si="6"/>
        <v>NO_X_2019_1000 NAC_6_3</v>
      </c>
      <c r="G458" s="325">
        <f>'JQ2 Trade'!I37</f>
        <v>166146</v>
      </c>
    </row>
    <row r="459" spans="1:7" ht="13.5" thickBot="1" x14ac:dyDescent="0.25">
      <c r="A459" s="326" t="str">
        <f>Cover!$G$25</f>
        <v>NO</v>
      </c>
      <c r="B459" s="322" t="s">
        <v>294</v>
      </c>
      <c r="C459" s="322">
        <f>'JQ1 Production'!$D$10</f>
        <v>2019</v>
      </c>
      <c r="D459" s="324" t="s">
        <v>214</v>
      </c>
      <c r="E459" s="331" t="s">
        <v>121</v>
      </c>
      <c r="F459" s="368" t="str">
        <f t="shared" si="6"/>
        <v>NO_X_2019_1000 NAC_6_3_1</v>
      </c>
      <c r="G459" s="325">
        <f>'JQ2 Trade'!I38</f>
        <v>20878</v>
      </c>
    </row>
    <row r="460" spans="1:7" ht="13.5" thickBot="1" x14ac:dyDescent="0.25">
      <c r="A460" s="326" t="str">
        <f>Cover!$G$25</f>
        <v>NO</v>
      </c>
      <c r="B460" s="322" t="s">
        <v>294</v>
      </c>
      <c r="C460" s="322">
        <f>'JQ1 Production'!$D$10</f>
        <v>2019</v>
      </c>
      <c r="D460" s="324" t="s">
        <v>214</v>
      </c>
      <c r="E460" s="331" t="s">
        <v>122</v>
      </c>
      <c r="F460" s="368" t="str">
        <f t="shared" si="6"/>
        <v>NO_X_2019_1000 NAC_6_4</v>
      </c>
      <c r="G460" s="325">
        <f>'JQ2 Trade'!I39</f>
        <v>4387</v>
      </c>
    </row>
    <row r="461" spans="1:7" ht="13.5" thickBot="1" x14ac:dyDescent="0.25">
      <c r="A461" s="326" t="str">
        <f>Cover!$G$25</f>
        <v>NO</v>
      </c>
      <c r="B461" s="322" t="s">
        <v>294</v>
      </c>
      <c r="C461" s="322">
        <f>'JQ1 Production'!$D$10</f>
        <v>2019</v>
      </c>
      <c r="D461" s="324" t="s">
        <v>214</v>
      </c>
      <c r="E461" s="331" t="s">
        <v>123</v>
      </c>
      <c r="F461" s="368" t="str">
        <f t="shared" si="6"/>
        <v>NO_X_2019_1000 NAC_6_4_1</v>
      </c>
      <c r="G461" s="325">
        <f>'JQ2 Trade'!I40</f>
        <v>358066</v>
      </c>
    </row>
    <row r="462" spans="1:7" ht="13.5" thickBot="1" x14ac:dyDescent="0.25">
      <c r="A462" s="326" t="str">
        <f>Cover!$G$25</f>
        <v>NO</v>
      </c>
      <c r="B462" s="322" t="s">
        <v>294</v>
      </c>
      <c r="C462" s="322">
        <f>'JQ1 Production'!$D$10</f>
        <v>2019</v>
      </c>
      <c r="D462" s="324" t="s">
        <v>214</v>
      </c>
      <c r="E462" s="331" t="s">
        <v>124</v>
      </c>
      <c r="F462" s="368" t="str">
        <f t="shared" si="6"/>
        <v>NO_X_2019_1000 NAC_6_4_2</v>
      </c>
      <c r="G462" s="325">
        <f>'JQ2 Trade'!I41</f>
        <v>386</v>
      </c>
    </row>
    <row r="463" spans="1:7" ht="13.5" thickBot="1" x14ac:dyDescent="0.25">
      <c r="A463" s="326" t="str">
        <f>Cover!$G$25</f>
        <v>NO</v>
      </c>
      <c r="B463" s="322" t="s">
        <v>294</v>
      </c>
      <c r="C463" s="322">
        <f>'JQ1 Production'!$D$10</f>
        <v>2019</v>
      </c>
      <c r="D463" s="324" t="s">
        <v>214</v>
      </c>
      <c r="E463" s="331" t="s">
        <v>125</v>
      </c>
      <c r="F463" s="368" t="str">
        <f t="shared" si="6"/>
        <v>NO_X_2019_1000 NAC_6_4_3</v>
      </c>
      <c r="G463" s="325">
        <f>'JQ2 Trade'!I42</f>
        <v>468862</v>
      </c>
    </row>
    <row r="464" spans="1:7" ht="13.5" thickBot="1" x14ac:dyDescent="0.25">
      <c r="A464" s="326" t="str">
        <f>Cover!$G$25</f>
        <v>NO</v>
      </c>
      <c r="B464" s="322" t="s">
        <v>294</v>
      </c>
      <c r="C464" s="322">
        <f>'JQ1 Production'!$D$10</f>
        <v>2019</v>
      </c>
      <c r="D464" s="324" t="s">
        <v>214</v>
      </c>
      <c r="E464" s="331">
        <v>7</v>
      </c>
      <c r="F464" s="368" t="str">
        <f t="shared" si="6"/>
        <v>NO_X_2019_1000 NAC_7</v>
      </c>
      <c r="G464" s="325">
        <f>'JQ2 Trade'!I43</f>
        <v>30976</v>
      </c>
    </row>
    <row r="465" spans="1:7" ht="13.5" thickBot="1" x14ac:dyDescent="0.25">
      <c r="A465" s="326" t="str">
        <f>Cover!$G$25</f>
        <v>NO</v>
      </c>
      <c r="B465" s="322" t="s">
        <v>294</v>
      </c>
      <c r="C465" s="322">
        <f>'JQ1 Production'!$D$10</f>
        <v>2019</v>
      </c>
      <c r="D465" s="324" t="s">
        <v>214</v>
      </c>
      <c r="E465" s="331" t="s">
        <v>126</v>
      </c>
      <c r="F465" s="368" t="str">
        <f t="shared" si="6"/>
        <v>NO_X_2019_1000 NAC_7_1</v>
      </c>
      <c r="G465" s="325">
        <f>'JQ2 Trade'!I44</f>
        <v>392027</v>
      </c>
    </row>
    <row r="466" spans="1:7" ht="13.5" thickBot="1" x14ac:dyDescent="0.25">
      <c r="A466" s="326" t="str">
        <f>Cover!$G$25</f>
        <v>NO</v>
      </c>
      <c r="B466" s="322" t="s">
        <v>294</v>
      </c>
      <c r="C466" s="322">
        <f>'JQ1 Production'!$D$10</f>
        <v>2019</v>
      </c>
      <c r="D466" s="324" t="s">
        <v>214</v>
      </c>
      <c r="E466" s="331" t="s">
        <v>127</v>
      </c>
      <c r="F466" s="368" t="str">
        <f t="shared" si="6"/>
        <v>NO_X_2019_1000 NAC_7_2</v>
      </c>
      <c r="G466" s="325">
        <f>'JQ2 Trade'!I45</f>
        <v>45859</v>
      </c>
    </row>
    <row r="467" spans="1:7" ht="13.5" thickBot="1" x14ac:dyDescent="0.25">
      <c r="A467" s="326" t="str">
        <f>Cover!$G$25</f>
        <v>NO</v>
      </c>
      <c r="B467" s="322" t="s">
        <v>294</v>
      </c>
      <c r="C467" s="322">
        <f>'JQ1 Production'!$D$10</f>
        <v>2019</v>
      </c>
      <c r="D467" s="324" t="s">
        <v>214</v>
      </c>
      <c r="E467" s="331" t="s">
        <v>128</v>
      </c>
      <c r="F467" s="368" t="str">
        <f t="shared" si="6"/>
        <v>NO_X_2019_1000 NAC_7_3</v>
      </c>
      <c r="G467" s="325">
        <f>'JQ2 Trade'!I46</f>
        <v>0</v>
      </c>
    </row>
    <row r="468" spans="1:7" ht="13.5" thickBot="1" x14ac:dyDescent="0.25">
      <c r="A468" s="326" t="str">
        <f>Cover!$G$25</f>
        <v>NO</v>
      </c>
      <c r="B468" s="322" t="s">
        <v>294</v>
      </c>
      <c r="C468" s="322">
        <f>'JQ1 Production'!$D$10</f>
        <v>2019</v>
      </c>
      <c r="D468" s="324" t="s">
        <v>214</v>
      </c>
      <c r="E468" s="331" t="s">
        <v>129</v>
      </c>
      <c r="F468" s="368" t="str">
        <f t="shared" si="6"/>
        <v>NO_X_2019_1000 NAC_7_3_1</v>
      </c>
      <c r="G468" s="325">
        <f>'JQ2 Trade'!I47</f>
        <v>776518</v>
      </c>
    </row>
    <row r="469" spans="1:7" ht="13.5" thickBot="1" x14ac:dyDescent="0.25">
      <c r="A469" s="326" t="str">
        <f>Cover!$G$25</f>
        <v>NO</v>
      </c>
      <c r="B469" s="322" t="s">
        <v>294</v>
      </c>
      <c r="C469" s="322">
        <f>'JQ1 Production'!$D$10</f>
        <v>2019</v>
      </c>
      <c r="D469" s="324" t="s">
        <v>214</v>
      </c>
      <c r="E469" s="331" t="s">
        <v>130</v>
      </c>
      <c r="F469" s="368" t="str">
        <f t="shared" si="6"/>
        <v>NO_X_2019_1000 NAC_7_3_2</v>
      </c>
      <c r="G469" s="325">
        <f>'JQ2 Trade'!I48</f>
        <v>0</v>
      </c>
    </row>
    <row r="470" spans="1:7" ht="13.5" thickBot="1" x14ac:dyDescent="0.25">
      <c r="A470" s="326" t="str">
        <f>Cover!$G$25</f>
        <v>NO</v>
      </c>
      <c r="B470" s="322" t="s">
        <v>294</v>
      </c>
      <c r="C470" s="322">
        <f>'JQ1 Production'!$D$10</f>
        <v>2019</v>
      </c>
      <c r="D470" s="324" t="s">
        <v>214</v>
      </c>
      <c r="E470" s="331" t="s">
        <v>131</v>
      </c>
      <c r="F470" s="368" t="str">
        <f t="shared" si="6"/>
        <v>NO_X_2019_1000 NAC_7_3_3</v>
      </c>
      <c r="G470" s="325">
        <f>'JQ2 Trade'!I49</f>
        <v>0</v>
      </c>
    </row>
    <row r="471" spans="1:7" ht="13.5" thickBot="1" x14ac:dyDescent="0.25">
      <c r="A471" s="326" t="str">
        <f>Cover!$G$25</f>
        <v>NO</v>
      </c>
      <c r="B471" s="322" t="s">
        <v>294</v>
      </c>
      <c r="C471" s="322">
        <f>'JQ1 Production'!$D$10</f>
        <v>2019</v>
      </c>
      <c r="D471" s="324" t="s">
        <v>214</v>
      </c>
      <c r="E471" s="331" t="s">
        <v>132</v>
      </c>
      <c r="F471" s="368" t="str">
        <f t="shared" si="6"/>
        <v>NO_X_2019_1000 NAC_7_3_4</v>
      </c>
      <c r="G471" s="325">
        <f>'JQ2 Trade'!I50</f>
        <v>0</v>
      </c>
    </row>
    <row r="472" spans="1:7" ht="13.5" thickBot="1" x14ac:dyDescent="0.25">
      <c r="A472" s="326" t="str">
        <f>Cover!$G$25</f>
        <v>NO</v>
      </c>
      <c r="B472" s="322" t="s">
        <v>294</v>
      </c>
      <c r="C472" s="322">
        <f>'JQ1 Production'!$D$10</f>
        <v>2019</v>
      </c>
      <c r="D472" s="324" t="s">
        <v>214</v>
      </c>
      <c r="E472" s="331" t="s">
        <v>133</v>
      </c>
      <c r="F472" s="368" t="str">
        <f t="shared" si="6"/>
        <v>NO_X_2019_1000 NAC_7_4</v>
      </c>
      <c r="G472" s="325">
        <f>'JQ2 Trade'!I51</f>
        <v>630</v>
      </c>
    </row>
    <row r="473" spans="1:7" ht="13.5" thickBot="1" x14ac:dyDescent="0.25">
      <c r="A473" s="326" t="str">
        <f>Cover!$G$25</f>
        <v>NO</v>
      </c>
      <c r="B473" s="322" t="s">
        <v>294</v>
      </c>
      <c r="C473" s="322">
        <f>'JQ1 Production'!$D$10</f>
        <v>2019</v>
      </c>
      <c r="D473" s="324" t="s">
        <v>214</v>
      </c>
      <c r="E473" s="331">
        <v>8</v>
      </c>
      <c r="F473" s="368" t="str">
        <f t="shared" si="6"/>
        <v>NO_X_2019_1000 NAC_8</v>
      </c>
      <c r="G473" s="325">
        <f>'JQ2 Trade'!I52</f>
        <v>1630842</v>
      </c>
    </row>
    <row r="474" spans="1:7" ht="13.5" thickBot="1" x14ac:dyDescent="0.25">
      <c r="A474" s="326" t="str">
        <f>Cover!$G$25</f>
        <v>NO</v>
      </c>
      <c r="B474" s="322" t="s">
        <v>294</v>
      </c>
      <c r="C474" s="322">
        <f>'JQ1 Production'!$D$10</f>
        <v>2019</v>
      </c>
      <c r="D474" s="324" t="s">
        <v>214</v>
      </c>
      <c r="E474" s="331" t="s">
        <v>134</v>
      </c>
      <c r="F474" s="368" t="str">
        <f t="shared" si="6"/>
        <v>NO_X_2019_1000 NAC_8_1</v>
      </c>
      <c r="G474" s="325">
        <f>'JQ2 Trade'!I53</f>
        <v>426</v>
      </c>
    </row>
    <row r="475" spans="1:7" ht="13.5" thickBot="1" x14ac:dyDescent="0.25">
      <c r="A475" s="326" t="str">
        <f>Cover!$G$25</f>
        <v>NO</v>
      </c>
      <c r="B475" s="322" t="s">
        <v>294</v>
      </c>
      <c r="C475" s="322">
        <f>'JQ1 Production'!$D$10</f>
        <v>2019</v>
      </c>
      <c r="D475" s="324" t="s">
        <v>214</v>
      </c>
      <c r="E475" s="331" t="s">
        <v>135</v>
      </c>
      <c r="F475" s="368" t="str">
        <f t="shared" si="6"/>
        <v>NO_X_2019_1000 NAC_8_2</v>
      </c>
      <c r="G475" s="325">
        <f>'JQ2 Trade'!I54</f>
        <v>426</v>
      </c>
    </row>
    <row r="476" spans="1:7" ht="13.5" thickBot="1" x14ac:dyDescent="0.25">
      <c r="A476" s="326" t="str">
        <f>Cover!$G$25</f>
        <v>NO</v>
      </c>
      <c r="B476" s="322" t="s">
        <v>294</v>
      </c>
      <c r="C476" s="322">
        <f>'JQ1 Production'!$D$10</f>
        <v>2019</v>
      </c>
      <c r="D476" s="324" t="s">
        <v>214</v>
      </c>
      <c r="E476" s="331">
        <v>9</v>
      </c>
      <c r="F476" s="368" t="str">
        <f t="shared" si="6"/>
        <v>NO_X_2019_1000 NAC_9</v>
      </c>
      <c r="G476" s="325">
        <f>'JQ2 Trade'!I55</f>
        <v>0</v>
      </c>
    </row>
    <row r="477" spans="1:7" ht="13.5" thickBot="1" x14ac:dyDescent="0.25">
      <c r="A477" s="326" t="str">
        <f>Cover!$G$25</f>
        <v>NO</v>
      </c>
      <c r="B477" s="322" t="s">
        <v>294</v>
      </c>
      <c r="C477" s="322">
        <f>'JQ1 Production'!$D$10</f>
        <v>2019</v>
      </c>
      <c r="D477" s="324" t="s">
        <v>214</v>
      </c>
      <c r="E477" s="331">
        <v>10</v>
      </c>
      <c r="F477" s="368" t="str">
        <f t="shared" si="6"/>
        <v>NO_X_2019_1000 NAC_10</v>
      </c>
      <c r="G477" s="325">
        <f>'JQ2 Trade'!I56</f>
        <v>381003</v>
      </c>
    </row>
    <row r="478" spans="1:7" ht="13.5" thickBot="1" x14ac:dyDescent="0.25">
      <c r="A478" s="326" t="str">
        <f>Cover!$G$25</f>
        <v>NO</v>
      </c>
      <c r="B478" s="322" t="s">
        <v>294</v>
      </c>
      <c r="C478" s="322">
        <f>'JQ1 Production'!$D$10</f>
        <v>2019</v>
      </c>
      <c r="D478" s="324" t="s">
        <v>214</v>
      </c>
      <c r="E478" s="331" t="s">
        <v>136</v>
      </c>
      <c r="F478" s="368" t="str">
        <f t="shared" si="6"/>
        <v>NO_X_2019_1000 NAC_10_1</v>
      </c>
      <c r="G478" s="325">
        <f>'JQ2 Trade'!I57</f>
        <v>0</v>
      </c>
    </row>
    <row r="479" spans="1:7" ht="13.5" thickBot="1" x14ac:dyDescent="0.25">
      <c r="A479" s="326" t="str">
        <f>Cover!$G$25</f>
        <v>NO</v>
      </c>
      <c r="B479" s="322" t="s">
        <v>294</v>
      </c>
      <c r="C479" s="322">
        <f>'JQ1 Production'!$D$10</f>
        <v>2019</v>
      </c>
      <c r="D479" s="324" t="s">
        <v>214</v>
      </c>
      <c r="E479" s="331" t="s">
        <v>137</v>
      </c>
      <c r="F479" s="368" t="str">
        <f t="shared" si="6"/>
        <v>NO_X_2019_1000 NAC_10_1_1</v>
      </c>
      <c r="G479" s="325">
        <f>'JQ2 Trade'!I58</f>
        <v>0</v>
      </c>
    </row>
    <row r="480" spans="1:7" ht="13.5" thickBot="1" x14ac:dyDescent="0.25">
      <c r="A480" s="326" t="str">
        <f>Cover!$G$25</f>
        <v>NO</v>
      </c>
      <c r="B480" s="322" t="s">
        <v>294</v>
      </c>
      <c r="C480" s="322">
        <f>'JQ1 Production'!$D$10</f>
        <v>2019</v>
      </c>
      <c r="D480" s="324" t="s">
        <v>214</v>
      </c>
      <c r="E480" s="331" t="s">
        <v>138</v>
      </c>
      <c r="F480" s="368" t="str">
        <f t="shared" si="6"/>
        <v>NO_X_2019_1000 NAC_10_1_2</v>
      </c>
      <c r="G480" s="325">
        <f>'JQ2 Trade'!I59</f>
        <v>0</v>
      </c>
    </row>
    <row r="481" spans="1:7" ht="13.5" thickBot="1" x14ac:dyDescent="0.25">
      <c r="A481" s="326" t="str">
        <f>Cover!$G$25</f>
        <v>NO</v>
      </c>
      <c r="B481" s="322" t="s">
        <v>294</v>
      </c>
      <c r="C481" s="322">
        <f>'JQ1 Production'!$D$10</f>
        <v>2019</v>
      </c>
      <c r="D481" s="324" t="s">
        <v>214</v>
      </c>
      <c r="E481" s="331" t="s">
        <v>139</v>
      </c>
      <c r="F481" s="368" t="str">
        <f t="shared" si="6"/>
        <v>NO_X_2019_1000 NAC_10_1_3</v>
      </c>
      <c r="G481" s="325">
        <f>'JQ2 Trade'!I60</f>
        <v>0</v>
      </c>
    </row>
    <row r="482" spans="1:7" ht="13.5" thickBot="1" x14ac:dyDescent="0.25">
      <c r="A482" s="326" t="str">
        <f>Cover!$G$25</f>
        <v>NO</v>
      </c>
      <c r="B482" s="322" t="s">
        <v>294</v>
      </c>
      <c r="C482" s="322">
        <f>'JQ1 Production'!$D$10</f>
        <v>2019</v>
      </c>
      <c r="D482" s="324" t="s">
        <v>214</v>
      </c>
      <c r="E482" s="331" t="s">
        <v>140</v>
      </c>
      <c r="F482" s="368" t="str">
        <f t="shared" si="6"/>
        <v>NO_X_2019_1000 NAC_10_1_4</v>
      </c>
      <c r="G482" s="325">
        <f>'JQ2 Trade'!I61</f>
        <v>3696</v>
      </c>
    </row>
    <row r="483" spans="1:7" ht="13.5" thickBot="1" x14ac:dyDescent="0.25">
      <c r="A483" s="326" t="str">
        <f>Cover!$G$25</f>
        <v>NO</v>
      </c>
      <c r="B483" s="322" t="s">
        <v>294</v>
      </c>
      <c r="C483" s="322">
        <f>'JQ1 Production'!$D$10</f>
        <v>2019</v>
      </c>
      <c r="D483" s="324" t="s">
        <v>214</v>
      </c>
      <c r="E483" s="331" t="s">
        <v>141</v>
      </c>
      <c r="F483" s="368" t="str">
        <f t="shared" ref="F483:F550" si="7">CONCATENATE(A483,"_",B483,"_",C483,"_",D483,"_",E483)</f>
        <v>NO_X_2019_1000 NAC_10_2</v>
      </c>
      <c r="G483" s="325">
        <f>'JQ2 Trade'!I62</f>
        <v>6167</v>
      </c>
    </row>
    <row r="484" spans="1:7" ht="13.5" thickBot="1" x14ac:dyDescent="0.25">
      <c r="A484" s="326" t="str">
        <f>Cover!$G$25</f>
        <v>NO</v>
      </c>
      <c r="B484" s="322" t="s">
        <v>294</v>
      </c>
      <c r="C484" s="322">
        <f>'JQ1 Production'!$D$10</f>
        <v>2019</v>
      </c>
      <c r="D484" s="324" t="s">
        <v>214</v>
      </c>
      <c r="E484" s="331" t="s">
        <v>142</v>
      </c>
      <c r="F484" s="368" t="str">
        <f t="shared" si="7"/>
        <v>NO_X_2019_1000 NAC_10_3</v>
      </c>
      <c r="G484" s="325">
        <f>'JQ2 Trade'!I63</f>
        <v>1915</v>
      </c>
    </row>
    <row r="485" spans="1:7" ht="13.5" thickBot="1" x14ac:dyDescent="0.25">
      <c r="A485" s="326" t="str">
        <f>Cover!$G$25</f>
        <v>NO</v>
      </c>
      <c r="B485" s="322" t="s">
        <v>294</v>
      </c>
      <c r="C485" s="322">
        <f>'JQ1 Production'!$D$10</f>
        <v>2019</v>
      </c>
      <c r="D485" s="324" t="s">
        <v>214</v>
      </c>
      <c r="E485" s="331" t="s">
        <v>143</v>
      </c>
      <c r="F485" s="368" t="str">
        <f t="shared" si="7"/>
        <v>NO_X_2019_1000 NAC_10_3_1</v>
      </c>
      <c r="G485" s="325">
        <f>'JQ2 Trade'!I64</f>
        <v>1042840</v>
      </c>
    </row>
    <row r="486" spans="1:7" ht="13.5" thickBot="1" x14ac:dyDescent="0.25">
      <c r="A486" s="326" t="str">
        <f>Cover!$G$25</f>
        <v>NO</v>
      </c>
      <c r="B486" s="322" t="s">
        <v>294</v>
      </c>
      <c r="C486" s="322">
        <f>'JQ1 Production'!$D$10</f>
        <v>2019</v>
      </c>
      <c r="D486" s="324" t="s">
        <v>214</v>
      </c>
      <c r="E486" s="331" t="s">
        <v>144</v>
      </c>
      <c r="F486" s="368" t="str">
        <f t="shared" si="7"/>
        <v>NO_X_2019_1000 NAC_10_3_2</v>
      </c>
      <c r="G486" s="325">
        <f>'JQ2 Trade'!I65</f>
        <v>239230</v>
      </c>
    </row>
    <row r="487" spans="1:7" ht="13.5" thickBot="1" x14ac:dyDescent="0.25">
      <c r="A487" s="326" t="str">
        <f>Cover!$G$25</f>
        <v>NO</v>
      </c>
      <c r="B487" s="322" t="s">
        <v>294</v>
      </c>
      <c r="C487" s="322">
        <f>'JQ1 Production'!$D$10</f>
        <v>2019</v>
      </c>
      <c r="D487" s="324" t="s">
        <v>214</v>
      </c>
      <c r="E487" s="331" t="s">
        <v>145</v>
      </c>
      <c r="F487" s="368" t="str">
        <f t="shared" si="7"/>
        <v>NO_X_2019_1000 NAC_10_3_3</v>
      </c>
      <c r="G487" s="325">
        <f>'JQ2 Trade'!I66</f>
        <v>5728</v>
      </c>
    </row>
    <row r="488" spans="1:7" ht="13.5" thickBot="1" x14ac:dyDescent="0.25">
      <c r="A488" s="326" t="str">
        <f>Cover!$G$25</f>
        <v>NO</v>
      </c>
      <c r="B488" s="322" t="s">
        <v>294</v>
      </c>
      <c r="C488" s="322">
        <f>'JQ1 Production'!$D$10</f>
        <v>2019</v>
      </c>
      <c r="D488" s="324" t="s">
        <v>214</v>
      </c>
      <c r="E488" s="331" t="s">
        <v>146</v>
      </c>
      <c r="F488" s="368" t="str">
        <f t="shared" si="7"/>
        <v>NO_X_2019_1000 NAC_10_3_4</v>
      </c>
      <c r="G488" s="325">
        <f>'JQ2 Trade'!I67</f>
        <v>676280</v>
      </c>
    </row>
    <row r="489" spans="1:7" ht="13.5" thickBot="1" x14ac:dyDescent="0.25">
      <c r="A489" s="328" t="str">
        <f>Cover!$G$25</f>
        <v>NO</v>
      </c>
      <c r="B489" s="329" t="s">
        <v>294</v>
      </c>
      <c r="C489" s="329">
        <f>'JQ1 Production'!$D$10</f>
        <v>2019</v>
      </c>
      <c r="D489" s="324" t="s">
        <v>214</v>
      </c>
      <c r="E489" s="339" t="s">
        <v>147</v>
      </c>
      <c r="F489" s="368" t="str">
        <f t="shared" si="7"/>
        <v>NO_X_2019_1000 NAC_10_4</v>
      </c>
      <c r="G489" s="325">
        <f>'JQ2 Trade'!I68</f>
        <v>121602</v>
      </c>
    </row>
    <row r="490" spans="1:7" ht="13.5" thickBot="1" x14ac:dyDescent="0.25">
      <c r="A490" s="345" t="str">
        <f>Cover!$G$25</f>
        <v>NO</v>
      </c>
      <c r="B490" s="332" t="s">
        <v>294</v>
      </c>
      <c r="C490" s="332">
        <f>'JQ1 Production'!$E$10</f>
        <v>2020</v>
      </c>
      <c r="D490" s="332" t="s">
        <v>291</v>
      </c>
      <c r="E490" s="333">
        <v>1</v>
      </c>
      <c r="F490" s="368" t="str">
        <f t="shared" si="7"/>
        <v>NO_X_2020_1000 m3_1</v>
      </c>
      <c r="G490" s="342">
        <f>'JQ2 Trade'!J11</f>
        <v>3581.7249999999999</v>
      </c>
    </row>
    <row r="491" spans="1:7" ht="13.5" thickBot="1" x14ac:dyDescent="0.25">
      <c r="A491" s="326" t="str">
        <f>Cover!$G$25</f>
        <v>NO</v>
      </c>
      <c r="B491" s="322" t="s">
        <v>294</v>
      </c>
      <c r="C491" s="332">
        <f>'JQ1 Production'!$E$10</f>
        <v>2020</v>
      </c>
      <c r="D491" s="332" t="s">
        <v>291</v>
      </c>
      <c r="E491" s="331" t="s">
        <v>93</v>
      </c>
      <c r="F491" s="368" t="str">
        <f t="shared" si="7"/>
        <v>NO_X_2020_1000 m3_1_1</v>
      </c>
      <c r="G491" s="342">
        <f>'JQ2 Trade'!J12</f>
        <v>22.073</v>
      </c>
    </row>
    <row r="492" spans="1:7" ht="13.5" thickBot="1" x14ac:dyDescent="0.25">
      <c r="A492" s="326" t="str">
        <f>Cover!$G$25</f>
        <v>NO</v>
      </c>
      <c r="B492" s="322" t="s">
        <v>294</v>
      </c>
      <c r="C492" s="332">
        <f>'JQ1 Production'!$E$10</f>
        <v>2020</v>
      </c>
      <c r="D492" s="332" t="s">
        <v>291</v>
      </c>
      <c r="E492" s="331" t="s">
        <v>96</v>
      </c>
      <c r="F492" s="368" t="str">
        <f t="shared" si="7"/>
        <v>NO_X_2020_1000 m3_1_2</v>
      </c>
      <c r="G492" s="342">
        <f>'JQ2 Trade'!J13</f>
        <v>14.645</v>
      </c>
    </row>
    <row r="493" spans="1:7" ht="13.5" thickBot="1" x14ac:dyDescent="0.25">
      <c r="A493" s="326" t="str">
        <f>Cover!$G$25</f>
        <v>NO</v>
      </c>
      <c r="B493" s="322" t="s">
        <v>294</v>
      </c>
      <c r="C493" s="332">
        <f>'JQ1 Production'!$E$10</f>
        <v>2020</v>
      </c>
      <c r="D493" s="332" t="s">
        <v>291</v>
      </c>
      <c r="E493" s="331" t="s">
        <v>97</v>
      </c>
      <c r="F493" s="368" t="str">
        <f t="shared" si="7"/>
        <v>NO_X_2020_1000 m3_1_2_C</v>
      </c>
      <c r="G493" s="342">
        <f>'JQ2 Trade'!J14</f>
        <v>7.4279999999999999</v>
      </c>
    </row>
    <row r="494" spans="1:7" ht="13.5" thickBot="1" x14ac:dyDescent="0.25">
      <c r="A494" s="326" t="str">
        <f>Cover!$G$25</f>
        <v>NO</v>
      </c>
      <c r="B494" s="322" t="s">
        <v>294</v>
      </c>
      <c r="C494" s="332">
        <f>'JQ1 Production'!$E$10</f>
        <v>2020</v>
      </c>
      <c r="D494" s="332" t="s">
        <v>291</v>
      </c>
      <c r="E494" s="331" t="s">
        <v>98</v>
      </c>
      <c r="F494" s="368" t="str">
        <f t="shared" si="7"/>
        <v>NO_X_2020_1000 m3_1_2_NC</v>
      </c>
      <c r="G494" s="342">
        <f>'JQ2 Trade'!J15</f>
        <v>3559.652</v>
      </c>
    </row>
    <row r="495" spans="1:7" ht="13.5" thickBot="1" x14ac:dyDescent="0.25">
      <c r="A495" s="326" t="str">
        <f>Cover!$G$25</f>
        <v>NO</v>
      </c>
      <c r="B495" s="322" t="s">
        <v>294</v>
      </c>
      <c r="C495" s="332">
        <f>'JQ1 Production'!$E$10</f>
        <v>2020</v>
      </c>
      <c r="D495" s="332" t="s">
        <v>291</v>
      </c>
      <c r="E495" s="331" t="s">
        <v>99</v>
      </c>
      <c r="F495" s="368" t="str">
        <f t="shared" si="7"/>
        <v>NO_X_2020_1000 m3_1_2_NC_T</v>
      </c>
      <c r="G495" s="342">
        <f>'JQ2 Trade'!J16</f>
        <v>3352.1550000000002</v>
      </c>
    </row>
    <row r="496" spans="1:7" ht="13.5" thickBot="1" x14ac:dyDescent="0.25">
      <c r="A496" s="326" t="str">
        <f>Cover!$G$25</f>
        <v>NO</v>
      </c>
      <c r="B496" s="322" t="s">
        <v>294</v>
      </c>
      <c r="C496" s="332">
        <f>'JQ1 Production'!$E$10</f>
        <v>2020</v>
      </c>
      <c r="D496" s="332" t="s">
        <v>360</v>
      </c>
      <c r="E496" s="331">
        <v>2</v>
      </c>
      <c r="F496" s="368" t="str">
        <f t="shared" si="7"/>
        <v>NO_X_2020_1000 mt_2</v>
      </c>
      <c r="G496" s="342">
        <f>'JQ2 Trade'!J17</f>
        <v>207.49700000000001</v>
      </c>
    </row>
    <row r="497" spans="1:7" ht="13.5" thickBot="1" x14ac:dyDescent="0.25">
      <c r="A497" s="326" t="str">
        <f>Cover!$G$25</f>
        <v>NO</v>
      </c>
      <c r="B497" s="322" t="s">
        <v>294</v>
      </c>
      <c r="C497" s="332">
        <f>'JQ1 Production'!$E$10</f>
        <v>2020</v>
      </c>
      <c r="D497" s="332" t="s">
        <v>291</v>
      </c>
      <c r="E497" s="331">
        <v>3</v>
      </c>
      <c r="F497" s="368" t="str">
        <f t="shared" si="7"/>
        <v>NO_X_2020_1000 m3_3</v>
      </c>
      <c r="G497" s="342">
        <f>'JQ2 Trade'!J18</f>
        <v>5.4550000000000001</v>
      </c>
    </row>
    <row r="498" spans="1:7" ht="13.5" thickBot="1" x14ac:dyDescent="0.25">
      <c r="A498" s="326" t="str">
        <f>Cover!$G$25</f>
        <v>NO</v>
      </c>
      <c r="B498" s="322" t="s">
        <v>294</v>
      </c>
      <c r="C498" s="332">
        <f>'JQ1 Production'!$E$10</f>
        <v>2020</v>
      </c>
      <c r="D498" s="332" t="s">
        <v>291</v>
      </c>
      <c r="E498" s="331" t="s">
        <v>378</v>
      </c>
      <c r="F498" s="368" t="str">
        <f>CONCATENATE(A498,"_",B498,"_",C498,"_",D498,"_",E498)</f>
        <v>NO_X_2020_1000 m3_3_1</v>
      </c>
      <c r="G498" s="342">
        <f>'JQ2 Trade'!J19</f>
        <v>4.2290000000000001</v>
      </c>
    </row>
    <row r="499" spans="1:7" ht="13.5" thickBot="1" x14ac:dyDescent="0.25">
      <c r="A499" s="326" t="str">
        <f>Cover!$G$25</f>
        <v>NO</v>
      </c>
      <c r="B499" s="322" t="s">
        <v>294</v>
      </c>
      <c r="C499" s="332">
        <f>'JQ1 Production'!$E$10</f>
        <v>2020</v>
      </c>
      <c r="D499" s="332" t="s">
        <v>291</v>
      </c>
      <c r="E499" s="331" t="s">
        <v>379</v>
      </c>
      <c r="F499" s="368" t="str">
        <f>CONCATENATE(A499,"_",B499,"_",C499,"_",D499,"_",E499)</f>
        <v>NO_X_2020_1000 m3_3_2</v>
      </c>
      <c r="G499" s="342">
        <f>'JQ2 Trade'!J20</f>
        <v>1896.8520000000001</v>
      </c>
    </row>
    <row r="500" spans="1:7" ht="13.5" thickBot="1" x14ac:dyDescent="0.25">
      <c r="A500" s="326" t="str">
        <f>Cover!$G$25</f>
        <v>NO</v>
      </c>
      <c r="B500" s="322" t="s">
        <v>294</v>
      </c>
      <c r="C500" s="332">
        <f>'JQ1 Production'!$E$10</f>
        <v>2020</v>
      </c>
      <c r="D500" s="332" t="s">
        <v>360</v>
      </c>
      <c r="E500" s="331">
        <v>4</v>
      </c>
      <c r="F500" s="368" t="str">
        <f>CONCATENATE(A500,"_",B500,"_",C500,"_",D500,"_",E500)</f>
        <v>NO_X_2020_1000 mt_4</v>
      </c>
      <c r="G500" s="342">
        <f>'JQ2 Trade'!J21</f>
        <v>363.41500000000002</v>
      </c>
    </row>
    <row r="501" spans="1:7" ht="13.5" thickBot="1" x14ac:dyDescent="0.25">
      <c r="A501" s="326" t="str">
        <f>Cover!$G$25</f>
        <v>NO</v>
      </c>
      <c r="B501" s="322" t="s">
        <v>294</v>
      </c>
      <c r="C501" s="332">
        <f>'JQ1 Production'!$E$10</f>
        <v>2020</v>
      </c>
      <c r="D501" s="332" t="s">
        <v>360</v>
      </c>
      <c r="E501" s="331" t="s">
        <v>380</v>
      </c>
      <c r="F501" s="368" t="str">
        <f>CONCATENATE(A501,"_",B501,"_",C501,"_",D501,"_",E501)</f>
        <v>NO_X_2020_1000 mt_4_1</v>
      </c>
      <c r="G501" s="342">
        <f>'JQ2 Trade'!J22</f>
        <v>1533.4369999999999</v>
      </c>
    </row>
    <row r="502" spans="1:7" ht="13.5" thickBot="1" x14ac:dyDescent="0.25">
      <c r="A502" s="326" t="str">
        <f>Cover!$G$25</f>
        <v>NO</v>
      </c>
      <c r="B502" s="322" t="s">
        <v>294</v>
      </c>
      <c r="C502" s="332">
        <f>'JQ1 Production'!$E$10</f>
        <v>2020</v>
      </c>
      <c r="D502" s="332" t="s">
        <v>360</v>
      </c>
      <c r="E502" s="331" t="s">
        <v>381</v>
      </c>
      <c r="F502" s="368" t="str">
        <f>CONCATENATE(A502,"_",B502,"_",C502,"_",D502,"_",E502)</f>
        <v>NO_X_2020_1000 mt_4_2</v>
      </c>
      <c r="G502" s="342">
        <f>'JQ2 Trade'!J23</f>
        <v>0</v>
      </c>
    </row>
    <row r="503" spans="1:7" ht="13.5" thickBot="1" x14ac:dyDescent="0.25">
      <c r="A503" s="326" t="str">
        <f>Cover!$G$25</f>
        <v>NO</v>
      </c>
      <c r="B503" s="322" t="s">
        <v>294</v>
      </c>
      <c r="C503" s="332">
        <f>'JQ1 Production'!$E$10</f>
        <v>2020</v>
      </c>
      <c r="D503" s="332" t="s">
        <v>291</v>
      </c>
      <c r="E503" s="331">
        <v>5</v>
      </c>
      <c r="F503" s="368" t="str">
        <f t="shared" si="7"/>
        <v>NO_X_2020_1000 m3_5</v>
      </c>
      <c r="G503" s="342">
        <f>'JQ2 Trade'!J24</f>
        <v>162.80099999999999</v>
      </c>
    </row>
    <row r="504" spans="1:7" ht="13.5" thickBot="1" x14ac:dyDescent="0.25">
      <c r="A504" s="326" t="str">
        <f>Cover!$G$25</f>
        <v>NO</v>
      </c>
      <c r="B504" s="322" t="s">
        <v>294</v>
      </c>
      <c r="C504" s="332">
        <f>'JQ1 Production'!$E$10</f>
        <v>2020</v>
      </c>
      <c r="D504" s="332" t="s">
        <v>291</v>
      </c>
      <c r="E504" s="331" t="s">
        <v>109</v>
      </c>
      <c r="F504" s="368" t="str">
        <f t="shared" si="7"/>
        <v>NO_X_2020_1000 m3_5_C</v>
      </c>
      <c r="G504" s="342">
        <f>'JQ2 Trade'!J25</f>
        <v>57.505000000000003</v>
      </c>
    </row>
    <row r="505" spans="1:7" ht="13.5" thickBot="1" x14ac:dyDescent="0.25">
      <c r="A505" s="326" t="str">
        <f>Cover!$G$25</f>
        <v>NO</v>
      </c>
      <c r="B505" s="322" t="s">
        <v>294</v>
      </c>
      <c r="C505" s="332">
        <f>'JQ1 Production'!$E$10</f>
        <v>2020</v>
      </c>
      <c r="D505" s="332" t="s">
        <v>291</v>
      </c>
      <c r="E505" s="331" t="s">
        <v>110</v>
      </c>
      <c r="F505" s="368" t="str">
        <f t="shared" si="7"/>
        <v>NO_X_2020_1000 m3_5_NC</v>
      </c>
      <c r="G505" s="342">
        <f>'JQ2 Trade'!J26</f>
        <v>105.29600000000001</v>
      </c>
    </row>
    <row r="506" spans="1:7" ht="13.5" thickBot="1" x14ac:dyDescent="0.25">
      <c r="A506" s="326" t="str">
        <f>Cover!$G$25</f>
        <v>NO</v>
      </c>
      <c r="B506" s="322" t="s">
        <v>294</v>
      </c>
      <c r="C506" s="332">
        <f>'JQ1 Production'!$E$10</f>
        <v>2020</v>
      </c>
      <c r="D506" s="332" t="s">
        <v>291</v>
      </c>
      <c r="E506" s="331" t="s">
        <v>111</v>
      </c>
      <c r="F506" s="368" t="str">
        <f t="shared" si="7"/>
        <v>NO_X_2020_1000 m3_5_NC_T</v>
      </c>
      <c r="G506" s="342">
        <f>'JQ2 Trade'!J27</f>
        <v>860.38499999999999</v>
      </c>
    </row>
    <row r="507" spans="1:7" ht="13.5" thickBot="1" x14ac:dyDescent="0.25">
      <c r="A507" s="326" t="str">
        <f>Cover!$G$25</f>
        <v>NO</v>
      </c>
      <c r="B507" s="322" t="s">
        <v>294</v>
      </c>
      <c r="C507" s="332">
        <f>'JQ1 Production'!$E$10</f>
        <v>2020</v>
      </c>
      <c r="D507" s="332" t="s">
        <v>291</v>
      </c>
      <c r="E507" s="331">
        <v>6</v>
      </c>
      <c r="F507" s="368" t="str">
        <f t="shared" si="7"/>
        <v>NO_X_2020_1000 m3_6</v>
      </c>
      <c r="G507" s="342">
        <f>'JQ2 Trade'!J28</f>
        <v>853.77</v>
      </c>
    </row>
    <row r="508" spans="1:7" ht="13.5" thickBot="1" x14ac:dyDescent="0.25">
      <c r="A508" s="326" t="str">
        <f>Cover!$G$25</f>
        <v>NO</v>
      </c>
      <c r="B508" s="322" t="s">
        <v>294</v>
      </c>
      <c r="C508" s="332">
        <f>'JQ1 Production'!$E$10</f>
        <v>2020</v>
      </c>
      <c r="D508" s="332" t="s">
        <v>291</v>
      </c>
      <c r="E508" s="331" t="s">
        <v>112</v>
      </c>
      <c r="F508" s="368" t="str">
        <f t="shared" si="7"/>
        <v>NO_X_2020_1000 m3_6_1</v>
      </c>
      <c r="G508" s="342">
        <f>'JQ2 Trade'!J29</f>
        <v>6.6150000000000002</v>
      </c>
    </row>
    <row r="509" spans="1:7" ht="13.5" thickBot="1" x14ac:dyDescent="0.25">
      <c r="A509" s="326" t="str">
        <f>Cover!$G$25</f>
        <v>NO</v>
      </c>
      <c r="B509" s="322" t="s">
        <v>294</v>
      </c>
      <c r="C509" s="332">
        <f>'JQ1 Production'!$E$10</f>
        <v>2020</v>
      </c>
      <c r="D509" s="332" t="s">
        <v>291</v>
      </c>
      <c r="E509" s="331" t="s">
        <v>113</v>
      </c>
      <c r="F509" s="368" t="str">
        <f t="shared" si="7"/>
        <v>NO_X_2020_1000 m3_6_1_C</v>
      </c>
      <c r="G509" s="342">
        <f>'JQ2 Trade'!J30</f>
        <v>0.115</v>
      </c>
    </row>
    <row r="510" spans="1:7" ht="13.5" thickBot="1" x14ac:dyDescent="0.25">
      <c r="A510" s="326" t="str">
        <f>Cover!$G$25</f>
        <v>NO</v>
      </c>
      <c r="B510" s="322" t="s">
        <v>294</v>
      </c>
      <c r="C510" s="332">
        <f>'JQ1 Production'!$E$10</f>
        <v>2020</v>
      </c>
      <c r="D510" s="332" t="s">
        <v>291</v>
      </c>
      <c r="E510" s="331" t="s">
        <v>114</v>
      </c>
      <c r="F510" s="368" t="str">
        <f t="shared" si="7"/>
        <v>NO_X_2020_1000 m3_6_1_NC</v>
      </c>
      <c r="G510" s="342">
        <f>'JQ2 Trade'!J31</f>
        <v>3.9420000000000002</v>
      </c>
    </row>
    <row r="511" spans="1:7" ht="13.5" thickBot="1" x14ac:dyDescent="0.25">
      <c r="A511" s="326" t="str">
        <f>Cover!$G$25</f>
        <v>NO</v>
      </c>
      <c r="B511" s="322" t="s">
        <v>294</v>
      </c>
      <c r="C511" s="332">
        <f>'JQ1 Production'!$E$10</f>
        <v>2020</v>
      </c>
      <c r="D511" s="332" t="s">
        <v>291</v>
      </c>
      <c r="E511" s="331" t="s">
        <v>115</v>
      </c>
      <c r="F511" s="368" t="str">
        <f t="shared" si="7"/>
        <v>NO_X_2020_1000 m3_6_1_NC_T</v>
      </c>
      <c r="G511" s="342">
        <f>'JQ2 Trade'!J32</f>
        <v>1.7000000000000001E-2</v>
      </c>
    </row>
    <row r="512" spans="1:7" ht="13.5" thickBot="1" x14ac:dyDescent="0.25">
      <c r="A512" s="326" t="str">
        <f>Cover!$G$25</f>
        <v>NO</v>
      </c>
      <c r="B512" s="322" t="s">
        <v>294</v>
      </c>
      <c r="C512" s="332">
        <f>'JQ1 Production'!$E$10</f>
        <v>2020</v>
      </c>
      <c r="D512" s="332" t="s">
        <v>291</v>
      </c>
      <c r="E512" s="331" t="s">
        <v>116</v>
      </c>
      <c r="F512" s="368" t="str">
        <f t="shared" si="7"/>
        <v>NO_X_2020_1000 m3_6_2</v>
      </c>
      <c r="G512" s="342">
        <f>'JQ2 Trade'!J33</f>
        <v>3.9249999999999998</v>
      </c>
    </row>
    <row r="513" spans="1:7" ht="13.5" thickBot="1" x14ac:dyDescent="0.25">
      <c r="A513" s="326" t="str">
        <f>Cover!$G$25</f>
        <v>NO</v>
      </c>
      <c r="B513" s="322" t="s">
        <v>294</v>
      </c>
      <c r="C513" s="332">
        <f>'JQ1 Production'!$E$10</f>
        <v>2020</v>
      </c>
      <c r="D513" s="332" t="s">
        <v>291</v>
      </c>
      <c r="E513" s="331" t="s">
        <v>117</v>
      </c>
      <c r="F513" s="368" t="str">
        <f t="shared" si="7"/>
        <v>NO_X_2020_1000 m3_6_2_C</v>
      </c>
      <c r="G513" s="342">
        <f>'JQ2 Trade'!J34</f>
        <v>3.5960000000000001</v>
      </c>
    </row>
    <row r="514" spans="1:7" ht="13.5" thickBot="1" x14ac:dyDescent="0.25">
      <c r="A514" s="326" t="str">
        <f>Cover!$G$25</f>
        <v>NO</v>
      </c>
      <c r="B514" s="322" t="s">
        <v>294</v>
      </c>
      <c r="C514" s="332">
        <f>'JQ1 Production'!$E$10</f>
        <v>2020</v>
      </c>
      <c r="D514" s="332" t="s">
        <v>291</v>
      </c>
      <c r="E514" s="331" t="s">
        <v>118</v>
      </c>
      <c r="F514" s="368" t="str">
        <f t="shared" si="7"/>
        <v>NO_X_2020_1000 m3_6_2_NC</v>
      </c>
      <c r="G514" s="342">
        <f>'JQ2 Trade'!J35</f>
        <v>182.11699999999999</v>
      </c>
    </row>
    <row r="515" spans="1:7" ht="13.5" thickBot="1" x14ac:dyDescent="0.25">
      <c r="A515" s="326" t="str">
        <f>Cover!$G$25</f>
        <v>NO</v>
      </c>
      <c r="B515" s="322" t="s">
        <v>294</v>
      </c>
      <c r="C515" s="332">
        <f>'JQ1 Production'!$E$10</f>
        <v>2020</v>
      </c>
      <c r="D515" s="332" t="s">
        <v>291</v>
      </c>
      <c r="E515" s="331" t="s">
        <v>119</v>
      </c>
      <c r="F515" s="368" t="str">
        <f t="shared" si="7"/>
        <v>NO_X_2020_1000 m3_6_2_NC_T</v>
      </c>
      <c r="G515" s="342">
        <f>'JQ2 Trade'!J36</f>
        <v>27.071000000000002</v>
      </c>
    </row>
    <row r="516" spans="1:7" ht="13.5" thickBot="1" x14ac:dyDescent="0.25">
      <c r="A516" s="326" t="str">
        <f>Cover!$G$25</f>
        <v>NO</v>
      </c>
      <c r="B516" s="322" t="s">
        <v>294</v>
      </c>
      <c r="C516" s="332">
        <f>'JQ1 Production'!$E$10</f>
        <v>2020</v>
      </c>
      <c r="D516" s="332" t="s">
        <v>291</v>
      </c>
      <c r="E516" s="331" t="s">
        <v>120</v>
      </c>
      <c r="F516" s="368" t="str">
        <f t="shared" si="7"/>
        <v>NO_X_2020_1000 m3_6_3</v>
      </c>
      <c r="G516" s="342">
        <f>'JQ2 Trade'!J37</f>
        <v>15.327</v>
      </c>
    </row>
    <row r="517" spans="1:7" ht="13.5" thickBot="1" x14ac:dyDescent="0.25">
      <c r="A517" s="326" t="str">
        <f>Cover!$G$25</f>
        <v>NO</v>
      </c>
      <c r="B517" s="322" t="s">
        <v>294</v>
      </c>
      <c r="C517" s="332">
        <f>'JQ1 Production'!$E$10</f>
        <v>2020</v>
      </c>
      <c r="D517" s="332" t="s">
        <v>291</v>
      </c>
      <c r="E517" s="331" t="s">
        <v>121</v>
      </c>
      <c r="F517" s="368" t="str">
        <f t="shared" si="7"/>
        <v>NO_X_2020_1000 m3_6_3_1</v>
      </c>
      <c r="G517" s="342">
        <f>'JQ2 Trade'!J38</f>
        <v>11.744</v>
      </c>
    </row>
    <row r="518" spans="1:7" ht="13.5" thickBot="1" x14ac:dyDescent="0.25">
      <c r="A518" s="326" t="str">
        <f>Cover!$G$25</f>
        <v>NO</v>
      </c>
      <c r="B518" s="322" t="s">
        <v>294</v>
      </c>
      <c r="C518" s="332">
        <f>'JQ1 Production'!$E$10</f>
        <v>2020</v>
      </c>
      <c r="D518" s="332" t="s">
        <v>291</v>
      </c>
      <c r="E518" s="331" t="s">
        <v>122</v>
      </c>
      <c r="F518" s="368" t="str">
        <f t="shared" si="7"/>
        <v>NO_X_2020_1000 m3_6_4</v>
      </c>
      <c r="G518" s="342">
        <f>'JQ2 Trade'!J39</f>
        <v>8.4190000000000005</v>
      </c>
    </row>
    <row r="519" spans="1:7" ht="13.5" thickBot="1" x14ac:dyDescent="0.25">
      <c r="A519" s="326" t="str">
        <f>Cover!$G$25</f>
        <v>NO</v>
      </c>
      <c r="B519" s="322" t="s">
        <v>294</v>
      </c>
      <c r="C519" s="332">
        <f>'JQ1 Production'!$E$10</f>
        <v>2020</v>
      </c>
      <c r="D519" s="332" t="s">
        <v>291</v>
      </c>
      <c r="E519" s="331" t="s">
        <v>123</v>
      </c>
      <c r="F519" s="368" t="str">
        <f t="shared" si="7"/>
        <v>NO_X_2020_1000 m3_6_4_1</v>
      </c>
      <c r="G519" s="342">
        <f>'JQ2 Trade'!J40</f>
        <v>108.298</v>
      </c>
    </row>
    <row r="520" spans="1:7" ht="13.5" thickBot="1" x14ac:dyDescent="0.25">
      <c r="A520" s="326" t="str">
        <f>Cover!$G$25</f>
        <v>NO</v>
      </c>
      <c r="B520" s="322" t="s">
        <v>294</v>
      </c>
      <c r="C520" s="332">
        <f>'JQ1 Production'!$E$10</f>
        <v>2020</v>
      </c>
      <c r="D520" s="332" t="s">
        <v>291</v>
      </c>
      <c r="E520" s="331" t="s">
        <v>124</v>
      </c>
      <c r="F520" s="368" t="str">
        <f t="shared" si="7"/>
        <v>NO_X_2020_1000 m3_6_4_2</v>
      </c>
      <c r="G520" s="342">
        <f>'JQ2 Trade'!J41</f>
        <v>1.7999999999999999E-2</v>
      </c>
    </row>
    <row r="521" spans="1:7" ht="13.5" thickBot="1" x14ac:dyDescent="0.25">
      <c r="A521" s="326" t="str">
        <f>Cover!$G$25</f>
        <v>NO</v>
      </c>
      <c r="B521" s="322" t="s">
        <v>294</v>
      </c>
      <c r="C521" s="332">
        <f>'JQ1 Production'!$E$10</f>
        <v>2020</v>
      </c>
      <c r="D521" s="332" t="s">
        <v>291</v>
      </c>
      <c r="E521" s="331" t="s">
        <v>125</v>
      </c>
      <c r="F521" s="368" t="str">
        <f t="shared" si="7"/>
        <v>NO_X_2020_1000 m3_6_4_3</v>
      </c>
      <c r="G521" s="342">
        <f>'JQ2 Trade'!J42</f>
        <v>46.747999999999998</v>
      </c>
    </row>
    <row r="522" spans="1:7" ht="13.5" thickBot="1" x14ac:dyDescent="0.25">
      <c r="A522" s="326" t="str">
        <f>Cover!$G$25</f>
        <v>NO</v>
      </c>
      <c r="B522" s="322" t="s">
        <v>294</v>
      </c>
      <c r="C522" s="332">
        <f>'JQ1 Production'!$E$10</f>
        <v>2020</v>
      </c>
      <c r="D522" s="332" t="s">
        <v>360</v>
      </c>
      <c r="E522" s="331">
        <v>7</v>
      </c>
      <c r="F522" s="368" t="str">
        <f t="shared" si="7"/>
        <v>NO_X_2020_1000 mt_7</v>
      </c>
      <c r="G522" s="342">
        <f>'JQ2 Trade'!J43</f>
        <v>5.6989999999999998</v>
      </c>
    </row>
    <row r="523" spans="1:7" ht="13.5" thickBot="1" x14ac:dyDescent="0.25">
      <c r="A523" s="326" t="str">
        <f>Cover!$G$25</f>
        <v>NO</v>
      </c>
      <c r="B523" s="322" t="s">
        <v>294</v>
      </c>
      <c r="C523" s="332">
        <f>'JQ1 Production'!$E$10</f>
        <v>2020</v>
      </c>
      <c r="D523" s="332" t="s">
        <v>360</v>
      </c>
      <c r="E523" s="331" t="s">
        <v>126</v>
      </c>
      <c r="F523" s="368" t="str">
        <f t="shared" si="7"/>
        <v>NO_X_2020_1000 mt_7_1</v>
      </c>
      <c r="G523" s="342">
        <f>'JQ2 Trade'!J44</f>
        <v>34.220999999999997</v>
      </c>
    </row>
    <row r="524" spans="1:7" ht="13.5" thickBot="1" x14ac:dyDescent="0.25">
      <c r="A524" s="326" t="str">
        <f>Cover!$G$25</f>
        <v>NO</v>
      </c>
      <c r="B524" s="322" t="s">
        <v>294</v>
      </c>
      <c r="C524" s="332">
        <f>'JQ1 Production'!$E$10</f>
        <v>2020</v>
      </c>
      <c r="D524" s="332" t="s">
        <v>360</v>
      </c>
      <c r="E524" s="331" t="s">
        <v>127</v>
      </c>
      <c r="F524" s="368" t="str">
        <f t="shared" si="7"/>
        <v>NO_X_2020_1000 mt_7_2</v>
      </c>
      <c r="G524" s="342">
        <f>'JQ2 Trade'!J45</f>
        <v>6.8280000000000003</v>
      </c>
    </row>
    <row r="525" spans="1:7" ht="13.5" thickBot="1" x14ac:dyDescent="0.25">
      <c r="A525" s="326" t="str">
        <f>Cover!$G$25</f>
        <v>NO</v>
      </c>
      <c r="B525" s="322" t="s">
        <v>294</v>
      </c>
      <c r="C525" s="332">
        <f>'JQ1 Production'!$E$10</f>
        <v>2020</v>
      </c>
      <c r="D525" s="332" t="s">
        <v>360</v>
      </c>
      <c r="E525" s="331" t="s">
        <v>128</v>
      </c>
      <c r="F525" s="368" t="str">
        <f t="shared" si="7"/>
        <v>NO_X_2020_1000 mt_7_3</v>
      </c>
      <c r="G525" s="342">
        <f>'JQ2 Trade'!J46</f>
        <v>0</v>
      </c>
    </row>
    <row r="526" spans="1:7" ht="13.5" thickBot="1" x14ac:dyDescent="0.25">
      <c r="A526" s="326" t="str">
        <f>Cover!$G$25</f>
        <v>NO</v>
      </c>
      <c r="B526" s="322" t="s">
        <v>294</v>
      </c>
      <c r="C526" s="332">
        <f>'JQ1 Production'!$E$10</f>
        <v>2020</v>
      </c>
      <c r="D526" s="332" t="s">
        <v>360</v>
      </c>
      <c r="E526" s="331" t="s">
        <v>129</v>
      </c>
      <c r="F526" s="368" t="str">
        <f t="shared" si="7"/>
        <v>NO_X_2020_1000 mt_7_3_1</v>
      </c>
      <c r="G526" s="342">
        <f>'JQ2 Trade'!J47</f>
        <v>198.92500000000001</v>
      </c>
    </row>
    <row r="527" spans="1:7" ht="13.5" thickBot="1" x14ac:dyDescent="0.25">
      <c r="A527" s="326" t="str">
        <f>Cover!$G$25</f>
        <v>NO</v>
      </c>
      <c r="B527" s="322" t="s">
        <v>294</v>
      </c>
      <c r="C527" s="332">
        <f>'JQ1 Production'!$E$10</f>
        <v>2020</v>
      </c>
      <c r="D527" s="332" t="s">
        <v>360</v>
      </c>
      <c r="E527" s="331" t="s">
        <v>130</v>
      </c>
      <c r="F527" s="368" t="str">
        <f t="shared" si="7"/>
        <v>NO_X_2020_1000 mt_7_3_2</v>
      </c>
      <c r="G527" s="342">
        <f>'JQ2 Trade'!J48</f>
        <v>0</v>
      </c>
    </row>
    <row r="528" spans="1:7" ht="13.5" thickBot="1" x14ac:dyDescent="0.25">
      <c r="A528" s="326" t="str">
        <f>Cover!$G$25</f>
        <v>NO</v>
      </c>
      <c r="B528" s="322" t="s">
        <v>294</v>
      </c>
      <c r="C528" s="332">
        <f>'JQ1 Production'!$E$10</f>
        <v>2020</v>
      </c>
      <c r="D528" s="332" t="s">
        <v>360</v>
      </c>
      <c r="E528" s="331" t="s">
        <v>131</v>
      </c>
      <c r="F528" s="368" t="str">
        <f t="shared" si="7"/>
        <v>NO_X_2020_1000 mt_7_3_3</v>
      </c>
      <c r="G528" s="342">
        <f>'JQ2 Trade'!J49</f>
        <v>0</v>
      </c>
    </row>
    <row r="529" spans="1:7" ht="13.5" thickBot="1" x14ac:dyDescent="0.25">
      <c r="A529" s="326" t="str">
        <f>Cover!$G$25</f>
        <v>NO</v>
      </c>
      <c r="B529" s="322" t="s">
        <v>294</v>
      </c>
      <c r="C529" s="332">
        <f>'JQ1 Production'!$E$10</f>
        <v>2020</v>
      </c>
      <c r="D529" s="332" t="s">
        <v>360</v>
      </c>
      <c r="E529" s="331" t="s">
        <v>132</v>
      </c>
      <c r="F529" s="368" t="str">
        <f t="shared" si="7"/>
        <v>NO_X_2020_1000 mt_7_3_4</v>
      </c>
      <c r="G529" s="342">
        <f>'JQ2 Trade'!J50</f>
        <v>0</v>
      </c>
    </row>
    <row r="530" spans="1:7" ht="13.5" thickBot="1" x14ac:dyDescent="0.25">
      <c r="A530" s="326" t="str">
        <f>Cover!$G$25</f>
        <v>NO</v>
      </c>
      <c r="B530" s="322" t="s">
        <v>294</v>
      </c>
      <c r="C530" s="332">
        <f>'JQ1 Production'!$E$10</f>
        <v>2020</v>
      </c>
      <c r="D530" s="332" t="s">
        <v>360</v>
      </c>
      <c r="E530" s="331" t="s">
        <v>133</v>
      </c>
      <c r="F530" s="368" t="str">
        <f t="shared" si="7"/>
        <v>NO_X_2020_1000 mt_7_4</v>
      </c>
      <c r="G530" s="342">
        <f>'JQ2 Trade'!J51</f>
        <v>8.1820000000000004</v>
      </c>
    </row>
    <row r="531" spans="1:7" ht="13.5" thickBot="1" x14ac:dyDescent="0.25">
      <c r="A531" s="326" t="str">
        <f>Cover!$G$25</f>
        <v>NO</v>
      </c>
      <c r="B531" s="322" t="s">
        <v>294</v>
      </c>
      <c r="C531" s="332">
        <f>'JQ1 Production'!$E$10</f>
        <v>2020</v>
      </c>
      <c r="D531" s="332" t="s">
        <v>360</v>
      </c>
      <c r="E531" s="331">
        <v>8</v>
      </c>
      <c r="F531" s="368" t="str">
        <f t="shared" si="7"/>
        <v>NO_X_2020_1000 mt_8</v>
      </c>
      <c r="G531" s="342">
        <f>'JQ2 Trade'!J52</f>
        <v>150.23400000000001</v>
      </c>
    </row>
    <row r="532" spans="1:7" ht="13.5" thickBot="1" x14ac:dyDescent="0.25">
      <c r="A532" s="326" t="str">
        <f>Cover!$G$25</f>
        <v>NO</v>
      </c>
      <c r="B532" s="322" t="s">
        <v>294</v>
      </c>
      <c r="C532" s="332">
        <f>'JQ1 Production'!$E$10</f>
        <v>2020</v>
      </c>
      <c r="D532" s="332" t="s">
        <v>360</v>
      </c>
      <c r="E532" s="331" t="s">
        <v>134</v>
      </c>
      <c r="F532" s="368" t="str">
        <f t="shared" si="7"/>
        <v>NO_X_2020_1000 mt_8_1</v>
      </c>
      <c r="G532" s="342">
        <f>'JQ2 Trade'!J53</f>
        <v>1</v>
      </c>
    </row>
    <row r="533" spans="1:7" ht="13.5" thickBot="1" x14ac:dyDescent="0.25">
      <c r="A533" s="326" t="str">
        <f>Cover!$G$25</f>
        <v>NO</v>
      </c>
      <c r="B533" s="322" t="s">
        <v>294</v>
      </c>
      <c r="C533" s="332">
        <f>'JQ1 Production'!$E$10</f>
        <v>2020</v>
      </c>
      <c r="D533" s="332" t="s">
        <v>360</v>
      </c>
      <c r="E533" s="331" t="s">
        <v>135</v>
      </c>
      <c r="F533" s="368" t="str">
        <f t="shared" si="7"/>
        <v>NO_X_2020_1000 mt_8_2</v>
      </c>
      <c r="G533" s="342">
        <f>'JQ2 Trade'!J54</f>
        <v>0</v>
      </c>
    </row>
    <row r="534" spans="1:7" ht="13.5" thickBot="1" x14ac:dyDescent="0.25">
      <c r="A534" s="326" t="str">
        <f>Cover!$G$25</f>
        <v>NO</v>
      </c>
      <c r="B534" s="322" t="s">
        <v>294</v>
      </c>
      <c r="C534" s="332">
        <f>'JQ1 Production'!$E$10</f>
        <v>2020</v>
      </c>
      <c r="D534" s="332" t="s">
        <v>360</v>
      </c>
      <c r="E534" s="331">
        <v>9</v>
      </c>
      <c r="F534" s="368" t="str">
        <f t="shared" si="7"/>
        <v>NO_X_2020_1000 mt_9</v>
      </c>
      <c r="G534" s="342">
        <f>'JQ2 Trade'!J55</f>
        <v>1</v>
      </c>
    </row>
    <row r="535" spans="1:7" ht="13.5" thickBot="1" x14ac:dyDescent="0.25">
      <c r="A535" s="326" t="str">
        <f>Cover!$G$25</f>
        <v>NO</v>
      </c>
      <c r="B535" s="322" t="s">
        <v>294</v>
      </c>
      <c r="C535" s="332">
        <f>'JQ1 Production'!$E$10</f>
        <v>2020</v>
      </c>
      <c r="D535" s="332" t="s">
        <v>360</v>
      </c>
      <c r="E535" s="331">
        <v>10</v>
      </c>
      <c r="F535" s="368" t="str">
        <f t="shared" si="7"/>
        <v>NO_X_2020_1000 mt_10</v>
      </c>
      <c r="G535" s="342">
        <f>'JQ2 Trade'!J56</f>
        <v>389.589</v>
      </c>
    </row>
    <row r="536" spans="1:7" ht="13.5" thickBot="1" x14ac:dyDescent="0.25">
      <c r="A536" s="326" t="str">
        <f>Cover!$G$25</f>
        <v>NO</v>
      </c>
      <c r="B536" s="322" t="s">
        <v>294</v>
      </c>
      <c r="C536" s="332">
        <f>'JQ1 Production'!$E$10</f>
        <v>2020</v>
      </c>
      <c r="D536" s="332" t="s">
        <v>360</v>
      </c>
      <c r="E536" s="331" t="s">
        <v>136</v>
      </c>
      <c r="F536" s="368" t="str">
        <f t="shared" si="7"/>
        <v>NO_X_2020_1000 mt_10_1</v>
      </c>
      <c r="G536" s="342">
        <f>'JQ2 Trade'!J57</f>
        <v>0</v>
      </c>
    </row>
    <row r="537" spans="1:7" ht="13.5" thickBot="1" x14ac:dyDescent="0.25">
      <c r="A537" s="326" t="str">
        <f>Cover!$G$25</f>
        <v>NO</v>
      </c>
      <c r="B537" s="322" t="s">
        <v>294</v>
      </c>
      <c r="C537" s="332">
        <f>'JQ1 Production'!$E$10</f>
        <v>2020</v>
      </c>
      <c r="D537" s="332" t="s">
        <v>360</v>
      </c>
      <c r="E537" s="331" t="s">
        <v>137</v>
      </c>
      <c r="F537" s="368" t="str">
        <f t="shared" si="7"/>
        <v>NO_X_2020_1000 mt_10_1_1</v>
      </c>
      <c r="G537" s="342">
        <f>'JQ2 Trade'!J58</f>
        <v>0</v>
      </c>
    </row>
    <row r="538" spans="1:7" ht="13.5" thickBot="1" x14ac:dyDescent="0.25">
      <c r="A538" s="326" t="str">
        <f>Cover!$G$25</f>
        <v>NO</v>
      </c>
      <c r="B538" s="322" t="s">
        <v>294</v>
      </c>
      <c r="C538" s="332">
        <f>'JQ1 Production'!$E$10</f>
        <v>2020</v>
      </c>
      <c r="D538" s="332" t="s">
        <v>360</v>
      </c>
      <c r="E538" s="331" t="s">
        <v>138</v>
      </c>
      <c r="F538" s="368" t="str">
        <f t="shared" si="7"/>
        <v>NO_X_2020_1000 mt_10_1_2</v>
      </c>
      <c r="G538" s="342">
        <f>'JQ2 Trade'!J59</f>
        <v>0</v>
      </c>
    </row>
    <row r="539" spans="1:7" ht="13.5" thickBot="1" x14ac:dyDescent="0.25">
      <c r="A539" s="326" t="str">
        <f>Cover!$G$25</f>
        <v>NO</v>
      </c>
      <c r="B539" s="322" t="s">
        <v>294</v>
      </c>
      <c r="C539" s="332">
        <f>'JQ1 Production'!$E$10</f>
        <v>2020</v>
      </c>
      <c r="D539" s="332" t="s">
        <v>360</v>
      </c>
      <c r="E539" s="331" t="s">
        <v>139</v>
      </c>
      <c r="F539" s="368" t="str">
        <f t="shared" si="7"/>
        <v>NO_X_2020_1000 mt_10_1_3</v>
      </c>
      <c r="G539" s="342">
        <f>'JQ2 Trade'!J60</f>
        <v>0</v>
      </c>
    </row>
    <row r="540" spans="1:7" ht="13.5" thickBot="1" x14ac:dyDescent="0.25">
      <c r="A540" s="326" t="str">
        <f>Cover!$G$25</f>
        <v>NO</v>
      </c>
      <c r="B540" s="322" t="s">
        <v>294</v>
      </c>
      <c r="C540" s="332">
        <f>'JQ1 Production'!$E$10</f>
        <v>2020</v>
      </c>
      <c r="D540" s="332" t="s">
        <v>360</v>
      </c>
      <c r="E540" s="331" t="s">
        <v>140</v>
      </c>
      <c r="F540" s="368" t="str">
        <f t="shared" si="7"/>
        <v>NO_X_2020_1000 mt_10_1_4</v>
      </c>
      <c r="G540" s="342">
        <f>'JQ2 Trade'!J61</f>
        <v>0.193</v>
      </c>
    </row>
    <row r="541" spans="1:7" ht="13.5" thickBot="1" x14ac:dyDescent="0.25">
      <c r="A541" s="326" t="str">
        <f>Cover!$G$25</f>
        <v>NO</v>
      </c>
      <c r="B541" s="322" t="s">
        <v>294</v>
      </c>
      <c r="C541" s="332">
        <f>'JQ1 Production'!$E$10</f>
        <v>2020</v>
      </c>
      <c r="D541" s="332" t="s">
        <v>360</v>
      </c>
      <c r="E541" s="331" t="s">
        <v>141</v>
      </c>
      <c r="F541" s="368" t="str">
        <f t="shared" si="7"/>
        <v>NO_X_2020_1000 mt_10_2</v>
      </c>
      <c r="G541" s="342">
        <f>'JQ2 Trade'!J62</f>
        <v>0.26700000000000002</v>
      </c>
    </row>
    <row r="542" spans="1:7" ht="13.5" thickBot="1" x14ac:dyDescent="0.25">
      <c r="A542" s="326" t="str">
        <f>Cover!$G$25</f>
        <v>NO</v>
      </c>
      <c r="B542" s="322" t="s">
        <v>294</v>
      </c>
      <c r="C542" s="332">
        <f>'JQ1 Production'!$E$10</f>
        <v>2020</v>
      </c>
      <c r="D542" s="332" t="s">
        <v>360</v>
      </c>
      <c r="E542" s="331" t="s">
        <v>142</v>
      </c>
      <c r="F542" s="368" t="str">
        <f t="shared" si="7"/>
        <v>NO_X_2020_1000 mt_10_3</v>
      </c>
      <c r="G542" s="342">
        <f>'JQ2 Trade'!J63</f>
        <v>1.7000000000000001E-2</v>
      </c>
    </row>
    <row r="543" spans="1:7" ht="13.5" thickBot="1" x14ac:dyDescent="0.25">
      <c r="A543" s="326" t="str">
        <f>Cover!$G$25</f>
        <v>NO</v>
      </c>
      <c r="B543" s="322" t="s">
        <v>294</v>
      </c>
      <c r="C543" s="332">
        <f>'JQ1 Production'!$E$10</f>
        <v>2020</v>
      </c>
      <c r="D543" s="332" t="s">
        <v>360</v>
      </c>
      <c r="E543" s="331" t="s">
        <v>143</v>
      </c>
      <c r="F543" s="368" t="str">
        <f t="shared" si="7"/>
        <v>NO_X_2020_1000 mt_10_3_1</v>
      </c>
      <c r="G543" s="342">
        <f>'JQ2 Trade'!J64</f>
        <v>110.32</v>
      </c>
    </row>
    <row r="544" spans="1:7" ht="13.5" thickBot="1" x14ac:dyDescent="0.25">
      <c r="A544" s="326" t="str">
        <f>Cover!$G$25</f>
        <v>NO</v>
      </c>
      <c r="B544" s="322" t="s">
        <v>294</v>
      </c>
      <c r="C544" s="332">
        <f>'JQ1 Production'!$E$10</f>
        <v>2020</v>
      </c>
      <c r="D544" s="332" t="s">
        <v>360</v>
      </c>
      <c r="E544" s="331" t="s">
        <v>144</v>
      </c>
      <c r="F544" s="368" t="str">
        <f t="shared" si="7"/>
        <v>NO_X_2020_1000 mt_10_3_2</v>
      </c>
      <c r="G544" s="342">
        <f>'JQ2 Trade'!J65</f>
        <v>48.390999999999998</v>
      </c>
    </row>
    <row r="545" spans="1:7" ht="13.5" thickBot="1" x14ac:dyDescent="0.25">
      <c r="A545" s="326" t="str">
        <f>Cover!$G$25</f>
        <v>NO</v>
      </c>
      <c r="B545" s="322" t="s">
        <v>294</v>
      </c>
      <c r="C545" s="332">
        <f>'JQ1 Production'!$E$10</f>
        <v>2020</v>
      </c>
      <c r="D545" s="332" t="s">
        <v>360</v>
      </c>
      <c r="E545" s="331" t="s">
        <v>145</v>
      </c>
      <c r="F545" s="368" t="str">
        <f t="shared" si="7"/>
        <v>NO_X_2020_1000 mt_10_3_3</v>
      </c>
      <c r="G545" s="342">
        <f>'JQ2 Trade'!J66</f>
        <v>0.105</v>
      </c>
    </row>
    <row r="546" spans="1:7" ht="13.5" thickBot="1" x14ac:dyDescent="0.25">
      <c r="A546" s="326" t="str">
        <f>Cover!$G$25</f>
        <v>NO</v>
      </c>
      <c r="B546" s="322" t="s">
        <v>294</v>
      </c>
      <c r="C546" s="332">
        <f>'JQ1 Production'!$E$10</f>
        <v>2020</v>
      </c>
      <c r="D546" s="332" t="s">
        <v>360</v>
      </c>
      <c r="E546" s="331" t="s">
        <v>146</v>
      </c>
      <c r="F546" s="368" t="str">
        <f t="shared" si="7"/>
        <v>NO_X_2020_1000 mt_10_3_4</v>
      </c>
      <c r="G546" s="342">
        <f>'JQ2 Trade'!J67</f>
        <v>42.55</v>
      </c>
    </row>
    <row r="547" spans="1:7" ht="13.5" thickBot="1" x14ac:dyDescent="0.25">
      <c r="A547" s="343" t="str">
        <f>Cover!$G$25</f>
        <v>NO</v>
      </c>
      <c r="B547" s="340" t="s">
        <v>294</v>
      </c>
      <c r="C547" s="347">
        <f>'JQ1 Production'!$E$10</f>
        <v>2020</v>
      </c>
      <c r="D547" s="347" t="s">
        <v>360</v>
      </c>
      <c r="E547" s="344" t="s">
        <v>147</v>
      </c>
      <c r="F547" s="368" t="str">
        <f t="shared" si="7"/>
        <v>NO_X_2020_1000 mt_10_4</v>
      </c>
      <c r="G547" s="346">
        <f>'JQ2 Trade'!J68</f>
        <v>19.273</v>
      </c>
    </row>
    <row r="548" spans="1:7" ht="13.5" thickBot="1" x14ac:dyDescent="0.25">
      <c r="A548" s="323" t="str">
        <f>Cover!$G$25</f>
        <v>NO</v>
      </c>
      <c r="B548" s="324" t="s">
        <v>294</v>
      </c>
      <c r="C548" s="324">
        <f>'JQ1 Production'!$E$10</f>
        <v>2020</v>
      </c>
      <c r="D548" s="324" t="s">
        <v>214</v>
      </c>
      <c r="E548" s="338">
        <v>1</v>
      </c>
      <c r="F548" s="368" t="str">
        <f t="shared" si="7"/>
        <v>NO_X_2020_1000 NAC_1</v>
      </c>
      <c r="G548" s="325">
        <f>'JQ2 Trade'!K11</f>
        <v>2018020</v>
      </c>
    </row>
    <row r="549" spans="1:7" ht="13.5" thickBot="1" x14ac:dyDescent="0.25">
      <c r="A549" s="326" t="str">
        <f>Cover!$G$25</f>
        <v>NO</v>
      </c>
      <c r="B549" s="322" t="s">
        <v>294</v>
      </c>
      <c r="C549" s="322">
        <f>'JQ1 Production'!$E$10</f>
        <v>2020</v>
      </c>
      <c r="D549" s="324" t="s">
        <v>214</v>
      </c>
      <c r="E549" s="331" t="s">
        <v>93</v>
      </c>
      <c r="F549" s="368" t="str">
        <f t="shared" si="7"/>
        <v>NO_X_2020_1000 NAC_1_1</v>
      </c>
      <c r="G549" s="325">
        <f>'JQ2 Trade'!K12</f>
        <v>7447</v>
      </c>
    </row>
    <row r="550" spans="1:7" ht="13.5" thickBot="1" x14ac:dyDescent="0.25">
      <c r="A550" s="326" t="str">
        <f>Cover!$G$25</f>
        <v>NO</v>
      </c>
      <c r="B550" s="322" t="s">
        <v>294</v>
      </c>
      <c r="C550" s="322">
        <f>'JQ1 Production'!$E$10</f>
        <v>2020</v>
      </c>
      <c r="D550" s="324" t="s">
        <v>214</v>
      </c>
      <c r="E550" s="331" t="s">
        <v>96</v>
      </c>
      <c r="F550" s="368" t="str">
        <f t="shared" si="7"/>
        <v>NO_X_2020_1000 NAC_1_2</v>
      </c>
      <c r="G550" s="325">
        <f>'JQ2 Trade'!K13</f>
        <v>3918</v>
      </c>
    </row>
    <row r="551" spans="1:7" ht="13.5" thickBot="1" x14ac:dyDescent="0.25">
      <c r="A551" s="326" t="str">
        <f>Cover!$G$25</f>
        <v>NO</v>
      </c>
      <c r="B551" s="322" t="s">
        <v>294</v>
      </c>
      <c r="C551" s="322">
        <f>'JQ1 Production'!$E$10</f>
        <v>2020</v>
      </c>
      <c r="D551" s="324" t="s">
        <v>214</v>
      </c>
      <c r="E551" s="331" t="s">
        <v>97</v>
      </c>
      <c r="F551" s="368" t="str">
        <f t="shared" ref="F551:F618" si="8">CONCATENATE(A551,"_",B551,"_",C551,"_",D551,"_",E551)</f>
        <v>NO_X_2020_1000 NAC_1_2_C</v>
      </c>
      <c r="G551" s="325">
        <f>'JQ2 Trade'!K14</f>
        <v>3529</v>
      </c>
    </row>
    <row r="552" spans="1:7" ht="13.5" thickBot="1" x14ac:dyDescent="0.25">
      <c r="A552" s="326" t="str">
        <f>Cover!$G$25</f>
        <v>NO</v>
      </c>
      <c r="B552" s="322" t="s">
        <v>294</v>
      </c>
      <c r="C552" s="322">
        <f>'JQ1 Production'!$E$10</f>
        <v>2020</v>
      </c>
      <c r="D552" s="324" t="s">
        <v>214</v>
      </c>
      <c r="E552" s="331" t="s">
        <v>98</v>
      </c>
      <c r="F552" s="368" t="str">
        <f t="shared" si="8"/>
        <v>NO_X_2020_1000 NAC_1_2_NC</v>
      </c>
      <c r="G552" s="325">
        <f>'JQ2 Trade'!K15</f>
        <v>2010573</v>
      </c>
    </row>
    <row r="553" spans="1:7" ht="13.5" thickBot="1" x14ac:dyDescent="0.25">
      <c r="A553" s="326" t="str">
        <f>Cover!$G$25</f>
        <v>NO</v>
      </c>
      <c r="B553" s="322" t="s">
        <v>294</v>
      </c>
      <c r="C553" s="322">
        <f>'JQ1 Production'!$E$10</f>
        <v>2020</v>
      </c>
      <c r="D553" s="324" t="s">
        <v>214</v>
      </c>
      <c r="E553" s="331" t="s">
        <v>99</v>
      </c>
      <c r="F553" s="368" t="str">
        <f t="shared" si="8"/>
        <v>NO_X_2020_1000 NAC_1_2_NC_T</v>
      </c>
      <c r="G553" s="325">
        <f>'JQ2 Trade'!K16</f>
        <v>1908189</v>
      </c>
    </row>
    <row r="554" spans="1:7" ht="13.5" thickBot="1" x14ac:dyDescent="0.25">
      <c r="A554" s="326" t="str">
        <f>Cover!$G$25</f>
        <v>NO</v>
      </c>
      <c r="B554" s="322" t="s">
        <v>294</v>
      </c>
      <c r="C554" s="322">
        <f>'JQ1 Production'!$E$10</f>
        <v>2020</v>
      </c>
      <c r="D554" s="324" t="s">
        <v>214</v>
      </c>
      <c r="E554" s="331">
        <v>2</v>
      </c>
      <c r="F554" s="368" t="str">
        <f t="shared" si="8"/>
        <v>NO_X_2020_1000 NAC_2</v>
      </c>
      <c r="G554" s="325">
        <f>'JQ2 Trade'!K17</f>
        <v>102384</v>
      </c>
    </row>
    <row r="555" spans="1:7" ht="13.5" thickBot="1" x14ac:dyDescent="0.25">
      <c r="A555" s="326" t="str">
        <f>Cover!$G$25</f>
        <v>NO</v>
      </c>
      <c r="B555" s="322" t="s">
        <v>294</v>
      </c>
      <c r="C555" s="322">
        <f>'JQ1 Production'!$E$10</f>
        <v>2020</v>
      </c>
      <c r="D555" s="324" t="s">
        <v>214</v>
      </c>
      <c r="E555" s="331">
        <v>3</v>
      </c>
      <c r="F555" s="368" t="str">
        <f t="shared" si="8"/>
        <v>NO_X_2020_1000 NAC_3</v>
      </c>
      <c r="G555" s="325">
        <f>'JQ2 Trade'!K18</f>
        <v>287</v>
      </c>
    </row>
    <row r="556" spans="1:7" ht="13.5" thickBot="1" x14ac:dyDescent="0.25">
      <c r="A556" s="326" t="str">
        <f>Cover!$G$25</f>
        <v>NO</v>
      </c>
      <c r="B556" s="322" t="s">
        <v>294</v>
      </c>
      <c r="C556" s="322">
        <f>'JQ1 Production'!$E$10</f>
        <v>2020</v>
      </c>
      <c r="D556" s="324" t="s">
        <v>214</v>
      </c>
      <c r="E556" s="331" t="s">
        <v>378</v>
      </c>
      <c r="F556" s="368" t="str">
        <f>CONCATENATE(A556,"_",B556,"_",C556,"_",D556,"_",E556)</f>
        <v>NO_X_2020_1000 NAC_3_1</v>
      </c>
      <c r="G556" s="325">
        <f>'JQ2 Trade'!K19</f>
        <v>13971</v>
      </c>
    </row>
    <row r="557" spans="1:7" ht="13.5" thickBot="1" x14ac:dyDescent="0.25">
      <c r="A557" s="326" t="str">
        <f>Cover!$G$25</f>
        <v>NO</v>
      </c>
      <c r="B557" s="322" t="s">
        <v>294</v>
      </c>
      <c r="C557" s="322">
        <f>'JQ1 Production'!$E$10</f>
        <v>2020</v>
      </c>
      <c r="D557" s="324" t="s">
        <v>214</v>
      </c>
      <c r="E557" s="331" t="s">
        <v>379</v>
      </c>
      <c r="F557" s="368" t="str">
        <f>CONCATENATE(A557,"_",B557,"_",C557,"_",D557,"_",E557)</f>
        <v>NO_X_2020_1000 NAC_3_2</v>
      </c>
      <c r="G557" s="325">
        <f>'JQ2 Trade'!K20</f>
        <v>311656</v>
      </c>
    </row>
    <row r="558" spans="1:7" ht="13.5" thickBot="1" x14ac:dyDescent="0.25">
      <c r="A558" s="326" t="str">
        <f>Cover!$G$25</f>
        <v>NO</v>
      </c>
      <c r="B558" s="322" t="s">
        <v>294</v>
      </c>
      <c r="C558" s="322">
        <f>'JQ1 Production'!$E$10</f>
        <v>2020</v>
      </c>
      <c r="D558" s="324" t="s">
        <v>214</v>
      </c>
      <c r="E558" s="331">
        <v>4</v>
      </c>
      <c r="F558" s="368" t="str">
        <f>CONCATENATE(A558,"_",B558,"_",C558,"_",D558,"_",E558)</f>
        <v>NO_X_2020_1000 NAC_4</v>
      </c>
      <c r="G558" s="325">
        <f>'JQ2 Trade'!K21</f>
        <v>145541</v>
      </c>
    </row>
    <row r="559" spans="1:7" ht="13.5" thickBot="1" x14ac:dyDescent="0.25">
      <c r="A559" s="326" t="str">
        <f>Cover!$G$25</f>
        <v>NO</v>
      </c>
      <c r="B559" s="322" t="s">
        <v>294</v>
      </c>
      <c r="C559" s="322">
        <f>'JQ1 Production'!$E$10</f>
        <v>2020</v>
      </c>
      <c r="D559" s="324" t="s">
        <v>214</v>
      </c>
      <c r="E559" s="331" t="s">
        <v>380</v>
      </c>
      <c r="F559" s="368" t="str">
        <f>CONCATENATE(A559,"_",B559,"_",C559,"_",D559,"_",E559)</f>
        <v>NO_X_2020_1000 NAC_4_1</v>
      </c>
      <c r="G559" s="325">
        <f>'JQ2 Trade'!K22</f>
        <v>166115</v>
      </c>
    </row>
    <row r="560" spans="1:7" ht="13.5" thickBot="1" x14ac:dyDescent="0.25">
      <c r="A560" s="326" t="str">
        <f>Cover!$G$25</f>
        <v>NO</v>
      </c>
      <c r="B560" s="322" t="s">
        <v>294</v>
      </c>
      <c r="C560" s="322">
        <f>'JQ1 Production'!$E$10</f>
        <v>2020</v>
      </c>
      <c r="D560" s="324" t="s">
        <v>214</v>
      </c>
      <c r="E560" s="331" t="s">
        <v>381</v>
      </c>
      <c r="F560" s="368" t="str">
        <f>CONCATENATE(A560,"_",B560,"_",C560,"_",D560,"_",E560)</f>
        <v>NO_X_2020_1000 NAC_4_2</v>
      </c>
      <c r="G560" s="325">
        <f>'JQ2 Trade'!K23</f>
        <v>0</v>
      </c>
    </row>
    <row r="561" spans="1:7" ht="13.5" thickBot="1" x14ac:dyDescent="0.25">
      <c r="A561" s="326" t="str">
        <f>Cover!$G$25</f>
        <v>NO</v>
      </c>
      <c r="B561" s="322" t="s">
        <v>294</v>
      </c>
      <c r="C561" s="322">
        <f>'JQ1 Production'!$E$10</f>
        <v>2020</v>
      </c>
      <c r="D561" s="324" t="s">
        <v>214</v>
      </c>
      <c r="E561" s="331">
        <v>5</v>
      </c>
      <c r="F561" s="368" t="str">
        <f t="shared" si="8"/>
        <v>NO_X_2020_1000 NAC_5</v>
      </c>
      <c r="G561" s="325">
        <f>'JQ2 Trade'!K24</f>
        <v>80766</v>
      </c>
    </row>
    <row r="562" spans="1:7" ht="13.5" thickBot="1" x14ac:dyDescent="0.25">
      <c r="A562" s="326" t="str">
        <f>Cover!$G$25</f>
        <v>NO</v>
      </c>
      <c r="B562" s="322" t="s">
        <v>294</v>
      </c>
      <c r="C562" s="322">
        <f>'JQ1 Production'!$E$10</f>
        <v>2020</v>
      </c>
      <c r="D562" s="324" t="s">
        <v>214</v>
      </c>
      <c r="E562" s="331" t="s">
        <v>109</v>
      </c>
      <c r="F562" s="368" t="str">
        <f t="shared" si="8"/>
        <v>NO_X_2020_1000 NAC_5_C</v>
      </c>
      <c r="G562" s="325">
        <f>'JQ2 Trade'!K25</f>
        <v>63958</v>
      </c>
    </row>
    <row r="563" spans="1:7" ht="13.5" thickBot="1" x14ac:dyDescent="0.25">
      <c r="A563" s="326" t="str">
        <f>Cover!$G$25</f>
        <v>NO</v>
      </c>
      <c r="B563" s="322" t="s">
        <v>294</v>
      </c>
      <c r="C563" s="322">
        <f>'JQ1 Production'!$E$10</f>
        <v>2020</v>
      </c>
      <c r="D563" s="324" t="s">
        <v>214</v>
      </c>
      <c r="E563" s="331" t="s">
        <v>110</v>
      </c>
      <c r="F563" s="368" t="str">
        <f t="shared" si="8"/>
        <v>NO_X_2020_1000 NAC_5_NC</v>
      </c>
      <c r="G563" s="325">
        <f>'JQ2 Trade'!K26</f>
        <v>16808</v>
      </c>
    </row>
    <row r="564" spans="1:7" ht="13.5" thickBot="1" x14ac:dyDescent="0.25">
      <c r="A564" s="326" t="str">
        <f>Cover!$G$25</f>
        <v>NO</v>
      </c>
      <c r="B564" s="322" t="s">
        <v>294</v>
      </c>
      <c r="C564" s="322">
        <f>'JQ1 Production'!$E$10</f>
        <v>2020</v>
      </c>
      <c r="D564" s="324" t="s">
        <v>214</v>
      </c>
      <c r="E564" s="331" t="s">
        <v>111</v>
      </c>
      <c r="F564" s="368" t="str">
        <f t="shared" si="8"/>
        <v>NO_X_2020_1000 NAC_5_NC_T</v>
      </c>
      <c r="G564" s="325">
        <f>'JQ2 Trade'!K27</f>
        <v>1581356</v>
      </c>
    </row>
    <row r="565" spans="1:7" ht="13.5" thickBot="1" x14ac:dyDescent="0.25">
      <c r="A565" s="326" t="str">
        <f>Cover!$G$25</f>
        <v>NO</v>
      </c>
      <c r="B565" s="322" t="s">
        <v>294</v>
      </c>
      <c r="C565" s="322">
        <f>'JQ1 Production'!$E$10</f>
        <v>2020</v>
      </c>
      <c r="D565" s="324" t="s">
        <v>214</v>
      </c>
      <c r="E565" s="331">
        <v>6</v>
      </c>
      <c r="F565" s="368" t="str">
        <f t="shared" si="8"/>
        <v>NO_X_2020_1000 NAC_6</v>
      </c>
      <c r="G565" s="325">
        <f>'JQ2 Trade'!K28</f>
        <v>1552051</v>
      </c>
    </row>
    <row r="566" spans="1:7" ht="13.5" thickBot="1" x14ac:dyDescent="0.25">
      <c r="A566" s="326" t="str">
        <f>Cover!$G$25</f>
        <v>NO</v>
      </c>
      <c r="B566" s="322" t="s">
        <v>294</v>
      </c>
      <c r="C566" s="322">
        <f>'JQ1 Production'!$E$10</f>
        <v>2020</v>
      </c>
      <c r="D566" s="324" t="s">
        <v>214</v>
      </c>
      <c r="E566" s="331" t="s">
        <v>112</v>
      </c>
      <c r="F566" s="368" t="str">
        <f t="shared" si="8"/>
        <v>NO_X_2020_1000 NAC_6_1</v>
      </c>
      <c r="G566" s="325">
        <f>'JQ2 Trade'!K29</f>
        <v>29305</v>
      </c>
    </row>
    <row r="567" spans="1:7" ht="13.5" thickBot="1" x14ac:dyDescent="0.25">
      <c r="A567" s="326" t="str">
        <f>Cover!$G$25</f>
        <v>NO</v>
      </c>
      <c r="B567" s="322" t="s">
        <v>294</v>
      </c>
      <c r="C567" s="322">
        <f>'JQ1 Production'!$E$10</f>
        <v>2020</v>
      </c>
      <c r="D567" s="324" t="s">
        <v>214</v>
      </c>
      <c r="E567" s="331" t="s">
        <v>113</v>
      </c>
      <c r="F567" s="368" t="str">
        <f t="shared" si="8"/>
        <v>NO_X_2020_1000 NAC_6_1_C</v>
      </c>
      <c r="G567" s="325">
        <f>'JQ2 Trade'!K30</f>
        <v>9856</v>
      </c>
    </row>
    <row r="568" spans="1:7" ht="13.5" thickBot="1" x14ac:dyDescent="0.25">
      <c r="A568" s="326" t="str">
        <f>Cover!$G$25</f>
        <v>NO</v>
      </c>
      <c r="B568" s="322" t="s">
        <v>294</v>
      </c>
      <c r="C568" s="322">
        <f>'JQ1 Production'!$E$10</f>
        <v>2020</v>
      </c>
      <c r="D568" s="324" t="s">
        <v>214</v>
      </c>
      <c r="E568" s="331" t="s">
        <v>114</v>
      </c>
      <c r="F568" s="368" t="str">
        <f t="shared" si="8"/>
        <v>NO_X_2020_1000 NAC_6_1_NC</v>
      </c>
      <c r="G568" s="325">
        <f>'JQ2 Trade'!K31</f>
        <v>1762</v>
      </c>
    </row>
    <row r="569" spans="1:7" ht="13.5" thickBot="1" x14ac:dyDescent="0.25">
      <c r="A569" s="326" t="str">
        <f>Cover!$G$25</f>
        <v>NO</v>
      </c>
      <c r="B569" s="322" t="s">
        <v>294</v>
      </c>
      <c r="C569" s="322">
        <f>'JQ1 Production'!$E$10</f>
        <v>2020</v>
      </c>
      <c r="D569" s="324" t="s">
        <v>214</v>
      </c>
      <c r="E569" s="331" t="s">
        <v>115</v>
      </c>
      <c r="F569" s="368" t="str">
        <f t="shared" si="8"/>
        <v>NO_X_2020_1000 NAC_6_1_NC_T</v>
      </c>
      <c r="G569" s="325">
        <f>'JQ2 Trade'!K32</f>
        <v>82</v>
      </c>
    </row>
    <row r="570" spans="1:7" ht="13.5" thickBot="1" x14ac:dyDescent="0.25">
      <c r="A570" s="326" t="str">
        <f>Cover!$G$25</f>
        <v>NO</v>
      </c>
      <c r="B570" s="322" t="s">
        <v>294</v>
      </c>
      <c r="C570" s="322">
        <f>'JQ1 Production'!$E$10</f>
        <v>2020</v>
      </c>
      <c r="D570" s="324" t="s">
        <v>214</v>
      </c>
      <c r="E570" s="331" t="s">
        <v>116</v>
      </c>
      <c r="F570" s="368" t="str">
        <f t="shared" si="8"/>
        <v>NO_X_2020_1000 NAC_6_2</v>
      </c>
      <c r="G570" s="325">
        <f>'JQ2 Trade'!K33</f>
        <v>1680</v>
      </c>
    </row>
    <row r="571" spans="1:7" ht="13.5" thickBot="1" x14ac:dyDescent="0.25">
      <c r="A571" s="326" t="str">
        <f>Cover!$G$25</f>
        <v>NO</v>
      </c>
      <c r="B571" s="322" t="s">
        <v>294</v>
      </c>
      <c r="C571" s="322">
        <f>'JQ1 Production'!$E$10</f>
        <v>2020</v>
      </c>
      <c r="D571" s="324" t="s">
        <v>214</v>
      </c>
      <c r="E571" s="331" t="s">
        <v>117</v>
      </c>
      <c r="F571" s="368" t="str">
        <f t="shared" si="8"/>
        <v>NO_X_2020_1000 NAC_6_2_C</v>
      </c>
      <c r="G571" s="325">
        <f>'JQ2 Trade'!K34</f>
        <v>1547</v>
      </c>
    </row>
    <row r="572" spans="1:7" ht="13.5" thickBot="1" x14ac:dyDescent="0.25">
      <c r="A572" s="326" t="str">
        <f>Cover!$G$25</f>
        <v>NO</v>
      </c>
      <c r="B572" s="322" t="s">
        <v>294</v>
      </c>
      <c r="C572" s="322">
        <f>'JQ1 Production'!$E$10</f>
        <v>2020</v>
      </c>
      <c r="D572" s="324" t="s">
        <v>214</v>
      </c>
      <c r="E572" s="331" t="s">
        <v>118</v>
      </c>
      <c r="F572" s="368" t="str">
        <f t="shared" si="8"/>
        <v>NO_X_2020_1000 NAC_6_2_NC</v>
      </c>
      <c r="G572" s="325">
        <f>'JQ2 Trade'!K35</f>
        <v>1275903</v>
      </c>
    </row>
    <row r="573" spans="1:7" ht="13.5" thickBot="1" x14ac:dyDescent="0.25">
      <c r="A573" s="326" t="str">
        <f>Cover!$G$25</f>
        <v>NO</v>
      </c>
      <c r="B573" s="322" t="s">
        <v>294</v>
      </c>
      <c r="C573" s="322">
        <f>'JQ1 Production'!$E$10</f>
        <v>2020</v>
      </c>
      <c r="D573" s="324" t="s">
        <v>214</v>
      </c>
      <c r="E573" s="331" t="s">
        <v>119</v>
      </c>
      <c r="F573" s="368" t="str">
        <f t="shared" si="8"/>
        <v>NO_X_2020_1000 NAC_6_2_NC_T</v>
      </c>
      <c r="G573" s="325">
        <f>'JQ2 Trade'!K36</f>
        <v>199548</v>
      </c>
    </row>
    <row r="574" spans="1:7" ht="13.5" thickBot="1" x14ac:dyDescent="0.25">
      <c r="A574" s="326" t="str">
        <f>Cover!$G$25</f>
        <v>NO</v>
      </c>
      <c r="B574" s="322" t="s">
        <v>294</v>
      </c>
      <c r="C574" s="322">
        <f>'JQ1 Production'!$E$10</f>
        <v>2020</v>
      </c>
      <c r="D574" s="324" t="s">
        <v>214</v>
      </c>
      <c r="E574" s="331" t="s">
        <v>120</v>
      </c>
      <c r="F574" s="368" t="str">
        <f t="shared" si="8"/>
        <v>NO_X_2020_1000 NAC_6_3</v>
      </c>
      <c r="G574" s="325">
        <f>'JQ2 Trade'!K37</f>
        <v>186178</v>
      </c>
    </row>
    <row r="575" spans="1:7" ht="13.5" thickBot="1" x14ac:dyDescent="0.25">
      <c r="A575" s="326" t="str">
        <f>Cover!$G$25</f>
        <v>NO</v>
      </c>
      <c r="B575" s="322" t="s">
        <v>294</v>
      </c>
      <c r="C575" s="322">
        <f>'JQ1 Production'!$E$10</f>
        <v>2020</v>
      </c>
      <c r="D575" s="324" t="s">
        <v>214</v>
      </c>
      <c r="E575" s="331" t="s">
        <v>121</v>
      </c>
      <c r="F575" s="368" t="str">
        <f t="shared" si="8"/>
        <v>NO_X_2020_1000 NAC_6_3_1</v>
      </c>
      <c r="G575" s="325">
        <f>'JQ2 Trade'!K38</f>
        <v>13370</v>
      </c>
    </row>
    <row r="576" spans="1:7" ht="13.5" thickBot="1" x14ac:dyDescent="0.25">
      <c r="A576" s="326" t="str">
        <f>Cover!$G$25</f>
        <v>NO</v>
      </c>
      <c r="B576" s="322" t="s">
        <v>294</v>
      </c>
      <c r="C576" s="322">
        <f>'JQ1 Production'!$E$10</f>
        <v>2020</v>
      </c>
      <c r="D576" s="324" t="s">
        <v>214</v>
      </c>
      <c r="E576" s="331" t="s">
        <v>122</v>
      </c>
      <c r="F576" s="368" t="str">
        <f t="shared" si="8"/>
        <v>NO_X_2020_1000 NAC_6_4</v>
      </c>
      <c r="G576" s="325">
        <f>'JQ2 Trade'!K39</f>
        <v>3586</v>
      </c>
    </row>
    <row r="577" spans="1:7" ht="13.5" thickBot="1" x14ac:dyDescent="0.25">
      <c r="A577" s="326" t="str">
        <f>Cover!$G$25</f>
        <v>NO</v>
      </c>
      <c r="B577" s="322" t="s">
        <v>294</v>
      </c>
      <c r="C577" s="322">
        <f>'JQ1 Production'!$E$10</f>
        <v>2020</v>
      </c>
      <c r="D577" s="324" t="s">
        <v>214</v>
      </c>
      <c r="E577" s="331" t="s">
        <v>123</v>
      </c>
      <c r="F577" s="368" t="str">
        <f t="shared" si="8"/>
        <v>NO_X_2020_1000 NAC_6_4_1</v>
      </c>
      <c r="G577" s="325">
        <f>'JQ2 Trade'!K40</f>
        <v>447057</v>
      </c>
    </row>
    <row r="578" spans="1:7" ht="13.5" thickBot="1" x14ac:dyDescent="0.25">
      <c r="A578" s="326" t="str">
        <f>Cover!$G$25</f>
        <v>NO</v>
      </c>
      <c r="B578" s="322" t="s">
        <v>294</v>
      </c>
      <c r="C578" s="322">
        <f>'JQ1 Production'!$E$10</f>
        <v>2020</v>
      </c>
      <c r="D578" s="324" t="s">
        <v>214</v>
      </c>
      <c r="E578" s="331" t="s">
        <v>124</v>
      </c>
      <c r="F578" s="368" t="str">
        <f t="shared" si="8"/>
        <v>NO_X_2020_1000 NAC_6_4_2</v>
      </c>
      <c r="G578" s="325">
        <f>'JQ2 Trade'!K41</f>
        <v>144</v>
      </c>
    </row>
    <row r="579" spans="1:7" ht="13.5" thickBot="1" x14ac:dyDescent="0.25">
      <c r="A579" s="326" t="str">
        <f>Cover!$G$25</f>
        <v>NO</v>
      </c>
      <c r="B579" s="322" t="s">
        <v>294</v>
      </c>
      <c r="C579" s="322">
        <f>'JQ1 Production'!$E$10</f>
        <v>2020</v>
      </c>
      <c r="D579" s="324" t="s">
        <v>214</v>
      </c>
      <c r="E579" s="331" t="s">
        <v>125</v>
      </c>
      <c r="F579" s="368" t="str">
        <f t="shared" si="8"/>
        <v>NO_X_2020_1000 NAC_6_4_3</v>
      </c>
      <c r="G579" s="325">
        <f>'JQ2 Trade'!K42</f>
        <v>629298</v>
      </c>
    </row>
    <row r="580" spans="1:7" ht="13.5" thickBot="1" x14ac:dyDescent="0.25">
      <c r="A580" s="326" t="str">
        <f>Cover!$G$25</f>
        <v>NO</v>
      </c>
      <c r="B580" s="322" t="s">
        <v>294</v>
      </c>
      <c r="C580" s="322">
        <f>'JQ1 Production'!$E$10</f>
        <v>2020</v>
      </c>
      <c r="D580" s="324" t="s">
        <v>214</v>
      </c>
      <c r="E580" s="331">
        <v>7</v>
      </c>
      <c r="F580" s="368" t="str">
        <f t="shared" si="8"/>
        <v>NO_X_2020_1000 NAC_7</v>
      </c>
      <c r="G580" s="325">
        <f>'JQ2 Trade'!K43</f>
        <v>54824</v>
      </c>
    </row>
    <row r="581" spans="1:7" ht="13.5" thickBot="1" x14ac:dyDescent="0.25">
      <c r="A581" s="326" t="str">
        <f>Cover!$G$25</f>
        <v>NO</v>
      </c>
      <c r="B581" s="322" t="s">
        <v>294</v>
      </c>
      <c r="C581" s="322">
        <f>'JQ1 Production'!$E$10</f>
        <v>2020</v>
      </c>
      <c r="D581" s="324" t="s">
        <v>214</v>
      </c>
      <c r="E581" s="331" t="s">
        <v>126</v>
      </c>
      <c r="F581" s="368" t="str">
        <f t="shared" si="8"/>
        <v>NO_X_2020_1000 NAC_7_1</v>
      </c>
      <c r="G581" s="325">
        <f>'JQ2 Trade'!K44</f>
        <v>516874</v>
      </c>
    </row>
    <row r="582" spans="1:7" ht="13.5" thickBot="1" x14ac:dyDescent="0.25">
      <c r="A582" s="326" t="str">
        <f>Cover!$G$25</f>
        <v>NO</v>
      </c>
      <c r="B582" s="322" t="s">
        <v>294</v>
      </c>
      <c r="C582" s="322">
        <f>'JQ1 Production'!$E$10</f>
        <v>2020</v>
      </c>
      <c r="D582" s="324" t="s">
        <v>214</v>
      </c>
      <c r="E582" s="331" t="s">
        <v>127</v>
      </c>
      <c r="F582" s="368" t="str">
        <f t="shared" si="8"/>
        <v>NO_X_2020_1000 NAC_7_2</v>
      </c>
      <c r="G582" s="325">
        <f>'JQ2 Trade'!K45</f>
        <v>57600</v>
      </c>
    </row>
    <row r="583" spans="1:7" ht="13.5" thickBot="1" x14ac:dyDescent="0.25">
      <c r="A583" s="326" t="str">
        <f>Cover!$G$25</f>
        <v>NO</v>
      </c>
      <c r="B583" s="322" t="s">
        <v>294</v>
      </c>
      <c r="C583" s="322">
        <f>'JQ1 Production'!$E$10</f>
        <v>2020</v>
      </c>
      <c r="D583" s="324" t="s">
        <v>214</v>
      </c>
      <c r="E583" s="331" t="s">
        <v>128</v>
      </c>
      <c r="F583" s="368" t="str">
        <f t="shared" si="8"/>
        <v>NO_X_2020_1000 NAC_7_3</v>
      </c>
      <c r="G583" s="325">
        <f>'JQ2 Trade'!K46</f>
        <v>0</v>
      </c>
    </row>
    <row r="584" spans="1:7" ht="13.5" thickBot="1" x14ac:dyDescent="0.25">
      <c r="A584" s="326" t="str">
        <f>Cover!$G$25</f>
        <v>NO</v>
      </c>
      <c r="B584" s="322" t="s">
        <v>294</v>
      </c>
      <c r="C584" s="322">
        <f>'JQ1 Production'!$E$10</f>
        <v>2020</v>
      </c>
      <c r="D584" s="324" t="s">
        <v>214</v>
      </c>
      <c r="E584" s="331" t="s">
        <v>129</v>
      </c>
      <c r="F584" s="368" t="str">
        <f t="shared" si="8"/>
        <v>NO_X_2020_1000 NAC_7_3_1</v>
      </c>
      <c r="G584" s="325">
        <f>'JQ2 Trade'!K47</f>
        <v>807550</v>
      </c>
    </row>
    <row r="585" spans="1:7" ht="13.5" thickBot="1" x14ac:dyDescent="0.25">
      <c r="A585" s="326" t="str">
        <f>Cover!$G$25</f>
        <v>NO</v>
      </c>
      <c r="B585" s="322" t="s">
        <v>294</v>
      </c>
      <c r="C585" s="322">
        <f>'JQ1 Production'!$E$10</f>
        <v>2020</v>
      </c>
      <c r="D585" s="324" t="s">
        <v>214</v>
      </c>
      <c r="E585" s="331" t="s">
        <v>130</v>
      </c>
      <c r="F585" s="368" t="str">
        <f t="shared" si="8"/>
        <v>NO_X_2020_1000 NAC_7_3_2</v>
      </c>
      <c r="G585" s="325">
        <f>'JQ2 Trade'!K48</f>
        <v>0</v>
      </c>
    </row>
    <row r="586" spans="1:7" ht="13.5" thickBot="1" x14ac:dyDescent="0.25">
      <c r="A586" s="326" t="str">
        <f>Cover!$G$25</f>
        <v>NO</v>
      </c>
      <c r="B586" s="322" t="s">
        <v>294</v>
      </c>
      <c r="C586" s="322">
        <f>'JQ1 Production'!$E$10</f>
        <v>2020</v>
      </c>
      <c r="D586" s="324" t="s">
        <v>214</v>
      </c>
      <c r="E586" s="331" t="s">
        <v>131</v>
      </c>
      <c r="F586" s="368" t="str">
        <f t="shared" si="8"/>
        <v>NO_X_2020_1000 NAC_7_3_3</v>
      </c>
      <c r="G586" s="325">
        <f>'JQ2 Trade'!K49</f>
        <v>0</v>
      </c>
    </row>
    <row r="587" spans="1:7" ht="13.5" thickBot="1" x14ac:dyDescent="0.25">
      <c r="A587" s="326" t="str">
        <f>Cover!$G$25</f>
        <v>NO</v>
      </c>
      <c r="B587" s="322" t="s">
        <v>294</v>
      </c>
      <c r="C587" s="322">
        <f>'JQ1 Production'!$E$10</f>
        <v>2020</v>
      </c>
      <c r="D587" s="324" t="s">
        <v>214</v>
      </c>
      <c r="E587" s="331" t="s">
        <v>132</v>
      </c>
      <c r="F587" s="368" t="str">
        <f t="shared" si="8"/>
        <v>NO_X_2020_1000 NAC_7_3_4</v>
      </c>
      <c r="G587" s="325">
        <f>'JQ2 Trade'!K50</f>
        <v>0</v>
      </c>
    </row>
    <row r="588" spans="1:7" ht="13.5" thickBot="1" x14ac:dyDescent="0.25">
      <c r="A588" s="326" t="str">
        <f>Cover!$G$25</f>
        <v>NO</v>
      </c>
      <c r="B588" s="322" t="s">
        <v>294</v>
      </c>
      <c r="C588" s="322">
        <f>'JQ1 Production'!$E$10</f>
        <v>2020</v>
      </c>
      <c r="D588" s="324" t="s">
        <v>214</v>
      </c>
      <c r="E588" s="331" t="s">
        <v>133</v>
      </c>
      <c r="F588" s="368" t="str">
        <f t="shared" si="8"/>
        <v>NO_X_2020_1000 NAC_7_4</v>
      </c>
      <c r="G588" s="325">
        <f>'JQ2 Trade'!K51</f>
        <v>653</v>
      </c>
    </row>
    <row r="589" spans="1:7" ht="13.5" thickBot="1" x14ac:dyDescent="0.25">
      <c r="A589" s="326" t="str">
        <f>Cover!$G$25</f>
        <v>NO</v>
      </c>
      <c r="B589" s="322" t="s">
        <v>294</v>
      </c>
      <c r="C589" s="322">
        <f>'JQ1 Production'!$E$10</f>
        <v>2020</v>
      </c>
      <c r="D589" s="324" t="s">
        <v>214</v>
      </c>
      <c r="E589" s="331">
        <v>8</v>
      </c>
      <c r="F589" s="368" t="str">
        <f t="shared" si="8"/>
        <v>NO_X_2020_1000 NAC_8</v>
      </c>
      <c r="G589" s="325">
        <f>'JQ2 Trade'!K52</f>
        <v>1779570</v>
      </c>
    </row>
    <row r="590" spans="1:7" ht="13.5" thickBot="1" x14ac:dyDescent="0.25">
      <c r="A590" s="326" t="str">
        <f>Cover!$G$25</f>
        <v>NO</v>
      </c>
      <c r="B590" s="322" t="s">
        <v>294</v>
      </c>
      <c r="C590" s="322">
        <f>'JQ1 Production'!$E$10</f>
        <v>2020</v>
      </c>
      <c r="D590" s="324" t="s">
        <v>214</v>
      </c>
      <c r="E590" s="331" t="s">
        <v>134</v>
      </c>
      <c r="F590" s="368" t="str">
        <f t="shared" si="8"/>
        <v>NO_X_2020_1000 NAC_8_1</v>
      </c>
      <c r="G590" s="325">
        <f>'JQ2 Trade'!K53</f>
        <v>348</v>
      </c>
    </row>
    <row r="591" spans="1:7" ht="13.5" thickBot="1" x14ac:dyDescent="0.25">
      <c r="A591" s="326" t="str">
        <f>Cover!$G$25</f>
        <v>NO</v>
      </c>
      <c r="B591" s="322" t="s">
        <v>294</v>
      </c>
      <c r="C591" s="322">
        <f>'JQ1 Production'!$E$10</f>
        <v>2020</v>
      </c>
      <c r="D591" s="324" t="s">
        <v>214</v>
      </c>
      <c r="E591" s="331" t="s">
        <v>135</v>
      </c>
      <c r="F591" s="368" t="str">
        <f t="shared" si="8"/>
        <v>NO_X_2020_1000 NAC_8_2</v>
      </c>
      <c r="G591" s="325">
        <f>'JQ2 Trade'!K54</f>
        <v>0</v>
      </c>
    </row>
    <row r="592" spans="1:7" ht="13.5" thickBot="1" x14ac:dyDescent="0.25">
      <c r="A592" s="326" t="str">
        <f>Cover!$G$25</f>
        <v>NO</v>
      </c>
      <c r="B592" s="322" t="s">
        <v>294</v>
      </c>
      <c r="C592" s="322">
        <f>'JQ1 Production'!$E$10</f>
        <v>2020</v>
      </c>
      <c r="D592" s="324" t="s">
        <v>214</v>
      </c>
      <c r="E592" s="331">
        <v>9</v>
      </c>
      <c r="F592" s="368" t="str">
        <f t="shared" si="8"/>
        <v>NO_X_2020_1000 NAC_9</v>
      </c>
      <c r="G592" s="325">
        <f>'JQ2 Trade'!K55</f>
        <v>336</v>
      </c>
    </row>
    <row r="593" spans="1:8" ht="13.5" thickBot="1" x14ac:dyDescent="0.25">
      <c r="A593" s="326" t="str">
        <f>Cover!$G$25</f>
        <v>NO</v>
      </c>
      <c r="B593" s="322" t="s">
        <v>294</v>
      </c>
      <c r="C593" s="322">
        <f>'JQ1 Production'!$E$10</f>
        <v>2020</v>
      </c>
      <c r="D593" s="324" t="s">
        <v>214</v>
      </c>
      <c r="E593" s="331">
        <v>10</v>
      </c>
      <c r="F593" s="368" t="str">
        <f t="shared" si="8"/>
        <v>NO_X_2020_1000 NAC_10</v>
      </c>
      <c r="G593" s="325">
        <f>'JQ2 Trade'!K56</f>
        <v>303100</v>
      </c>
    </row>
    <row r="594" spans="1:8" ht="13.5" thickBot="1" x14ac:dyDescent="0.25">
      <c r="A594" s="326" t="str">
        <f>Cover!$G$25</f>
        <v>NO</v>
      </c>
      <c r="B594" s="322" t="s">
        <v>294</v>
      </c>
      <c r="C594" s="322">
        <f>'JQ1 Production'!$E$10</f>
        <v>2020</v>
      </c>
      <c r="D594" s="324" t="s">
        <v>214</v>
      </c>
      <c r="E594" s="331" t="s">
        <v>136</v>
      </c>
      <c r="F594" s="368" t="str">
        <f t="shared" si="8"/>
        <v>NO_X_2020_1000 NAC_10_1</v>
      </c>
      <c r="G594" s="325">
        <f>'JQ2 Trade'!K57</f>
        <v>0</v>
      </c>
    </row>
    <row r="595" spans="1:8" ht="13.5" thickBot="1" x14ac:dyDescent="0.25">
      <c r="A595" s="326" t="str">
        <f>Cover!$G$25</f>
        <v>NO</v>
      </c>
      <c r="B595" s="322" t="s">
        <v>294</v>
      </c>
      <c r="C595" s="322">
        <f>'JQ1 Production'!$E$10</f>
        <v>2020</v>
      </c>
      <c r="D595" s="324" t="s">
        <v>214</v>
      </c>
      <c r="E595" s="331" t="s">
        <v>137</v>
      </c>
      <c r="F595" s="368" t="str">
        <f t="shared" si="8"/>
        <v>NO_X_2020_1000 NAC_10_1_1</v>
      </c>
      <c r="G595" s="325">
        <f>'JQ2 Trade'!K58</f>
        <v>0</v>
      </c>
    </row>
    <row r="596" spans="1:8" ht="13.5" thickBot="1" x14ac:dyDescent="0.25">
      <c r="A596" s="326" t="str">
        <f>Cover!$G$25</f>
        <v>NO</v>
      </c>
      <c r="B596" s="322" t="s">
        <v>294</v>
      </c>
      <c r="C596" s="322">
        <f>'JQ1 Production'!$E$10</f>
        <v>2020</v>
      </c>
      <c r="D596" s="324" t="s">
        <v>214</v>
      </c>
      <c r="E596" s="331" t="s">
        <v>138</v>
      </c>
      <c r="F596" s="368" t="str">
        <f t="shared" si="8"/>
        <v>NO_X_2020_1000 NAC_10_1_2</v>
      </c>
      <c r="G596" s="325">
        <f>'JQ2 Trade'!K59</f>
        <v>0</v>
      </c>
    </row>
    <row r="597" spans="1:8" ht="13.5" thickBot="1" x14ac:dyDescent="0.25">
      <c r="A597" s="326" t="str">
        <f>Cover!$G$25</f>
        <v>NO</v>
      </c>
      <c r="B597" s="322" t="s">
        <v>294</v>
      </c>
      <c r="C597" s="322">
        <f>'JQ1 Production'!$E$10</f>
        <v>2020</v>
      </c>
      <c r="D597" s="324" t="s">
        <v>214</v>
      </c>
      <c r="E597" s="331" t="s">
        <v>139</v>
      </c>
      <c r="F597" s="368" t="str">
        <f t="shared" si="8"/>
        <v>NO_X_2020_1000 NAC_10_1_3</v>
      </c>
      <c r="G597" s="325">
        <f>'JQ2 Trade'!K60</f>
        <v>0</v>
      </c>
    </row>
    <row r="598" spans="1:8" ht="13.5" thickBot="1" x14ac:dyDescent="0.25">
      <c r="A598" s="326" t="str">
        <f>Cover!$G$25</f>
        <v>NO</v>
      </c>
      <c r="B598" s="322" t="s">
        <v>294</v>
      </c>
      <c r="C598" s="322">
        <f>'JQ1 Production'!$E$10</f>
        <v>2020</v>
      </c>
      <c r="D598" s="324" t="s">
        <v>214</v>
      </c>
      <c r="E598" s="331" t="s">
        <v>140</v>
      </c>
      <c r="F598" s="368" t="str">
        <f t="shared" si="8"/>
        <v>NO_X_2020_1000 NAC_10_1_4</v>
      </c>
      <c r="G598" s="325">
        <f>'JQ2 Trade'!K61</f>
        <v>4422</v>
      </c>
    </row>
    <row r="599" spans="1:8" ht="13.5" thickBot="1" x14ac:dyDescent="0.25">
      <c r="A599" s="326" t="str">
        <f>Cover!$G$25</f>
        <v>NO</v>
      </c>
      <c r="B599" s="322" t="s">
        <v>294</v>
      </c>
      <c r="C599" s="322">
        <f>'JQ1 Production'!$E$10</f>
        <v>2020</v>
      </c>
      <c r="D599" s="324" t="s">
        <v>214</v>
      </c>
      <c r="E599" s="331" t="s">
        <v>141</v>
      </c>
      <c r="F599" s="368" t="str">
        <f t="shared" si="8"/>
        <v>NO_X_2020_1000 NAC_10_2</v>
      </c>
      <c r="G599" s="325">
        <f>'JQ2 Trade'!K62</f>
        <v>6586</v>
      </c>
    </row>
    <row r="600" spans="1:8" ht="13.5" thickBot="1" x14ac:dyDescent="0.25">
      <c r="A600" s="326" t="str">
        <f>Cover!$G$25</f>
        <v>NO</v>
      </c>
      <c r="B600" s="322" t="s">
        <v>294</v>
      </c>
      <c r="C600" s="322">
        <f>'JQ1 Production'!$E$10</f>
        <v>2020</v>
      </c>
      <c r="D600" s="324" t="s">
        <v>214</v>
      </c>
      <c r="E600" s="331" t="s">
        <v>142</v>
      </c>
      <c r="F600" s="368" t="str">
        <f t="shared" si="8"/>
        <v>NO_X_2020_1000 NAC_10_3</v>
      </c>
      <c r="G600" s="325">
        <f>'JQ2 Trade'!K63</f>
        <v>1757</v>
      </c>
    </row>
    <row r="601" spans="1:8" ht="13.5" thickBot="1" x14ac:dyDescent="0.25">
      <c r="A601" s="326" t="str">
        <f>Cover!$G$25</f>
        <v>NO</v>
      </c>
      <c r="B601" s="322" t="s">
        <v>294</v>
      </c>
      <c r="C601" s="322">
        <f>'JQ1 Production'!$E$10</f>
        <v>2020</v>
      </c>
      <c r="D601" s="324" t="s">
        <v>214</v>
      </c>
      <c r="E601" s="331" t="s">
        <v>143</v>
      </c>
      <c r="F601" s="368" t="str">
        <f t="shared" si="8"/>
        <v>NO_X_2020_1000 NAC_10_3_1</v>
      </c>
      <c r="G601" s="325">
        <f>'JQ2 Trade'!K64</f>
        <v>1151874</v>
      </c>
    </row>
    <row r="602" spans="1:8" ht="13.5" thickBot="1" x14ac:dyDescent="0.25">
      <c r="A602" s="326" t="str">
        <f>Cover!$G$25</f>
        <v>NO</v>
      </c>
      <c r="B602" s="322" t="s">
        <v>294</v>
      </c>
      <c r="C602" s="322">
        <f>'JQ1 Production'!$E$10</f>
        <v>2020</v>
      </c>
      <c r="D602" s="324" t="s">
        <v>214</v>
      </c>
      <c r="E602" s="331" t="s">
        <v>144</v>
      </c>
      <c r="F602" s="368" t="str">
        <f t="shared" si="8"/>
        <v>NO_X_2020_1000 NAC_10_3_2</v>
      </c>
      <c r="G602" s="325">
        <f>'JQ2 Trade'!K65</f>
        <v>248858</v>
      </c>
    </row>
    <row r="603" spans="1:8" ht="13.5" thickBot="1" x14ac:dyDescent="0.25">
      <c r="A603" s="326" t="str">
        <f>Cover!$G$25</f>
        <v>NO</v>
      </c>
      <c r="B603" s="322" t="s">
        <v>294</v>
      </c>
      <c r="C603" s="322">
        <f>'JQ1 Production'!$E$10</f>
        <v>2020</v>
      </c>
      <c r="D603" s="324" t="s">
        <v>214</v>
      </c>
      <c r="E603" s="331" t="s">
        <v>145</v>
      </c>
      <c r="F603" s="368" t="str">
        <f t="shared" si="8"/>
        <v>NO_X_2020_1000 NAC_10_3_3</v>
      </c>
      <c r="G603" s="325">
        <f>'JQ2 Trade'!K66</f>
        <v>8088</v>
      </c>
    </row>
    <row r="604" spans="1:8" ht="13.5" thickBot="1" x14ac:dyDescent="0.25">
      <c r="A604" s="326" t="str">
        <f>Cover!$G$25</f>
        <v>NO</v>
      </c>
      <c r="B604" s="322" t="s">
        <v>294</v>
      </c>
      <c r="C604" s="322">
        <f>'JQ1 Production'!$E$10</f>
        <v>2020</v>
      </c>
      <c r="D604" s="324" t="s">
        <v>214</v>
      </c>
      <c r="E604" s="331" t="s">
        <v>146</v>
      </c>
      <c r="F604" s="368" t="str">
        <f t="shared" si="8"/>
        <v>NO_X_2020_1000 NAC_10_3_4</v>
      </c>
      <c r="G604" s="325">
        <f>'JQ2 Trade'!K67</f>
        <v>805907</v>
      </c>
    </row>
    <row r="605" spans="1:8" ht="13.5" thickBot="1" x14ac:dyDescent="0.25">
      <c r="A605" s="328" t="str">
        <f>Cover!$G$25</f>
        <v>NO</v>
      </c>
      <c r="B605" s="329" t="s">
        <v>294</v>
      </c>
      <c r="C605" s="329">
        <f>'JQ1 Production'!$E$10</f>
        <v>2020</v>
      </c>
      <c r="D605" s="324" t="s">
        <v>214</v>
      </c>
      <c r="E605" s="339" t="s">
        <v>147</v>
      </c>
      <c r="F605" s="368" t="str">
        <f t="shared" si="8"/>
        <v>NO_X_2020_1000 NAC_10_4</v>
      </c>
      <c r="G605" s="325">
        <f>'JQ2 Trade'!K68</f>
        <v>89021</v>
      </c>
    </row>
    <row r="606" spans="1:8" ht="13.5" thickBot="1" x14ac:dyDescent="0.25">
      <c r="A606" s="323" t="str">
        <f>Cover!$G$25</f>
        <v>NO</v>
      </c>
      <c r="B606" s="324" t="s">
        <v>290</v>
      </c>
      <c r="C606" s="324">
        <f>'JQ3 Secondary PP Trade'!$C$15</f>
        <v>19778995</v>
      </c>
      <c r="D606" s="324" t="s">
        <v>214</v>
      </c>
      <c r="E606" s="338" t="s">
        <v>148</v>
      </c>
      <c r="F606" s="368" t="str">
        <f t="shared" si="8"/>
        <v>NO_M_19778995_1000 NAC_11_1</v>
      </c>
      <c r="G606" s="325">
        <f>'JQ3 Secondary PP Trade'!C17</f>
        <v>815908</v>
      </c>
      <c r="H606" s="320" t="s">
        <v>46</v>
      </c>
    </row>
    <row r="607" spans="1:8" ht="13.5" thickBot="1" x14ac:dyDescent="0.25">
      <c r="A607" s="326" t="str">
        <f>Cover!$G$25</f>
        <v>NO</v>
      </c>
      <c r="B607" s="332" t="s">
        <v>290</v>
      </c>
      <c r="C607" s="322">
        <f>'JQ3 Secondary PP Trade'!$C$15</f>
        <v>19778995</v>
      </c>
      <c r="D607" s="324" t="s">
        <v>214</v>
      </c>
      <c r="E607" s="331" t="s">
        <v>149</v>
      </c>
      <c r="F607" s="368" t="str">
        <f t="shared" si="8"/>
        <v>NO_M_19778995_1000 NAC_11_1_C</v>
      </c>
      <c r="G607" s="325">
        <f>'JQ3 Secondary PP Trade'!C18</f>
        <v>212709</v>
      </c>
    </row>
    <row r="608" spans="1:8" ht="13.5" thickBot="1" x14ac:dyDescent="0.25">
      <c r="A608" s="326" t="str">
        <f>Cover!$G$25</f>
        <v>NO</v>
      </c>
      <c r="B608" s="332" t="s">
        <v>290</v>
      </c>
      <c r="C608" s="322">
        <f>'JQ3 Secondary PP Trade'!$C$15</f>
        <v>19778995</v>
      </c>
      <c r="D608" s="324" t="s">
        <v>214</v>
      </c>
      <c r="E608" s="331" t="s">
        <v>150</v>
      </c>
      <c r="F608" s="368" t="str">
        <f t="shared" si="8"/>
        <v>NO_M_19778995_1000 NAC_11_1_NC</v>
      </c>
      <c r="G608" s="325">
        <f>'JQ3 Secondary PP Trade'!C19</f>
        <v>5855</v>
      </c>
    </row>
    <row r="609" spans="1:7" ht="13.5" thickBot="1" x14ac:dyDescent="0.25">
      <c r="A609" s="326" t="str">
        <f>Cover!$G$25</f>
        <v>NO</v>
      </c>
      <c r="B609" s="332" t="s">
        <v>290</v>
      </c>
      <c r="C609" s="322">
        <f>'JQ3 Secondary PP Trade'!$C$15</f>
        <v>19778995</v>
      </c>
      <c r="D609" s="324" t="s">
        <v>214</v>
      </c>
      <c r="E609" s="331" t="s">
        <v>151</v>
      </c>
      <c r="F609" s="368" t="str">
        <f t="shared" si="8"/>
        <v>NO_M_19778995_1000 NAC_11_1_NC_T</v>
      </c>
      <c r="G609" s="325">
        <f>'JQ3 Secondary PP Trade'!C20</f>
        <v>557984</v>
      </c>
    </row>
    <row r="610" spans="1:7" ht="13.5" thickBot="1" x14ac:dyDescent="0.25">
      <c r="A610" s="326" t="str">
        <f>Cover!$G$25</f>
        <v>NO</v>
      </c>
      <c r="B610" s="332" t="s">
        <v>290</v>
      </c>
      <c r="C610" s="322">
        <f>'JQ3 Secondary PP Trade'!$C$15</f>
        <v>19778995</v>
      </c>
      <c r="D610" s="324" t="s">
        <v>214</v>
      </c>
      <c r="E610" s="331" t="s">
        <v>152</v>
      </c>
      <c r="F610" s="368" t="str">
        <f t="shared" si="8"/>
        <v>NO_M_19778995_1000 NAC_11_2</v>
      </c>
      <c r="G610" s="325">
        <f>'JQ3 Secondary PP Trade'!C21</f>
        <v>250035</v>
      </c>
    </row>
    <row r="611" spans="1:7" ht="13.5" thickBot="1" x14ac:dyDescent="0.25">
      <c r="A611" s="326" t="str">
        <f>Cover!$G$25</f>
        <v>NO</v>
      </c>
      <c r="B611" s="332" t="s">
        <v>290</v>
      </c>
      <c r="C611" s="322">
        <f>'JQ3 Secondary PP Trade'!$C$15</f>
        <v>19778995</v>
      </c>
      <c r="D611" s="324" t="s">
        <v>214</v>
      </c>
      <c r="E611" s="331" t="s">
        <v>153</v>
      </c>
      <c r="F611" s="368" t="str">
        <f t="shared" si="8"/>
        <v>NO_M_19778995_1000 NAC_11_3</v>
      </c>
      <c r="G611" s="325">
        <f>'JQ3 Secondary PP Trade'!C22</f>
        <v>7221526</v>
      </c>
    </row>
    <row r="612" spans="1:7" ht="13.5" thickBot="1" x14ac:dyDescent="0.25">
      <c r="A612" s="326" t="str">
        <f>Cover!$G$25</f>
        <v>NO</v>
      </c>
      <c r="B612" s="332" t="s">
        <v>290</v>
      </c>
      <c r="C612" s="322">
        <f>'JQ3 Secondary PP Trade'!$C$15</f>
        <v>19778995</v>
      </c>
      <c r="D612" s="324" t="s">
        <v>214</v>
      </c>
      <c r="E612" s="331" t="s">
        <v>154</v>
      </c>
      <c r="F612" s="368" t="str">
        <f t="shared" si="8"/>
        <v>NO_M_19778995_1000 NAC_11_4</v>
      </c>
      <c r="G612" s="325">
        <f>'JQ3 Secondary PP Trade'!C23</f>
        <v>7533227</v>
      </c>
    </row>
    <row r="613" spans="1:7" ht="13.5" thickBot="1" x14ac:dyDescent="0.25">
      <c r="A613" s="326" t="str">
        <f>Cover!$G$25</f>
        <v>NO</v>
      </c>
      <c r="B613" s="332" t="s">
        <v>290</v>
      </c>
      <c r="C613" s="322">
        <f>'JQ3 Secondary PP Trade'!$C$15</f>
        <v>19778995</v>
      </c>
      <c r="D613" s="324" t="s">
        <v>214</v>
      </c>
      <c r="E613" s="331" t="s">
        <v>155</v>
      </c>
      <c r="F613" s="368" t="str">
        <f t="shared" si="8"/>
        <v>NO_M_19778995_1000 NAC_11_5</v>
      </c>
      <c r="G613" s="325">
        <f>'JQ3 Secondary PP Trade'!C24</f>
        <v>2928883</v>
      </c>
    </row>
    <row r="614" spans="1:7" ht="13.5" thickBot="1" x14ac:dyDescent="0.25">
      <c r="A614" s="326" t="str">
        <f>Cover!$G$25</f>
        <v>NO</v>
      </c>
      <c r="B614" s="332" t="s">
        <v>290</v>
      </c>
      <c r="C614" s="322">
        <f>'JQ3 Secondary PP Trade'!$C$15</f>
        <v>19778995</v>
      </c>
      <c r="D614" s="324" t="s">
        <v>214</v>
      </c>
      <c r="E614" s="331" t="s">
        <v>170</v>
      </c>
      <c r="F614" s="368" t="str">
        <f t="shared" si="8"/>
        <v>NO_M_19778995_1000 NAC_11_6</v>
      </c>
      <c r="G614" s="325">
        <f>'JQ3 Secondary PP Trade'!C25</f>
        <v>258723</v>
      </c>
    </row>
    <row r="615" spans="1:7" ht="13.5" thickBot="1" x14ac:dyDescent="0.25">
      <c r="A615" s="326" t="str">
        <f>Cover!$G$25</f>
        <v>NO</v>
      </c>
      <c r="B615" s="332" t="s">
        <v>290</v>
      </c>
      <c r="C615" s="322">
        <f>'JQ3 Secondary PP Trade'!$C$15</f>
        <v>19778995</v>
      </c>
      <c r="D615" s="324" t="s">
        <v>214</v>
      </c>
      <c r="E615" s="331" t="s">
        <v>171</v>
      </c>
      <c r="F615" s="368" t="str">
        <f t="shared" si="8"/>
        <v>NO_M_19778995_1000 NAC_11_7</v>
      </c>
      <c r="G615" s="325">
        <f>'JQ3 Secondary PP Trade'!C26</f>
        <v>4807152</v>
      </c>
    </row>
    <row r="616" spans="1:7" ht="13.5" thickBot="1" x14ac:dyDescent="0.25">
      <c r="A616" s="326" t="str">
        <f>Cover!$G$25</f>
        <v>NO</v>
      </c>
      <c r="B616" s="332" t="s">
        <v>290</v>
      </c>
      <c r="C616" s="322">
        <f>'JQ3 Secondary PP Trade'!$C$15</f>
        <v>19778995</v>
      </c>
      <c r="D616" s="324" t="s">
        <v>214</v>
      </c>
      <c r="E616" s="331" t="s">
        <v>172</v>
      </c>
      <c r="F616" s="368" t="str">
        <f t="shared" si="8"/>
        <v>NO_M_19778995_1000 NAC_11_7_1</v>
      </c>
      <c r="G616" s="325">
        <f>'JQ3 Secondary PP Trade'!C27</f>
        <v>66407</v>
      </c>
    </row>
    <row r="617" spans="1:7" ht="13.5" thickBot="1" x14ac:dyDescent="0.25">
      <c r="A617" s="326" t="str">
        <f>Cover!$G$25</f>
        <v>NO</v>
      </c>
      <c r="B617" s="332" t="s">
        <v>290</v>
      </c>
      <c r="C617" s="322">
        <f>'JQ3 Secondary PP Trade'!$C$15</f>
        <v>19778995</v>
      </c>
      <c r="D617" s="324" t="s">
        <v>214</v>
      </c>
      <c r="E617" s="331" t="s">
        <v>156</v>
      </c>
      <c r="F617" s="368" t="str">
        <f t="shared" si="8"/>
        <v>NO_M_19778995_1000 NAC_12_1</v>
      </c>
      <c r="G617" s="325">
        <f>'JQ3 Secondary PP Trade'!C29</f>
        <v>2147802</v>
      </c>
    </row>
    <row r="618" spans="1:7" ht="13.5" thickBot="1" x14ac:dyDescent="0.25">
      <c r="A618" s="326" t="str">
        <f>Cover!$G$25</f>
        <v>NO</v>
      </c>
      <c r="B618" s="332" t="s">
        <v>290</v>
      </c>
      <c r="C618" s="322">
        <f>'JQ3 Secondary PP Trade'!$C$15</f>
        <v>19778995</v>
      </c>
      <c r="D618" s="324" t="s">
        <v>214</v>
      </c>
      <c r="E618" s="331" t="s">
        <v>157</v>
      </c>
      <c r="F618" s="368" t="str">
        <f t="shared" si="8"/>
        <v>NO_M_19778995_1000 NAC_12_2</v>
      </c>
      <c r="G618" s="325">
        <f>'JQ3 Secondary PP Trade'!C30</f>
        <v>1511790</v>
      </c>
    </row>
    <row r="619" spans="1:7" ht="13.5" thickBot="1" x14ac:dyDescent="0.25">
      <c r="A619" s="326" t="str">
        <f>Cover!$G$25</f>
        <v>NO</v>
      </c>
      <c r="B619" s="332" t="s">
        <v>290</v>
      </c>
      <c r="C619" s="322">
        <f>'JQ3 Secondary PP Trade'!$C$15</f>
        <v>19778995</v>
      </c>
      <c r="D619" s="324" t="s">
        <v>214</v>
      </c>
      <c r="E619" s="331" t="s">
        <v>158</v>
      </c>
      <c r="F619" s="368" t="str">
        <f t="shared" ref="F619:F670" si="9">CONCATENATE(A619,"_",B619,"_",C619,"_",D619,"_",E619)</f>
        <v>NO_M_19778995_1000 NAC_12_3</v>
      </c>
      <c r="G619" s="325">
        <f>'JQ3 Secondary PP Trade'!C31</f>
        <v>733579</v>
      </c>
    </row>
    <row r="620" spans="1:7" ht="13.5" thickBot="1" x14ac:dyDescent="0.25">
      <c r="A620" s="326" t="str">
        <f>Cover!$G$25</f>
        <v>NO</v>
      </c>
      <c r="B620" s="332" t="s">
        <v>290</v>
      </c>
      <c r="C620" s="322">
        <f>'JQ3 Secondary PP Trade'!$C$15</f>
        <v>19778995</v>
      </c>
      <c r="D620" s="324" t="s">
        <v>214</v>
      </c>
      <c r="E620" s="331" t="s">
        <v>159</v>
      </c>
      <c r="F620" s="368" t="str">
        <f t="shared" si="9"/>
        <v>NO_M_19778995_1000 NAC_12_4</v>
      </c>
      <c r="G620" s="325">
        <f>'JQ3 Secondary PP Trade'!C32</f>
        <v>137652</v>
      </c>
    </row>
    <row r="621" spans="1:7" ht="13.5" thickBot="1" x14ac:dyDescent="0.25">
      <c r="A621" s="326" t="str">
        <f>Cover!$G$25</f>
        <v>NO</v>
      </c>
      <c r="B621" s="332" t="s">
        <v>290</v>
      </c>
      <c r="C621" s="322">
        <f>'JQ3 Secondary PP Trade'!$C$15</f>
        <v>19778995</v>
      </c>
      <c r="D621" s="324" t="s">
        <v>214</v>
      </c>
      <c r="E621" s="331" t="s">
        <v>160</v>
      </c>
      <c r="F621" s="368" t="str">
        <f t="shared" si="9"/>
        <v>NO_M_19778995_1000 NAC_12_5</v>
      </c>
      <c r="G621" s="325">
        <f>'JQ3 Secondary PP Trade'!C33</f>
        <v>111327</v>
      </c>
    </row>
    <row r="622" spans="1:7" ht="13.5" thickBot="1" x14ac:dyDescent="0.25">
      <c r="A622" s="326" t="str">
        <f>Cover!$G$25</f>
        <v>NO</v>
      </c>
      <c r="B622" s="332" t="s">
        <v>290</v>
      </c>
      <c r="C622" s="322">
        <f>'JQ3 Secondary PP Trade'!$C$15</f>
        <v>19778995</v>
      </c>
      <c r="D622" s="324" t="s">
        <v>214</v>
      </c>
      <c r="E622" s="331" t="s">
        <v>161</v>
      </c>
      <c r="F622" s="368" t="str">
        <f t="shared" si="9"/>
        <v>NO_M_19778995_1000 NAC_12_6</v>
      </c>
      <c r="G622" s="325">
        <f>'JQ3 Secondary PP Trade'!C34</f>
        <v>35787</v>
      </c>
    </row>
    <row r="623" spans="1:7" ht="13.5" thickBot="1" x14ac:dyDescent="0.25">
      <c r="A623" s="326" t="str">
        <f>Cover!$G$25</f>
        <v>NO</v>
      </c>
      <c r="B623" s="332" t="s">
        <v>290</v>
      </c>
      <c r="C623" s="322">
        <f>'JQ3 Secondary PP Trade'!$C$15</f>
        <v>19778995</v>
      </c>
      <c r="D623" s="324" t="s">
        <v>214</v>
      </c>
      <c r="E623" s="331" t="s">
        <v>162</v>
      </c>
      <c r="F623" s="368" t="str">
        <f t="shared" si="9"/>
        <v>NO_M_19778995_1000 NAC_12_6_1</v>
      </c>
      <c r="G623" s="325">
        <f>'JQ3 Secondary PP Trade'!C35</f>
        <v>0</v>
      </c>
    </row>
    <row r="624" spans="1:7" ht="13.5" thickBot="1" x14ac:dyDescent="0.25">
      <c r="A624" s="326" t="str">
        <f>Cover!$G$25</f>
        <v>NO</v>
      </c>
      <c r="B624" s="332" t="s">
        <v>290</v>
      </c>
      <c r="C624" s="322">
        <f>'JQ3 Secondary PP Trade'!$C$15</f>
        <v>19778995</v>
      </c>
      <c r="D624" s="324" t="s">
        <v>214</v>
      </c>
      <c r="E624" s="331" t="s">
        <v>163</v>
      </c>
      <c r="F624" s="368" t="str">
        <f t="shared" si="9"/>
        <v>NO_M_19778995_1000 NAC_12_6_2</v>
      </c>
      <c r="G624" s="325">
        <f>'JQ3 Secondary PP Trade'!C36</f>
        <v>0</v>
      </c>
    </row>
    <row r="625" spans="1:7" ht="13.5" thickBot="1" x14ac:dyDescent="0.25">
      <c r="A625" s="326" t="str">
        <f>Cover!$G$25</f>
        <v>NO</v>
      </c>
      <c r="B625" s="332" t="s">
        <v>290</v>
      </c>
      <c r="C625" s="322">
        <f>'JQ3 Secondary PP Trade'!$C$15</f>
        <v>19778995</v>
      </c>
      <c r="D625" s="324" t="s">
        <v>214</v>
      </c>
      <c r="E625" s="331" t="s">
        <v>165</v>
      </c>
      <c r="F625" s="368" t="str">
        <f t="shared" si="9"/>
        <v>NO_M_19778995_1000 NAC_12_6_3</v>
      </c>
      <c r="G625" s="325">
        <f>'JQ3 Secondary PP Trade'!C37</f>
        <v>0</v>
      </c>
    </row>
    <row r="626" spans="1:7" ht="13.5" thickBot="1" x14ac:dyDescent="0.25">
      <c r="A626" s="345" t="str">
        <f>Cover!$G$25</f>
        <v>NO</v>
      </c>
      <c r="B626" s="332" t="s">
        <v>290</v>
      </c>
      <c r="C626" s="332">
        <f>'JQ3 Secondary PP Trade'!$D$15</f>
        <v>17323011</v>
      </c>
      <c r="D626" s="324" t="s">
        <v>214</v>
      </c>
      <c r="E626" s="333" t="s">
        <v>148</v>
      </c>
      <c r="F626" s="368" t="str">
        <f t="shared" si="9"/>
        <v>NO_M_17323011_1000 NAC_11_1</v>
      </c>
      <c r="G626" s="325">
        <f>'JQ3 Secondary PP Trade'!D17</f>
        <v>867433</v>
      </c>
    </row>
    <row r="627" spans="1:7" ht="13.5" thickBot="1" x14ac:dyDescent="0.25">
      <c r="A627" s="326" t="str">
        <f>Cover!$G$25</f>
        <v>NO</v>
      </c>
      <c r="B627" s="332" t="s">
        <v>290</v>
      </c>
      <c r="C627" s="332">
        <f>'JQ3 Secondary PP Trade'!$D$15</f>
        <v>17323011</v>
      </c>
      <c r="D627" s="324" t="s">
        <v>214</v>
      </c>
      <c r="E627" s="331" t="s">
        <v>149</v>
      </c>
      <c r="F627" s="368" t="str">
        <f t="shared" si="9"/>
        <v>NO_M_17323011_1000 NAC_11_1_C</v>
      </c>
      <c r="G627" s="325">
        <f>'JQ3 Secondary PP Trade'!D18</f>
        <v>174334</v>
      </c>
    </row>
    <row r="628" spans="1:7" ht="13.5" thickBot="1" x14ac:dyDescent="0.25">
      <c r="A628" s="326" t="str">
        <f>Cover!$G$25</f>
        <v>NO</v>
      </c>
      <c r="B628" s="332" t="s">
        <v>290</v>
      </c>
      <c r="C628" s="332">
        <f>'JQ3 Secondary PP Trade'!$D$15</f>
        <v>17323011</v>
      </c>
      <c r="D628" s="324" t="s">
        <v>214</v>
      </c>
      <c r="E628" s="331" t="s">
        <v>150</v>
      </c>
      <c r="F628" s="368" t="str">
        <f t="shared" si="9"/>
        <v>NO_M_17323011_1000 NAC_11_1_NC</v>
      </c>
      <c r="G628" s="325">
        <f>'JQ3 Secondary PP Trade'!D19</f>
        <v>4963</v>
      </c>
    </row>
    <row r="629" spans="1:7" ht="13.5" thickBot="1" x14ac:dyDescent="0.25">
      <c r="A629" s="326" t="str">
        <f>Cover!$G$25</f>
        <v>NO</v>
      </c>
      <c r="B629" s="332" t="s">
        <v>290</v>
      </c>
      <c r="C629" s="332">
        <f>'JQ3 Secondary PP Trade'!$D$15</f>
        <v>17323011</v>
      </c>
      <c r="D629" s="324" t="s">
        <v>214</v>
      </c>
      <c r="E629" s="331" t="s">
        <v>151</v>
      </c>
      <c r="F629" s="368" t="str">
        <f t="shared" si="9"/>
        <v>NO_M_17323011_1000 NAC_11_1_NC_T</v>
      </c>
      <c r="G629" s="325">
        <f>'JQ3 Secondary PP Trade'!D20</f>
        <v>590105</v>
      </c>
    </row>
    <row r="630" spans="1:7" ht="13.5" thickBot="1" x14ac:dyDescent="0.25">
      <c r="A630" s="326" t="str">
        <f>Cover!$G$25</f>
        <v>NO</v>
      </c>
      <c r="B630" s="332" t="s">
        <v>290</v>
      </c>
      <c r="C630" s="332">
        <f>'JQ3 Secondary PP Trade'!$D$15</f>
        <v>17323011</v>
      </c>
      <c r="D630" s="324" t="s">
        <v>214</v>
      </c>
      <c r="E630" s="331" t="s">
        <v>152</v>
      </c>
      <c r="F630" s="368" t="str">
        <f t="shared" si="9"/>
        <v>NO_M_17323011_1000 NAC_11_2</v>
      </c>
      <c r="G630" s="325">
        <f>'JQ3 Secondary PP Trade'!D21</f>
        <v>278570</v>
      </c>
    </row>
    <row r="631" spans="1:7" ht="13.5" thickBot="1" x14ac:dyDescent="0.25">
      <c r="A631" s="326" t="str">
        <f>Cover!$G$25</f>
        <v>NO</v>
      </c>
      <c r="B631" s="332" t="s">
        <v>290</v>
      </c>
      <c r="C631" s="332">
        <f>'JQ3 Secondary PP Trade'!$D$15</f>
        <v>17323011</v>
      </c>
      <c r="D631" s="324" t="s">
        <v>214</v>
      </c>
      <c r="E631" s="331" t="s">
        <v>153</v>
      </c>
      <c r="F631" s="368" t="str">
        <f t="shared" si="9"/>
        <v>NO_M_17323011_1000 NAC_11_3</v>
      </c>
      <c r="G631" s="325">
        <f>'JQ3 Secondary PP Trade'!D22</f>
        <v>4396294</v>
      </c>
    </row>
    <row r="632" spans="1:7" ht="13.5" thickBot="1" x14ac:dyDescent="0.25">
      <c r="A632" s="326" t="str">
        <f>Cover!$G$25</f>
        <v>NO</v>
      </c>
      <c r="B632" s="332" t="s">
        <v>290</v>
      </c>
      <c r="C632" s="332">
        <f>'JQ3 Secondary PP Trade'!$D$15</f>
        <v>17323011</v>
      </c>
      <c r="D632" s="324" t="s">
        <v>214</v>
      </c>
      <c r="E632" s="331" t="s">
        <v>154</v>
      </c>
      <c r="F632" s="368" t="str">
        <f t="shared" si="9"/>
        <v>NO_M_17323011_1000 NAC_11_4</v>
      </c>
      <c r="G632" s="325">
        <f>'JQ3 Secondary PP Trade'!D23</f>
        <v>8130332</v>
      </c>
    </row>
    <row r="633" spans="1:7" ht="13.5" thickBot="1" x14ac:dyDescent="0.25">
      <c r="A633" s="326" t="str">
        <f>Cover!$G$25</f>
        <v>NO</v>
      </c>
      <c r="B633" s="332" t="s">
        <v>290</v>
      </c>
      <c r="C633" s="332">
        <f>'JQ3 Secondary PP Trade'!$D$15</f>
        <v>17323011</v>
      </c>
      <c r="D633" s="324" t="s">
        <v>214</v>
      </c>
      <c r="E633" s="331" t="s">
        <v>155</v>
      </c>
      <c r="F633" s="368" t="str">
        <f t="shared" si="9"/>
        <v>NO_M_17323011_1000 NAC_11_5</v>
      </c>
      <c r="G633" s="325">
        <f>'JQ3 Secondary PP Trade'!D24</f>
        <v>2416143</v>
      </c>
    </row>
    <row r="634" spans="1:7" ht="13.5" thickBot="1" x14ac:dyDescent="0.25">
      <c r="A634" s="326" t="str">
        <f>Cover!$G$25</f>
        <v>NO</v>
      </c>
      <c r="B634" s="332" t="s">
        <v>290</v>
      </c>
      <c r="C634" s="332">
        <f>'JQ3 Secondary PP Trade'!$D$15</f>
        <v>17323011</v>
      </c>
      <c r="D634" s="324" t="s">
        <v>214</v>
      </c>
      <c r="E634" s="331" t="s">
        <v>170</v>
      </c>
      <c r="F634" s="368" t="str">
        <f t="shared" si="9"/>
        <v>NO_M_17323011_1000 NAC_11_6</v>
      </c>
      <c r="G634" s="325">
        <f>'JQ3 Secondary PP Trade'!D25</f>
        <v>469799</v>
      </c>
    </row>
    <row r="635" spans="1:7" ht="13.5" thickBot="1" x14ac:dyDescent="0.25">
      <c r="A635" s="326" t="str">
        <f>Cover!$G$25</f>
        <v>NO</v>
      </c>
      <c r="B635" s="332" t="s">
        <v>290</v>
      </c>
      <c r="C635" s="332">
        <f>'JQ3 Secondary PP Trade'!$D$15</f>
        <v>17323011</v>
      </c>
      <c r="D635" s="324" t="s">
        <v>214</v>
      </c>
      <c r="E635" s="331" t="s">
        <v>171</v>
      </c>
      <c r="F635" s="368" t="str">
        <f t="shared" si="9"/>
        <v>NO_M_17323011_1000 NAC_11_7</v>
      </c>
      <c r="G635" s="325">
        <f>'JQ3 Secondary PP Trade'!D27</f>
        <v>67962</v>
      </c>
    </row>
    <row r="636" spans="1:7" ht="13.5" thickBot="1" x14ac:dyDescent="0.25">
      <c r="A636" s="326" t="str">
        <f>Cover!$G$25</f>
        <v>NO</v>
      </c>
      <c r="B636" s="332" t="s">
        <v>290</v>
      </c>
      <c r="C636" s="332">
        <f>'JQ3 Secondary PP Trade'!$D$15</f>
        <v>17323011</v>
      </c>
      <c r="D636" s="324" t="s">
        <v>214</v>
      </c>
      <c r="E636" s="331" t="s">
        <v>172</v>
      </c>
      <c r="F636" s="368" t="str">
        <f t="shared" si="9"/>
        <v>NO_M_17323011_1000 NAC_11_7_1</v>
      </c>
      <c r="G636" s="325">
        <f>'JQ3 Secondary PP Trade'!D28</f>
        <v>407659</v>
      </c>
    </row>
    <row r="637" spans="1:7" ht="13.5" thickBot="1" x14ac:dyDescent="0.25">
      <c r="A637" s="326" t="str">
        <f>Cover!$G$25</f>
        <v>NO</v>
      </c>
      <c r="B637" s="332" t="s">
        <v>290</v>
      </c>
      <c r="C637" s="332">
        <f>'JQ3 Secondary PP Trade'!$D$15</f>
        <v>17323011</v>
      </c>
      <c r="D637" s="324" t="s">
        <v>214</v>
      </c>
      <c r="E637" s="331" t="s">
        <v>156</v>
      </c>
      <c r="F637" s="368" t="str">
        <f t="shared" si="9"/>
        <v>NO_M_17323011_1000 NAC_12_1</v>
      </c>
      <c r="G637" s="325">
        <f>'JQ3 Secondary PP Trade'!D30</f>
        <v>1643247</v>
      </c>
    </row>
    <row r="638" spans="1:7" ht="13.5" thickBot="1" x14ac:dyDescent="0.25">
      <c r="A638" s="326" t="str">
        <f>Cover!$G$25</f>
        <v>NO</v>
      </c>
      <c r="B638" s="332" t="s">
        <v>290</v>
      </c>
      <c r="C638" s="332">
        <f>'JQ3 Secondary PP Trade'!$D$15</f>
        <v>17323011</v>
      </c>
      <c r="D638" s="324" t="s">
        <v>214</v>
      </c>
      <c r="E638" s="331" t="s">
        <v>157</v>
      </c>
      <c r="F638" s="368" t="str">
        <f t="shared" si="9"/>
        <v>NO_M_17323011_1000 NAC_12_2</v>
      </c>
      <c r="G638" s="325">
        <f>'JQ3 Secondary PP Trade'!D31</f>
        <v>796393</v>
      </c>
    </row>
    <row r="639" spans="1:7" ht="13.5" thickBot="1" x14ac:dyDescent="0.25">
      <c r="A639" s="326" t="str">
        <f>Cover!$G$25</f>
        <v>NO</v>
      </c>
      <c r="B639" s="332" t="s">
        <v>290</v>
      </c>
      <c r="C639" s="332">
        <f>'JQ3 Secondary PP Trade'!$D$15</f>
        <v>17323011</v>
      </c>
      <c r="D639" s="324" t="s">
        <v>214</v>
      </c>
      <c r="E639" s="331" t="s">
        <v>158</v>
      </c>
      <c r="F639" s="368" t="str">
        <f t="shared" si="9"/>
        <v>NO_M_17323011_1000 NAC_12_3</v>
      </c>
      <c r="G639" s="325">
        <f>'JQ3 Secondary PP Trade'!D32</f>
        <v>146623</v>
      </c>
    </row>
    <row r="640" spans="1:7" ht="13.5" thickBot="1" x14ac:dyDescent="0.25">
      <c r="A640" s="326" t="str">
        <f>Cover!$G$25</f>
        <v>NO</v>
      </c>
      <c r="B640" s="332" t="s">
        <v>290</v>
      </c>
      <c r="C640" s="332">
        <f>'JQ3 Secondary PP Trade'!$D$15</f>
        <v>17323011</v>
      </c>
      <c r="D640" s="324" t="s">
        <v>214</v>
      </c>
      <c r="E640" s="331" t="s">
        <v>159</v>
      </c>
      <c r="F640" s="368" t="str">
        <f t="shared" si="9"/>
        <v>NO_M_17323011_1000 NAC_12_4</v>
      </c>
      <c r="G640" s="325">
        <f>'JQ3 Secondary PP Trade'!D33</f>
        <v>136989</v>
      </c>
    </row>
    <row r="641" spans="1:7" ht="13.5" thickBot="1" x14ac:dyDescent="0.25">
      <c r="A641" s="326" t="str">
        <f>Cover!$G$25</f>
        <v>NO</v>
      </c>
      <c r="B641" s="332" t="s">
        <v>290</v>
      </c>
      <c r="C641" s="332">
        <f>'JQ3 Secondary PP Trade'!$D$15</f>
        <v>17323011</v>
      </c>
      <c r="D641" s="324" t="s">
        <v>214</v>
      </c>
      <c r="E641" s="331" t="s">
        <v>160</v>
      </c>
      <c r="F641" s="368" t="str">
        <f t="shared" si="9"/>
        <v>NO_M_17323011_1000 NAC_12_5</v>
      </c>
      <c r="G641" s="325">
        <f>'JQ3 Secondary PP Trade'!D34</f>
        <v>37759</v>
      </c>
    </row>
    <row r="642" spans="1:7" ht="13.5" thickBot="1" x14ac:dyDescent="0.25">
      <c r="A642" s="326" t="str">
        <f>Cover!$G$25</f>
        <v>NO</v>
      </c>
      <c r="B642" s="332" t="s">
        <v>290</v>
      </c>
      <c r="C642" s="332">
        <f>'JQ3 Secondary PP Trade'!$D$15</f>
        <v>17323011</v>
      </c>
      <c r="D642" s="324" t="s">
        <v>214</v>
      </c>
      <c r="E642" s="331" t="s">
        <v>161</v>
      </c>
      <c r="F642" s="368" t="str">
        <f t="shared" si="9"/>
        <v>NO_M_17323011_1000 NAC_12_6</v>
      </c>
      <c r="G642" s="325" t="e">
        <f>'JQ3 Secondary PP Trade'!#REF!</f>
        <v>#REF!</v>
      </c>
    </row>
    <row r="643" spans="1:7" ht="13.5" thickBot="1" x14ac:dyDescent="0.25">
      <c r="A643" s="326" t="str">
        <f>Cover!$G$25</f>
        <v>NO</v>
      </c>
      <c r="B643" s="332" t="s">
        <v>290</v>
      </c>
      <c r="C643" s="332">
        <f>'JQ3 Secondary PP Trade'!$D$15</f>
        <v>17323011</v>
      </c>
      <c r="D643" s="324" t="s">
        <v>214</v>
      </c>
      <c r="E643" s="331" t="s">
        <v>162</v>
      </c>
      <c r="F643" s="368" t="str">
        <f t="shared" si="9"/>
        <v>NO_M_17323011_1000 NAC_12_6_1</v>
      </c>
      <c r="G643" s="325">
        <f>'JQ3 Secondary PP Trade'!D35</f>
        <v>0</v>
      </c>
    </row>
    <row r="644" spans="1:7" ht="13.5" thickBot="1" x14ac:dyDescent="0.25">
      <c r="A644" s="326" t="str">
        <f>Cover!$G$25</f>
        <v>NO</v>
      </c>
      <c r="B644" s="332" t="s">
        <v>290</v>
      </c>
      <c r="C644" s="332">
        <f>'JQ3 Secondary PP Trade'!$D$15</f>
        <v>17323011</v>
      </c>
      <c r="D644" s="324" t="s">
        <v>214</v>
      </c>
      <c r="E644" s="331" t="s">
        <v>163</v>
      </c>
      <c r="F644" s="368" t="str">
        <f t="shared" si="9"/>
        <v>NO_M_17323011_1000 NAC_12_6_2</v>
      </c>
      <c r="G644" s="325">
        <f>'JQ3 Secondary PP Trade'!D36</f>
        <v>0</v>
      </c>
    </row>
    <row r="645" spans="1:7" ht="13.5" thickBot="1" x14ac:dyDescent="0.25">
      <c r="A645" s="326" t="str">
        <f>Cover!$G$25</f>
        <v>NO</v>
      </c>
      <c r="B645" s="332" t="s">
        <v>290</v>
      </c>
      <c r="C645" s="332">
        <f>'JQ3 Secondary PP Trade'!$D$15</f>
        <v>17323011</v>
      </c>
      <c r="D645" s="324" t="s">
        <v>214</v>
      </c>
      <c r="E645" s="331" t="s">
        <v>165</v>
      </c>
      <c r="F645" s="368" t="str">
        <f t="shared" si="9"/>
        <v>NO_M_17323011_1000 NAC_12_6_3</v>
      </c>
      <c r="G645" s="325">
        <f>'JQ3 Secondary PP Trade'!D37</f>
        <v>1</v>
      </c>
    </row>
    <row r="646" spans="1:7" ht="13.5" thickBot="1" x14ac:dyDescent="0.25">
      <c r="A646" s="323" t="str">
        <f>Cover!$G$25</f>
        <v>NO</v>
      </c>
      <c r="B646" s="324" t="s">
        <v>294</v>
      </c>
      <c r="C646" s="324">
        <f>'JQ3 Secondary PP Trade'!$C$15</f>
        <v>19778995</v>
      </c>
      <c r="D646" s="324" t="s">
        <v>214</v>
      </c>
      <c r="E646" s="338" t="s">
        <v>148</v>
      </c>
      <c r="F646" s="368" t="str">
        <f t="shared" si="9"/>
        <v>NO_X_19778995_1000 NAC_11_1</v>
      </c>
      <c r="G646" s="325">
        <f>'JQ3 Secondary PP Trade'!E17</f>
        <v>110405</v>
      </c>
    </row>
    <row r="647" spans="1:7" ht="13.5" thickBot="1" x14ac:dyDescent="0.25">
      <c r="A647" s="326" t="str">
        <f>Cover!$G$25</f>
        <v>NO</v>
      </c>
      <c r="B647" s="332" t="s">
        <v>294</v>
      </c>
      <c r="C647" s="322">
        <f>'JQ3 Secondary PP Trade'!$C$15</f>
        <v>19778995</v>
      </c>
      <c r="D647" s="324" t="s">
        <v>214</v>
      </c>
      <c r="E647" s="331" t="s">
        <v>149</v>
      </c>
      <c r="F647" s="368" t="str">
        <f t="shared" si="9"/>
        <v>NO_X_19778995_1000 NAC_11_1_C</v>
      </c>
      <c r="G647" s="325">
        <f>'JQ3 Secondary PP Trade'!E18</f>
        <v>9173</v>
      </c>
    </row>
    <row r="648" spans="1:7" ht="13.5" thickBot="1" x14ac:dyDescent="0.25">
      <c r="A648" s="326" t="str">
        <f>Cover!$G$25</f>
        <v>NO</v>
      </c>
      <c r="B648" s="332" t="s">
        <v>294</v>
      </c>
      <c r="C648" s="322">
        <f>'JQ3 Secondary PP Trade'!$C$15</f>
        <v>19778995</v>
      </c>
      <c r="D648" s="324" t="s">
        <v>214</v>
      </c>
      <c r="E648" s="331" t="s">
        <v>150</v>
      </c>
      <c r="F648" s="368" t="str">
        <f t="shared" si="9"/>
        <v>NO_X_19778995_1000 NAC_11_1_NC</v>
      </c>
      <c r="G648" s="325">
        <f>'JQ3 Secondary PP Trade'!E19</f>
        <v>717</v>
      </c>
    </row>
    <row r="649" spans="1:7" ht="13.5" thickBot="1" x14ac:dyDescent="0.25">
      <c r="A649" s="326" t="str">
        <f>Cover!$G$25</f>
        <v>NO</v>
      </c>
      <c r="B649" s="332" t="s">
        <v>294</v>
      </c>
      <c r="C649" s="322">
        <f>'JQ3 Secondary PP Trade'!$C$15</f>
        <v>19778995</v>
      </c>
      <c r="D649" s="324" t="s">
        <v>214</v>
      </c>
      <c r="E649" s="331" t="s">
        <v>151</v>
      </c>
      <c r="F649" s="368" t="str">
        <f t="shared" si="9"/>
        <v>NO_X_19778995_1000 NAC_11_1_NC_T</v>
      </c>
      <c r="G649" s="325">
        <f>'JQ3 Secondary PP Trade'!E20</f>
        <v>245708</v>
      </c>
    </row>
    <row r="650" spans="1:7" ht="13.5" thickBot="1" x14ac:dyDescent="0.25">
      <c r="A650" s="326" t="str">
        <f>Cover!$G$25</f>
        <v>NO</v>
      </c>
      <c r="B650" s="332" t="s">
        <v>294</v>
      </c>
      <c r="C650" s="322">
        <f>'JQ3 Secondary PP Trade'!$C$15</f>
        <v>19778995</v>
      </c>
      <c r="D650" s="324" t="s">
        <v>214</v>
      </c>
      <c r="E650" s="331" t="s">
        <v>152</v>
      </c>
      <c r="F650" s="368" t="str">
        <f t="shared" si="9"/>
        <v>NO_X_19778995_1000 NAC_11_2</v>
      </c>
      <c r="G650" s="325">
        <f>'JQ3 Secondary PP Trade'!E21</f>
        <v>5513</v>
      </c>
    </row>
    <row r="651" spans="1:7" ht="13.5" thickBot="1" x14ac:dyDescent="0.25">
      <c r="A651" s="326" t="str">
        <f>Cover!$G$25</f>
        <v>NO</v>
      </c>
      <c r="B651" s="332" t="s">
        <v>294</v>
      </c>
      <c r="C651" s="322">
        <f>'JQ3 Secondary PP Trade'!$C$15</f>
        <v>19778995</v>
      </c>
      <c r="D651" s="324" t="s">
        <v>214</v>
      </c>
      <c r="E651" s="331" t="s">
        <v>153</v>
      </c>
      <c r="F651" s="368" t="str">
        <f t="shared" si="9"/>
        <v>NO_X_19778995_1000 NAC_11_3</v>
      </c>
      <c r="G651" s="325">
        <f>'JQ3 Secondary PP Trade'!E22</f>
        <v>370574</v>
      </c>
    </row>
    <row r="652" spans="1:7" ht="13.5" thickBot="1" x14ac:dyDescent="0.25">
      <c r="A652" s="326" t="str">
        <f>Cover!$G$25</f>
        <v>NO</v>
      </c>
      <c r="B652" s="332" t="s">
        <v>294</v>
      </c>
      <c r="C652" s="322">
        <f>'JQ3 Secondary PP Trade'!$C$15</f>
        <v>19778995</v>
      </c>
      <c r="D652" s="324" t="s">
        <v>214</v>
      </c>
      <c r="E652" s="331" t="s">
        <v>154</v>
      </c>
      <c r="F652" s="368" t="str">
        <f t="shared" si="9"/>
        <v>NO_X_19778995_1000 NAC_11_4</v>
      </c>
      <c r="G652" s="325">
        <f>'JQ3 Secondary PP Trade'!E23</f>
        <v>1093624</v>
      </c>
    </row>
    <row r="653" spans="1:7" ht="13.5" thickBot="1" x14ac:dyDescent="0.25">
      <c r="A653" s="326" t="str">
        <f>Cover!$G$25</f>
        <v>NO</v>
      </c>
      <c r="B653" s="332" t="s">
        <v>294</v>
      </c>
      <c r="C653" s="322">
        <f>'JQ3 Secondary PP Trade'!$C$15</f>
        <v>19778995</v>
      </c>
      <c r="D653" s="324" t="s">
        <v>214</v>
      </c>
      <c r="E653" s="331" t="s">
        <v>155</v>
      </c>
      <c r="F653" s="368" t="str">
        <f t="shared" si="9"/>
        <v>NO_X_19778995_1000 NAC_11_5</v>
      </c>
      <c r="G653" s="325">
        <f>'JQ3 Secondary PP Trade'!E24</f>
        <v>59016</v>
      </c>
    </row>
    <row r="654" spans="1:7" ht="13.5" thickBot="1" x14ac:dyDescent="0.25">
      <c r="A654" s="326" t="str">
        <f>Cover!$G$25</f>
        <v>NO</v>
      </c>
      <c r="B654" s="332" t="s">
        <v>294</v>
      </c>
      <c r="C654" s="322">
        <f>'JQ3 Secondary PP Trade'!$C$15</f>
        <v>19778995</v>
      </c>
      <c r="D654" s="324" t="s">
        <v>214</v>
      </c>
      <c r="E654" s="331" t="s">
        <v>170</v>
      </c>
      <c r="F654" s="368" t="str">
        <f t="shared" si="9"/>
        <v>NO_X_19778995_1000 NAC_11_6</v>
      </c>
      <c r="G654" s="325">
        <f>'JQ3 Secondary PP Trade'!E25</f>
        <v>56971</v>
      </c>
    </row>
    <row r="655" spans="1:7" ht="13.5" thickBot="1" x14ac:dyDescent="0.25">
      <c r="A655" s="326" t="str">
        <f>Cover!$G$25</f>
        <v>NO</v>
      </c>
      <c r="B655" s="332" t="s">
        <v>294</v>
      </c>
      <c r="C655" s="322">
        <f>'JQ3 Secondary PP Trade'!$C$15</f>
        <v>19778995</v>
      </c>
      <c r="D655" s="324" t="s">
        <v>214</v>
      </c>
      <c r="E655" s="331" t="s">
        <v>171</v>
      </c>
      <c r="F655" s="368" t="str">
        <f t="shared" si="9"/>
        <v>NO_X_19778995_1000 NAC_11_7</v>
      </c>
      <c r="G655" s="325">
        <f>'JQ3 Secondary PP Trade'!E26</f>
        <v>608205</v>
      </c>
    </row>
    <row r="656" spans="1:7" ht="13.5" thickBot="1" x14ac:dyDescent="0.25">
      <c r="A656" s="326" t="str">
        <f>Cover!$G$25</f>
        <v>NO</v>
      </c>
      <c r="B656" s="332" t="s">
        <v>294</v>
      </c>
      <c r="C656" s="322">
        <f>'JQ3 Secondary PP Trade'!$C$15</f>
        <v>19778995</v>
      </c>
      <c r="D656" s="324" t="s">
        <v>214</v>
      </c>
      <c r="E656" s="331" t="s">
        <v>172</v>
      </c>
      <c r="F656" s="368" t="str">
        <f t="shared" si="9"/>
        <v>NO_X_19778995_1000 NAC_11_7_1</v>
      </c>
      <c r="G656" s="325">
        <f>'JQ3 Secondary PP Trade'!E27</f>
        <v>251</v>
      </c>
    </row>
    <row r="657" spans="1:7" ht="13.5" thickBot="1" x14ac:dyDescent="0.25">
      <c r="A657" s="326" t="str">
        <f>Cover!$G$25</f>
        <v>NO</v>
      </c>
      <c r="B657" s="332" t="s">
        <v>294</v>
      </c>
      <c r="C657" s="322">
        <f>'JQ3 Secondary PP Trade'!$C$15</f>
        <v>19778995</v>
      </c>
      <c r="D657" s="324" t="s">
        <v>214</v>
      </c>
      <c r="E657" s="331" t="s">
        <v>156</v>
      </c>
      <c r="F657" s="368" t="str">
        <f t="shared" si="9"/>
        <v>NO_X_19778995_1000 NAC_12_1</v>
      </c>
      <c r="G657" s="325">
        <f>'JQ3 Secondary PP Trade'!E29</f>
        <v>296164</v>
      </c>
    </row>
    <row r="658" spans="1:7" ht="13.5" thickBot="1" x14ac:dyDescent="0.25">
      <c r="A658" s="326" t="str">
        <f>Cover!$G$25</f>
        <v>NO</v>
      </c>
      <c r="B658" s="332" t="s">
        <v>294</v>
      </c>
      <c r="C658" s="322">
        <f>'JQ3 Secondary PP Trade'!$C$15</f>
        <v>19778995</v>
      </c>
      <c r="D658" s="324" t="s">
        <v>214</v>
      </c>
      <c r="E658" s="331" t="s">
        <v>157</v>
      </c>
      <c r="F658" s="368" t="str">
        <f t="shared" si="9"/>
        <v>NO_X_19778995_1000 NAC_12_2</v>
      </c>
      <c r="G658" s="325">
        <f>'JQ3 Secondary PP Trade'!E30</f>
        <v>245129</v>
      </c>
    </row>
    <row r="659" spans="1:7" ht="13.5" thickBot="1" x14ac:dyDescent="0.25">
      <c r="A659" s="326" t="str">
        <f>Cover!$G$25</f>
        <v>NO</v>
      </c>
      <c r="B659" s="332" t="s">
        <v>294</v>
      </c>
      <c r="C659" s="322">
        <f>'JQ3 Secondary PP Trade'!$C$15</f>
        <v>19778995</v>
      </c>
      <c r="D659" s="324" t="s">
        <v>214</v>
      </c>
      <c r="E659" s="331" t="s">
        <v>158</v>
      </c>
      <c r="F659" s="368" t="str">
        <f t="shared" si="9"/>
        <v>NO_X_19778995_1000 NAC_12_3</v>
      </c>
      <c r="G659" s="325">
        <f>'JQ3 Secondary PP Trade'!E31</f>
        <v>60957</v>
      </c>
    </row>
    <row r="660" spans="1:7" ht="13.5" thickBot="1" x14ac:dyDescent="0.25">
      <c r="A660" s="326" t="str">
        <f>Cover!$G$25</f>
        <v>NO</v>
      </c>
      <c r="B660" s="332" t="s">
        <v>294</v>
      </c>
      <c r="C660" s="322">
        <f>'JQ3 Secondary PP Trade'!$C$15</f>
        <v>19778995</v>
      </c>
      <c r="D660" s="324" t="s">
        <v>214</v>
      </c>
      <c r="E660" s="331" t="s">
        <v>159</v>
      </c>
      <c r="F660" s="368" t="str">
        <f t="shared" si="9"/>
        <v>NO_X_19778995_1000 NAC_12_4</v>
      </c>
      <c r="G660" s="325">
        <f>'JQ3 Secondary PP Trade'!E32</f>
        <v>8260</v>
      </c>
    </row>
    <row r="661" spans="1:7" ht="13.5" thickBot="1" x14ac:dyDescent="0.25">
      <c r="A661" s="326" t="str">
        <f>Cover!$G$25</f>
        <v>NO</v>
      </c>
      <c r="B661" s="332" t="s">
        <v>294</v>
      </c>
      <c r="C661" s="322">
        <f>'JQ3 Secondary PP Trade'!$C$15</f>
        <v>19778995</v>
      </c>
      <c r="D661" s="324" t="s">
        <v>214</v>
      </c>
      <c r="E661" s="331" t="s">
        <v>160</v>
      </c>
      <c r="F661" s="368" t="str">
        <f t="shared" si="9"/>
        <v>NO_X_19778995_1000 NAC_12_5</v>
      </c>
      <c r="G661" s="325">
        <f>'JQ3 Secondary PP Trade'!E33</f>
        <v>1654</v>
      </c>
    </row>
    <row r="662" spans="1:7" ht="13.5" thickBot="1" x14ac:dyDescent="0.25">
      <c r="A662" s="326" t="str">
        <f>Cover!$G$25</f>
        <v>NO</v>
      </c>
      <c r="B662" s="332" t="s">
        <v>294</v>
      </c>
      <c r="C662" s="322">
        <f>'JQ3 Secondary PP Trade'!$C$15</f>
        <v>19778995</v>
      </c>
      <c r="D662" s="324" t="s">
        <v>214</v>
      </c>
      <c r="E662" s="331" t="s">
        <v>161</v>
      </c>
      <c r="F662" s="368" t="str">
        <f t="shared" si="9"/>
        <v>NO_X_19778995_1000 NAC_12_6</v>
      </c>
      <c r="G662" s="325">
        <f>'JQ3 Secondary PP Trade'!E34</f>
        <v>235</v>
      </c>
    </row>
    <row r="663" spans="1:7" ht="13.5" thickBot="1" x14ac:dyDescent="0.25">
      <c r="A663" s="326" t="str">
        <f>Cover!$G$25</f>
        <v>NO</v>
      </c>
      <c r="B663" s="332" t="s">
        <v>294</v>
      </c>
      <c r="C663" s="322">
        <f>'JQ3 Secondary PP Trade'!$C$15</f>
        <v>19778995</v>
      </c>
      <c r="D663" s="324" t="s">
        <v>214</v>
      </c>
      <c r="E663" s="331" t="s">
        <v>162</v>
      </c>
      <c r="F663" s="368" t="str">
        <f t="shared" si="9"/>
        <v>NO_X_19778995_1000 NAC_12_6_1</v>
      </c>
      <c r="G663" s="325">
        <f>'JQ3 Secondary PP Trade'!E35</f>
        <v>0</v>
      </c>
    </row>
    <row r="664" spans="1:7" ht="13.5" thickBot="1" x14ac:dyDescent="0.25">
      <c r="A664" s="326" t="str">
        <f>Cover!$G$25</f>
        <v>NO</v>
      </c>
      <c r="B664" s="332" t="s">
        <v>294</v>
      </c>
      <c r="C664" s="322">
        <f>'JQ3 Secondary PP Trade'!$C$15</f>
        <v>19778995</v>
      </c>
      <c r="D664" s="324" t="s">
        <v>214</v>
      </c>
      <c r="E664" s="331" t="s">
        <v>163</v>
      </c>
      <c r="F664" s="368" t="str">
        <f t="shared" si="9"/>
        <v>NO_X_19778995_1000 NAC_12_6_2</v>
      </c>
      <c r="G664" s="325">
        <f>'JQ3 Secondary PP Trade'!E36</f>
        <v>0</v>
      </c>
    </row>
    <row r="665" spans="1:7" ht="13.5" thickBot="1" x14ac:dyDescent="0.25">
      <c r="A665" s="326" t="str">
        <f>Cover!$G$25</f>
        <v>NO</v>
      </c>
      <c r="B665" s="332" t="s">
        <v>294</v>
      </c>
      <c r="C665" s="322">
        <f>'JQ3 Secondary PP Trade'!$C$15</f>
        <v>19778995</v>
      </c>
      <c r="D665" s="324" t="s">
        <v>214</v>
      </c>
      <c r="E665" s="331" t="s">
        <v>165</v>
      </c>
      <c r="F665" s="368" t="str">
        <f t="shared" si="9"/>
        <v>NO_X_19778995_1000 NAC_12_6_3</v>
      </c>
      <c r="G665" s="325">
        <f>'JQ3 Secondary PP Trade'!E37</f>
        <v>0</v>
      </c>
    </row>
    <row r="666" spans="1:7" ht="13.5" thickBot="1" x14ac:dyDescent="0.25">
      <c r="A666" s="323" t="str">
        <f>Cover!$G$25</f>
        <v>NO</v>
      </c>
      <c r="B666" s="324" t="s">
        <v>294</v>
      </c>
      <c r="C666" s="324">
        <f>'JQ3 Secondary PP Trade'!$D$15</f>
        <v>17323011</v>
      </c>
      <c r="D666" s="324" t="s">
        <v>214</v>
      </c>
      <c r="E666" s="338" t="s">
        <v>148</v>
      </c>
      <c r="F666" s="368" t="str">
        <f t="shared" si="9"/>
        <v>NO_X_17323011_1000 NAC_11_1</v>
      </c>
      <c r="G666" s="325">
        <f>'JQ3 Secondary PP Trade'!F17</f>
        <v>122458</v>
      </c>
    </row>
    <row r="667" spans="1:7" ht="13.5" thickBot="1" x14ac:dyDescent="0.25">
      <c r="A667" s="326" t="str">
        <f>Cover!$G$25</f>
        <v>NO</v>
      </c>
      <c r="B667" s="332" t="s">
        <v>294</v>
      </c>
      <c r="C667" s="332">
        <f>'JQ3 Secondary PP Trade'!$D$15</f>
        <v>17323011</v>
      </c>
      <c r="D667" s="324" t="s">
        <v>214</v>
      </c>
      <c r="E667" s="331" t="s">
        <v>149</v>
      </c>
      <c r="F667" s="368" t="str">
        <f t="shared" si="9"/>
        <v>NO_X_17323011_1000 NAC_11_1_C</v>
      </c>
      <c r="G667" s="325">
        <f>'JQ3 Secondary PP Trade'!F18</f>
        <v>4922</v>
      </c>
    </row>
    <row r="668" spans="1:7" ht="13.5" thickBot="1" x14ac:dyDescent="0.25">
      <c r="A668" s="326" t="str">
        <f>Cover!$G$25</f>
        <v>NO</v>
      </c>
      <c r="B668" s="332" t="s">
        <v>294</v>
      </c>
      <c r="C668" s="332">
        <f>'JQ3 Secondary PP Trade'!$D$15</f>
        <v>17323011</v>
      </c>
      <c r="D668" s="324" t="s">
        <v>214</v>
      </c>
      <c r="E668" s="331" t="s">
        <v>150</v>
      </c>
      <c r="F668" s="368" t="str">
        <f t="shared" si="9"/>
        <v>NO_X_17323011_1000 NAC_11_1_NC</v>
      </c>
      <c r="G668" s="325">
        <f>'JQ3 Secondary PP Trade'!F19</f>
        <v>398</v>
      </c>
    </row>
    <row r="669" spans="1:7" ht="13.5" thickBot="1" x14ac:dyDescent="0.25">
      <c r="A669" s="326" t="str">
        <f>Cover!$G$25</f>
        <v>NO</v>
      </c>
      <c r="B669" s="332" t="s">
        <v>294</v>
      </c>
      <c r="C669" s="332">
        <f>'JQ3 Secondary PP Trade'!$D$15</f>
        <v>17323011</v>
      </c>
      <c r="D669" s="324" t="s">
        <v>214</v>
      </c>
      <c r="E669" s="331" t="s">
        <v>151</v>
      </c>
      <c r="F669" s="368" t="str">
        <f t="shared" si="9"/>
        <v>NO_X_17323011_1000 NAC_11_1_NC_T</v>
      </c>
      <c r="G669" s="325">
        <f>'JQ3 Secondary PP Trade'!F20</f>
        <v>288047</v>
      </c>
    </row>
    <row r="670" spans="1:7" ht="13.5" thickBot="1" x14ac:dyDescent="0.25">
      <c r="A670" s="326" t="str">
        <f>Cover!$G$25</f>
        <v>NO</v>
      </c>
      <c r="B670" s="332" t="s">
        <v>294</v>
      </c>
      <c r="C670" s="332">
        <f>'JQ3 Secondary PP Trade'!$D$15</f>
        <v>17323011</v>
      </c>
      <c r="D670" s="324" t="s">
        <v>214</v>
      </c>
      <c r="E670" s="331" t="s">
        <v>152</v>
      </c>
      <c r="F670" s="368" t="str">
        <f t="shared" si="9"/>
        <v>NO_X_17323011_1000 NAC_11_2</v>
      </c>
      <c r="G670" s="325">
        <f>'JQ3 Secondary PP Trade'!F21</f>
        <v>6653</v>
      </c>
    </row>
    <row r="671" spans="1:7" ht="13.5" thickBot="1" x14ac:dyDescent="0.25">
      <c r="A671" s="326" t="str">
        <f>Cover!$G$25</f>
        <v>NO</v>
      </c>
      <c r="B671" s="332" t="s">
        <v>294</v>
      </c>
      <c r="C671" s="332">
        <f>'JQ3 Secondary PP Trade'!$D$15</f>
        <v>17323011</v>
      </c>
      <c r="D671" s="324" t="s">
        <v>214</v>
      </c>
      <c r="E671" s="331" t="s">
        <v>153</v>
      </c>
      <c r="F671" s="368" t="str">
        <f t="shared" ref="F671:F730" si="10">CONCATENATE(A671,"_",B671,"_",C671,"_",D671,"_",E671)</f>
        <v>NO_X_17323011_1000 NAC_11_3</v>
      </c>
      <c r="G671" s="325">
        <f>'JQ3 Secondary PP Trade'!F22</f>
        <v>346238</v>
      </c>
    </row>
    <row r="672" spans="1:7" ht="13.5" thickBot="1" x14ac:dyDescent="0.25">
      <c r="A672" s="326" t="str">
        <f>Cover!$G$25</f>
        <v>NO</v>
      </c>
      <c r="B672" s="332" t="s">
        <v>294</v>
      </c>
      <c r="C672" s="332">
        <f>'JQ3 Secondary PP Trade'!$D$15</f>
        <v>17323011</v>
      </c>
      <c r="D672" s="324" t="s">
        <v>214</v>
      </c>
      <c r="E672" s="331" t="s">
        <v>154</v>
      </c>
      <c r="F672" s="368" t="str">
        <f t="shared" si="10"/>
        <v>NO_X_17323011_1000 NAC_11_4</v>
      </c>
      <c r="G672" s="325">
        <f>'JQ3 Secondary PP Trade'!F23</f>
        <v>1157658</v>
      </c>
    </row>
    <row r="673" spans="1:8" ht="13.5" thickBot="1" x14ac:dyDescent="0.25">
      <c r="A673" s="326" t="str">
        <f>Cover!$G$25</f>
        <v>NO</v>
      </c>
      <c r="B673" s="332" t="s">
        <v>294</v>
      </c>
      <c r="C673" s="332">
        <f>'JQ3 Secondary PP Trade'!$D$15</f>
        <v>17323011</v>
      </c>
      <c r="D673" s="324" t="s">
        <v>214</v>
      </c>
      <c r="E673" s="331" t="s">
        <v>155</v>
      </c>
      <c r="F673" s="368" t="str">
        <f t="shared" si="10"/>
        <v>NO_X_17323011_1000 NAC_11_5</v>
      </c>
      <c r="G673" s="325">
        <f>'JQ3 Secondary PP Trade'!F24</f>
        <v>125312</v>
      </c>
    </row>
    <row r="674" spans="1:8" ht="13.5" thickBot="1" x14ac:dyDescent="0.25">
      <c r="A674" s="326" t="str">
        <f>Cover!$G$25</f>
        <v>NO</v>
      </c>
      <c r="B674" s="332" t="s">
        <v>294</v>
      </c>
      <c r="C674" s="332">
        <f>'JQ3 Secondary PP Trade'!$D$15</f>
        <v>17323011</v>
      </c>
      <c r="D674" s="324" t="s">
        <v>214</v>
      </c>
      <c r="E674" s="331" t="s">
        <v>170</v>
      </c>
      <c r="F674" s="368" t="str">
        <f t="shared" si="10"/>
        <v>NO_X_17323011_1000 NAC_11_6</v>
      </c>
      <c r="G674" s="325">
        <f>'JQ3 Secondary PP Trade'!F25</f>
        <v>60028</v>
      </c>
    </row>
    <row r="675" spans="1:8" ht="13.5" thickBot="1" x14ac:dyDescent="0.25">
      <c r="A675" s="326" t="str">
        <f>Cover!$G$25</f>
        <v>NO</v>
      </c>
      <c r="B675" s="332" t="s">
        <v>294</v>
      </c>
      <c r="C675" s="332">
        <f>'JQ3 Secondary PP Trade'!$D$15</f>
        <v>17323011</v>
      </c>
      <c r="D675" s="324" t="s">
        <v>214</v>
      </c>
      <c r="E675" s="331" t="s">
        <v>171</v>
      </c>
      <c r="F675" s="368" t="str">
        <f t="shared" si="10"/>
        <v>NO_X_17323011_1000 NAC_11_7</v>
      </c>
      <c r="G675" s="325">
        <f>'JQ3 Secondary PP Trade'!F27</f>
        <v>160</v>
      </c>
    </row>
    <row r="676" spans="1:8" ht="13.5" thickBot="1" x14ac:dyDescent="0.25">
      <c r="A676" s="326" t="str">
        <f>Cover!$G$25</f>
        <v>NO</v>
      </c>
      <c r="B676" s="332" t="s">
        <v>294</v>
      </c>
      <c r="C676" s="332">
        <f>'JQ3 Secondary PP Trade'!$D$15</f>
        <v>17323011</v>
      </c>
      <c r="D676" s="324" t="s">
        <v>214</v>
      </c>
      <c r="E676" s="331" t="s">
        <v>172</v>
      </c>
      <c r="F676" s="368" t="str">
        <f t="shared" si="10"/>
        <v>NO_X_17323011_1000 NAC_11_7_1</v>
      </c>
      <c r="G676" s="325">
        <f>'JQ3 Secondary PP Trade'!F28</f>
        <v>7214</v>
      </c>
    </row>
    <row r="677" spans="1:8" ht="13.5" thickBot="1" x14ac:dyDescent="0.25">
      <c r="A677" s="326" t="str">
        <f>Cover!$G$25</f>
        <v>NO</v>
      </c>
      <c r="B677" s="332" t="s">
        <v>294</v>
      </c>
      <c r="C677" s="332">
        <f>'JQ3 Secondary PP Trade'!$D$15</f>
        <v>17323011</v>
      </c>
      <c r="D677" s="324" t="s">
        <v>214</v>
      </c>
      <c r="E677" s="331" t="s">
        <v>156</v>
      </c>
      <c r="F677" s="368" t="str">
        <f t="shared" si="10"/>
        <v>NO_X_17323011_1000 NAC_12_1</v>
      </c>
      <c r="G677" s="325">
        <f>'JQ3 Secondary PP Trade'!F30</f>
        <v>278784</v>
      </c>
    </row>
    <row r="678" spans="1:8" ht="13.5" thickBot="1" x14ac:dyDescent="0.25">
      <c r="A678" s="326" t="str">
        <f>Cover!$G$25</f>
        <v>NO</v>
      </c>
      <c r="B678" s="332" t="s">
        <v>294</v>
      </c>
      <c r="C678" s="332">
        <f>'JQ3 Secondary PP Trade'!$D$15</f>
        <v>17323011</v>
      </c>
      <c r="D678" s="324" t="s">
        <v>214</v>
      </c>
      <c r="E678" s="331" t="s">
        <v>157</v>
      </c>
      <c r="F678" s="368" t="str">
        <f t="shared" si="10"/>
        <v>NO_X_17323011_1000 NAC_12_2</v>
      </c>
      <c r="G678" s="325">
        <f>'JQ3 Secondary PP Trade'!F31</f>
        <v>61496</v>
      </c>
    </row>
    <row r="679" spans="1:8" ht="13.5" thickBot="1" x14ac:dyDescent="0.25">
      <c r="A679" s="326" t="str">
        <f>Cover!$G$25</f>
        <v>NO</v>
      </c>
      <c r="B679" s="332" t="s">
        <v>294</v>
      </c>
      <c r="C679" s="332">
        <f>'JQ3 Secondary PP Trade'!$D$15</f>
        <v>17323011</v>
      </c>
      <c r="D679" s="324" t="s">
        <v>214</v>
      </c>
      <c r="E679" s="331" t="s">
        <v>158</v>
      </c>
      <c r="F679" s="368" t="str">
        <f t="shared" si="10"/>
        <v>NO_X_17323011_1000 NAC_12_3</v>
      </c>
      <c r="G679" s="325">
        <f>'JQ3 Secondary PP Trade'!F32</f>
        <v>7416</v>
      </c>
    </row>
    <row r="680" spans="1:8" ht="13.5" thickBot="1" x14ac:dyDescent="0.25">
      <c r="A680" s="326" t="str">
        <f>Cover!$G$25</f>
        <v>NO</v>
      </c>
      <c r="B680" s="332" t="s">
        <v>294</v>
      </c>
      <c r="C680" s="332">
        <f>'JQ3 Secondary PP Trade'!$D$15</f>
        <v>17323011</v>
      </c>
      <c r="D680" s="324" t="s">
        <v>214</v>
      </c>
      <c r="E680" s="331" t="s">
        <v>159</v>
      </c>
      <c r="F680" s="368" t="str">
        <f t="shared" si="10"/>
        <v>NO_X_17323011_1000 NAC_12_4</v>
      </c>
      <c r="G680" s="325">
        <f>'JQ3 Secondary PP Trade'!F33</f>
        <v>2152</v>
      </c>
    </row>
    <row r="681" spans="1:8" ht="13.5" thickBot="1" x14ac:dyDescent="0.25">
      <c r="A681" s="326" t="str">
        <f>Cover!$G$25</f>
        <v>NO</v>
      </c>
      <c r="B681" s="332" t="s">
        <v>294</v>
      </c>
      <c r="C681" s="332">
        <f>'JQ3 Secondary PP Trade'!$D$15</f>
        <v>17323011</v>
      </c>
      <c r="D681" s="324" t="s">
        <v>214</v>
      </c>
      <c r="E681" s="331" t="s">
        <v>160</v>
      </c>
      <c r="F681" s="368" t="str">
        <f t="shared" si="10"/>
        <v>NO_X_17323011_1000 NAC_12_5</v>
      </c>
      <c r="G681" s="325">
        <f>'JQ3 Secondary PP Trade'!F34</f>
        <v>953</v>
      </c>
    </row>
    <row r="682" spans="1:8" ht="13.5" thickBot="1" x14ac:dyDescent="0.25">
      <c r="A682" s="326" t="str">
        <f>Cover!$G$25</f>
        <v>NO</v>
      </c>
      <c r="B682" s="332" t="s">
        <v>294</v>
      </c>
      <c r="C682" s="332">
        <f>'JQ3 Secondary PP Trade'!$D$15</f>
        <v>17323011</v>
      </c>
      <c r="D682" s="324" t="s">
        <v>214</v>
      </c>
      <c r="E682" s="331" t="s">
        <v>161</v>
      </c>
      <c r="F682" s="368" t="str">
        <f t="shared" si="10"/>
        <v>NO_X_17323011_1000 NAC_12_6</v>
      </c>
      <c r="G682" s="325" t="e">
        <f>'JQ3 Secondary PP Trade'!#REF!</f>
        <v>#REF!</v>
      </c>
    </row>
    <row r="683" spans="1:8" ht="13.5" thickBot="1" x14ac:dyDescent="0.25">
      <c r="A683" s="326" t="str">
        <f>Cover!$G$25</f>
        <v>NO</v>
      </c>
      <c r="B683" s="332" t="s">
        <v>294</v>
      </c>
      <c r="C683" s="332">
        <f>'JQ3 Secondary PP Trade'!$D$15</f>
        <v>17323011</v>
      </c>
      <c r="D683" s="324" t="s">
        <v>214</v>
      </c>
      <c r="E683" s="331" t="s">
        <v>162</v>
      </c>
      <c r="F683" s="368" t="str">
        <f t="shared" si="10"/>
        <v>NO_X_17323011_1000 NAC_12_6_1</v>
      </c>
      <c r="G683" s="325">
        <f>'JQ3 Secondary PP Trade'!F35</f>
        <v>0</v>
      </c>
    </row>
    <row r="684" spans="1:8" ht="13.5" thickBot="1" x14ac:dyDescent="0.25">
      <c r="A684" s="326" t="str">
        <f>Cover!$G$25</f>
        <v>NO</v>
      </c>
      <c r="B684" s="332" t="s">
        <v>294</v>
      </c>
      <c r="C684" s="332">
        <f>'JQ3 Secondary PP Trade'!$D$15</f>
        <v>17323011</v>
      </c>
      <c r="D684" s="324" t="s">
        <v>214</v>
      </c>
      <c r="E684" s="331" t="s">
        <v>163</v>
      </c>
      <c r="F684" s="368" t="str">
        <f t="shared" si="10"/>
        <v>NO_X_17323011_1000 NAC_12_6_2</v>
      </c>
      <c r="G684" s="325">
        <f>'JQ3 Secondary PP Trade'!F36</f>
        <v>0</v>
      </c>
    </row>
    <row r="685" spans="1:8" ht="13.5" thickBot="1" x14ac:dyDescent="0.25">
      <c r="A685" s="326" t="str">
        <f>Cover!$G$25</f>
        <v>NO</v>
      </c>
      <c r="B685" s="332" t="s">
        <v>294</v>
      </c>
      <c r="C685" s="332">
        <f>'JQ3 Secondary PP Trade'!$D$15</f>
        <v>17323011</v>
      </c>
      <c r="D685" s="324" t="s">
        <v>214</v>
      </c>
      <c r="E685" s="331" t="s">
        <v>165</v>
      </c>
      <c r="F685" s="368" t="str">
        <f t="shared" si="10"/>
        <v>NO_X_17323011_1000 NAC_12_6_3</v>
      </c>
      <c r="G685" s="325">
        <f>'JQ3 Secondary PP Trade'!F37</f>
        <v>1</v>
      </c>
    </row>
    <row r="686" spans="1:8" ht="13.5" thickBot="1" x14ac:dyDescent="0.25">
      <c r="A686" s="323" t="str">
        <f>Cover!$G$25</f>
        <v>NO</v>
      </c>
      <c r="B686" s="324" t="s">
        <v>290</v>
      </c>
      <c r="C686" s="324">
        <f>'ECE-EU Species'!$F$13</f>
        <v>2019</v>
      </c>
      <c r="D686" s="324" t="s">
        <v>291</v>
      </c>
      <c r="E686" s="338" t="s">
        <v>222</v>
      </c>
      <c r="F686" s="368" t="str">
        <f t="shared" si="10"/>
        <v>NO_M_2019_1000 m3_ST_1_2_C</v>
      </c>
      <c r="G686" s="325">
        <f>'ECE-EU Species'!F15</f>
        <v>401.71199999999999</v>
      </c>
      <c r="H686" s="320" t="s">
        <v>90</v>
      </c>
    </row>
    <row r="687" spans="1:8" ht="13.5" thickBot="1" x14ac:dyDescent="0.25">
      <c r="A687" s="326" t="str">
        <f>Cover!$G$25</f>
        <v>NO</v>
      </c>
      <c r="B687" s="322" t="s">
        <v>290</v>
      </c>
      <c r="C687" s="322">
        <f>'ECE-EU Species'!$F$13</f>
        <v>2019</v>
      </c>
      <c r="D687" s="322" t="s">
        <v>291</v>
      </c>
      <c r="E687" s="331" t="s">
        <v>223</v>
      </c>
      <c r="F687" s="368" t="str">
        <f t="shared" si="10"/>
        <v>NO_M_2019_1000 m3_ST_1_2_C_1</v>
      </c>
      <c r="G687" s="327">
        <f>'ECE-EU Species'!F16</f>
        <v>305.48500000000001</v>
      </c>
    </row>
    <row r="688" spans="1:8" ht="13.5" thickBot="1" x14ac:dyDescent="0.25">
      <c r="A688" s="326" t="str">
        <f>Cover!$G$25</f>
        <v>NO</v>
      </c>
      <c r="B688" s="322" t="s">
        <v>290</v>
      </c>
      <c r="C688" s="322">
        <f>'ECE-EU Species'!$F$13</f>
        <v>2019</v>
      </c>
      <c r="D688" s="322" t="s">
        <v>291</v>
      </c>
      <c r="E688" s="331" t="s">
        <v>224</v>
      </c>
      <c r="F688" s="368" t="str">
        <f t="shared" si="10"/>
        <v>NO_M_2019_1000 m3_ST_1_2_C_1_1</v>
      </c>
      <c r="G688" s="327">
        <f>'ECE-EU Species'!F17</f>
        <v>0</v>
      </c>
    </row>
    <row r="689" spans="1:7" ht="13.5" thickBot="1" x14ac:dyDescent="0.25">
      <c r="A689" s="326" t="str">
        <f>Cover!$G$25</f>
        <v>NO</v>
      </c>
      <c r="B689" s="322" t="s">
        <v>290</v>
      </c>
      <c r="C689" s="322">
        <f>'ECE-EU Species'!$F$13</f>
        <v>2019</v>
      </c>
      <c r="D689" s="322" t="s">
        <v>291</v>
      </c>
      <c r="E689" s="331" t="s">
        <v>225</v>
      </c>
      <c r="F689" s="368" t="str">
        <f t="shared" si="10"/>
        <v>NO_M_2019_1000 m3_ST_1_2_C_2_1</v>
      </c>
      <c r="G689" s="327">
        <f>'ECE-EU Species'!F18</f>
        <v>0</v>
      </c>
    </row>
    <row r="690" spans="1:7" ht="13.5" thickBot="1" x14ac:dyDescent="0.25">
      <c r="A690" s="326" t="str">
        <f>Cover!$G$25</f>
        <v>NO</v>
      </c>
      <c r="B690" s="322" t="s">
        <v>290</v>
      </c>
      <c r="C690" s="322">
        <f>'ECE-EU Species'!$F$13</f>
        <v>2019</v>
      </c>
      <c r="D690" s="322" t="s">
        <v>291</v>
      </c>
      <c r="E690" s="331" t="s">
        <v>226</v>
      </c>
      <c r="F690" s="368" t="str">
        <f t="shared" si="10"/>
        <v>NO_M_2019_1000 m3_ST_1_2_C_2</v>
      </c>
      <c r="G690" s="327">
        <f>'ECE-EU Species'!F19</f>
        <v>81.411000000000001</v>
      </c>
    </row>
    <row r="691" spans="1:7" ht="13.5" thickBot="1" x14ac:dyDescent="0.25">
      <c r="A691" s="326" t="str">
        <f>Cover!$G$25</f>
        <v>NO</v>
      </c>
      <c r="B691" s="322" t="s">
        <v>290</v>
      </c>
      <c r="C691" s="322">
        <f>'ECE-EU Species'!$F$13</f>
        <v>2019</v>
      </c>
      <c r="D691" s="322" t="s">
        <v>291</v>
      </c>
      <c r="E691" s="331" t="s">
        <v>239</v>
      </c>
      <c r="F691" s="368" t="str">
        <f t="shared" si="10"/>
        <v>NO_M_2019_1000 m3_ST_1_2_C_1_2</v>
      </c>
      <c r="G691" s="327">
        <f>'ECE-EU Species'!F20</f>
        <v>0</v>
      </c>
    </row>
    <row r="692" spans="1:7" ht="13.5" thickBot="1" x14ac:dyDescent="0.25">
      <c r="A692" s="326" t="str">
        <f>Cover!$G$25</f>
        <v>NO</v>
      </c>
      <c r="B692" s="322" t="s">
        <v>290</v>
      </c>
      <c r="C692" s="322">
        <f>'ECE-EU Species'!$F$13</f>
        <v>2019</v>
      </c>
      <c r="D692" s="322" t="s">
        <v>291</v>
      </c>
      <c r="E692" s="331" t="s">
        <v>240</v>
      </c>
      <c r="F692" s="368" t="str">
        <f t="shared" si="10"/>
        <v>NO_M_2019_1000 m3_ST_1_2_C_2_2</v>
      </c>
      <c r="G692" s="327">
        <f>'ECE-EU Species'!F21</f>
        <v>0</v>
      </c>
    </row>
    <row r="693" spans="1:7" ht="13.5" thickBot="1" x14ac:dyDescent="0.25">
      <c r="A693" s="326" t="str">
        <f>Cover!$G$25</f>
        <v>NO</v>
      </c>
      <c r="B693" s="322" t="s">
        <v>290</v>
      </c>
      <c r="C693" s="322">
        <f>'ECE-EU Species'!$F$13</f>
        <v>2019</v>
      </c>
      <c r="D693" s="322" t="s">
        <v>291</v>
      </c>
      <c r="E693" s="331" t="s">
        <v>241</v>
      </c>
      <c r="F693" s="368" t="str">
        <f t="shared" si="10"/>
        <v>NO_M_2019_1000 m3_ST_1_2_C_3</v>
      </c>
      <c r="G693" s="327">
        <f>'ECE-EU Species'!F22</f>
        <v>0</v>
      </c>
    </row>
    <row r="694" spans="1:7" ht="13.5" thickBot="1" x14ac:dyDescent="0.25">
      <c r="A694" s="326" t="str">
        <f>Cover!$G$25</f>
        <v>NO</v>
      </c>
      <c r="B694" s="322" t="s">
        <v>290</v>
      </c>
      <c r="C694" s="322">
        <f>'ECE-EU Species'!$F$13</f>
        <v>2019</v>
      </c>
      <c r="D694" s="322" t="s">
        <v>291</v>
      </c>
      <c r="E694" s="331" t="s">
        <v>242</v>
      </c>
      <c r="F694" s="368" t="str">
        <f t="shared" si="10"/>
        <v>NO_M_2019_1000 m3_ST_1_2_C_1_3</v>
      </c>
      <c r="G694" s="327">
        <f>'ECE-EU Species'!F23</f>
        <v>0</v>
      </c>
    </row>
    <row r="695" spans="1:7" ht="13.5" thickBot="1" x14ac:dyDescent="0.25">
      <c r="A695" s="326" t="str">
        <f>Cover!$G$25</f>
        <v>NO</v>
      </c>
      <c r="B695" s="322" t="s">
        <v>290</v>
      </c>
      <c r="C695" s="322">
        <f>'ECE-EU Species'!$F$13</f>
        <v>2019</v>
      </c>
      <c r="D695" s="322" t="s">
        <v>291</v>
      </c>
      <c r="E695" s="331" t="s">
        <v>243</v>
      </c>
      <c r="F695" s="368" t="str">
        <f t="shared" si="10"/>
        <v>NO_M_2019_1000 m3_ST_1_2_C_2_3</v>
      </c>
      <c r="G695" s="327">
        <f>'ECE-EU Species'!F24</f>
        <v>0</v>
      </c>
    </row>
    <row r="696" spans="1:7" ht="13.5" thickBot="1" x14ac:dyDescent="0.25">
      <c r="A696" s="326" t="str">
        <f>Cover!$G$25</f>
        <v>NO</v>
      </c>
      <c r="B696" s="322" t="s">
        <v>290</v>
      </c>
      <c r="C696" s="322">
        <f>'ECE-EU Species'!$F$13</f>
        <v>2019</v>
      </c>
      <c r="D696" s="322" t="s">
        <v>291</v>
      </c>
      <c r="E696" s="331" t="s">
        <v>244</v>
      </c>
      <c r="F696" s="368" t="str">
        <f t="shared" si="10"/>
        <v>NO_M_2019_1000 m3_ST_1_2_NC</v>
      </c>
      <c r="G696" s="327">
        <f>'ECE-EU Species'!F25</f>
        <v>0.67400000000000004</v>
      </c>
    </row>
    <row r="697" spans="1:7" ht="13.5" thickBot="1" x14ac:dyDescent="0.25">
      <c r="A697" s="326" t="str">
        <f>Cover!$G$25</f>
        <v>NO</v>
      </c>
      <c r="B697" s="322" t="s">
        <v>290</v>
      </c>
      <c r="C697" s="322">
        <f>'ECE-EU Species'!$F$13</f>
        <v>2019</v>
      </c>
      <c r="D697" s="322" t="s">
        <v>291</v>
      </c>
      <c r="E697" s="331" t="s">
        <v>245</v>
      </c>
      <c r="F697" s="368" t="str">
        <f t="shared" si="10"/>
        <v>NO_M_2019_1000 m3_ST_1_2_NC_1</v>
      </c>
      <c r="G697" s="327">
        <f>'ECE-EU Species'!F26</f>
        <v>4.4999999999999998E-2</v>
      </c>
    </row>
    <row r="698" spans="1:7" ht="13.5" thickBot="1" x14ac:dyDescent="0.25">
      <c r="A698" s="326" t="str">
        <f>Cover!$G$25</f>
        <v>NO</v>
      </c>
      <c r="B698" s="322" t="s">
        <v>290</v>
      </c>
      <c r="C698" s="322">
        <f>'ECE-EU Species'!$F$13</f>
        <v>2019</v>
      </c>
      <c r="D698" s="322" t="s">
        <v>291</v>
      </c>
      <c r="E698" s="331" t="s">
        <v>246</v>
      </c>
      <c r="F698" s="368" t="str">
        <f t="shared" si="10"/>
        <v>NO_M_2019_1000 m3_ST_1_2_NC_1_1</v>
      </c>
      <c r="G698" s="327">
        <f>'ECE-EU Species'!F27</f>
        <v>3.2000000000000001E-2</v>
      </c>
    </row>
    <row r="699" spans="1:7" ht="13.5" thickBot="1" x14ac:dyDescent="0.25">
      <c r="A699" s="326" t="str">
        <f>Cover!$G$25</f>
        <v>NO</v>
      </c>
      <c r="B699" s="322" t="s">
        <v>290</v>
      </c>
      <c r="C699" s="322">
        <f>'ECE-EU Species'!$F$13</f>
        <v>2019</v>
      </c>
      <c r="D699" s="322" t="s">
        <v>291</v>
      </c>
      <c r="E699" s="331" t="s">
        <v>247</v>
      </c>
      <c r="F699" s="368" t="str">
        <f t="shared" si="10"/>
        <v>NO_M_2019_1000 m3_ST_1_2_NC_2_1</v>
      </c>
      <c r="G699" s="327">
        <f>'ECE-EU Species'!F28</f>
        <v>6.0999999999999999E-2</v>
      </c>
    </row>
    <row r="700" spans="1:7" ht="13.5" thickBot="1" x14ac:dyDescent="0.25">
      <c r="A700" s="326" t="str">
        <f>Cover!$G$25</f>
        <v>NO</v>
      </c>
      <c r="B700" s="322" t="s">
        <v>290</v>
      </c>
      <c r="C700" s="322">
        <f>'ECE-EU Species'!$F$13</f>
        <v>2019</v>
      </c>
      <c r="D700" s="322" t="s">
        <v>291</v>
      </c>
      <c r="E700" s="331" t="s">
        <v>248</v>
      </c>
      <c r="F700" s="368" t="str">
        <f t="shared" si="10"/>
        <v>NO_M_2019_1000 m3_ST_1_2_NC_2</v>
      </c>
      <c r="G700" s="327">
        <f>'ECE-EU Species'!F29</f>
        <v>0</v>
      </c>
    </row>
    <row r="701" spans="1:7" ht="13.5" thickBot="1" x14ac:dyDescent="0.25">
      <c r="A701" s="326" t="str">
        <f>Cover!$G$25</f>
        <v>NO</v>
      </c>
      <c r="B701" s="322" t="s">
        <v>290</v>
      </c>
      <c r="C701" s="322">
        <f>'ECE-EU Species'!$F$13</f>
        <v>2019</v>
      </c>
      <c r="D701" s="322" t="s">
        <v>291</v>
      </c>
      <c r="E701" s="331" t="s">
        <v>249</v>
      </c>
      <c r="F701" s="368" t="str">
        <f t="shared" si="10"/>
        <v>NO_M_2019_1000 m3_ST_1_2_NC_1_2</v>
      </c>
      <c r="G701" s="327">
        <f>'ECE-EU Species'!F30</f>
        <v>0</v>
      </c>
    </row>
    <row r="702" spans="1:7" ht="13.5" thickBot="1" x14ac:dyDescent="0.25">
      <c r="A702" s="326" t="str">
        <f>Cover!$G$25</f>
        <v>NO</v>
      </c>
      <c r="B702" s="322" t="s">
        <v>290</v>
      </c>
      <c r="C702" s="322">
        <f>'ECE-EU Species'!$F$13</f>
        <v>2019</v>
      </c>
      <c r="D702" s="322" t="s">
        <v>291</v>
      </c>
      <c r="E702" s="331" t="s">
        <v>250</v>
      </c>
      <c r="F702" s="368" t="str">
        <f t="shared" si="10"/>
        <v>NO_M_2019_1000 m3_ST_1_2_NC_2_2</v>
      </c>
      <c r="G702" s="327">
        <f>'ECE-EU Species'!F31</f>
        <v>8.4000000000000005E-2</v>
      </c>
    </row>
    <row r="703" spans="1:7" ht="13.5" thickBot="1" x14ac:dyDescent="0.25">
      <c r="A703" s="326" t="str">
        <f>Cover!$G$25</f>
        <v>NO</v>
      </c>
      <c r="B703" s="322" t="s">
        <v>290</v>
      </c>
      <c r="C703" s="322">
        <f>'ECE-EU Species'!$F$13</f>
        <v>2019</v>
      </c>
      <c r="D703" s="322" t="s">
        <v>291</v>
      </c>
      <c r="E703" s="331" t="s">
        <v>251</v>
      </c>
      <c r="F703" s="368" t="str">
        <f t="shared" si="10"/>
        <v>NO_M_2019_1000 m3_ST_1_2_NC_3</v>
      </c>
      <c r="G703" s="327">
        <f>'ECE-EU Species'!F32</f>
        <v>9.5000000000000001E-2</v>
      </c>
    </row>
    <row r="704" spans="1:7" ht="13.5" thickBot="1" x14ac:dyDescent="0.25">
      <c r="A704" s="326" t="str">
        <f>Cover!$G$25</f>
        <v>NO</v>
      </c>
      <c r="B704" s="322" t="s">
        <v>290</v>
      </c>
      <c r="C704" s="322">
        <f>'ECE-EU Species'!$F$13</f>
        <v>2019</v>
      </c>
      <c r="D704" s="322" t="s">
        <v>291</v>
      </c>
      <c r="E704" s="331" t="s">
        <v>252</v>
      </c>
      <c r="F704" s="368" t="str">
        <f t="shared" si="10"/>
        <v>NO_M_2019_1000 m3_ST_1_2_NC_1_3</v>
      </c>
      <c r="G704" s="327">
        <f>'ECE-EU Species'!F33</f>
        <v>968.52</v>
      </c>
    </row>
    <row r="705" spans="1:7" ht="13.5" thickBot="1" x14ac:dyDescent="0.25">
      <c r="A705" s="326" t="str">
        <f>Cover!$G$25</f>
        <v>NO</v>
      </c>
      <c r="B705" s="322" t="s">
        <v>290</v>
      </c>
      <c r="C705" s="322">
        <f>'ECE-EU Species'!$F$13</f>
        <v>2019</v>
      </c>
      <c r="D705" s="322" t="s">
        <v>291</v>
      </c>
      <c r="E705" s="331" t="s">
        <v>253</v>
      </c>
      <c r="F705" s="368" t="str">
        <f t="shared" si="10"/>
        <v>NO_M_2019_1000 m3_ST_1_2_NC_2_3</v>
      </c>
      <c r="G705" s="327">
        <f>'ECE-EU Species'!F34</f>
        <v>386.29399999999998</v>
      </c>
    </row>
    <row r="706" spans="1:7" ht="13.5" thickBot="1" x14ac:dyDescent="0.25">
      <c r="A706" s="326" t="str">
        <f>Cover!$G$25</f>
        <v>NO</v>
      </c>
      <c r="B706" s="322" t="s">
        <v>290</v>
      </c>
      <c r="C706" s="322">
        <f>'ECE-EU Species'!$F$13</f>
        <v>2019</v>
      </c>
      <c r="D706" s="322" t="s">
        <v>291</v>
      </c>
      <c r="E706" s="331" t="s">
        <v>254</v>
      </c>
      <c r="F706" s="368" t="str">
        <f t="shared" si="10"/>
        <v>NO_M_2019_1000 m3_ST_1_2_NC_4</v>
      </c>
      <c r="G706" s="327">
        <f>'ECE-EU Species'!F35</f>
        <v>576.61900000000003</v>
      </c>
    </row>
    <row r="707" spans="1:7" ht="13.5" thickBot="1" x14ac:dyDescent="0.25">
      <c r="A707" s="326" t="str">
        <f>Cover!$G$25</f>
        <v>NO</v>
      </c>
      <c r="B707" s="322" t="s">
        <v>290</v>
      </c>
      <c r="C707" s="322">
        <f>'ECE-EU Species'!$F$13</f>
        <v>2019</v>
      </c>
      <c r="D707" s="322" t="s">
        <v>291</v>
      </c>
      <c r="E707" s="331" t="s">
        <v>255</v>
      </c>
      <c r="F707" s="368" t="str">
        <f t="shared" si="10"/>
        <v>NO_M_2019_1000 m3_ST_1_2_NC_5</v>
      </c>
      <c r="G707" s="327">
        <f>'ECE-EU Species'!F36</f>
        <v>22.975000000000001</v>
      </c>
    </row>
    <row r="708" spans="1:7" ht="13.5" thickBot="1" x14ac:dyDescent="0.25">
      <c r="A708" s="326" t="str">
        <f>Cover!$G$25</f>
        <v>NO</v>
      </c>
      <c r="B708" s="322" t="s">
        <v>290</v>
      </c>
      <c r="C708" s="322">
        <f>'ECE-EU Species'!$F$13</f>
        <v>2019</v>
      </c>
      <c r="D708" s="322" t="s">
        <v>291</v>
      </c>
      <c r="E708" s="331" t="s">
        <v>256</v>
      </c>
      <c r="F708" s="368" t="str">
        <f t="shared" si="10"/>
        <v>NO_M_2019_1000 m3_ST_5_C</v>
      </c>
      <c r="G708" s="327">
        <f>'ECE-EU Species'!F37</f>
        <v>10.829000000000001</v>
      </c>
    </row>
    <row r="709" spans="1:7" ht="13.5" thickBot="1" x14ac:dyDescent="0.25">
      <c r="A709" s="326" t="str">
        <f>Cover!$G$25</f>
        <v>NO</v>
      </c>
      <c r="B709" s="322" t="s">
        <v>290</v>
      </c>
      <c r="C709" s="322">
        <f>'ECE-EU Species'!$F$13</f>
        <v>2019</v>
      </c>
      <c r="D709" s="322" t="s">
        <v>291</v>
      </c>
      <c r="E709" s="331" t="s">
        <v>257</v>
      </c>
      <c r="F709" s="368" t="str">
        <f t="shared" si="10"/>
        <v>NO_M_2019_1000 m3_ST_5_C_1</v>
      </c>
      <c r="G709" s="327">
        <f>'ECE-EU Species'!F38</f>
        <v>0.371</v>
      </c>
    </row>
    <row r="710" spans="1:7" ht="13.5" thickBot="1" x14ac:dyDescent="0.25">
      <c r="A710" s="326" t="str">
        <f>Cover!$G$25</f>
        <v>NO</v>
      </c>
      <c r="B710" s="322" t="s">
        <v>290</v>
      </c>
      <c r="C710" s="322">
        <f>'ECE-EU Species'!$F$13</f>
        <v>2019</v>
      </c>
      <c r="D710" s="322" t="s">
        <v>291</v>
      </c>
      <c r="E710" s="331" t="s">
        <v>258</v>
      </c>
      <c r="F710" s="368" t="str">
        <f t="shared" si="10"/>
        <v>NO_M_2019_1000 m3_ST_5_C_2</v>
      </c>
      <c r="G710" s="327">
        <f>'ECE-EU Species'!F39</f>
        <v>0.04</v>
      </c>
    </row>
    <row r="711" spans="1:7" ht="13.5" thickBot="1" x14ac:dyDescent="0.25">
      <c r="A711" s="326" t="str">
        <f>Cover!$G$25</f>
        <v>NO</v>
      </c>
      <c r="B711" s="322" t="s">
        <v>290</v>
      </c>
      <c r="C711" s="322">
        <f>'ECE-EU Species'!$F$13</f>
        <v>2019</v>
      </c>
      <c r="D711" s="322" t="s">
        <v>291</v>
      </c>
      <c r="E711" s="331" t="s">
        <v>259</v>
      </c>
      <c r="F711" s="368" t="str">
        <f t="shared" si="10"/>
        <v>NO_M_2019_1000 m3_ST_5_NC</v>
      </c>
      <c r="G711" s="327">
        <f>'ECE-EU Species'!F40</f>
        <v>8.0000000000000002E-3</v>
      </c>
    </row>
    <row r="712" spans="1:7" ht="13.5" thickBot="1" x14ac:dyDescent="0.25">
      <c r="A712" s="326" t="str">
        <f>Cover!$G$25</f>
        <v>NO</v>
      </c>
      <c r="B712" s="322" t="s">
        <v>290</v>
      </c>
      <c r="C712" s="322">
        <f>'ECE-EU Species'!$F$13</f>
        <v>2019</v>
      </c>
      <c r="D712" s="322" t="s">
        <v>291</v>
      </c>
      <c r="E712" s="331" t="s">
        <v>260</v>
      </c>
      <c r="F712" s="368" t="str">
        <f t="shared" si="10"/>
        <v>NO_M_2019_1000 m3_ST_5_NC_1</v>
      </c>
      <c r="G712" s="327">
        <f>'ECE-EU Species'!F41</f>
        <v>1.0720000000000001</v>
      </c>
    </row>
    <row r="713" spans="1:7" ht="13.5" thickBot="1" x14ac:dyDescent="0.25">
      <c r="A713" s="326" t="str">
        <f>Cover!$G$25</f>
        <v>NO</v>
      </c>
      <c r="B713" s="322" t="s">
        <v>290</v>
      </c>
      <c r="C713" s="322">
        <f>'ECE-EU Species'!$F$13</f>
        <v>2019</v>
      </c>
      <c r="D713" s="322" t="s">
        <v>291</v>
      </c>
      <c r="E713" s="331" t="s">
        <v>261</v>
      </c>
      <c r="F713" s="368" t="str">
        <f t="shared" si="10"/>
        <v>NO_M_2019_1000 m3_ST_5_NC_2</v>
      </c>
      <c r="G713" s="327">
        <f>'ECE-EU Species'!F42</f>
        <v>0.39500000000000002</v>
      </c>
    </row>
    <row r="714" spans="1:7" ht="13.5" thickBot="1" x14ac:dyDescent="0.25">
      <c r="A714" s="326" t="str">
        <f>Cover!$G$25</f>
        <v>NO</v>
      </c>
      <c r="B714" s="322" t="s">
        <v>290</v>
      </c>
      <c r="C714" s="322">
        <f>'ECE-EU Species'!$F$13</f>
        <v>2019</v>
      </c>
      <c r="D714" s="322" t="s">
        <v>291</v>
      </c>
      <c r="E714" s="331" t="s">
        <v>262</v>
      </c>
      <c r="F714" s="368" t="str">
        <f t="shared" si="10"/>
        <v>NO_M_2019_1000 m3_ST_5_NC_3</v>
      </c>
      <c r="G714" s="327">
        <f>'ECE-EU Species'!F43</f>
        <v>1.391</v>
      </c>
    </row>
    <row r="715" spans="1:7" ht="13.5" thickBot="1" x14ac:dyDescent="0.25">
      <c r="A715" s="326" t="str">
        <f>Cover!$G$25</f>
        <v>NO</v>
      </c>
      <c r="B715" s="322" t="s">
        <v>290</v>
      </c>
      <c r="C715" s="322">
        <f>'ECE-EU Species'!$F$13</f>
        <v>2019</v>
      </c>
      <c r="D715" s="322" t="s">
        <v>291</v>
      </c>
      <c r="E715" s="331" t="s">
        <v>263</v>
      </c>
      <c r="F715" s="368" t="str">
        <f t="shared" si="10"/>
        <v>NO_M_2019_1000 m3_ST_5_NC_4</v>
      </c>
      <c r="G715" s="327">
        <f>'ECE-EU Species'!F44</f>
        <v>0</v>
      </c>
    </row>
    <row r="716" spans="1:7" ht="13.5" thickBot="1" x14ac:dyDescent="0.25">
      <c r="A716" s="326" t="str">
        <f>Cover!$G$25</f>
        <v>NO</v>
      </c>
      <c r="B716" s="322" t="s">
        <v>290</v>
      </c>
      <c r="C716" s="322">
        <f>'ECE-EU Species'!$F$13</f>
        <v>2019</v>
      </c>
      <c r="D716" s="322" t="s">
        <v>291</v>
      </c>
      <c r="E716" s="331" t="s">
        <v>264</v>
      </c>
      <c r="F716" s="368" t="str">
        <f t="shared" si="10"/>
        <v>NO_M_2019_1000 m3_ST_5_NC_5</v>
      </c>
      <c r="G716" s="327">
        <f>'ECE-EU Species'!F45</f>
        <v>0</v>
      </c>
    </row>
    <row r="717" spans="1:7" ht="13.5" thickBot="1" x14ac:dyDescent="0.25">
      <c r="A717" s="326" t="str">
        <f>Cover!$G$25</f>
        <v>NO</v>
      </c>
      <c r="B717" s="322" t="s">
        <v>290</v>
      </c>
      <c r="C717" s="322">
        <f>'ECE-EU Species'!$F$13</f>
        <v>2019</v>
      </c>
      <c r="D717" s="322" t="s">
        <v>291</v>
      </c>
      <c r="E717" s="331" t="s">
        <v>265</v>
      </c>
      <c r="F717" s="368" t="str">
        <f t="shared" si="10"/>
        <v>NO_M_2019_1000 m3_ST_5_NC_6</v>
      </c>
      <c r="G717" s="327">
        <f>'ECE-EU Species'!F46</f>
        <v>9</v>
      </c>
    </row>
    <row r="718" spans="1:7" ht="13.5" thickBot="1" x14ac:dyDescent="0.25">
      <c r="A718" s="328" t="str">
        <f>Cover!$G$25</f>
        <v>NO</v>
      </c>
      <c r="B718" s="329" t="s">
        <v>290</v>
      </c>
      <c r="C718" s="329">
        <f>'ECE-EU Species'!$F$13</f>
        <v>2019</v>
      </c>
      <c r="D718" s="329" t="s">
        <v>291</v>
      </c>
      <c r="E718" s="339" t="s">
        <v>266</v>
      </c>
      <c r="F718" s="368" t="str">
        <f t="shared" si="10"/>
        <v>NO_M_2019_1000 m3_ST_5_NC_7</v>
      </c>
      <c r="G718" s="330">
        <f>'ECE-EU Species'!F47</f>
        <v>0</v>
      </c>
    </row>
    <row r="719" spans="1:7" ht="13.5" thickBot="1" x14ac:dyDescent="0.25">
      <c r="A719" s="323" t="str">
        <f>Cover!$G$25</f>
        <v>NO</v>
      </c>
      <c r="B719" s="324" t="s">
        <v>290</v>
      </c>
      <c r="C719" s="324">
        <f>'ECE-EU Species'!$F$13</f>
        <v>2019</v>
      </c>
      <c r="D719" s="324" t="s">
        <v>214</v>
      </c>
      <c r="E719" s="338" t="s">
        <v>222</v>
      </c>
      <c r="F719" s="368" t="str">
        <f t="shared" si="10"/>
        <v>NO_M_2019_1000 NAC_ST_1_2_C</v>
      </c>
      <c r="G719" s="325">
        <f>'ECE-EU Species'!G15</f>
        <v>285678</v>
      </c>
    </row>
    <row r="720" spans="1:7" ht="13.5" thickBot="1" x14ac:dyDescent="0.25">
      <c r="A720" s="326" t="str">
        <f>Cover!$G$25</f>
        <v>NO</v>
      </c>
      <c r="B720" s="322" t="s">
        <v>290</v>
      </c>
      <c r="C720" s="322">
        <f>'ECE-EU Species'!$F$13</f>
        <v>2019</v>
      </c>
      <c r="D720" s="324" t="s">
        <v>214</v>
      </c>
      <c r="E720" s="331" t="s">
        <v>223</v>
      </c>
      <c r="F720" s="368" t="str">
        <f t="shared" si="10"/>
        <v>NO_M_2019_1000 NAC_ST_1_2_C_1</v>
      </c>
      <c r="G720" s="325">
        <f>'ECE-EU Species'!G16</f>
        <v>179343</v>
      </c>
    </row>
    <row r="721" spans="1:7" ht="13.5" thickBot="1" x14ac:dyDescent="0.25">
      <c r="A721" s="326" t="str">
        <f>Cover!$G$25</f>
        <v>NO</v>
      </c>
      <c r="B721" s="322" t="s">
        <v>290</v>
      </c>
      <c r="C721" s="322">
        <f>'ECE-EU Species'!$F$13</f>
        <v>2019</v>
      </c>
      <c r="D721" s="324" t="s">
        <v>214</v>
      </c>
      <c r="E721" s="331" t="s">
        <v>224</v>
      </c>
      <c r="F721" s="368" t="str">
        <f t="shared" si="10"/>
        <v>NO_M_2019_1000 NAC_ST_1_2_C_1_1</v>
      </c>
      <c r="G721" s="325">
        <f>'ECE-EU Species'!G17</f>
        <v>0</v>
      </c>
    </row>
    <row r="722" spans="1:7" ht="13.5" thickBot="1" x14ac:dyDescent="0.25">
      <c r="A722" s="326" t="str">
        <f>Cover!$G$25</f>
        <v>NO</v>
      </c>
      <c r="B722" s="322" t="s">
        <v>290</v>
      </c>
      <c r="C722" s="322">
        <f>'ECE-EU Species'!$F$13</f>
        <v>2019</v>
      </c>
      <c r="D722" s="324" t="s">
        <v>214</v>
      </c>
      <c r="E722" s="331" t="s">
        <v>225</v>
      </c>
      <c r="F722" s="368" t="str">
        <f t="shared" si="10"/>
        <v>NO_M_2019_1000 NAC_ST_1_2_C_2_1</v>
      </c>
      <c r="G722" s="325">
        <f>'ECE-EU Species'!G18</f>
        <v>0</v>
      </c>
    </row>
    <row r="723" spans="1:7" ht="13.5" thickBot="1" x14ac:dyDescent="0.25">
      <c r="A723" s="326" t="str">
        <f>Cover!$G$25</f>
        <v>NO</v>
      </c>
      <c r="B723" s="322" t="s">
        <v>290</v>
      </c>
      <c r="C723" s="322">
        <f>'ECE-EU Species'!$F$13</f>
        <v>2019</v>
      </c>
      <c r="D723" s="324" t="s">
        <v>214</v>
      </c>
      <c r="E723" s="331" t="s">
        <v>226</v>
      </c>
      <c r="F723" s="368" t="str">
        <f t="shared" si="10"/>
        <v>NO_M_2019_1000 NAC_ST_1_2_C_2</v>
      </c>
      <c r="G723" s="325">
        <f>'ECE-EU Species'!G19</f>
        <v>57738</v>
      </c>
    </row>
    <row r="724" spans="1:7" ht="13.5" thickBot="1" x14ac:dyDescent="0.25">
      <c r="A724" s="326" t="str">
        <f>Cover!$G$25</f>
        <v>NO</v>
      </c>
      <c r="B724" s="322" t="s">
        <v>290</v>
      </c>
      <c r="C724" s="322">
        <f>'ECE-EU Species'!$F$13</f>
        <v>2019</v>
      </c>
      <c r="D724" s="324" t="s">
        <v>214</v>
      </c>
      <c r="E724" s="331" t="s">
        <v>239</v>
      </c>
      <c r="F724" s="368" t="str">
        <f t="shared" si="10"/>
        <v>NO_M_2019_1000 NAC_ST_1_2_C_1_2</v>
      </c>
      <c r="G724" s="325">
        <f>'ECE-EU Species'!G20</f>
        <v>0</v>
      </c>
    </row>
    <row r="725" spans="1:7" ht="13.5" thickBot="1" x14ac:dyDescent="0.25">
      <c r="A725" s="326" t="str">
        <f>Cover!$G$25</f>
        <v>NO</v>
      </c>
      <c r="B725" s="322" t="s">
        <v>290</v>
      </c>
      <c r="C725" s="322">
        <f>'ECE-EU Species'!$F$13</f>
        <v>2019</v>
      </c>
      <c r="D725" s="324" t="s">
        <v>214</v>
      </c>
      <c r="E725" s="331" t="s">
        <v>240</v>
      </c>
      <c r="F725" s="368" t="str">
        <f t="shared" si="10"/>
        <v>NO_M_2019_1000 NAC_ST_1_2_C_2_2</v>
      </c>
      <c r="G725" s="325">
        <f>'ECE-EU Species'!G21</f>
        <v>0</v>
      </c>
    </row>
    <row r="726" spans="1:7" ht="13.5" thickBot="1" x14ac:dyDescent="0.25">
      <c r="A726" s="326" t="str">
        <f>Cover!$G$25</f>
        <v>NO</v>
      </c>
      <c r="B726" s="322" t="s">
        <v>290</v>
      </c>
      <c r="C726" s="322">
        <f>'ECE-EU Species'!$F$13</f>
        <v>2019</v>
      </c>
      <c r="D726" s="324" t="s">
        <v>214</v>
      </c>
      <c r="E726" s="331" t="s">
        <v>241</v>
      </c>
      <c r="F726" s="368" t="str">
        <f t="shared" si="10"/>
        <v>NO_M_2019_1000 NAC_ST_1_2_C_3</v>
      </c>
      <c r="G726" s="325">
        <f>'ECE-EU Species'!G22</f>
        <v>0</v>
      </c>
    </row>
    <row r="727" spans="1:7" ht="13.5" thickBot="1" x14ac:dyDescent="0.25">
      <c r="A727" s="326" t="str">
        <f>Cover!$G$25</f>
        <v>NO</v>
      </c>
      <c r="B727" s="322" t="s">
        <v>290</v>
      </c>
      <c r="C727" s="322">
        <f>'ECE-EU Species'!$F$13</f>
        <v>2019</v>
      </c>
      <c r="D727" s="324" t="s">
        <v>214</v>
      </c>
      <c r="E727" s="331" t="s">
        <v>242</v>
      </c>
      <c r="F727" s="368" t="str">
        <f t="shared" si="10"/>
        <v>NO_M_2019_1000 NAC_ST_1_2_C_1_3</v>
      </c>
      <c r="G727" s="325">
        <f>'ECE-EU Species'!G23</f>
        <v>0</v>
      </c>
    </row>
    <row r="728" spans="1:7" ht="13.5" thickBot="1" x14ac:dyDescent="0.25">
      <c r="A728" s="326" t="str">
        <f>Cover!$G$25</f>
        <v>NO</v>
      </c>
      <c r="B728" s="322" t="s">
        <v>290</v>
      </c>
      <c r="C728" s="322">
        <f>'ECE-EU Species'!$F$13</f>
        <v>2019</v>
      </c>
      <c r="D728" s="324" t="s">
        <v>214</v>
      </c>
      <c r="E728" s="331" t="s">
        <v>243</v>
      </c>
      <c r="F728" s="368" t="str">
        <f t="shared" si="10"/>
        <v>NO_M_2019_1000 NAC_ST_1_2_C_2_3</v>
      </c>
      <c r="G728" s="325">
        <f>'ECE-EU Species'!G24</f>
        <v>0</v>
      </c>
    </row>
    <row r="729" spans="1:7" ht="13.5" thickBot="1" x14ac:dyDescent="0.25">
      <c r="A729" s="326" t="str">
        <f>Cover!$G$25</f>
        <v>NO</v>
      </c>
      <c r="B729" s="322" t="s">
        <v>290</v>
      </c>
      <c r="C729" s="322">
        <f>'ECE-EU Species'!$F$13</f>
        <v>2019</v>
      </c>
      <c r="D729" s="324" t="s">
        <v>214</v>
      </c>
      <c r="E729" s="331" t="s">
        <v>244</v>
      </c>
      <c r="F729" s="368" t="str">
        <f t="shared" si="10"/>
        <v>NO_M_2019_1000 NAC_ST_1_2_NC</v>
      </c>
      <c r="G729" s="325">
        <f>'ECE-EU Species'!G25</f>
        <v>3385</v>
      </c>
    </row>
    <row r="730" spans="1:7" ht="13.5" thickBot="1" x14ac:dyDescent="0.25">
      <c r="A730" s="326" t="str">
        <f>Cover!$G$25</f>
        <v>NO</v>
      </c>
      <c r="B730" s="322" t="s">
        <v>290</v>
      </c>
      <c r="C730" s="322">
        <f>'ECE-EU Species'!$F$13</f>
        <v>2019</v>
      </c>
      <c r="D730" s="324" t="s">
        <v>214</v>
      </c>
      <c r="E730" s="331" t="s">
        <v>245</v>
      </c>
      <c r="F730" s="368" t="str">
        <f t="shared" si="10"/>
        <v>NO_M_2019_1000 NAC_ST_1_2_NC_1</v>
      </c>
      <c r="G730" s="325">
        <f>'ECE-EU Species'!G26</f>
        <v>590</v>
      </c>
    </row>
    <row r="731" spans="1:7" ht="13.5" thickBot="1" x14ac:dyDescent="0.25">
      <c r="A731" s="326" t="str">
        <f>Cover!$G$25</f>
        <v>NO</v>
      </c>
      <c r="B731" s="322" t="s">
        <v>290</v>
      </c>
      <c r="C731" s="322">
        <f>'ECE-EU Species'!$F$13</f>
        <v>2019</v>
      </c>
      <c r="D731" s="324" t="s">
        <v>214</v>
      </c>
      <c r="E731" s="331" t="s">
        <v>246</v>
      </c>
      <c r="F731" s="368" t="str">
        <f t="shared" ref="F731:F794" si="11">CONCATENATE(A731,"_",B731,"_",C731,"_",D731,"_",E731)</f>
        <v>NO_M_2019_1000 NAC_ST_1_2_NC_1_1</v>
      </c>
      <c r="G731" s="325">
        <f>'ECE-EU Species'!G27</f>
        <v>31</v>
      </c>
    </row>
    <row r="732" spans="1:7" ht="13.5" thickBot="1" x14ac:dyDescent="0.25">
      <c r="A732" s="326" t="str">
        <f>Cover!$G$25</f>
        <v>NO</v>
      </c>
      <c r="B732" s="322" t="s">
        <v>290</v>
      </c>
      <c r="C732" s="322">
        <f>'ECE-EU Species'!$F$13</f>
        <v>2019</v>
      </c>
      <c r="D732" s="324" t="s">
        <v>214</v>
      </c>
      <c r="E732" s="331" t="s">
        <v>247</v>
      </c>
      <c r="F732" s="368" t="str">
        <f t="shared" si="11"/>
        <v>NO_M_2019_1000 NAC_ST_1_2_NC_2_1</v>
      </c>
      <c r="G732" s="325">
        <f>'ECE-EU Species'!G28</f>
        <v>266</v>
      </c>
    </row>
    <row r="733" spans="1:7" ht="13.5" thickBot="1" x14ac:dyDescent="0.25">
      <c r="A733" s="326" t="str">
        <f>Cover!$G$25</f>
        <v>NO</v>
      </c>
      <c r="B733" s="322" t="s">
        <v>290</v>
      </c>
      <c r="C733" s="322">
        <f>'ECE-EU Species'!$F$13</f>
        <v>2019</v>
      </c>
      <c r="D733" s="324" t="s">
        <v>214</v>
      </c>
      <c r="E733" s="331" t="s">
        <v>248</v>
      </c>
      <c r="F733" s="368" t="str">
        <f t="shared" si="11"/>
        <v>NO_M_2019_1000 NAC_ST_1_2_NC_2</v>
      </c>
      <c r="G733" s="325">
        <f>'ECE-EU Species'!G29</f>
        <v>0</v>
      </c>
    </row>
    <row r="734" spans="1:7" ht="13.5" thickBot="1" x14ac:dyDescent="0.25">
      <c r="A734" s="326" t="str">
        <f>Cover!$G$25</f>
        <v>NO</v>
      </c>
      <c r="B734" s="322" t="s">
        <v>290</v>
      </c>
      <c r="C734" s="322">
        <f>'ECE-EU Species'!$F$13</f>
        <v>2019</v>
      </c>
      <c r="D734" s="324" t="s">
        <v>214</v>
      </c>
      <c r="E734" s="331" t="s">
        <v>249</v>
      </c>
      <c r="F734" s="368" t="str">
        <f t="shared" si="11"/>
        <v>NO_M_2019_1000 NAC_ST_1_2_NC_1_2</v>
      </c>
      <c r="G734" s="325">
        <f>'ECE-EU Species'!G30</f>
        <v>0</v>
      </c>
    </row>
    <row r="735" spans="1:7" ht="13.5" thickBot="1" x14ac:dyDescent="0.25">
      <c r="A735" s="326" t="str">
        <f>Cover!$G$25</f>
        <v>NO</v>
      </c>
      <c r="B735" s="322" t="s">
        <v>290</v>
      </c>
      <c r="C735" s="322">
        <f>'ECE-EU Species'!$F$13</f>
        <v>2019</v>
      </c>
      <c r="D735" s="324" t="s">
        <v>214</v>
      </c>
      <c r="E735" s="331" t="s">
        <v>250</v>
      </c>
      <c r="F735" s="368" t="str">
        <f t="shared" si="11"/>
        <v>NO_M_2019_1000 NAC_ST_1_2_NC_2_2</v>
      </c>
      <c r="G735" s="325">
        <f>'ECE-EU Species'!G31</f>
        <v>25</v>
      </c>
    </row>
    <row r="736" spans="1:7" ht="13.5" thickBot="1" x14ac:dyDescent="0.25">
      <c r="A736" s="326" t="str">
        <f>Cover!$G$25</f>
        <v>NO</v>
      </c>
      <c r="B736" s="322" t="s">
        <v>290</v>
      </c>
      <c r="C736" s="322">
        <f>'ECE-EU Species'!$F$13</f>
        <v>2019</v>
      </c>
      <c r="D736" s="324" t="s">
        <v>214</v>
      </c>
      <c r="E736" s="331" t="s">
        <v>251</v>
      </c>
      <c r="F736" s="368" t="str">
        <f t="shared" si="11"/>
        <v>NO_M_2019_1000 NAC_ST_1_2_NC_3</v>
      </c>
      <c r="G736" s="325">
        <f>'ECE-EU Species'!G32</f>
        <v>549</v>
      </c>
    </row>
    <row r="737" spans="1:7" ht="13.5" thickBot="1" x14ac:dyDescent="0.25">
      <c r="A737" s="326" t="str">
        <f>Cover!$G$25</f>
        <v>NO</v>
      </c>
      <c r="B737" s="322" t="s">
        <v>290</v>
      </c>
      <c r="C737" s="322">
        <f>'ECE-EU Species'!$F$13</f>
        <v>2019</v>
      </c>
      <c r="D737" s="324" t="s">
        <v>214</v>
      </c>
      <c r="E737" s="331" t="s">
        <v>252</v>
      </c>
      <c r="F737" s="368" t="str">
        <f t="shared" si="11"/>
        <v>NO_M_2019_1000 NAC_ST_1_2_NC_1_3</v>
      </c>
      <c r="G737" s="325">
        <f>'ECE-EU Species'!G33</f>
        <v>2757119</v>
      </c>
    </row>
    <row r="738" spans="1:7" ht="13.5" thickBot="1" x14ac:dyDescent="0.25">
      <c r="A738" s="326" t="str">
        <f>Cover!$G$25</f>
        <v>NO</v>
      </c>
      <c r="B738" s="322" t="s">
        <v>290</v>
      </c>
      <c r="C738" s="322">
        <f>'ECE-EU Species'!$F$13</f>
        <v>2019</v>
      </c>
      <c r="D738" s="324" t="s">
        <v>214</v>
      </c>
      <c r="E738" s="331" t="s">
        <v>253</v>
      </c>
      <c r="F738" s="368" t="str">
        <f t="shared" si="11"/>
        <v>NO_M_2019_1000 NAC_ST_1_2_NC_2_3</v>
      </c>
      <c r="G738" s="325">
        <f>'ECE-EU Species'!G34</f>
        <v>1067943</v>
      </c>
    </row>
    <row r="739" spans="1:7" ht="13.5" thickBot="1" x14ac:dyDescent="0.25">
      <c r="A739" s="326" t="str">
        <f>Cover!$G$25</f>
        <v>NO</v>
      </c>
      <c r="B739" s="322" t="s">
        <v>290</v>
      </c>
      <c r="C739" s="322">
        <f>'ECE-EU Species'!$F$13</f>
        <v>2019</v>
      </c>
      <c r="D739" s="324" t="s">
        <v>214</v>
      </c>
      <c r="E739" s="331" t="s">
        <v>254</v>
      </c>
      <c r="F739" s="368" t="str">
        <f t="shared" si="11"/>
        <v>NO_M_2019_1000 NAC_ST_1_2_NC_4</v>
      </c>
      <c r="G739" s="325">
        <f>'ECE-EU Species'!G35</f>
        <v>1663492</v>
      </c>
    </row>
    <row r="740" spans="1:7" ht="13.5" thickBot="1" x14ac:dyDescent="0.25">
      <c r="A740" s="326" t="str">
        <f>Cover!$G$25</f>
        <v>NO</v>
      </c>
      <c r="B740" s="322" t="s">
        <v>290</v>
      </c>
      <c r="C740" s="322">
        <f>'ECE-EU Species'!$F$13</f>
        <v>2019</v>
      </c>
      <c r="D740" s="324" t="s">
        <v>214</v>
      </c>
      <c r="E740" s="331" t="s">
        <v>255</v>
      </c>
      <c r="F740" s="368" t="str">
        <f t="shared" si="11"/>
        <v>NO_M_2019_1000 NAC_ST_1_2_NC_5</v>
      </c>
      <c r="G740" s="325">
        <f>'ECE-EU Species'!G36</f>
        <v>238953</v>
      </c>
    </row>
    <row r="741" spans="1:7" ht="13.5" thickBot="1" x14ac:dyDescent="0.25">
      <c r="A741" s="326" t="str">
        <f>Cover!$G$25</f>
        <v>NO</v>
      </c>
      <c r="B741" s="322" t="s">
        <v>290</v>
      </c>
      <c r="C741" s="322">
        <f>'ECE-EU Species'!$F$13</f>
        <v>2019</v>
      </c>
      <c r="D741" s="324" t="s">
        <v>214</v>
      </c>
      <c r="E741" s="331" t="s">
        <v>256</v>
      </c>
      <c r="F741" s="368" t="str">
        <f t="shared" si="11"/>
        <v>NO_M_2019_1000 NAC_ST_5_C</v>
      </c>
      <c r="G741" s="325">
        <f>'ECE-EU Species'!G37</f>
        <v>134044</v>
      </c>
    </row>
    <row r="742" spans="1:7" ht="13.5" thickBot="1" x14ac:dyDescent="0.25">
      <c r="A742" s="326" t="str">
        <f>Cover!$G$25</f>
        <v>NO</v>
      </c>
      <c r="B742" s="322" t="s">
        <v>290</v>
      </c>
      <c r="C742" s="322">
        <f>'ECE-EU Species'!$F$13</f>
        <v>2019</v>
      </c>
      <c r="D742" s="324" t="s">
        <v>214</v>
      </c>
      <c r="E742" s="331" t="s">
        <v>257</v>
      </c>
      <c r="F742" s="368" t="str">
        <f t="shared" si="11"/>
        <v>NO_M_2019_1000 NAC_ST_5_C_1</v>
      </c>
      <c r="G742" s="325">
        <f>'ECE-EU Species'!G38</f>
        <v>3416</v>
      </c>
    </row>
    <row r="743" spans="1:7" ht="13.5" thickBot="1" x14ac:dyDescent="0.25">
      <c r="A743" s="326" t="str">
        <f>Cover!$G$25</f>
        <v>NO</v>
      </c>
      <c r="B743" s="322" t="s">
        <v>290</v>
      </c>
      <c r="C743" s="322">
        <f>'ECE-EU Species'!$F$13</f>
        <v>2019</v>
      </c>
      <c r="D743" s="324" t="s">
        <v>214</v>
      </c>
      <c r="E743" s="331" t="s">
        <v>258</v>
      </c>
      <c r="F743" s="368" t="str">
        <f t="shared" si="11"/>
        <v>NO_M_2019_1000 NAC_ST_5_C_2</v>
      </c>
      <c r="G743" s="325">
        <f>'ECE-EU Species'!G39</f>
        <v>608</v>
      </c>
    </row>
    <row r="744" spans="1:7" ht="13.5" thickBot="1" x14ac:dyDescent="0.25">
      <c r="A744" s="326" t="str">
        <f>Cover!$G$25</f>
        <v>NO</v>
      </c>
      <c r="B744" s="322" t="s">
        <v>290</v>
      </c>
      <c r="C744" s="322">
        <f>'ECE-EU Species'!$F$13</f>
        <v>2019</v>
      </c>
      <c r="D744" s="324" t="s">
        <v>214</v>
      </c>
      <c r="E744" s="331" t="s">
        <v>259</v>
      </c>
      <c r="F744" s="368" t="str">
        <f t="shared" si="11"/>
        <v>NO_M_2019_1000 NAC_ST_5_NC</v>
      </c>
      <c r="G744" s="325">
        <f>'ECE-EU Species'!G40</f>
        <v>121</v>
      </c>
    </row>
    <row r="745" spans="1:7" ht="13.5" thickBot="1" x14ac:dyDescent="0.25">
      <c r="A745" s="326" t="str">
        <f>Cover!$G$25</f>
        <v>NO</v>
      </c>
      <c r="B745" s="322" t="s">
        <v>290</v>
      </c>
      <c r="C745" s="322">
        <f>'ECE-EU Species'!$F$13</f>
        <v>2019</v>
      </c>
      <c r="D745" s="324" t="s">
        <v>214</v>
      </c>
      <c r="E745" s="331" t="s">
        <v>260</v>
      </c>
      <c r="F745" s="368" t="str">
        <f t="shared" si="11"/>
        <v>NO_M_2019_1000 NAC_ST_5_NC_1</v>
      </c>
      <c r="G745" s="325">
        <f>'ECE-EU Species'!G41</f>
        <v>11645</v>
      </c>
    </row>
    <row r="746" spans="1:7" ht="13.5" thickBot="1" x14ac:dyDescent="0.25">
      <c r="A746" s="326" t="str">
        <f>Cover!$G$25</f>
        <v>NO</v>
      </c>
      <c r="B746" s="322" t="s">
        <v>290</v>
      </c>
      <c r="C746" s="322">
        <f>'ECE-EU Species'!$F$13</f>
        <v>2019</v>
      </c>
      <c r="D746" s="324" t="s">
        <v>214</v>
      </c>
      <c r="E746" s="331" t="s">
        <v>261</v>
      </c>
      <c r="F746" s="368" t="str">
        <f t="shared" si="11"/>
        <v>NO_M_2019_1000 NAC_ST_5_NC_2</v>
      </c>
      <c r="G746" s="325">
        <f>'ECE-EU Species'!G42</f>
        <v>3457</v>
      </c>
    </row>
    <row r="747" spans="1:7" ht="13.5" thickBot="1" x14ac:dyDescent="0.25">
      <c r="A747" s="326" t="str">
        <f>Cover!$G$25</f>
        <v>NO</v>
      </c>
      <c r="B747" s="322" t="s">
        <v>290</v>
      </c>
      <c r="C747" s="322">
        <f>'ECE-EU Species'!$F$13</f>
        <v>2019</v>
      </c>
      <c r="D747" s="324" t="s">
        <v>214</v>
      </c>
      <c r="E747" s="331" t="s">
        <v>262</v>
      </c>
      <c r="F747" s="368" t="str">
        <f t="shared" si="11"/>
        <v>NO_M_2019_1000 NAC_ST_5_NC_3</v>
      </c>
      <c r="G747" s="325">
        <f>'ECE-EU Species'!G43</f>
        <v>5793</v>
      </c>
    </row>
    <row r="748" spans="1:7" ht="13.5" thickBot="1" x14ac:dyDescent="0.25">
      <c r="A748" s="326" t="str">
        <f>Cover!$G$25</f>
        <v>NO</v>
      </c>
      <c r="B748" s="322" t="s">
        <v>290</v>
      </c>
      <c r="C748" s="322">
        <f>'ECE-EU Species'!$F$13</f>
        <v>2019</v>
      </c>
      <c r="D748" s="324" t="s">
        <v>214</v>
      </c>
      <c r="E748" s="331" t="s">
        <v>263</v>
      </c>
      <c r="F748" s="368" t="str">
        <f t="shared" si="11"/>
        <v>NO_M_2019_1000 NAC_ST_5_NC_4</v>
      </c>
      <c r="G748" s="325">
        <f>'ECE-EU Species'!G44</f>
        <v>0</v>
      </c>
    </row>
    <row r="749" spans="1:7" ht="13.5" thickBot="1" x14ac:dyDescent="0.25">
      <c r="A749" s="326" t="str">
        <f>Cover!$G$25</f>
        <v>NO</v>
      </c>
      <c r="B749" s="322" t="s">
        <v>290</v>
      </c>
      <c r="C749" s="322">
        <f>'ECE-EU Species'!$F$13</f>
        <v>2019</v>
      </c>
      <c r="D749" s="324" t="s">
        <v>214</v>
      </c>
      <c r="E749" s="331" t="s">
        <v>264</v>
      </c>
      <c r="F749" s="368" t="str">
        <f t="shared" si="11"/>
        <v>NO_M_2019_1000 NAC_ST_5_NC_5</v>
      </c>
      <c r="G749" s="325">
        <f>'ECE-EU Species'!G45</f>
        <v>0</v>
      </c>
    </row>
    <row r="750" spans="1:7" ht="13.5" thickBot="1" x14ac:dyDescent="0.25">
      <c r="A750" s="326" t="str">
        <f>Cover!$G$25</f>
        <v>NO</v>
      </c>
      <c r="B750" s="322" t="s">
        <v>290</v>
      </c>
      <c r="C750" s="322">
        <f>'ECE-EU Species'!$F$13</f>
        <v>2019</v>
      </c>
      <c r="D750" s="324" t="s">
        <v>214</v>
      </c>
      <c r="E750" s="331" t="s">
        <v>265</v>
      </c>
      <c r="F750" s="368" t="str">
        <f t="shared" si="11"/>
        <v>NO_M_2019_1000 NAC_ST_5_NC_6</v>
      </c>
      <c r="G750" s="325">
        <f>'ECE-EU Species'!G46</f>
        <v>9</v>
      </c>
    </row>
    <row r="751" spans="1:7" ht="13.5" thickBot="1" x14ac:dyDescent="0.25">
      <c r="A751" s="328" t="str">
        <f>Cover!$G$25</f>
        <v>NO</v>
      </c>
      <c r="B751" s="329" t="s">
        <v>290</v>
      </c>
      <c r="C751" s="329">
        <f>'ECE-EU Species'!$F$13</f>
        <v>2019</v>
      </c>
      <c r="D751" s="324" t="s">
        <v>214</v>
      </c>
      <c r="E751" s="339" t="s">
        <v>266</v>
      </c>
      <c r="F751" s="368" t="str">
        <f t="shared" si="11"/>
        <v>NO_M_2019_1000 NAC_ST_5_NC_7</v>
      </c>
      <c r="G751" s="325">
        <f>'ECE-EU Species'!G47</f>
        <v>0</v>
      </c>
    </row>
    <row r="752" spans="1:7" ht="13.5" thickBot="1" x14ac:dyDescent="0.25">
      <c r="A752" s="323" t="str">
        <f>Cover!$G$25</f>
        <v>NO</v>
      </c>
      <c r="B752" s="324" t="s">
        <v>290</v>
      </c>
      <c r="C752" s="324">
        <f>'ECE-EU Species'!$H$13</f>
        <v>2020</v>
      </c>
      <c r="D752" s="324" t="s">
        <v>291</v>
      </c>
      <c r="E752" s="338" t="s">
        <v>222</v>
      </c>
      <c r="F752" s="368" t="str">
        <f t="shared" si="11"/>
        <v>NO_M_2020_1000 m3_ST_1_2_C</v>
      </c>
      <c r="G752" s="325">
        <f>'ECE-EU Species'!H15</f>
        <v>336.32</v>
      </c>
    </row>
    <row r="753" spans="1:7" ht="13.5" thickBot="1" x14ac:dyDescent="0.25">
      <c r="A753" s="326" t="str">
        <f>Cover!$G$25</f>
        <v>NO</v>
      </c>
      <c r="B753" s="322" t="s">
        <v>290</v>
      </c>
      <c r="C753" s="322">
        <f>'ECE-EU Species'!$H$13</f>
        <v>2020</v>
      </c>
      <c r="D753" s="322" t="s">
        <v>291</v>
      </c>
      <c r="E753" s="331" t="s">
        <v>223</v>
      </c>
      <c r="F753" s="368" t="str">
        <f t="shared" si="11"/>
        <v>NO_M_2020_1000 m3_ST_1_2_C_1</v>
      </c>
      <c r="G753" s="327">
        <f>'ECE-EU Species'!H16</f>
        <v>292.78999999999996</v>
      </c>
    </row>
    <row r="754" spans="1:7" ht="13.5" thickBot="1" x14ac:dyDescent="0.25">
      <c r="A754" s="326" t="str">
        <f>Cover!$G$25</f>
        <v>NO</v>
      </c>
      <c r="B754" s="322" t="s">
        <v>290</v>
      </c>
      <c r="C754" s="322">
        <f>'ECE-EU Species'!$H$13</f>
        <v>2020</v>
      </c>
      <c r="D754" s="322" t="s">
        <v>291</v>
      </c>
      <c r="E754" s="331" t="s">
        <v>224</v>
      </c>
      <c r="F754" s="368" t="str">
        <f t="shared" si="11"/>
        <v>NO_M_2020_1000 m3_ST_1_2_C_1_1</v>
      </c>
      <c r="G754" s="327">
        <f>'ECE-EU Species'!H17</f>
        <v>0</v>
      </c>
    </row>
    <row r="755" spans="1:7" ht="13.5" thickBot="1" x14ac:dyDescent="0.25">
      <c r="A755" s="326" t="str">
        <f>Cover!$G$25</f>
        <v>NO</v>
      </c>
      <c r="B755" s="322" t="s">
        <v>290</v>
      </c>
      <c r="C755" s="322">
        <f>'ECE-EU Species'!$H$13</f>
        <v>2020</v>
      </c>
      <c r="D755" s="322" t="s">
        <v>291</v>
      </c>
      <c r="E755" s="331" t="s">
        <v>225</v>
      </c>
      <c r="F755" s="368" t="str">
        <f t="shared" si="11"/>
        <v>NO_M_2020_1000 m3_ST_1_2_C_2_1</v>
      </c>
      <c r="G755" s="327">
        <f>'ECE-EU Species'!H18</f>
        <v>0</v>
      </c>
    </row>
    <row r="756" spans="1:7" ht="13.5" thickBot="1" x14ac:dyDescent="0.25">
      <c r="A756" s="326" t="str">
        <f>Cover!$G$25</f>
        <v>NO</v>
      </c>
      <c r="B756" s="322" t="s">
        <v>290</v>
      </c>
      <c r="C756" s="322">
        <f>'ECE-EU Species'!$H$13</f>
        <v>2020</v>
      </c>
      <c r="D756" s="322" t="s">
        <v>291</v>
      </c>
      <c r="E756" s="331" t="s">
        <v>226</v>
      </c>
      <c r="F756" s="368" t="str">
        <f t="shared" si="11"/>
        <v>NO_M_2020_1000 m3_ST_1_2_C_2</v>
      </c>
      <c r="G756" s="327">
        <f>'ECE-EU Species'!H19</f>
        <v>31.704999999999998</v>
      </c>
    </row>
    <row r="757" spans="1:7" ht="13.5" thickBot="1" x14ac:dyDescent="0.25">
      <c r="A757" s="326" t="str">
        <f>Cover!$G$25</f>
        <v>NO</v>
      </c>
      <c r="B757" s="322" t="s">
        <v>290</v>
      </c>
      <c r="C757" s="322">
        <f>'ECE-EU Species'!$H$13</f>
        <v>2020</v>
      </c>
      <c r="D757" s="322" t="s">
        <v>291</v>
      </c>
      <c r="E757" s="331" t="s">
        <v>239</v>
      </c>
      <c r="F757" s="368" t="str">
        <f t="shared" si="11"/>
        <v>NO_M_2020_1000 m3_ST_1_2_C_1_2</v>
      </c>
      <c r="G757" s="327">
        <f>'ECE-EU Species'!H20</f>
        <v>0</v>
      </c>
    </row>
    <row r="758" spans="1:7" ht="13.5" thickBot="1" x14ac:dyDescent="0.25">
      <c r="A758" s="326" t="str">
        <f>Cover!$G$25</f>
        <v>NO</v>
      </c>
      <c r="B758" s="322" t="s">
        <v>290</v>
      </c>
      <c r="C758" s="322">
        <f>'ECE-EU Species'!$H$13</f>
        <v>2020</v>
      </c>
      <c r="D758" s="322" t="s">
        <v>291</v>
      </c>
      <c r="E758" s="331" t="s">
        <v>240</v>
      </c>
      <c r="F758" s="368" t="str">
        <f t="shared" si="11"/>
        <v>NO_M_2020_1000 m3_ST_1_2_C_2_2</v>
      </c>
      <c r="G758" s="327">
        <f>'ECE-EU Species'!H21</f>
        <v>0</v>
      </c>
    </row>
    <row r="759" spans="1:7" ht="13.5" thickBot="1" x14ac:dyDescent="0.25">
      <c r="A759" s="326" t="str">
        <f>Cover!$G$25</f>
        <v>NO</v>
      </c>
      <c r="B759" s="322" t="s">
        <v>290</v>
      </c>
      <c r="C759" s="322">
        <f>'ECE-EU Species'!$H$13</f>
        <v>2020</v>
      </c>
      <c r="D759" s="322" t="s">
        <v>291</v>
      </c>
      <c r="E759" s="331" t="s">
        <v>241</v>
      </c>
      <c r="F759" s="368" t="str">
        <f t="shared" si="11"/>
        <v>NO_M_2020_1000 m3_ST_1_2_C_3</v>
      </c>
      <c r="G759" s="327">
        <f>'ECE-EU Species'!H22</f>
        <v>0</v>
      </c>
    </row>
    <row r="760" spans="1:7" ht="13.5" thickBot="1" x14ac:dyDescent="0.25">
      <c r="A760" s="326" t="str">
        <f>Cover!$G$25</f>
        <v>NO</v>
      </c>
      <c r="B760" s="322" t="s">
        <v>290</v>
      </c>
      <c r="C760" s="322">
        <f>'ECE-EU Species'!$H$13</f>
        <v>2020</v>
      </c>
      <c r="D760" s="322" t="s">
        <v>291</v>
      </c>
      <c r="E760" s="331" t="s">
        <v>242</v>
      </c>
      <c r="F760" s="368" t="str">
        <f t="shared" si="11"/>
        <v>NO_M_2020_1000 m3_ST_1_2_C_1_3</v>
      </c>
      <c r="G760" s="327">
        <f>'ECE-EU Species'!H23</f>
        <v>0</v>
      </c>
    </row>
    <row r="761" spans="1:7" ht="13.5" thickBot="1" x14ac:dyDescent="0.25">
      <c r="A761" s="326" t="str">
        <f>Cover!$G$25</f>
        <v>NO</v>
      </c>
      <c r="B761" s="322" t="s">
        <v>290</v>
      </c>
      <c r="C761" s="322">
        <f>'ECE-EU Species'!$H$13</f>
        <v>2020</v>
      </c>
      <c r="D761" s="322" t="s">
        <v>291</v>
      </c>
      <c r="E761" s="331" t="s">
        <v>243</v>
      </c>
      <c r="F761" s="368" t="str">
        <f t="shared" si="11"/>
        <v>NO_M_2020_1000 m3_ST_1_2_C_2_3</v>
      </c>
      <c r="G761" s="327">
        <f>'ECE-EU Species'!H24</f>
        <v>0</v>
      </c>
    </row>
    <row r="762" spans="1:7" ht="13.5" thickBot="1" x14ac:dyDescent="0.25">
      <c r="A762" s="326" t="str">
        <f>Cover!$G$25</f>
        <v>NO</v>
      </c>
      <c r="B762" s="322" t="s">
        <v>290</v>
      </c>
      <c r="C762" s="322">
        <f>'ECE-EU Species'!$H$13</f>
        <v>2020</v>
      </c>
      <c r="D762" s="322" t="s">
        <v>291</v>
      </c>
      <c r="E762" s="331" t="s">
        <v>244</v>
      </c>
      <c r="F762" s="368" t="str">
        <f t="shared" si="11"/>
        <v>NO_M_2020_1000 m3_ST_1_2_NC</v>
      </c>
      <c r="G762" s="327">
        <f>'ECE-EU Species'!H25</f>
        <v>0.313</v>
      </c>
    </row>
    <row r="763" spans="1:7" ht="13.5" thickBot="1" x14ac:dyDescent="0.25">
      <c r="A763" s="326" t="str">
        <f>Cover!$G$25</f>
        <v>NO</v>
      </c>
      <c r="B763" s="322" t="s">
        <v>290</v>
      </c>
      <c r="C763" s="322">
        <f>'ECE-EU Species'!$H$13</f>
        <v>2020</v>
      </c>
      <c r="D763" s="322" t="s">
        <v>291</v>
      </c>
      <c r="E763" s="331" t="s">
        <v>245</v>
      </c>
      <c r="F763" s="368" t="str">
        <f t="shared" si="11"/>
        <v>NO_M_2020_1000 m3_ST_1_2_NC_1</v>
      </c>
      <c r="G763" s="327">
        <f>'ECE-EU Species'!H26</f>
        <v>0.152</v>
      </c>
    </row>
    <row r="764" spans="1:7" ht="13.5" thickBot="1" x14ac:dyDescent="0.25">
      <c r="A764" s="326" t="str">
        <f>Cover!$G$25</f>
        <v>NO</v>
      </c>
      <c r="B764" s="322" t="s">
        <v>290</v>
      </c>
      <c r="C764" s="322">
        <f>'ECE-EU Species'!$H$13</f>
        <v>2020</v>
      </c>
      <c r="D764" s="322" t="s">
        <v>291</v>
      </c>
      <c r="E764" s="331" t="s">
        <v>246</v>
      </c>
      <c r="F764" s="368" t="str">
        <f t="shared" si="11"/>
        <v>NO_M_2020_1000 m3_ST_1_2_NC_1_1</v>
      </c>
      <c r="G764" s="327">
        <f>'ECE-EU Species'!H27</f>
        <v>0</v>
      </c>
    </row>
    <row r="765" spans="1:7" ht="13.5" thickBot="1" x14ac:dyDescent="0.25">
      <c r="A765" s="326" t="str">
        <f>Cover!$G$25</f>
        <v>NO</v>
      </c>
      <c r="B765" s="322" t="s">
        <v>290</v>
      </c>
      <c r="C765" s="322">
        <f>'ECE-EU Species'!$H$13</f>
        <v>2020</v>
      </c>
      <c r="D765" s="322" t="s">
        <v>291</v>
      </c>
      <c r="E765" s="331" t="s">
        <v>247</v>
      </c>
      <c r="F765" s="368" t="str">
        <f t="shared" si="11"/>
        <v>NO_M_2020_1000 m3_ST_1_2_NC_2_1</v>
      </c>
      <c r="G765" s="327">
        <f>'ECE-EU Species'!H28</f>
        <v>3.6000000000000004E-2</v>
      </c>
    </row>
    <row r="766" spans="1:7" ht="13.5" thickBot="1" x14ac:dyDescent="0.25">
      <c r="A766" s="326" t="str">
        <f>Cover!$G$25</f>
        <v>NO</v>
      </c>
      <c r="B766" s="322" t="s">
        <v>290</v>
      </c>
      <c r="C766" s="322">
        <f>'ECE-EU Species'!$H$13</f>
        <v>2020</v>
      </c>
      <c r="D766" s="322" t="s">
        <v>291</v>
      </c>
      <c r="E766" s="331" t="s">
        <v>248</v>
      </c>
      <c r="F766" s="368" t="str">
        <f t="shared" si="11"/>
        <v>NO_M_2020_1000 m3_ST_1_2_NC_2</v>
      </c>
      <c r="G766" s="327">
        <f>'ECE-EU Species'!H29</f>
        <v>0</v>
      </c>
    </row>
    <row r="767" spans="1:7" ht="13.5" thickBot="1" x14ac:dyDescent="0.25">
      <c r="A767" s="326" t="str">
        <f>Cover!$G$25</f>
        <v>NO</v>
      </c>
      <c r="B767" s="322" t="s">
        <v>290</v>
      </c>
      <c r="C767" s="322">
        <f>'ECE-EU Species'!$H$13</f>
        <v>2020</v>
      </c>
      <c r="D767" s="322" t="s">
        <v>291</v>
      </c>
      <c r="E767" s="331" t="s">
        <v>249</v>
      </c>
      <c r="F767" s="368" t="str">
        <f t="shared" si="11"/>
        <v>NO_M_2020_1000 m3_ST_1_2_NC_1_2</v>
      </c>
      <c r="G767" s="327">
        <f>'ECE-EU Species'!H30</f>
        <v>0</v>
      </c>
    </row>
    <row r="768" spans="1:7" ht="13.5" thickBot="1" x14ac:dyDescent="0.25">
      <c r="A768" s="326" t="str">
        <f>Cover!$G$25</f>
        <v>NO</v>
      </c>
      <c r="B768" s="322" t="s">
        <v>290</v>
      </c>
      <c r="C768" s="322">
        <f>'ECE-EU Species'!$H$13</f>
        <v>2020</v>
      </c>
      <c r="D768" s="322" t="s">
        <v>291</v>
      </c>
      <c r="E768" s="331" t="s">
        <v>250</v>
      </c>
      <c r="F768" s="368" t="str">
        <f t="shared" si="11"/>
        <v>NO_M_2020_1000 m3_ST_1_2_NC_2_2</v>
      </c>
      <c r="G768" s="327">
        <f>'ECE-EU Species'!H31</f>
        <v>0</v>
      </c>
    </row>
    <row r="769" spans="1:7" ht="13.5" thickBot="1" x14ac:dyDescent="0.25">
      <c r="A769" s="326" t="str">
        <f>Cover!$G$25</f>
        <v>NO</v>
      </c>
      <c r="B769" s="322" t="s">
        <v>290</v>
      </c>
      <c r="C769" s="322">
        <f>'ECE-EU Species'!$H$13</f>
        <v>2020</v>
      </c>
      <c r="D769" s="322" t="s">
        <v>291</v>
      </c>
      <c r="E769" s="331" t="s">
        <v>251</v>
      </c>
      <c r="F769" s="368" t="str">
        <f t="shared" si="11"/>
        <v>NO_M_2020_1000 m3_ST_1_2_NC_3</v>
      </c>
      <c r="G769" s="327">
        <f>'ECE-EU Species'!H32</f>
        <v>2.4E-2</v>
      </c>
    </row>
    <row r="770" spans="1:7" ht="13.5" thickBot="1" x14ac:dyDescent="0.25">
      <c r="A770" s="326" t="str">
        <f>Cover!$G$25</f>
        <v>NO</v>
      </c>
      <c r="B770" s="322" t="s">
        <v>290</v>
      </c>
      <c r="C770" s="322">
        <f>'ECE-EU Species'!$H$13</f>
        <v>2020</v>
      </c>
      <c r="D770" s="322" t="s">
        <v>291</v>
      </c>
      <c r="E770" s="331" t="s">
        <v>252</v>
      </c>
      <c r="F770" s="368" t="str">
        <f t="shared" si="11"/>
        <v>NO_M_2020_1000 m3_ST_1_2_NC_1_3</v>
      </c>
      <c r="G770" s="327">
        <f>'ECE-EU Species'!H33</f>
        <v>1020.5940000000001</v>
      </c>
    </row>
    <row r="771" spans="1:7" ht="13.5" thickBot="1" x14ac:dyDescent="0.25">
      <c r="A771" s="326" t="str">
        <f>Cover!$G$25</f>
        <v>NO</v>
      </c>
      <c r="B771" s="322" t="s">
        <v>290</v>
      </c>
      <c r="C771" s="322">
        <f>'ECE-EU Species'!$H$13</f>
        <v>2020</v>
      </c>
      <c r="D771" s="322" t="s">
        <v>291</v>
      </c>
      <c r="E771" s="331" t="s">
        <v>253</v>
      </c>
      <c r="F771" s="368" t="str">
        <f t="shared" si="11"/>
        <v>NO_M_2020_1000 m3_ST_1_2_NC_2_3</v>
      </c>
      <c r="G771" s="327">
        <f>'ECE-EU Species'!H34</f>
        <v>388.99099999999999</v>
      </c>
    </row>
    <row r="772" spans="1:7" ht="13.5" thickBot="1" x14ac:dyDescent="0.25">
      <c r="A772" s="326" t="str">
        <f>Cover!$G$25</f>
        <v>NO</v>
      </c>
      <c r="B772" s="322" t="s">
        <v>290</v>
      </c>
      <c r="C772" s="322">
        <f>'ECE-EU Species'!$H$13</f>
        <v>2020</v>
      </c>
      <c r="D772" s="322" t="s">
        <v>291</v>
      </c>
      <c r="E772" s="331" t="s">
        <v>254</v>
      </c>
      <c r="F772" s="368" t="str">
        <f t="shared" si="11"/>
        <v>NO_M_2020_1000 m3_ST_1_2_NC_4</v>
      </c>
      <c r="G772" s="327">
        <f>'ECE-EU Species'!H35</f>
        <v>626.45600000000002</v>
      </c>
    </row>
    <row r="773" spans="1:7" ht="13.5" thickBot="1" x14ac:dyDescent="0.25">
      <c r="A773" s="326" t="str">
        <f>Cover!$G$25</f>
        <v>NO</v>
      </c>
      <c r="B773" s="322" t="s">
        <v>290</v>
      </c>
      <c r="C773" s="322">
        <f>'ECE-EU Species'!$H$13</f>
        <v>2020</v>
      </c>
      <c r="D773" s="322" t="s">
        <v>291</v>
      </c>
      <c r="E773" s="331" t="s">
        <v>255</v>
      </c>
      <c r="F773" s="368" t="str">
        <f t="shared" si="11"/>
        <v>NO_M_2020_1000 m3_ST_1_2_NC_5</v>
      </c>
      <c r="G773" s="327">
        <f>'ECE-EU Species'!H36</f>
        <v>20.538</v>
      </c>
    </row>
    <row r="774" spans="1:7" ht="13.5" thickBot="1" x14ac:dyDescent="0.25">
      <c r="A774" s="326" t="str">
        <f>Cover!$G$25</f>
        <v>NO</v>
      </c>
      <c r="B774" s="322" t="s">
        <v>290</v>
      </c>
      <c r="C774" s="322">
        <f>'ECE-EU Species'!$H$13</f>
        <v>2020</v>
      </c>
      <c r="D774" s="322" t="s">
        <v>291</v>
      </c>
      <c r="E774" s="331" t="s">
        <v>256</v>
      </c>
      <c r="F774" s="368" t="str">
        <f t="shared" si="11"/>
        <v>NO_M_2020_1000 m3_ST_5_C</v>
      </c>
      <c r="G774" s="327">
        <f>'ECE-EU Species'!H37</f>
        <v>10.754</v>
      </c>
    </row>
    <row r="775" spans="1:7" ht="13.5" thickBot="1" x14ac:dyDescent="0.25">
      <c r="A775" s="326" t="str">
        <f>Cover!$G$25</f>
        <v>NO</v>
      </c>
      <c r="B775" s="322" t="s">
        <v>290</v>
      </c>
      <c r="C775" s="322">
        <f>'ECE-EU Species'!$H$13</f>
        <v>2020</v>
      </c>
      <c r="D775" s="322" t="s">
        <v>291</v>
      </c>
      <c r="E775" s="331" t="s">
        <v>257</v>
      </c>
      <c r="F775" s="368" t="str">
        <f t="shared" si="11"/>
        <v>NO_M_2020_1000 m3_ST_5_C_1</v>
      </c>
      <c r="G775" s="327">
        <f>'ECE-EU Species'!H38</f>
        <v>0.70799999999999996</v>
      </c>
    </row>
    <row r="776" spans="1:7" ht="13.5" thickBot="1" x14ac:dyDescent="0.25">
      <c r="A776" s="326" t="str">
        <f>Cover!$G$25</f>
        <v>NO</v>
      </c>
      <c r="B776" s="322" t="s">
        <v>290</v>
      </c>
      <c r="C776" s="322">
        <f>'ECE-EU Species'!$H$13</f>
        <v>2020</v>
      </c>
      <c r="D776" s="322" t="s">
        <v>291</v>
      </c>
      <c r="E776" s="331" t="s">
        <v>258</v>
      </c>
      <c r="F776" s="368" t="str">
        <f t="shared" si="11"/>
        <v>NO_M_2020_1000 m3_ST_5_C_2</v>
      </c>
      <c r="G776" s="327">
        <f>'ECE-EU Species'!H39</f>
        <v>7.4999999999999997E-2</v>
      </c>
    </row>
    <row r="777" spans="1:7" ht="13.5" thickBot="1" x14ac:dyDescent="0.25">
      <c r="A777" s="326" t="str">
        <f>Cover!$G$25</f>
        <v>NO</v>
      </c>
      <c r="B777" s="322" t="s">
        <v>290</v>
      </c>
      <c r="C777" s="322">
        <f>'ECE-EU Species'!$H$13</f>
        <v>2020</v>
      </c>
      <c r="D777" s="322" t="s">
        <v>291</v>
      </c>
      <c r="E777" s="331" t="s">
        <v>259</v>
      </c>
      <c r="F777" s="368" t="str">
        <f t="shared" si="11"/>
        <v>NO_M_2020_1000 m3_ST_5_NC</v>
      </c>
      <c r="G777" s="327">
        <f>'ECE-EU Species'!H40</f>
        <v>7.0000000000000001E-3</v>
      </c>
    </row>
    <row r="778" spans="1:7" ht="13.5" thickBot="1" x14ac:dyDescent="0.25">
      <c r="A778" s="326" t="str">
        <f>Cover!$G$25</f>
        <v>NO</v>
      </c>
      <c r="B778" s="322" t="s">
        <v>290</v>
      </c>
      <c r="C778" s="322">
        <f>'ECE-EU Species'!$H$13</f>
        <v>2020</v>
      </c>
      <c r="D778" s="322" t="s">
        <v>291</v>
      </c>
      <c r="E778" s="331" t="s">
        <v>260</v>
      </c>
      <c r="F778" s="368" t="str">
        <f t="shared" si="11"/>
        <v>NO_M_2020_1000 m3_ST_5_NC_1</v>
      </c>
      <c r="G778" s="327">
        <f>'ECE-EU Species'!H41</f>
        <v>0.93600000000000005</v>
      </c>
    </row>
    <row r="779" spans="1:7" ht="13.5" thickBot="1" x14ac:dyDescent="0.25">
      <c r="A779" s="326" t="str">
        <f>Cover!$G$25</f>
        <v>NO</v>
      </c>
      <c r="B779" s="322" t="s">
        <v>290</v>
      </c>
      <c r="C779" s="322">
        <f>'ECE-EU Species'!$H$13</f>
        <v>2020</v>
      </c>
      <c r="D779" s="322" t="s">
        <v>291</v>
      </c>
      <c r="E779" s="331" t="s">
        <v>261</v>
      </c>
      <c r="F779" s="368" t="str">
        <f t="shared" si="11"/>
        <v>NO_M_2020_1000 m3_ST_5_NC_2</v>
      </c>
      <c r="G779" s="327">
        <f>'ECE-EU Species'!H42</f>
        <v>0.51100000000000001</v>
      </c>
    </row>
    <row r="780" spans="1:7" ht="13.5" thickBot="1" x14ac:dyDescent="0.25">
      <c r="A780" s="326" t="str">
        <f>Cover!$G$25</f>
        <v>NO</v>
      </c>
      <c r="B780" s="322" t="s">
        <v>290</v>
      </c>
      <c r="C780" s="322">
        <f>'ECE-EU Species'!$H$13</f>
        <v>2020</v>
      </c>
      <c r="D780" s="322" t="s">
        <v>291</v>
      </c>
      <c r="E780" s="331" t="s">
        <v>262</v>
      </c>
      <c r="F780" s="368" t="str">
        <f t="shared" si="11"/>
        <v>NO_M_2020_1000 m3_ST_5_NC_3</v>
      </c>
      <c r="G780" s="327">
        <f>'ECE-EU Species'!H43</f>
        <v>2.2389999999999999</v>
      </c>
    </row>
    <row r="781" spans="1:7" ht="13.5" thickBot="1" x14ac:dyDescent="0.25">
      <c r="A781" s="326" t="str">
        <f>Cover!$G$25</f>
        <v>NO</v>
      </c>
      <c r="B781" s="322" t="s">
        <v>290</v>
      </c>
      <c r="C781" s="322">
        <f>'ECE-EU Species'!$H$13</f>
        <v>2020</v>
      </c>
      <c r="D781" s="322" t="s">
        <v>291</v>
      </c>
      <c r="E781" s="331" t="s">
        <v>263</v>
      </c>
      <c r="F781" s="368" t="str">
        <f t="shared" si="11"/>
        <v>NO_M_2020_1000 m3_ST_5_NC_4</v>
      </c>
      <c r="G781" s="327">
        <f>'ECE-EU Species'!H44</f>
        <v>0</v>
      </c>
    </row>
    <row r="782" spans="1:7" ht="13.5" thickBot="1" x14ac:dyDescent="0.25">
      <c r="A782" s="326" t="str">
        <f>Cover!$G$25</f>
        <v>NO</v>
      </c>
      <c r="B782" s="322" t="s">
        <v>290</v>
      </c>
      <c r="C782" s="322">
        <f>'ECE-EU Species'!$H$13</f>
        <v>2020</v>
      </c>
      <c r="D782" s="322" t="s">
        <v>291</v>
      </c>
      <c r="E782" s="331" t="s">
        <v>264</v>
      </c>
      <c r="F782" s="368" t="str">
        <f t="shared" si="11"/>
        <v>NO_M_2020_1000 m3_ST_5_NC_5</v>
      </c>
      <c r="G782" s="327">
        <f>'ECE-EU Species'!H45</f>
        <v>0</v>
      </c>
    </row>
    <row r="783" spans="1:7" ht="13.5" thickBot="1" x14ac:dyDescent="0.25">
      <c r="A783" s="326" t="str">
        <f>Cover!$G$25</f>
        <v>NO</v>
      </c>
      <c r="B783" s="322" t="s">
        <v>290</v>
      </c>
      <c r="C783" s="322">
        <f>'ECE-EU Species'!$H$13</f>
        <v>2020</v>
      </c>
      <c r="D783" s="322" t="s">
        <v>291</v>
      </c>
      <c r="E783" s="331" t="s">
        <v>265</v>
      </c>
      <c r="F783" s="368" t="str">
        <f t="shared" si="11"/>
        <v>NO_M_2020_1000 m3_ST_5_NC_6</v>
      </c>
      <c r="G783" s="327">
        <f>'ECE-EU Species'!H46</f>
        <v>9</v>
      </c>
    </row>
    <row r="784" spans="1:7" ht="13.5" thickBot="1" x14ac:dyDescent="0.25">
      <c r="A784" s="328" t="str">
        <f>Cover!$G$25</f>
        <v>NO</v>
      </c>
      <c r="B784" s="329" t="s">
        <v>290</v>
      </c>
      <c r="C784" s="329">
        <f>'ECE-EU Species'!$H$13</f>
        <v>2020</v>
      </c>
      <c r="D784" s="329" t="s">
        <v>291</v>
      </c>
      <c r="E784" s="339" t="s">
        <v>266</v>
      </c>
      <c r="F784" s="368" t="str">
        <f t="shared" si="11"/>
        <v>NO_M_2020_1000 m3_ST_5_NC_7</v>
      </c>
      <c r="G784" s="330">
        <f>'ECE-EU Species'!H47</f>
        <v>0</v>
      </c>
    </row>
    <row r="785" spans="1:7" ht="13.5" thickBot="1" x14ac:dyDescent="0.25">
      <c r="A785" s="323" t="str">
        <f>Cover!$G$25</f>
        <v>NO</v>
      </c>
      <c r="B785" s="324" t="s">
        <v>290</v>
      </c>
      <c r="C785" s="324">
        <f>'ECE-EU Species'!$H$13</f>
        <v>2020</v>
      </c>
      <c r="D785" s="324" t="s">
        <v>214</v>
      </c>
      <c r="E785" s="338" t="s">
        <v>222</v>
      </c>
      <c r="F785" s="368" t="str">
        <f t="shared" si="11"/>
        <v>NO_M_2020_1000 NAC_ST_1_2_C</v>
      </c>
      <c r="G785" s="325">
        <f>'ECE-EU Species'!I15</f>
        <v>242899</v>
      </c>
    </row>
    <row r="786" spans="1:7" ht="13.5" thickBot="1" x14ac:dyDescent="0.25">
      <c r="A786" s="326" t="str">
        <f>Cover!$G$25</f>
        <v>NO</v>
      </c>
      <c r="B786" s="322" t="s">
        <v>290</v>
      </c>
      <c r="C786" s="322">
        <f>'ECE-EU Species'!$H$13</f>
        <v>2020</v>
      </c>
      <c r="D786" s="324" t="s">
        <v>214</v>
      </c>
      <c r="E786" s="331" t="s">
        <v>223</v>
      </c>
      <c r="F786" s="368" t="str">
        <f t="shared" si="11"/>
        <v>NO_M_2020_1000 NAC_ST_1_2_C_1</v>
      </c>
      <c r="G786" s="325">
        <f>'ECE-EU Species'!I16</f>
        <v>173454</v>
      </c>
    </row>
    <row r="787" spans="1:7" ht="13.5" thickBot="1" x14ac:dyDescent="0.25">
      <c r="A787" s="326" t="str">
        <f>Cover!$G$25</f>
        <v>NO</v>
      </c>
      <c r="B787" s="322" t="s">
        <v>290</v>
      </c>
      <c r="C787" s="322">
        <f>'ECE-EU Species'!$H$13</f>
        <v>2020</v>
      </c>
      <c r="D787" s="324" t="s">
        <v>214</v>
      </c>
      <c r="E787" s="331" t="s">
        <v>224</v>
      </c>
      <c r="F787" s="368" t="str">
        <f t="shared" si="11"/>
        <v>NO_M_2020_1000 NAC_ST_1_2_C_1_1</v>
      </c>
      <c r="G787" s="325">
        <f>'ECE-EU Species'!I17</f>
        <v>0</v>
      </c>
    </row>
    <row r="788" spans="1:7" ht="13.5" thickBot="1" x14ac:dyDescent="0.25">
      <c r="A788" s="326" t="str">
        <f>Cover!$G$25</f>
        <v>NO</v>
      </c>
      <c r="B788" s="322" t="s">
        <v>290</v>
      </c>
      <c r="C788" s="322">
        <f>'ECE-EU Species'!$H$13</f>
        <v>2020</v>
      </c>
      <c r="D788" s="324" t="s">
        <v>214</v>
      </c>
      <c r="E788" s="331" t="s">
        <v>225</v>
      </c>
      <c r="F788" s="368" t="str">
        <f t="shared" si="11"/>
        <v>NO_M_2020_1000 NAC_ST_1_2_C_2_1</v>
      </c>
      <c r="G788" s="325">
        <f>'ECE-EU Species'!I18</f>
        <v>0</v>
      </c>
    </row>
    <row r="789" spans="1:7" ht="13.5" thickBot="1" x14ac:dyDescent="0.25">
      <c r="A789" s="326" t="str">
        <f>Cover!$G$25</f>
        <v>NO</v>
      </c>
      <c r="B789" s="322" t="s">
        <v>290</v>
      </c>
      <c r="C789" s="322">
        <f>'ECE-EU Species'!$H$13</f>
        <v>2020</v>
      </c>
      <c r="D789" s="324" t="s">
        <v>214</v>
      </c>
      <c r="E789" s="331" t="s">
        <v>226</v>
      </c>
      <c r="F789" s="368" t="str">
        <f t="shared" si="11"/>
        <v>NO_M_2020_1000 NAC_ST_1_2_C_2</v>
      </c>
      <c r="G789" s="325">
        <f>'ECE-EU Species'!I19</f>
        <v>24674</v>
      </c>
    </row>
    <row r="790" spans="1:7" ht="13.5" thickBot="1" x14ac:dyDescent="0.25">
      <c r="A790" s="326" t="str">
        <f>Cover!$G$25</f>
        <v>NO</v>
      </c>
      <c r="B790" s="322" t="s">
        <v>290</v>
      </c>
      <c r="C790" s="322">
        <f>'ECE-EU Species'!$H$13</f>
        <v>2020</v>
      </c>
      <c r="D790" s="324" t="s">
        <v>214</v>
      </c>
      <c r="E790" s="331" t="s">
        <v>239</v>
      </c>
      <c r="F790" s="368" t="str">
        <f t="shared" si="11"/>
        <v>NO_M_2020_1000 NAC_ST_1_2_C_1_2</v>
      </c>
      <c r="G790" s="325">
        <f>'ECE-EU Species'!I20</f>
        <v>0</v>
      </c>
    </row>
    <row r="791" spans="1:7" ht="13.5" thickBot="1" x14ac:dyDescent="0.25">
      <c r="A791" s="326" t="str">
        <f>Cover!$G$25</f>
        <v>NO</v>
      </c>
      <c r="B791" s="322" t="s">
        <v>290</v>
      </c>
      <c r="C791" s="322">
        <f>'ECE-EU Species'!$H$13</f>
        <v>2020</v>
      </c>
      <c r="D791" s="324" t="s">
        <v>214</v>
      </c>
      <c r="E791" s="331" t="s">
        <v>240</v>
      </c>
      <c r="F791" s="368" t="str">
        <f t="shared" si="11"/>
        <v>NO_M_2020_1000 NAC_ST_1_2_C_2_2</v>
      </c>
      <c r="G791" s="325">
        <f>'ECE-EU Species'!I21</f>
        <v>0</v>
      </c>
    </row>
    <row r="792" spans="1:7" ht="13.5" thickBot="1" x14ac:dyDescent="0.25">
      <c r="A792" s="326" t="str">
        <f>Cover!$G$25</f>
        <v>NO</v>
      </c>
      <c r="B792" s="322" t="s">
        <v>290</v>
      </c>
      <c r="C792" s="322">
        <f>'ECE-EU Species'!$H$13</f>
        <v>2020</v>
      </c>
      <c r="D792" s="324" t="s">
        <v>214</v>
      </c>
      <c r="E792" s="331" t="s">
        <v>241</v>
      </c>
      <c r="F792" s="368" t="str">
        <f t="shared" si="11"/>
        <v>NO_M_2020_1000 NAC_ST_1_2_C_3</v>
      </c>
      <c r="G792" s="325">
        <f>'ECE-EU Species'!I22</f>
        <v>0</v>
      </c>
    </row>
    <row r="793" spans="1:7" ht="13.5" thickBot="1" x14ac:dyDescent="0.25">
      <c r="A793" s="326" t="str">
        <f>Cover!$G$25</f>
        <v>NO</v>
      </c>
      <c r="B793" s="322" t="s">
        <v>290</v>
      </c>
      <c r="C793" s="322">
        <f>'ECE-EU Species'!$H$13</f>
        <v>2020</v>
      </c>
      <c r="D793" s="324" t="s">
        <v>214</v>
      </c>
      <c r="E793" s="331" t="s">
        <v>242</v>
      </c>
      <c r="F793" s="368" t="str">
        <f t="shared" si="11"/>
        <v>NO_M_2020_1000 NAC_ST_1_2_C_1_3</v>
      </c>
      <c r="G793" s="325">
        <f>'ECE-EU Species'!I23</f>
        <v>0</v>
      </c>
    </row>
    <row r="794" spans="1:7" ht="13.5" thickBot="1" x14ac:dyDescent="0.25">
      <c r="A794" s="326" t="str">
        <f>Cover!$G$25</f>
        <v>NO</v>
      </c>
      <c r="B794" s="322" t="s">
        <v>290</v>
      </c>
      <c r="C794" s="322">
        <f>'ECE-EU Species'!$H$13</f>
        <v>2020</v>
      </c>
      <c r="D794" s="324" t="s">
        <v>214</v>
      </c>
      <c r="E794" s="331" t="s">
        <v>243</v>
      </c>
      <c r="F794" s="368" t="str">
        <f t="shared" si="11"/>
        <v>NO_M_2020_1000 NAC_ST_1_2_C_2_3</v>
      </c>
      <c r="G794" s="325">
        <f>'ECE-EU Species'!I24</f>
        <v>0</v>
      </c>
    </row>
    <row r="795" spans="1:7" ht="13.5" thickBot="1" x14ac:dyDescent="0.25">
      <c r="A795" s="326" t="str">
        <f>Cover!$G$25</f>
        <v>NO</v>
      </c>
      <c r="B795" s="322" t="s">
        <v>290</v>
      </c>
      <c r="C795" s="322">
        <f>'ECE-EU Species'!$H$13</f>
        <v>2020</v>
      </c>
      <c r="D795" s="324" t="s">
        <v>214</v>
      </c>
      <c r="E795" s="331" t="s">
        <v>244</v>
      </c>
      <c r="F795" s="368" t="str">
        <f t="shared" ref="F795:F858" si="12">CONCATENATE(A795,"_",B795,"_",C795,"_",D795,"_",E795)</f>
        <v>NO_M_2020_1000 NAC_ST_1_2_NC</v>
      </c>
      <c r="G795" s="325">
        <f>'ECE-EU Species'!I25</f>
        <v>2608</v>
      </c>
    </row>
    <row r="796" spans="1:7" ht="13.5" thickBot="1" x14ac:dyDescent="0.25">
      <c r="A796" s="326" t="str">
        <f>Cover!$G$25</f>
        <v>NO</v>
      </c>
      <c r="B796" s="322" t="s">
        <v>290</v>
      </c>
      <c r="C796" s="322">
        <f>'ECE-EU Species'!$H$13</f>
        <v>2020</v>
      </c>
      <c r="D796" s="324" t="s">
        <v>214</v>
      </c>
      <c r="E796" s="331" t="s">
        <v>245</v>
      </c>
      <c r="F796" s="368" t="str">
        <f t="shared" si="12"/>
        <v>NO_M_2020_1000 NAC_ST_1_2_NC_1</v>
      </c>
      <c r="G796" s="325">
        <f>'ECE-EU Species'!I26</f>
        <v>1599</v>
      </c>
    </row>
    <row r="797" spans="1:7" ht="13.5" thickBot="1" x14ac:dyDescent="0.25">
      <c r="A797" s="326" t="str">
        <f>Cover!$G$25</f>
        <v>NO</v>
      </c>
      <c r="B797" s="322" t="s">
        <v>290</v>
      </c>
      <c r="C797" s="322">
        <f>'ECE-EU Species'!$H$13</f>
        <v>2020</v>
      </c>
      <c r="D797" s="324" t="s">
        <v>214</v>
      </c>
      <c r="E797" s="331" t="s">
        <v>246</v>
      </c>
      <c r="F797" s="368" t="str">
        <f t="shared" si="12"/>
        <v>NO_M_2020_1000 NAC_ST_1_2_NC_1_1</v>
      </c>
      <c r="G797" s="325">
        <f>'ECE-EU Species'!I27</f>
        <v>0</v>
      </c>
    </row>
    <row r="798" spans="1:7" ht="13.5" thickBot="1" x14ac:dyDescent="0.25">
      <c r="A798" s="326" t="str">
        <f>Cover!$G$25</f>
        <v>NO</v>
      </c>
      <c r="B798" s="322" t="s">
        <v>290</v>
      </c>
      <c r="C798" s="322">
        <f>'ECE-EU Species'!$H$13</f>
        <v>2020</v>
      </c>
      <c r="D798" s="324" t="s">
        <v>214</v>
      </c>
      <c r="E798" s="331" t="s">
        <v>247</v>
      </c>
      <c r="F798" s="368" t="str">
        <f t="shared" si="12"/>
        <v>NO_M_2020_1000 NAC_ST_1_2_NC_2_1</v>
      </c>
      <c r="G798" s="325">
        <f>'ECE-EU Species'!I28</f>
        <v>43</v>
      </c>
    </row>
    <row r="799" spans="1:7" ht="13.5" thickBot="1" x14ac:dyDescent="0.25">
      <c r="A799" s="326" t="str">
        <f>Cover!$G$25</f>
        <v>NO</v>
      </c>
      <c r="B799" s="322" t="s">
        <v>290</v>
      </c>
      <c r="C799" s="322">
        <f>'ECE-EU Species'!$H$13</f>
        <v>2020</v>
      </c>
      <c r="D799" s="324" t="s">
        <v>214</v>
      </c>
      <c r="E799" s="331" t="s">
        <v>248</v>
      </c>
      <c r="F799" s="368" t="str">
        <f t="shared" si="12"/>
        <v>NO_M_2020_1000 NAC_ST_1_2_NC_2</v>
      </c>
      <c r="G799" s="325">
        <f>'ECE-EU Species'!I29</f>
        <v>0</v>
      </c>
    </row>
    <row r="800" spans="1:7" ht="13.5" thickBot="1" x14ac:dyDescent="0.25">
      <c r="A800" s="326" t="str">
        <f>Cover!$G$25</f>
        <v>NO</v>
      </c>
      <c r="B800" s="322" t="s">
        <v>290</v>
      </c>
      <c r="C800" s="322">
        <f>'ECE-EU Species'!$H$13</f>
        <v>2020</v>
      </c>
      <c r="D800" s="324" t="s">
        <v>214</v>
      </c>
      <c r="E800" s="331" t="s">
        <v>249</v>
      </c>
      <c r="F800" s="368" t="str">
        <f t="shared" si="12"/>
        <v>NO_M_2020_1000 NAC_ST_1_2_NC_1_2</v>
      </c>
      <c r="G800" s="325">
        <f>'ECE-EU Species'!I30</f>
        <v>0</v>
      </c>
    </row>
    <row r="801" spans="1:7" ht="13.5" thickBot="1" x14ac:dyDescent="0.25">
      <c r="A801" s="326" t="str">
        <f>Cover!$G$25</f>
        <v>NO</v>
      </c>
      <c r="B801" s="322" t="s">
        <v>290</v>
      </c>
      <c r="C801" s="322">
        <f>'ECE-EU Species'!$H$13</f>
        <v>2020</v>
      </c>
      <c r="D801" s="324" t="s">
        <v>214</v>
      </c>
      <c r="E801" s="331" t="s">
        <v>250</v>
      </c>
      <c r="F801" s="368" t="str">
        <f t="shared" si="12"/>
        <v>NO_M_2020_1000 NAC_ST_1_2_NC_2_2</v>
      </c>
      <c r="G801" s="325">
        <f>'ECE-EU Species'!I31</f>
        <v>0</v>
      </c>
    </row>
    <row r="802" spans="1:7" ht="13.5" thickBot="1" x14ac:dyDescent="0.25">
      <c r="A802" s="326" t="str">
        <f>Cover!$G$25</f>
        <v>NO</v>
      </c>
      <c r="B802" s="322" t="s">
        <v>290</v>
      </c>
      <c r="C802" s="322">
        <f>'ECE-EU Species'!$H$13</f>
        <v>2020</v>
      </c>
      <c r="D802" s="324" t="s">
        <v>214</v>
      </c>
      <c r="E802" s="331" t="s">
        <v>251</v>
      </c>
      <c r="F802" s="368" t="str">
        <f t="shared" si="12"/>
        <v>NO_M_2020_1000 NAC_ST_1_2_NC_3</v>
      </c>
      <c r="G802" s="325">
        <f>'ECE-EU Species'!I32</f>
        <v>233</v>
      </c>
    </row>
    <row r="803" spans="1:7" ht="13.5" thickBot="1" x14ac:dyDescent="0.25">
      <c r="A803" s="326" t="str">
        <f>Cover!$G$25</f>
        <v>NO</v>
      </c>
      <c r="B803" s="322" t="s">
        <v>290</v>
      </c>
      <c r="C803" s="322">
        <f>'ECE-EU Species'!$H$13</f>
        <v>2020</v>
      </c>
      <c r="D803" s="324" t="s">
        <v>214</v>
      </c>
      <c r="E803" s="331" t="s">
        <v>252</v>
      </c>
      <c r="F803" s="368" t="str">
        <f t="shared" si="12"/>
        <v>NO_M_2020_1000 NAC_ST_1_2_NC_1_3</v>
      </c>
      <c r="G803" s="325">
        <f>'ECE-EU Species'!I33</f>
        <v>3006876</v>
      </c>
    </row>
    <row r="804" spans="1:7" ht="13.5" thickBot="1" x14ac:dyDescent="0.25">
      <c r="A804" s="326" t="str">
        <f>Cover!$G$25</f>
        <v>NO</v>
      </c>
      <c r="B804" s="322" t="s">
        <v>290</v>
      </c>
      <c r="C804" s="322">
        <f>'ECE-EU Species'!$H$13</f>
        <v>2020</v>
      </c>
      <c r="D804" s="324" t="s">
        <v>214</v>
      </c>
      <c r="E804" s="331" t="s">
        <v>253</v>
      </c>
      <c r="F804" s="368" t="str">
        <f t="shared" si="12"/>
        <v>NO_M_2020_1000 NAC_ST_1_2_NC_2_3</v>
      </c>
      <c r="G804" s="325">
        <f>'ECE-EU Species'!I34</f>
        <v>1083904</v>
      </c>
    </row>
    <row r="805" spans="1:7" ht="13.5" thickBot="1" x14ac:dyDescent="0.25">
      <c r="A805" s="326" t="str">
        <f>Cover!$G$25</f>
        <v>NO</v>
      </c>
      <c r="B805" s="322" t="s">
        <v>290</v>
      </c>
      <c r="C805" s="322">
        <f>'ECE-EU Species'!$H$13</f>
        <v>2020</v>
      </c>
      <c r="D805" s="324" t="s">
        <v>214</v>
      </c>
      <c r="E805" s="331" t="s">
        <v>254</v>
      </c>
      <c r="F805" s="368" t="str">
        <f t="shared" si="12"/>
        <v>NO_M_2020_1000 NAC_ST_1_2_NC_4</v>
      </c>
      <c r="G805" s="325">
        <f>'ECE-EU Species'!I35</f>
        <v>1895894</v>
      </c>
    </row>
    <row r="806" spans="1:7" ht="13.5" thickBot="1" x14ac:dyDescent="0.25">
      <c r="A806" s="326" t="str">
        <f>Cover!$G$25</f>
        <v>NO</v>
      </c>
      <c r="B806" s="322" t="s">
        <v>290</v>
      </c>
      <c r="C806" s="322">
        <f>'ECE-EU Species'!$H$13</f>
        <v>2020</v>
      </c>
      <c r="D806" s="324" t="s">
        <v>214</v>
      </c>
      <c r="E806" s="331" t="s">
        <v>255</v>
      </c>
      <c r="F806" s="368" t="str">
        <f t="shared" si="12"/>
        <v>NO_M_2020_1000 NAC_ST_1_2_NC_5</v>
      </c>
      <c r="G806" s="325">
        <f>'ECE-EU Species'!I36</f>
        <v>255162</v>
      </c>
    </row>
    <row r="807" spans="1:7" ht="13.5" thickBot="1" x14ac:dyDescent="0.25">
      <c r="A807" s="326" t="str">
        <f>Cover!$G$25</f>
        <v>NO</v>
      </c>
      <c r="B807" s="322" t="s">
        <v>290</v>
      </c>
      <c r="C807" s="322">
        <f>'ECE-EU Species'!$H$13</f>
        <v>2020</v>
      </c>
      <c r="D807" s="324" t="s">
        <v>214</v>
      </c>
      <c r="E807" s="331" t="s">
        <v>256</v>
      </c>
      <c r="F807" s="368" t="str">
        <f t="shared" si="12"/>
        <v>NO_M_2020_1000 NAC_ST_5_C</v>
      </c>
      <c r="G807" s="325">
        <f>'ECE-EU Species'!I37</f>
        <v>144961</v>
      </c>
    </row>
    <row r="808" spans="1:7" ht="13.5" thickBot="1" x14ac:dyDescent="0.25">
      <c r="A808" s="326" t="str">
        <f>Cover!$G$25</f>
        <v>NO</v>
      </c>
      <c r="B808" s="322" t="s">
        <v>290</v>
      </c>
      <c r="C808" s="322">
        <f>'ECE-EU Species'!$H$13</f>
        <v>2020</v>
      </c>
      <c r="D808" s="324" t="s">
        <v>214</v>
      </c>
      <c r="E808" s="331" t="s">
        <v>257</v>
      </c>
      <c r="F808" s="368" t="str">
        <f t="shared" si="12"/>
        <v>NO_M_2020_1000 NAC_ST_5_C_1</v>
      </c>
      <c r="G808" s="325">
        <f>'ECE-EU Species'!I38</f>
        <v>5433</v>
      </c>
    </row>
    <row r="809" spans="1:7" ht="13.5" thickBot="1" x14ac:dyDescent="0.25">
      <c r="A809" s="326" t="str">
        <f>Cover!$G$25</f>
        <v>NO</v>
      </c>
      <c r="B809" s="322" t="s">
        <v>290</v>
      </c>
      <c r="C809" s="322">
        <f>'ECE-EU Species'!$H$13</f>
        <v>2020</v>
      </c>
      <c r="D809" s="324" t="s">
        <v>214</v>
      </c>
      <c r="E809" s="331" t="s">
        <v>258</v>
      </c>
      <c r="F809" s="368" t="str">
        <f t="shared" si="12"/>
        <v>NO_M_2020_1000 NAC_ST_5_C_2</v>
      </c>
      <c r="G809" s="325">
        <f>'ECE-EU Species'!I39</f>
        <v>1252</v>
      </c>
    </row>
    <row r="810" spans="1:7" ht="13.5" thickBot="1" x14ac:dyDescent="0.25">
      <c r="A810" s="326" t="str">
        <f>Cover!$G$25</f>
        <v>NO</v>
      </c>
      <c r="B810" s="322" t="s">
        <v>290</v>
      </c>
      <c r="C810" s="322">
        <f>'ECE-EU Species'!$H$13</f>
        <v>2020</v>
      </c>
      <c r="D810" s="324" t="s">
        <v>214</v>
      </c>
      <c r="E810" s="331" t="s">
        <v>259</v>
      </c>
      <c r="F810" s="368" t="str">
        <f t="shared" si="12"/>
        <v>NO_M_2020_1000 NAC_ST_5_NC</v>
      </c>
      <c r="G810" s="325">
        <f>'ECE-EU Species'!I40</f>
        <v>110</v>
      </c>
    </row>
    <row r="811" spans="1:7" ht="13.5" thickBot="1" x14ac:dyDescent="0.25">
      <c r="A811" s="326" t="str">
        <f>Cover!$G$25</f>
        <v>NO</v>
      </c>
      <c r="B811" s="322" t="s">
        <v>290</v>
      </c>
      <c r="C811" s="322">
        <f>'ECE-EU Species'!$H$13</f>
        <v>2020</v>
      </c>
      <c r="D811" s="324" t="s">
        <v>214</v>
      </c>
      <c r="E811" s="331" t="s">
        <v>260</v>
      </c>
      <c r="F811" s="368" t="str">
        <f t="shared" si="12"/>
        <v>NO_M_2020_1000 NAC_ST_5_NC_1</v>
      </c>
      <c r="G811" s="325">
        <f>'ECE-EU Species'!I41</f>
        <v>10423</v>
      </c>
    </row>
    <row r="812" spans="1:7" ht="13.5" thickBot="1" x14ac:dyDescent="0.25">
      <c r="A812" s="326" t="str">
        <f>Cover!$G$25</f>
        <v>NO</v>
      </c>
      <c r="B812" s="322" t="s">
        <v>290</v>
      </c>
      <c r="C812" s="322">
        <f>'ECE-EU Species'!$H$13</f>
        <v>2020</v>
      </c>
      <c r="D812" s="324" t="s">
        <v>214</v>
      </c>
      <c r="E812" s="331" t="s">
        <v>261</v>
      </c>
      <c r="F812" s="368" t="str">
        <f t="shared" si="12"/>
        <v>NO_M_2020_1000 NAC_ST_5_NC_2</v>
      </c>
      <c r="G812" s="325">
        <f>'ECE-EU Species'!I42</f>
        <v>3402</v>
      </c>
    </row>
    <row r="813" spans="1:7" ht="13.5" thickBot="1" x14ac:dyDescent="0.25">
      <c r="A813" s="326" t="str">
        <f>Cover!$G$25</f>
        <v>NO</v>
      </c>
      <c r="B813" s="322" t="s">
        <v>290</v>
      </c>
      <c r="C813" s="322">
        <f>'ECE-EU Species'!$H$13</f>
        <v>2020</v>
      </c>
      <c r="D813" s="324" t="s">
        <v>214</v>
      </c>
      <c r="E813" s="331" t="s">
        <v>262</v>
      </c>
      <c r="F813" s="368" t="str">
        <f t="shared" si="12"/>
        <v>NO_M_2020_1000 NAC_ST_5_NC_3</v>
      </c>
      <c r="G813" s="325">
        <f>'ECE-EU Species'!I43</f>
        <v>12011</v>
      </c>
    </row>
    <row r="814" spans="1:7" ht="13.5" thickBot="1" x14ac:dyDescent="0.25">
      <c r="A814" s="326" t="str">
        <f>Cover!$G$25</f>
        <v>NO</v>
      </c>
      <c r="B814" s="322" t="s">
        <v>290</v>
      </c>
      <c r="C814" s="322">
        <f>'ECE-EU Species'!$H$13</f>
        <v>2020</v>
      </c>
      <c r="D814" s="324" t="s">
        <v>214</v>
      </c>
      <c r="E814" s="331" t="s">
        <v>263</v>
      </c>
      <c r="F814" s="368" t="str">
        <f t="shared" si="12"/>
        <v>NO_M_2020_1000 NAC_ST_5_NC_4</v>
      </c>
      <c r="G814" s="325">
        <f>'ECE-EU Species'!I44</f>
        <v>0</v>
      </c>
    </row>
    <row r="815" spans="1:7" ht="13.5" thickBot="1" x14ac:dyDescent="0.25">
      <c r="A815" s="326" t="str">
        <f>Cover!$G$25</f>
        <v>NO</v>
      </c>
      <c r="B815" s="322" t="s">
        <v>290</v>
      </c>
      <c r="C815" s="322">
        <f>'ECE-EU Species'!$H$13</f>
        <v>2020</v>
      </c>
      <c r="D815" s="324" t="s">
        <v>214</v>
      </c>
      <c r="E815" s="331" t="s">
        <v>264</v>
      </c>
      <c r="F815" s="368" t="str">
        <f t="shared" si="12"/>
        <v>NO_M_2020_1000 NAC_ST_5_NC_5</v>
      </c>
      <c r="G815" s="325">
        <f>'ECE-EU Species'!I45</f>
        <v>0</v>
      </c>
    </row>
    <row r="816" spans="1:7" ht="13.5" thickBot="1" x14ac:dyDescent="0.25">
      <c r="A816" s="326" t="str">
        <f>Cover!$G$25</f>
        <v>NO</v>
      </c>
      <c r="B816" s="322" t="s">
        <v>290</v>
      </c>
      <c r="C816" s="322">
        <f>'ECE-EU Species'!$H$13</f>
        <v>2020</v>
      </c>
      <c r="D816" s="324" t="s">
        <v>214</v>
      </c>
      <c r="E816" s="331" t="s">
        <v>265</v>
      </c>
      <c r="F816" s="368" t="str">
        <f t="shared" si="12"/>
        <v>NO_M_2020_1000 NAC_ST_5_NC_6</v>
      </c>
      <c r="G816" s="325">
        <f>'ECE-EU Species'!I46</f>
        <v>9</v>
      </c>
    </row>
    <row r="817" spans="1:7" ht="13.5" thickBot="1" x14ac:dyDescent="0.25">
      <c r="A817" s="328" t="str">
        <f>Cover!$G$25</f>
        <v>NO</v>
      </c>
      <c r="B817" s="329" t="s">
        <v>290</v>
      </c>
      <c r="C817" s="329">
        <f>'ECE-EU Species'!$H$13</f>
        <v>2020</v>
      </c>
      <c r="D817" s="324" t="s">
        <v>214</v>
      </c>
      <c r="E817" s="339" t="s">
        <v>266</v>
      </c>
      <c r="F817" s="368" t="str">
        <f t="shared" si="12"/>
        <v>NO_M_2020_1000 NAC_ST_5_NC_7</v>
      </c>
      <c r="G817" s="325">
        <f>'ECE-EU Species'!I47</f>
        <v>0</v>
      </c>
    </row>
    <row r="818" spans="1:7" ht="13.5" thickBot="1" x14ac:dyDescent="0.25">
      <c r="A818" s="323" t="str">
        <f>Cover!$G$25</f>
        <v>NO</v>
      </c>
      <c r="B818" s="324" t="s">
        <v>294</v>
      </c>
      <c r="C818" s="324">
        <f>'ECE-EU Species'!$F$13</f>
        <v>2019</v>
      </c>
      <c r="D818" s="324" t="s">
        <v>291</v>
      </c>
      <c r="E818" s="338" t="s">
        <v>222</v>
      </c>
      <c r="F818" s="368" t="str">
        <f t="shared" si="12"/>
        <v>NO_X_2019_1000 m3_ST_1_2_C</v>
      </c>
      <c r="G818" s="325">
        <f>'ECE-EU Species'!J15</f>
        <v>3493.0360000000001</v>
      </c>
    </row>
    <row r="819" spans="1:7" ht="13.5" thickBot="1" x14ac:dyDescent="0.25">
      <c r="A819" s="326" t="str">
        <f>Cover!$G$25</f>
        <v>NO</v>
      </c>
      <c r="B819" s="322" t="s">
        <v>294</v>
      </c>
      <c r="C819" s="322">
        <f>'ECE-EU Species'!$F$13</f>
        <v>2019</v>
      </c>
      <c r="D819" s="322" t="s">
        <v>291</v>
      </c>
      <c r="E819" s="331" t="s">
        <v>223</v>
      </c>
      <c r="F819" s="368" t="str">
        <f t="shared" si="12"/>
        <v>NO_X_2019_1000 m3_ST_1_2_C_1</v>
      </c>
      <c r="G819" s="327">
        <f>'ECE-EU Species'!J16</f>
        <v>1741.1170000000002</v>
      </c>
    </row>
    <row r="820" spans="1:7" ht="13.5" thickBot="1" x14ac:dyDescent="0.25">
      <c r="A820" s="326" t="str">
        <f>Cover!$G$25</f>
        <v>NO</v>
      </c>
      <c r="B820" s="322" t="s">
        <v>294</v>
      </c>
      <c r="C820" s="322">
        <f>'ECE-EU Species'!$F$13</f>
        <v>2019</v>
      </c>
      <c r="D820" s="322" t="s">
        <v>291</v>
      </c>
      <c r="E820" s="331" t="s">
        <v>224</v>
      </c>
      <c r="F820" s="368" t="str">
        <f t="shared" si="12"/>
        <v>NO_X_2019_1000 m3_ST_1_2_C_1_1</v>
      </c>
      <c r="G820" s="327">
        <f>'ECE-EU Species'!J17</f>
        <v>0</v>
      </c>
    </row>
    <row r="821" spans="1:7" ht="13.5" thickBot="1" x14ac:dyDescent="0.25">
      <c r="A821" s="326" t="str">
        <f>Cover!$G$25</f>
        <v>NO</v>
      </c>
      <c r="B821" s="322" t="s">
        <v>294</v>
      </c>
      <c r="C821" s="322">
        <f>'ECE-EU Species'!$F$13</f>
        <v>2019</v>
      </c>
      <c r="D821" s="322" t="s">
        <v>291</v>
      </c>
      <c r="E821" s="331" t="s">
        <v>225</v>
      </c>
      <c r="F821" s="368" t="str">
        <f t="shared" si="12"/>
        <v>NO_X_2019_1000 m3_ST_1_2_C_2_1</v>
      </c>
      <c r="G821" s="327">
        <f>'ECE-EU Species'!J18</f>
        <v>0</v>
      </c>
    </row>
    <row r="822" spans="1:7" ht="13.5" thickBot="1" x14ac:dyDescent="0.25">
      <c r="A822" s="326" t="str">
        <f>Cover!$G$25</f>
        <v>NO</v>
      </c>
      <c r="B822" s="322" t="s">
        <v>294</v>
      </c>
      <c r="C822" s="322">
        <f>'ECE-EU Species'!$F$13</f>
        <v>2019</v>
      </c>
      <c r="D822" s="322" t="s">
        <v>291</v>
      </c>
      <c r="E822" s="331" t="s">
        <v>226</v>
      </c>
      <c r="F822" s="368" t="str">
        <f t="shared" si="12"/>
        <v>NO_X_2019_1000 m3_ST_1_2_C_2</v>
      </c>
      <c r="G822" s="327">
        <f>'ECE-EU Species'!J19</f>
        <v>1744.9369999999999</v>
      </c>
    </row>
    <row r="823" spans="1:7" ht="13.5" thickBot="1" x14ac:dyDescent="0.25">
      <c r="A823" s="326" t="str">
        <f>Cover!$G$25</f>
        <v>NO</v>
      </c>
      <c r="B823" s="322" t="s">
        <v>294</v>
      </c>
      <c r="C823" s="322">
        <f>'ECE-EU Species'!$F$13</f>
        <v>2019</v>
      </c>
      <c r="D823" s="322" t="s">
        <v>291</v>
      </c>
      <c r="E823" s="331" t="s">
        <v>239</v>
      </c>
      <c r="F823" s="368" t="str">
        <f t="shared" si="12"/>
        <v>NO_X_2019_1000 m3_ST_1_2_C_1_2</v>
      </c>
      <c r="G823" s="327">
        <f>'ECE-EU Species'!J20</f>
        <v>0</v>
      </c>
    </row>
    <row r="824" spans="1:7" ht="13.5" thickBot="1" x14ac:dyDescent="0.25">
      <c r="A824" s="326" t="str">
        <f>Cover!$G$25</f>
        <v>NO</v>
      </c>
      <c r="B824" s="322" t="s">
        <v>294</v>
      </c>
      <c r="C824" s="322">
        <f>'ECE-EU Species'!$F$13</f>
        <v>2019</v>
      </c>
      <c r="D824" s="322" t="s">
        <v>291</v>
      </c>
      <c r="E824" s="331" t="s">
        <v>240</v>
      </c>
      <c r="F824" s="368" t="str">
        <f t="shared" si="12"/>
        <v>NO_X_2019_1000 m3_ST_1_2_C_2_2</v>
      </c>
      <c r="G824" s="327">
        <f>'ECE-EU Species'!J21</f>
        <v>0</v>
      </c>
    </row>
    <row r="825" spans="1:7" ht="13.5" thickBot="1" x14ac:dyDescent="0.25">
      <c r="A825" s="326" t="str">
        <f>Cover!$G$25</f>
        <v>NO</v>
      </c>
      <c r="B825" s="322" t="s">
        <v>294</v>
      </c>
      <c r="C825" s="322">
        <f>'ECE-EU Species'!$F$13</f>
        <v>2019</v>
      </c>
      <c r="D825" s="322" t="s">
        <v>291</v>
      </c>
      <c r="E825" s="331" t="s">
        <v>241</v>
      </c>
      <c r="F825" s="368" t="str">
        <f t="shared" si="12"/>
        <v>NO_X_2019_1000 m3_ST_1_2_C_3</v>
      </c>
      <c r="G825" s="327">
        <f>'ECE-EU Species'!J22</f>
        <v>0</v>
      </c>
    </row>
    <row r="826" spans="1:7" ht="13.5" thickBot="1" x14ac:dyDescent="0.25">
      <c r="A826" s="326" t="str">
        <f>Cover!$G$25</f>
        <v>NO</v>
      </c>
      <c r="B826" s="322" t="s">
        <v>294</v>
      </c>
      <c r="C826" s="322">
        <f>'ECE-EU Species'!$F$13</f>
        <v>2019</v>
      </c>
      <c r="D826" s="322" t="s">
        <v>291</v>
      </c>
      <c r="E826" s="331" t="s">
        <v>242</v>
      </c>
      <c r="F826" s="368" t="str">
        <f t="shared" si="12"/>
        <v>NO_X_2019_1000 m3_ST_1_2_C_1_3</v>
      </c>
      <c r="G826" s="327">
        <f>'ECE-EU Species'!J23</f>
        <v>0</v>
      </c>
    </row>
    <row r="827" spans="1:7" ht="13.5" thickBot="1" x14ac:dyDescent="0.25">
      <c r="A827" s="326" t="str">
        <f>Cover!$G$25</f>
        <v>NO</v>
      </c>
      <c r="B827" s="322" t="s">
        <v>294</v>
      </c>
      <c r="C827" s="322">
        <f>'ECE-EU Species'!$F$13</f>
        <v>2019</v>
      </c>
      <c r="D827" s="322" t="s">
        <v>291</v>
      </c>
      <c r="E827" s="331" t="s">
        <v>243</v>
      </c>
      <c r="F827" s="368" t="str">
        <f t="shared" si="12"/>
        <v>NO_X_2019_1000 m3_ST_1_2_C_2_3</v>
      </c>
      <c r="G827" s="327">
        <f>'ECE-EU Species'!J24</f>
        <v>0</v>
      </c>
    </row>
    <row r="828" spans="1:7" ht="13.5" thickBot="1" x14ac:dyDescent="0.25">
      <c r="A828" s="326" t="str">
        <f>Cover!$G$25</f>
        <v>NO</v>
      </c>
      <c r="B828" s="322" t="s">
        <v>294</v>
      </c>
      <c r="C828" s="322">
        <f>'ECE-EU Species'!$F$13</f>
        <v>2019</v>
      </c>
      <c r="D828" s="322" t="s">
        <v>291</v>
      </c>
      <c r="E828" s="331" t="s">
        <v>244</v>
      </c>
      <c r="F828" s="368" t="str">
        <f t="shared" si="12"/>
        <v>NO_X_2019_1000 m3_ST_1_2_NC</v>
      </c>
      <c r="G828" s="327">
        <f>'ECE-EU Species'!J25</f>
        <v>155.46700000000001</v>
      </c>
    </row>
    <row r="829" spans="1:7" ht="13.5" thickBot="1" x14ac:dyDescent="0.25">
      <c r="A829" s="326" t="str">
        <f>Cover!$G$25</f>
        <v>NO</v>
      </c>
      <c r="B829" s="322" t="s">
        <v>294</v>
      </c>
      <c r="C829" s="322">
        <f>'ECE-EU Species'!$F$13</f>
        <v>2019</v>
      </c>
      <c r="D829" s="322" t="s">
        <v>291</v>
      </c>
      <c r="E829" s="331" t="s">
        <v>245</v>
      </c>
      <c r="F829" s="368" t="str">
        <f t="shared" si="12"/>
        <v>NO_X_2019_1000 m3_ST_1_2_NC_1</v>
      </c>
      <c r="G829" s="327">
        <f>'ECE-EU Species'!J26</f>
        <v>0.13800000000000001</v>
      </c>
    </row>
    <row r="830" spans="1:7" ht="13.5" thickBot="1" x14ac:dyDescent="0.25">
      <c r="A830" s="326" t="str">
        <f>Cover!$G$25</f>
        <v>NO</v>
      </c>
      <c r="B830" s="322" t="s">
        <v>294</v>
      </c>
      <c r="C830" s="322">
        <f>'ECE-EU Species'!$F$13</f>
        <v>2019</v>
      </c>
      <c r="D830" s="322" t="s">
        <v>291</v>
      </c>
      <c r="E830" s="331" t="s">
        <v>246</v>
      </c>
      <c r="F830" s="368" t="str">
        <f t="shared" si="12"/>
        <v>NO_X_2019_1000 m3_ST_1_2_NC_1_1</v>
      </c>
      <c r="G830" s="327">
        <f>'ECE-EU Species'!J27</f>
        <v>3.4000000000000002E-2</v>
      </c>
    </row>
    <row r="831" spans="1:7" ht="13.5" thickBot="1" x14ac:dyDescent="0.25">
      <c r="A831" s="326" t="str">
        <f>Cover!$G$25</f>
        <v>NO</v>
      </c>
      <c r="B831" s="322" t="s">
        <v>294</v>
      </c>
      <c r="C831" s="322">
        <f>'ECE-EU Species'!$F$13</f>
        <v>2019</v>
      </c>
      <c r="D831" s="322" t="s">
        <v>291</v>
      </c>
      <c r="E831" s="331" t="s">
        <v>247</v>
      </c>
      <c r="F831" s="368" t="str">
        <f t="shared" si="12"/>
        <v>NO_X_2019_1000 m3_ST_1_2_NC_2_1</v>
      </c>
      <c r="G831" s="327">
        <f>'ECE-EU Species'!J28</f>
        <v>150.85300000000001</v>
      </c>
    </row>
    <row r="832" spans="1:7" ht="13.5" thickBot="1" x14ac:dyDescent="0.25">
      <c r="A832" s="326" t="str">
        <f>Cover!$G$25</f>
        <v>NO</v>
      </c>
      <c r="B832" s="322" t="s">
        <v>294</v>
      </c>
      <c r="C832" s="322">
        <f>'ECE-EU Species'!$F$13</f>
        <v>2019</v>
      </c>
      <c r="D832" s="322" t="s">
        <v>291</v>
      </c>
      <c r="E832" s="331" t="s">
        <v>248</v>
      </c>
      <c r="F832" s="368" t="str">
        <f t="shared" si="12"/>
        <v>NO_X_2019_1000 m3_ST_1_2_NC_2</v>
      </c>
      <c r="G832" s="327">
        <f>'ECE-EU Species'!J29</f>
        <v>0</v>
      </c>
    </row>
    <row r="833" spans="1:7" ht="13.5" thickBot="1" x14ac:dyDescent="0.25">
      <c r="A833" s="326" t="str">
        <f>Cover!$G$25</f>
        <v>NO</v>
      </c>
      <c r="B833" s="322" t="s">
        <v>294</v>
      </c>
      <c r="C833" s="322">
        <f>'ECE-EU Species'!$F$13</f>
        <v>2019</v>
      </c>
      <c r="D833" s="322" t="s">
        <v>291</v>
      </c>
      <c r="E833" s="331" t="s">
        <v>249</v>
      </c>
      <c r="F833" s="368" t="str">
        <f t="shared" si="12"/>
        <v>NO_X_2019_1000 m3_ST_1_2_NC_1_2</v>
      </c>
      <c r="G833" s="327">
        <f>'ECE-EU Species'!J30</f>
        <v>0</v>
      </c>
    </row>
    <row r="834" spans="1:7" ht="13.5" thickBot="1" x14ac:dyDescent="0.25">
      <c r="A834" s="326" t="str">
        <f>Cover!$G$25</f>
        <v>NO</v>
      </c>
      <c r="B834" s="322" t="s">
        <v>294</v>
      </c>
      <c r="C834" s="322">
        <f>'ECE-EU Species'!$F$13</f>
        <v>2019</v>
      </c>
      <c r="D834" s="322" t="s">
        <v>291</v>
      </c>
      <c r="E834" s="331" t="s">
        <v>250</v>
      </c>
      <c r="F834" s="368" t="str">
        <f t="shared" si="12"/>
        <v>NO_X_2019_1000 m3_ST_1_2_NC_2_2</v>
      </c>
      <c r="G834" s="327">
        <f>'ECE-EU Species'!J31</f>
        <v>0.112</v>
      </c>
    </row>
    <row r="835" spans="1:7" ht="13.5" thickBot="1" x14ac:dyDescent="0.25">
      <c r="A835" s="326" t="str">
        <f>Cover!$G$25</f>
        <v>NO</v>
      </c>
      <c r="B835" s="322" t="s">
        <v>294</v>
      </c>
      <c r="C835" s="322">
        <f>'ECE-EU Species'!$F$13</f>
        <v>2019</v>
      </c>
      <c r="D835" s="322" t="s">
        <v>291</v>
      </c>
      <c r="E835" s="331" t="s">
        <v>251</v>
      </c>
      <c r="F835" s="368" t="str">
        <f t="shared" si="12"/>
        <v>NO_X_2019_1000 m3_ST_1_2_NC_3</v>
      </c>
      <c r="G835" s="327">
        <f>'ECE-EU Species'!J32</f>
        <v>0</v>
      </c>
    </row>
    <row r="836" spans="1:7" ht="13.5" thickBot="1" x14ac:dyDescent="0.25">
      <c r="A836" s="326" t="str">
        <f>Cover!$G$25</f>
        <v>NO</v>
      </c>
      <c r="B836" s="322" t="s">
        <v>294</v>
      </c>
      <c r="C836" s="322">
        <f>'ECE-EU Species'!$F$13</f>
        <v>2019</v>
      </c>
      <c r="D836" s="322" t="s">
        <v>291</v>
      </c>
      <c r="E836" s="331" t="s">
        <v>252</v>
      </c>
      <c r="F836" s="368" t="str">
        <f t="shared" si="12"/>
        <v>NO_X_2019_1000 m3_ST_1_2_NC_1_3</v>
      </c>
      <c r="G836" s="327">
        <f>'ECE-EU Species'!J33</f>
        <v>697.029</v>
      </c>
    </row>
    <row r="837" spans="1:7" ht="13.5" thickBot="1" x14ac:dyDescent="0.25">
      <c r="A837" s="326" t="str">
        <f>Cover!$G$25</f>
        <v>NO</v>
      </c>
      <c r="B837" s="322" t="s">
        <v>294</v>
      </c>
      <c r="C837" s="322">
        <f>'ECE-EU Species'!$F$13</f>
        <v>2019</v>
      </c>
      <c r="D837" s="322" t="s">
        <v>291</v>
      </c>
      <c r="E837" s="331" t="s">
        <v>253</v>
      </c>
      <c r="F837" s="368" t="str">
        <f t="shared" si="12"/>
        <v>NO_X_2019_1000 m3_ST_1_2_NC_2_3</v>
      </c>
      <c r="G837" s="327">
        <f>'ECE-EU Species'!J34</f>
        <v>476.41399999999999</v>
      </c>
    </row>
    <row r="838" spans="1:7" ht="13.5" thickBot="1" x14ac:dyDescent="0.25">
      <c r="A838" s="326" t="str">
        <f>Cover!$G$25</f>
        <v>NO</v>
      </c>
      <c r="B838" s="322" t="s">
        <v>294</v>
      </c>
      <c r="C838" s="322">
        <f>'ECE-EU Species'!$F$13</f>
        <v>2019</v>
      </c>
      <c r="D838" s="322" t="s">
        <v>291</v>
      </c>
      <c r="E838" s="331" t="s">
        <v>254</v>
      </c>
      <c r="F838" s="368" t="str">
        <f t="shared" si="12"/>
        <v>NO_X_2019_1000 m3_ST_1_2_NC_4</v>
      </c>
      <c r="G838" s="327">
        <f>'ECE-EU Species'!J35</f>
        <v>217.791</v>
      </c>
    </row>
    <row r="839" spans="1:7" ht="13.5" thickBot="1" x14ac:dyDescent="0.25">
      <c r="A839" s="326" t="str">
        <f>Cover!$G$25</f>
        <v>NO</v>
      </c>
      <c r="B839" s="322" t="s">
        <v>294</v>
      </c>
      <c r="C839" s="322">
        <f>'ECE-EU Species'!$F$13</f>
        <v>2019</v>
      </c>
      <c r="D839" s="322" t="s">
        <v>291</v>
      </c>
      <c r="E839" s="331" t="s">
        <v>255</v>
      </c>
      <c r="F839" s="368" t="str">
        <f t="shared" si="12"/>
        <v>NO_X_2019_1000 m3_ST_1_2_NC_5</v>
      </c>
      <c r="G839" s="327">
        <f>'ECE-EU Species'!J36</f>
        <v>10.446</v>
      </c>
    </row>
    <row r="840" spans="1:7" ht="13.5" thickBot="1" x14ac:dyDescent="0.25">
      <c r="A840" s="326" t="str">
        <f>Cover!$G$25</f>
        <v>NO</v>
      </c>
      <c r="B840" s="322" t="s">
        <v>294</v>
      </c>
      <c r="C840" s="322">
        <f>'ECE-EU Species'!$F$13</f>
        <v>2019</v>
      </c>
      <c r="D840" s="322" t="s">
        <v>291</v>
      </c>
      <c r="E840" s="331" t="s">
        <v>256</v>
      </c>
      <c r="F840" s="368" t="str">
        <f t="shared" si="12"/>
        <v>NO_X_2019_1000 m3_ST_5_C</v>
      </c>
      <c r="G840" s="327">
        <f>'ECE-EU Species'!J37</f>
        <v>1.3819999999999999</v>
      </c>
    </row>
    <row r="841" spans="1:7" ht="13.5" thickBot="1" x14ac:dyDescent="0.25">
      <c r="A841" s="326" t="str">
        <f>Cover!$G$25</f>
        <v>NO</v>
      </c>
      <c r="B841" s="322" t="s">
        <v>294</v>
      </c>
      <c r="C841" s="322">
        <f>'ECE-EU Species'!$F$13</f>
        <v>2019</v>
      </c>
      <c r="D841" s="322" t="s">
        <v>291</v>
      </c>
      <c r="E841" s="331" t="s">
        <v>257</v>
      </c>
      <c r="F841" s="368" t="str">
        <f t="shared" si="12"/>
        <v>NO_X_2019_1000 m3_ST_5_C_1</v>
      </c>
      <c r="G841" s="327">
        <f>'ECE-EU Species'!J38</f>
        <v>0</v>
      </c>
    </row>
    <row r="842" spans="1:7" ht="13.5" thickBot="1" x14ac:dyDescent="0.25">
      <c r="A842" s="326" t="str">
        <f>Cover!$G$25</f>
        <v>NO</v>
      </c>
      <c r="B842" s="322" t="s">
        <v>294</v>
      </c>
      <c r="C842" s="322">
        <f>'ECE-EU Species'!$F$13</f>
        <v>2019</v>
      </c>
      <c r="D842" s="322" t="s">
        <v>291</v>
      </c>
      <c r="E842" s="331" t="s">
        <v>258</v>
      </c>
      <c r="F842" s="368" t="str">
        <f t="shared" si="12"/>
        <v>NO_X_2019_1000 m3_ST_5_C_2</v>
      </c>
      <c r="G842" s="327">
        <f>'ECE-EU Species'!J39</f>
        <v>0.114</v>
      </c>
    </row>
    <row r="843" spans="1:7" ht="13.5" thickBot="1" x14ac:dyDescent="0.25">
      <c r="A843" s="326" t="str">
        <f>Cover!$G$25</f>
        <v>NO</v>
      </c>
      <c r="B843" s="322" t="s">
        <v>294</v>
      </c>
      <c r="C843" s="322">
        <f>'ECE-EU Species'!$F$13</f>
        <v>2019</v>
      </c>
      <c r="D843" s="322" t="s">
        <v>291</v>
      </c>
      <c r="E843" s="331" t="s">
        <v>259</v>
      </c>
      <c r="F843" s="368" t="str">
        <f t="shared" si="12"/>
        <v>NO_X_2019_1000 m3_ST_5_NC</v>
      </c>
      <c r="G843" s="327">
        <f>'ECE-EU Species'!J40</f>
        <v>0</v>
      </c>
    </row>
    <row r="844" spans="1:7" ht="13.5" thickBot="1" x14ac:dyDescent="0.25">
      <c r="A844" s="326" t="str">
        <f>Cover!$G$25</f>
        <v>NO</v>
      </c>
      <c r="B844" s="322" t="s">
        <v>294</v>
      </c>
      <c r="C844" s="322">
        <f>'ECE-EU Species'!$F$13</f>
        <v>2019</v>
      </c>
      <c r="D844" s="322" t="s">
        <v>291</v>
      </c>
      <c r="E844" s="331" t="s">
        <v>260</v>
      </c>
      <c r="F844" s="368" t="str">
        <f t="shared" si="12"/>
        <v>NO_X_2019_1000 m3_ST_5_NC_1</v>
      </c>
      <c r="G844" s="327">
        <f>'ECE-EU Species'!J41</f>
        <v>5.6000000000000001E-2</v>
      </c>
    </row>
    <row r="845" spans="1:7" ht="13.5" thickBot="1" x14ac:dyDescent="0.25">
      <c r="A845" s="326" t="str">
        <f>Cover!$G$25</f>
        <v>NO</v>
      </c>
      <c r="B845" s="322" t="s">
        <v>294</v>
      </c>
      <c r="C845" s="322">
        <f>'ECE-EU Species'!$F$13</f>
        <v>2019</v>
      </c>
      <c r="D845" s="322" t="s">
        <v>291</v>
      </c>
      <c r="E845" s="331" t="s">
        <v>261</v>
      </c>
      <c r="F845" s="368" t="str">
        <f t="shared" si="12"/>
        <v>NO_X_2019_1000 m3_ST_5_NC_2</v>
      </c>
      <c r="G845" s="327">
        <f>'ECE-EU Species'!J42</f>
        <v>0.16500000000000001</v>
      </c>
    </row>
    <row r="846" spans="1:7" ht="13.5" thickBot="1" x14ac:dyDescent="0.25">
      <c r="A846" s="326" t="str">
        <f>Cover!$G$25</f>
        <v>NO</v>
      </c>
      <c r="B846" s="322" t="s">
        <v>294</v>
      </c>
      <c r="C846" s="322">
        <f>'ECE-EU Species'!$F$13</f>
        <v>2019</v>
      </c>
      <c r="D846" s="322" t="s">
        <v>291</v>
      </c>
      <c r="E846" s="331" t="s">
        <v>262</v>
      </c>
      <c r="F846" s="368" t="str">
        <f t="shared" si="12"/>
        <v>NO_X_2019_1000 m3_ST_5_NC_3</v>
      </c>
      <c r="G846" s="327">
        <f>'ECE-EU Species'!J43</f>
        <v>7.5999999999999998E-2</v>
      </c>
    </row>
    <row r="847" spans="1:7" ht="13.5" thickBot="1" x14ac:dyDescent="0.25">
      <c r="A847" s="326" t="str">
        <f>Cover!$G$25</f>
        <v>NO</v>
      </c>
      <c r="B847" s="322" t="s">
        <v>294</v>
      </c>
      <c r="C847" s="322">
        <f>'ECE-EU Species'!$F$13</f>
        <v>2019</v>
      </c>
      <c r="D847" s="322" t="s">
        <v>291</v>
      </c>
      <c r="E847" s="331" t="s">
        <v>263</v>
      </c>
      <c r="F847" s="368" t="str">
        <f t="shared" si="12"/>
        <v>NO_X_2019_1000 m3_ST_5_NC_4</v>
      </c>
      <c r="G847" s="327">
        <f>'ECE-EU Species'!J44</f>
        <v>0</v>
      </c>
    </row>
    <row r="848" spans="1:7" ht="13.5" thickBot="1" x14ac:dyDescent="0.25">
      <c r="A848" s="326" t="str">
        <f>Cover!$G$25</f>
        <v>NO</v>
      </c>
      <c r="B848" s="322" t="s">
        <v>294</v>
      </c>
      <c r="C848" s="322">
        <f>'ECE-EU Species'!$F$13</f>
        <v>2019</v>
      </c>
      <c r="D848" s="322" t="s">
        <v>291</v>
      </c>
      <c r="E848" s="331" t="s">
        <v>264</v>
      </c>
      <c r="F848" s="368" t="str">
        <f t="shared" si="12"/>
        <v>NO_X_2019_1000 m3_ST_5_NC_5</v>
      </c>
      <c r="G848" s="327">
        <f>'ECE-EU Species'!J45</f>
        <v>0</v>
      </c>
    </row>
    <row r="849" spans="1:7" ht="13.5" thickBot="1" x14ac:dyDescent="0.25">
      <c r="A849" s="326" t="str">
        <f>Cover!$G$25</f>
        <v>NO</v>
      </c>
      <c r="B849" s="322" t="s">
        <v>294</v>
      </c>
      <c r="C849" s="322">
        <f>'ECE-EU Species'!$F$13</f>
        <v>2019</v>
      </c>
      <c r="D849" s="322" t="s">
        <v>291</v>
      </c>
      <c r="E849" s="331" t="s">
        <v>265</v>
      </c>
      <c r="F849" s="368" t="str">
        <f t="shared" si="12"/>
        <v>NO_X_2019_1000 m3_ST_5_NC_6</v>
      </c>
      <c r="G849" s="327">
        <f>'ECE-EU Species'!J46</f>
        <v>9</v>
      </c>
    </row>
    <row r="850" spans="1:7" ht="13.5" thickBot="1" x14ac:dyDescent="0.25">
      <c r="A850" s="328" t="str">
        <f>Cover!$G$25</f>
        <v>NO</v>
      </c>
      <c r="B850" s="329" t="s">
        <v>294</v>
      </c>
      <c r="C850" s="329">
        <f>'ECE-EU Species'!$F$13</f>
        <v>2019</v>
      </c>
      <c r="D850" s="329" t="s">
        <v>291</v>
      </c>
      <c r="E850" s="339" t="s">
        <v>266</v>
      </c>
      <c r="F850" s="368" t="str">
        <f t="shared" si="12"/>
        <v>NO_X_2019_1000 m3_ST_5_NC_7</v>
      </c>
      <c r="G850" s="330">
        <f>'ECE-EU Species'!J47</f>
        <v>0</v>
      </c>
    </row>
    <row r="851" spans="1:7" ht="13.5" thickBot="1" x14ac:dyDescent="0.25">
      <c r="A851" s="323" t="str">
        <f>Cover!$G$25</f>
        <v>NO</v>
      </c>
      <c r="B851" s="324" t="s">
        <v>294</v>
      </c>
      <c r="C851" s="324">
        <f>'ECE-EU Species'!$F$13</f>
        <v>2019</v>
      </c>
      <c r="D851" s="324" t="s">
        <v>214</v>
      </c>
      <c r="E851" s="338" t="s">
        <v>222</v>
      </c>
      <c r="F851" s="368" t="str">
        <f t="shared" si="12"/>
        <v>NO_X_2019_1000 NAC_ST_1_2_C</v>
      </c>
      <c r="G851" s="325">
        <f>'ECE-EU Species'!K15</f>
        <v>2072982</v>
      </c>
    </row>
    <row r="852" spans="1:7" ht="13.5" thickBot="1" x14ac:dyDescent="0.25">
      <c r="A852" s="326" t="str">
        <f>Cover!$G$25</f>
        <v>NO</v>
      </c>
      <c r="B852" s="322" t="s">
        <v>294</v>
      </c>
      <c r="C852" s="322">
        <f>'ECE-EU Species'!$F$13</f>
        <v>2019</v>
      </c>
      <c r="D852" s="324" t="s">
        <v>214</v>
      </c>
      <c r="E852" s="331" t="s">
        <v>223</v>
      </c>
      <c r="F852" s="368" t="str">
        <f t="shared" si="12"/>
        <v>NO_X_2019_1000 NAC_ST_1_2_C_1</v>
      </c>
      <c r="G852" s="325">
        <f>'ECE-EU Species'!K16</f>
        <v>1107617</v>
      </c>
    </row>
    <row r="853" spans="1:7" ht="13.5" thickBot="1" x14ac:dyDescent="0.25">
      <c r="A853" s="326" t="str">
        <f>Cover!$G$25</f>
        <v>NO</v>
      </c>
      <c r="B853" s="322" t="s">
        <v>294</v>
      </c>
      <c r="C853" s="322">
        <f>'ECE-EU Species'!$F$13</f>
        <v>2019</v>
      </c>
      <c r="D853" s="324" t="s">
        <v>214</v>
      </c>
      <c r="E853" s="331" t="s">
        <v>224</v>
      </c>
      <c r="F853" s="368" t="str">
        <f t="shared" si="12"/>
        <v>NO_X_2019_1000 NAC_ST_1_2_C_1_1</v>
      </c>
      <c r="G853" s="325">
        <f>'ECE-EU Species'!K17</f>
        <v>0</v>
      </c>
    </row>
    <row r="854" spans="1:7" ht="13.5" thickBot="1" x14ac:dyDescent="0.25">
      <c r="A854" s="326" t="str">
        <f>Cover!$G$25</f>
        <v>NO</v>
      </c>
      <c r="B854" s="322" t="s">
        <v>294</v>
      </c>
      <c r="C854" s="322">
        <f>'ECE-EU Species'!$F$13</f>
        <v>2019</v>
      </c>
      <c r="D854" s="324" t="s">
        <v>214</v>
      </c>
      <c r="E854" s="331" t="s">
        <v>225</v>
      </c>
      <c r="F854" s="368" t="str">
        <f t="shared" si="12"/>
        <v>NO_X_2019_1000 NAC_ST_1_2_C_2_1</v>
      </c>
      <c r="G854" s="325">
        <f>'ECE-EU Species'!K18</f>
        <v>0</v>
      </c>
    </row>
    <row r="855" spans="1:7" ht="13.5" thickBot="1" x14ac:dyDescent="0.25">
      <c r="A855" s="326" t="str">
        <f>Cover!$G$25</f>
        <v>NO</v>
      </c>
      <c r="B855" s="322" t="s">
        <v>294</v>
      </c>
      <c r="C855" s="322">
        <f>'ECE-EU Species'!$F$13</f>
        <v>2019</v>
      </c>
      <c r="D855" s="324" t="s">
        <v>214</v>
      </c>
      <c r="E855" s="331" t="s">
        <v>226</v>
      </c>
      <c r="F855" s="368" t="str">
        <f t="shared" si="12"/>
        <v>NO_X_2019_1000 NAC_ST_1_2_C_2</v>
      </c>
      <c r="G855" s="325">
        <f>'ECE-EU Species'!K19</f>
        <v>947336</v>
      </c>
    </row>
    <row r="856" spans="1:7" ht="13.5" thickBot="1" x14ac:dyDescent="0.25">
      <c r="A856" s="326" t="str">
        <f>Cover!$G$25</f>
        <v>NO</v>
      </c>
      <c r="B856" s="322" t="s">
        <v>294</v>
      </c>
      <c r="C856" s="322">
        <f>'ECE-EU Species'!$F$13</f>
        <v>2019</v>
      </c>
      <c r="D856" s="324" t="s">
        <v>214</v>
      </c>
      <c r="E856" s="331" t="s">
        <v>239</v>
      </c>
      <c r="F856" s="368" t="str">
        <f t="shared" si="12"/>
        <v>NO_X_2019_1000 NAC_ST_1_2_C_1_2</v>
      </c>
      <c r="G856" s="325">
        <f>'ECE-EU Species'!K20</f>
        <v>0</v>
      </c>
    </row>
    <row r="857" spans="1:7" ht="13.5" thickBot="1" x14ac:dyDescent="0.25">
      <c r="A857" s="326" t="str">
        <f>Cover!$G$25</f>
        <v>NO</v>
      </c>
      <c r="B857" s="322" t="s">
        <v>294</v>
      </c>
      <c r="C857" s="322">
        <f>'ECE-EU Species'!$F$13</f>
        <v>2019</v>
      </c>
      <c r="D857" s="324" t="s">
        <v>214</v>
      </c>
      <c r="E857" s="331" t="s">
        <v>240</v>
      </c>
      <c r="F857" s="368" t="str">
        <f t="shared" si="12"/>
        <v>NO_X_2019_1000 NAC_ST_1_2_C_2_2</v>
      </c>
      <c r="G857" s="325">
        <f>'ECE-EU Species'!K21</f>
        <v>0</v>
      </c>
    </row>
    <row r="858" spans="1:7" ht="13.5" thickBot="1" x14ac:dyDescent="0.25">
      <c r="A858" s="326" t="str">
        <f>Cover!$G$25</f>
        <v>NO</v>
      </c>
      <c r="B858" s="322" t="s">
        <v>294</v>
      </c>
      <c r="C858" s="322">
        <f>'ECE-EU Species'!$F$13</f>
        <v>2019</v>
      </c>
      <c r="D858" s="324" t="s">
        <v>214</v>
      </c>
      <c r="E858" s="331" t="s">
        <v>241</v>
      </c>
      <c r="F858" s="368" t="str">
        <f t="shared" si="12"/>
        <v>NO_X_2019_1000 NAC_ST_1_2_C_3</v>
      </c>
      <c r="G858" s="325">
        <f>'ECE-EU Species'!K22</f>
        <v>0</v>
      </c>
    </row>
    <row r="859" spans="1:7" ht="13.5" thickBot="1" x14ac:dyDescent="0.25">
      <c r="A859" s="326" t="str">
        <f>Cover!$G$25</f>
        <v>NO</v>
      </c>
      <c r="B859" s="322" t="s">
        <v>294</v>
      </c>
      <c r="C859" s="322">
        <f>'ECE-EU Species'!$F$13</f>
        <v>2019</v>
      </c>
      <c r="D859" s="324" t="s">
        <v>214</v>
      </c>
      <c r="E859" s="331" t="s">
        <v>242</v>
      </c>
      <c r="F859" s="368" t="str">
        <f t="shared" ref="F859:F922" si="13">CONCATENATE(A859,"_",B859,"_",C859,"_",D859,"_",E859)</f>
        <v>NO_X_2019_1000 NAC_ST_1_2_C_1_3</v>
      </c>
      <c r="G859" s="325">
        <f>'ECE-EU Species'!K23</f>
        <v>0</v>
      </c>
    </row>
    <row r="860" spans="1:7" ht="13.5" thickBot="1" x14ac:dyDescent="0.25">
      <c r="A860" s="326" t="str">
        <f>Cover!$G$25</f>
        <v>NO</v>
      </c>
      <c r="B860" s="322" t="s">
        <v>294</v>
      </c>
      <c r="C860" s="322">
        <f>'ECE-EU Species'!$F$13</f>
        <v>2019</v>
      </c>
      <c r="D860" s="324" t="s">
        <v>214</v>
      </c>
      <c r="E860" s="331" t="s">
        <v>243</v>
      </c>
      <c r="F860" s="368" t="str">
        <f t="shared" si="13"/>
        <v>NO_X_2019_1000 NAC_ST_1_2_C_2_3</v>
      </c>
      <c r="G860" s="325">
        <f>'ECE-EU Species'!K24</f>
        <v>0</v>
      </c>
    </row>
    <row r="861" spans="1:7" ht="13.5" thickBot="1" x14ac:dyDescent="0.25">
      <c r="A861" s="326" t="str">
        <f>Cover!$G$25</f>
        <v>NO</v>
      </c>
      <c r="B861" s="322" t="s">
        <v>294</v>
      </c>
      <c r="C861" s="322">
        <f>'ECE-EU Species'!$F$13</f>
        <v>2019</v>
      </c>
      <c r="D861" s="324" t="s">
        <v>214</v>
      </c>
      <c r="E861" s="331" t="s">
        <v>244</v>
      </c>
      <c r="F861" s="368" t="str">
        <f t="shared" si="13"/>
        <v>NO_X_2019_1000 NAC_ST_1_2_NC</v>
      </c>
      <c r="G861" s="325">
        <f>'ECE-EU Species'!K25</f>
        <v>75569</v>
      </c>
    </row>
    <row r="862" spans="1:7" ht="13.5" thickBot="1" x14ac:dyDescent="0.25">
      <c r="A862" s="326" t="str">
        <f>Cover!$G$25</f>
        <v>NO</v>
      </c>
      <c r="B862" s="322" t="s">
        <v>294</v>
      </c>
      <c r="C862" s="322">
        <f>'ECE-EU Species'!$F$13</f>
        <v>2019</v>
      </c>
      <c r="D862" s="324" t="s">
        <v>214</v>
      </c>
      <c r="E862" s="331" t="s">
        <v>245</v>
      </c>
      <c r="F862" s="368" t="str">
        <f t="shared" si="13"/>
        <v>NO_X_2019_1000 NAC_ST_1_2_NC_1</v>
      </c>
      <c r="G862" s="325">
        <f>'ECE-EU Species'!K26</f>
        <v>131</v>
      </c>
    </row>
    <row r="863" spans="1:7" ht="13.5" thickBot="1" x14ac:dyDescent="0.25">
      <c r="A863" s="326" t="str">
        <f>Cover!$G$25</f>
        <v>NO</v>
      </c>
      <c r="B863" s="322" t="s">
        <v>294</v>
      </c>
      <c r="C863" s="322">
        <f>'ECE-EU Species'!$F$13</f>
        <v>2019</v>
      </c>
      <c r="D863" s="324" t="s">
        <v>214</v>
      </c>
      <c r="E863" s="331" t="s">
        <v>246</v>
      </c>
      <c r="F863" s="368" t="str">
        <f t="shared" si="13"/>
        <v>NO_X_2019_1000 NAC_ST_1_2_NC_1_1</v>
      </c>
      <c r="G863" s="325">
        <f>'ECE-EU Species'!K27</f>
        <v>19</v>
      </c>
    </row>
    <row r="864" spans="1:7" ht="13.5" thickBot="1" x14ac:dyDescent="0.25">
      <c r="A864" s="326" t="str">
        <f>Cover!$G$25</f>
        <v>NO</v>
      </c>
      <c r="B864" s="322" t="s">
        <v>294</v>
      </c>
      <c r="C864" s="322">
        <f>'ECE-EU Species'!$F$13</f>
        <v>2019</v>
      </c>
      <c r="D864" s="324" t="s">
        <v>214</v>
      </c>
      <c r="E864" s="331" t="s">
        <v>247</v>
      </c>
      <c r="F864" s="368" t="str">
        <f t="shared" si="13"/>
        <v>NO_X_2019_1000 NAC_ST_1_2_NC_2_1</v>
      </c>
      <c r="G864" s="325">
        <f>'ECE-EU Species'!K28</f>
        <v>72935</v>
      </c>
    </row>
    <row r="865" spans="1:7" ht="13.5" thickBot="1" x14ac:dyDescent="0.25">
      <c r="A865" s="326" t="str">
        <f>Cover!$G$25</f>
        <v>NO</v>
      </c>
      <c r="B865" s="322" t="s">
        <v>294</v>
      </c>
      <c r="C865" s="322">
        <f>'ECE-EU Species'!$F$13</f>
        <v>2019</v>
      </c>
      <c r="D865" s="324" t="s">
        <v>214</v>
      </c>
      <c r="E865" s="331" t="s">
        <v>248</v>
      </c>
      <c r="F865" s="368" t="str">
        <f t="shared" si="13"/>
        <v>NO_X_2019_1000 NAC_ST_1_2_NC_2</v>
      </c>
      <c r="G865" s="325">
        <f>'ECE-EU Species'!K29</f>
        <v>0</v>
      </c>
    </row>
    <row r="866" spans="1:7" ht="13.5" thickBot="1" x14ac:dyDescent="0.25">
      <c r="A866" s="326" t="str">
        <f>Cover!$G$25</f>
        <v>NO</v>
      </c>
      <c r="B866" s="322" t="s">
        <v>294</v>
      </c>
      <c r="C866" s="322">
        <f>'ECE-EU Species'!$F$13</f>
        <v>2019</v>
      </c>
      <c r="D866" s="324" t="s">
        <v>214</v>
      </c>
      <c r="E866" s="331" t="s">
        <v>249</v>
      </c>
      <c r="F866" s="368" t="str">
        <f t="shared" si="13"/>
        <v>NO_X_2019_1000 NAC_ST_1_2_NC_1_2</v>
      </c>
      <c r="G866" s="325">
        <f>'ECE-EU Species'!K30</f>
        <v>0</v>
      </c>
    </row>
    <row r="867" spans="1:7" ht="13.5" thickBot="1" x14ac:dyDescent="0.25">
      <c r="A867" s="326" t="str">
        <f>Cover!$G$25</f>
        <v>NO</v>
      </c>
      <c r="B867" s="322" t="s">
        <v>294</v>
      </c>
      <c r="C867" s="322">
        <f>'ECE-EU Species'!$F$13</f>
        <v>2019</v>
      </c>
      <c r="D867" s="324" t="s">
        <v>214</v>
      </c>
      <c r="E867" s="331" t="s">
        <v>250</v>
      </c>
      <c r="F867" s="368" t="str">
        <f t="shared" si="13"/>
        <v>NO_X_2019_1000 NAC_ST_1_2_NC_2_2</v>
      </c>
      <c r="G867" s="325">
        <f>'ECE-EU Species'!K31</f>
        <v>53</v>
      </c>
    </row>
    <row r="868" spans="1:7" ht="13.5" thickBot="1" x14ac:dyDescent="0.25">
      <c r="A868" s="326" t="str">
        <f>Cover!$G$25</f>
        <v>NO</v>
      </c>
      <c r="B868" s="322" t="s">
        <v>294</v>
      </c>
      <c r="C868" s="322">
        <f>'ECE-EU Species'!$F$13</f>
        <v>2019</v>
      </c>
      <c r="D868" s="324" t="s">
        <v>214</v>
      </c>
      <c r="E868" s="331" t="s">
        <v>251</v>
      </c>
      <c r="F868" s="368" t="str">
        <f t="shared" si="13"/>
        <v>NO_X_2019_1000 NAC_ST_1_2_NC_3</v>
      </c>
      <c r="G868" s="325">
        <f>'ECE-EU Species'!K32</f>
        <v>0</v>
      </c>
    </row>
    <row r="869" spans="1:7" ht="13.5" thickBot="1" x14ac:dyDescent="0.25">
      <c r="A869" s="326" t="str">
        <f>Cover!$G$25</f>
        <v>NO</v>
      </c>
      <c r="B869" s="322" t="s">
        <v>294</v>
      </c>
      <c r="C869" s="322">
        <f>'ECE-EU Species'!$F$13</f>
        <v>2019</v>
      </c>
      <c r="D869" s="324" t="s">
        <v>214</v>
      </c>
      <c r="E869" s="331" t="s">
        <v>252</v>
      </c>
      <c r="F869" s="368" t="str">
        <f t="shared" si="13"/>
        <v>NO_X_2019_1000 NAC_ST_1_2_NC_1_3</v>
      </c>
      <c r="G869" s="325">
        <f>'ECE-EU Species'!K33</f>
        <v>1279563</v>
      </c>
    </row>
    <row r="870" spans="1:7" ht="13.5" thickBot="1" x14ac:dyDescent="0.25">
      <c r="A870" s="326" t="str">
        <f>Cover!$G$25</f>
        <v>NO</v>
      </c>
      <c r="B870" s="322" t="s">
        <v>294</v>
      </c>
      <c r="C870" s="322">
        <f>'ECE-EU Species'!$F$13</f>
        <v>2019</v>
      </c>
      <c r="D870" s="324" t="s">
        <v>214</v>
      </c>
      <c r="E870" s="331" t="s">
        <v>253</v>
      </c>
      <c r="F870" s="368" t="str">
        <f t="shared" si="13"/>
        <v>NO_X_2019_1000 NAC_ST_1_2_NC_2_3</v>
      </c>
      <c r="G870" s="325">
        <f>'ECE-EU Species'!K34</f>
        <v>840389</v>
      </c>
    </row>
    <row r="871" spans="1:7" ht="13.5" thickBot="1" x14ac:dyDescent="0.25">
      <c r="A871" s="326" t="str">
        <f>Cover!$G$25</f>
        <v>NO</v>
      </c>
      <c r="B871" s="322" t="s">
        <v>294</v>
      </c>
      <c r="C871" s="322">
        <f>'ECE-EU Species'!$F$13</f>
        <v>2019</v>
      </c>
      <c r="D871" s="324" t="s">
        <v>214</v>
      </c>
      <c r="E871" s="331" t="s">
        <v>254</v>
      </c>
      <c r="F871" s="368" t="str">
        <f t="shared" si="13"/>
        <v>NO_X_2019_1000 NAC_ST_1_2_NC_4</v>
      </c>
      <c r="G871" s="325">
        <f>'ECE-EU Species'!K35</f>
        <v>435004</v>
      </c>
    </row>
    <row r="872" spans="1:7" ht="13.5" thickBot="1" x14ac:dyDescent="0.25">
      <c r="A872" s="326" t="str">
        <f>Cover!$G$25</f>
        <v>NO</v>
      </c>
      <c r="B872" s="322" t="s">
        <v>294</v>
      </c>
      <c r="C872" s="322">
        <f>'ECE-EU Species'!$F$13</f>
        <v>2019</v>
      </c>
      <c r="D872" s="324" t="s">
        <v>214</v>
      </c>
      <c r="E872" s="331" t="s">
        <v>255</v>
      </c>
      <c r="F872" s="368" t="str">
        <f t="shared" si="13"/>
        <v>NO_X_2019_1000 NAC_ST_1_2_NC_5</v>
      </c>
      <c r="G872" s="325">
        <f>'ECE-EU Species'!K36</f>
        <v>57645</v>
      </c>
    </row>
    <row r="873" spans="1:7" ht="13.5" thickBot="1" x14ac:dyDescent="0.25">
      <c r="A873" s="326" t="str">
        <f>Cover!$G$25</f>
        <v>NO</v>
      </c>
      <c r="B873" s="322" t="s">
        <v>294</v>
      </c>
      <c r="C873" s="322">
        <f>'ECE-EU Species'!$F$13</f>
        <v>2019</v>
      </c>
      <c r="D873" s="324" t="s">
        <v>214</v>
      </c>
      <c r="E873" s="331" t="s">
        <v>256</v>
      </c>
      <c r="F873" s="368" t="str">
        <f t="shared" si="13"/>
        <v>NO_X_2019_1000 NAC_ST_5_C</v>
      </c>
      <c r="G873" s="325">
        <f>'ECE-EU Species'!K37</f>
        <v>8317</v>
      </c>
    </row>
    <row r="874" spans="1:7" ht="13.5" thickBot="1" x14ac:dyDescent="0.25">
      <c r="A874" s="326" t="str">
        <f>Cover!$G$25</f>
        <v>NO</v>
      </c>
      <c r="B874" s="322" t="s">
        <v>294</v>
      </c>
      <c r="C874" s="322">
        <f>'ECE-EU Species'!$F$13</f>
        <v>2019</v>
      </c>
      <c r="D874" s="324" t="s">
        <v>214</v>
      </c>
      <c r="E874" s="331" t="s">
        <v>257</v>
      </c>
      <c r="F874" s="368" t="str">
        <f t="shared" si="13"/>
        <v>NO_X_2019_1000 NAC_ST_5_C_1</v>
      </c>
      <c r="G874" s="325">
        <f>'ECE-EU Species'!K38</f>
        <v>0</v>
      </c>
    </row>
    <row r="875" spans="1:7" ht="13.5" thickBot="1" x14ac:dyDescent="0.25">
      <c r="A875" s="326" t="str">
        <f>Cover!$G$25</f>
        <v>NO</v>
      </c>
      <c r="B875" s="322" t="s">
        <v>294</v>
      </c>
      <c r="C875" s="322">
        <f>'ECE-EU Species'!$F$13</f>
        <v>2019</v>
      </c>
      <c r="D875" s="324" t="s">
        <v>214</v>
      </c>
      <c r="E875" s="331" t="s">
        <v>258</v>
      </c>
      <c r="F875" s="368" t="str">
        <f t="shared" si="13"/>
        <v>NO_X_2019_1000 NAC_ST_5_C_2</v>
      </c>
      <c r="G875" s="325">
        <f>'ECE-EU Species'!K39</f>
        <v>4526</v>
      </c>
    </row>
    <row r="876" spans="1:7" ht="13.5" thickBot="1" x14ac:dyDescent="0.25">
      <c r="A876" s="326" t="str">
        <f>Cover!$G$25</f>
        <v>NO</v>
      </c>
      <c r="B876" s="322" t="s">
        <v>294</v>
      </c>
      <c r="C876" s="322">
        <f>'ECE-EU Species'!$F$13</f>
        <v>2019</v>
      </c>
      <c r="D876" s="324" t="s">
        <v>214</v>
      </c>
      <c r="E876" s="331" t="s">
        <v>259</v>
      </c>
      <c r="F876" s="368" t="str">
        <f t="shared" si="13"/>
        <v>NO_X_2019_1000 NAC_ST_5_NC</v>
      </c>
      <c r="G876" s="325">
        <f>'ECE-EU Species'!K40</f>
        <v>0</v>
      </c>
    </row>
    <row r="877" spans="1:7" ht="13.5" thickBot="1" x14ac:dyDescent="0.25">
      <c r="A877" s="326" t="str">
        <f>Cover!$G$25</f>
        <v>NO</v>
      </c>
      <c r="B877" s="322" t="s">
        <v>294</v>
      </c>
      <c r="C877" s="322">
        <f>'ECE-EU Species'!$F$13</f>
        <v>2019</v>
      </c>
      <c r="D877" s="324" t="s">
        <v>214</v>
      </c>
      <c r="E877" s="331" t="s">
        <v>260</v>
      </c>
      <c r="F877" s="368" t="str">
        <f t="shared" si="13"/>
        <v>NO_X_2019_1000 NAC_ST_5_NC_1</v>
      </c>
      <c r="G877" s="325">
        <f>'ECE-EU Species'!K41</f>
        <v>69</v>
      </c>
    </row>
    <row r="878" spans="1:7" ht="13.5" thickBot="1" x14ac:dyDescent="0.25">
      <c r="A878" s="326" t="str">
        <f>Cover!$G$25</f>
        <v>NO</v>
      </c>
      <c r="B878" s="322" t="s">
        <v>294</v>
      </c>
      <c r="C878" s="322">
        <f>'ECE-EU Species'!$F$13</f>
        <v>2019</v>
      </c>
      <c r="D878" s="324" t="s">
        <v>214</v>
      </c>
      <c r="E878" s="331" t="s">
        <v>261</v>
      </c>
      <c r="F878" s="368" t="str">
        <f t="shared" si="13"/>
        <v>NO_X_2019_1000 NAC_ST_5_NC_2</v>
      </c>
      <c r="G878" s="325">
        <f>'ECE-EU Species'!K42</f>
        <v>12</v>
      </c>
    </row>
    <row r="879" spans="1:7" ht="13.5" thickBot="1" x14ac:dyDescent="0.25">
      <c r="A879" s="326" t="str">
        <f>Cover!$G$25</f>
        <v>NO</v>
      </c>
      <c r="B879" s="322" t="s">
        <v>294</v>
      </c>
      <c r="C879" s="322">
        <f>'ECE-EU Species'!$F$13</f>
        <v>2019</v>
      </c>
      <c r="D879" s="324" t="s">
        <v>214</v>
      </c>
      <c r="E879" s="331" t="s">
        <v>262</v>
      </c>
      <c r="F879" s="368" t="str">
        <f t="shared" si="13"/>
        <v>NO_X_2019_1000 NAC_ST_5_NC_3</v>
      </c>
      <c r="G879" s="325">
        <f>'ECE-EU Species'!K43</f>
        <v>91</v>
      </c>
    </row>
    <row r="880" spans="1:7" ht="13.5" thickBot="1" x14ac:dyDescent="0.25">
      <c r="A880" s="326" t="str">
        <f>Cover!$G$25</f>
        <v>NO</v>
      </c>
      <c r="B880" s="322" t="s">
        <v>294</v>
      </c>
      <c r="C880" s="322">
        <f>'ECE-EU Species'!$F$13</f>
        <v>2019</v>
      </c>
      <c r="D880" s="324" t="s">
        <v>214</v>
      </c>
      <c r="E880" s="331" t="s">
        <v>263</v>
      </c>
      <c r="F880" s="368" t="str">
        <f t="shared" si="13"/>
        <v>NO_X_2019_1000 NAC_ST_5_NC_4</v>
      </c>
      <c r="G880" s="325">
        <f>'ECE-EU Species'!K44</f>
        <v>0</v>
      </c>
    </row>
    <row r="881" spans="1:7" ht="13.5" thickBot="1" x14ac:dyDescent="0.25">
      <c r="A881" s="326" t="str">
        <f>Cover!$G$25</f>
        <v>NO</v>
      </c>
      <c r="B881" s="322" t="s">
        <v>294</v>
      </c>
      <c r="C881" s="322">
        <f>'ECE-EU Species'!$F$13</f>
        <v>2019</v>
      </c>
      <c r="D881" s="324" t="s">
        <v>214</v>
      </c>
      <c r="E881" s="331" t="s">
        <v>264</v>
      </c>
      <c r="F881" s="368" t="str">
        <f t="shared" si="13"/>
        <v>NO_X_2019_1000 NAC_ST_5_NC_5</v>
      </c>
      <c r="G881" s="325">
        <f>'ECE-EU Species'!K45</f>
        <v>0</v>
      </c>
    </row>
    <row r="882" spans="1:7" ht="13.5" thickBot="1" x14ac:dyDescent="0.25">
      <c r="A882" s="326" t="str">
        <f>Cover!$G$25</f>
        <v>NO</v>
      </c>
      <c r="B882" s="322" t="s">
        <v>294</v>
      </c>
      <c r="C882" s="322">
        <f>'ECE-EU Species'!$F$13</f>
        <v>2019</v>
      </c>
      <c r="D882" s="324" t="s">
        <v>214</v>
      </c>
      <c r="E882" s="331" t="s">
        <v>265</v>
      </c>
      <c r="F882" s="368" t="str">
        <f t="shared" si="13"/>
        <v>NO_X_2019_1000 NAC_ST_5_NC_6</v>
      </c>
      <c r="G882" s="325">
        <f>'ECE-EU Species'!K46</f>
        <v>9</v>
      </c>
    </row>
    <row r="883" spans="1:7" ht="13.5" thickBot="1" x14ac:dyDescent="0.25">
      <c r="A883" s="328" t="str">
        <f>Cover!$G$25</f>
        <v>NO</v>
      </c>
      <c r="B883" s="329" t="s">
        <v>294</v>
      </c>
      <c r="C883" s="329">
        <f>'ECE-EU Species'!$F$13</f>
        <v>2019</v>
      </c>
      <c r="D883" s="324" t="s">
        <v>214</v>
      </c>
      <c r="E883" s="339" t="s">
        <v>266</v>
      </c>
      <c r="F883" s="368" t="str">
        <f t="shared" si="13"/>
        <v>NO_X_2019_1000 NAC_ST_5_NC_7</v>
      </c>
      <c r="G883" s="325">
        <f>'ECE-EU Species'!K47</f>
        <v>0</v>
      </c>
    </row>
    <row r="884" spans="1:7" ht="13.5" thickBot="1" x14ac:dyDescent="0.25">
      <c r="A884" s="323" t="str">
        <f>Cover!$G$25</f>
        <v>NO</v>
      </c>
      <c r="B884" s="324" t="s">
        <v>294</v>
      </c>
      <c r="C884" s="324">
        <f>'ECE-EU Species'!$H$13</f>
        <v>2020</v>
      </c>
      <c r="D884" s="324" t="s">
        <v>291</v>
      </c>
      <c r="E884" s="338" t="s">
        <v>222</v>
      </c>
      <c r="F884" s="368" t="str">
        <f t="shared" si="13"/>
        <v>NO_X_2020_1000 m3_ST_1_2_C</v>
      </c>
      <c r="G884" s="325">
        <f>'ECE-EU Species'!L15</f>
        <v>3352.335</v>
      </c>
    </row>
    <row r="885" spans="1:7" ht="13.5" thickBot="1" x14ac:dyDescent="0.25">
      <c r="A885" s="326" t="str">
        <f>Cover!$G$25</f>
        <v>NO</v>
      </c>
      <c r="B885" s="322" t="s">
        <v>294</v>
      </c>
      <c r="C885" s="322">
        <f>'ECE-EU Species'!$H$13</f>
        <v>2020</v>
      </c>
      <c r="D885" s="322" t="s">
        <v>291</v>
      </c>
      <c r="E885" s="331" t="s">
        <v>223</v>
      </c>
      <c r="F885" s="368" t="str">
        <f t="shared" si="13"/>
        <v>NO_X_2020_1000 m3_ST_1_2_C_1</v>
      </c>
      <c r="G885" s="327">
        <f>'ECE-EU Species'!L16</f>
        <v>1424.0240000000001</v>
      </c>
    </row>
    <row r="886" spans="1:7" ht="13.5" thickBot="1" x14ac:dyDescent="0.25">
      <c r="A886" s="326" t="str">
        <f>Cover!$G$25</f>
        <v>NO</v>
      </c>
      <c r="B886" s="322" t="s">
        <v>294</v>
      </c>
      <c r="C886" s="322">
        <f>'ECE-EU Species'!$H$13</f>
        <v>2020</v>
      </c>
      <c r="D886" s="322" t="s">
        <v>291</v>
      </c>
      <c r="E886" s="331" t="s">
        <v>224</v>
      </c>
      <c r="F886" s="368" t="str">
        <f t="shared" si="13"/>
        <v>NO_X_2020_1000 m3_ST_1_2_C_1_1</v>
      </c>
      <c r="G886" s="327">
        <f>'ECE-EU Species'!L17</f>
        <v>0</v>
      </c>
    </row>
    <row r="887" spans="1:7" ht="13.5" thickBot="1" x14ac:dyDescent="0.25">
      <c r="A887" s="326" t="str">
        <f>Cover!$G$25</f>
        <v>NO</v>
      </c>
      <c r="B887" s="322" t="s">
        <v>294</v>
      </c>
      <c r="C887" s="322">
        <f>'ECE-EU Species'!$H$13</f>
        <v>2020</v>
      </c>
      <c r="D887" s="322" t="s">
        <v>291</v>
      </c>
      <c r="E887" s="331" t="s">
        <v>225</v>
      </c>
      <c r="F887" s="368" t="str">
        <f t="shared" si="13"/>
        <v>NO_X_2020_1000 m3_ST_1_2_C_2_1</v>
      </c>
      <c r="G887" s="327">
        <f>'ECE-EU Species'!L18</f>
        <v>0</v>
      </c>
    </row>
    <row r="888" spans="1:7" ht="13.5" thickBot="1" x14ac:dyDescent="0.25">
      <c r="A888" s="326" t="str">
        <f>Cover!$G$25</f>
        <v>NO</v>
      </c>
      <c r="B888" s="322" t="s">
        <v>294</v>
      </c>
      <c r="C888" s="322">
        <f>'ECE-EU Species'!$H$13</f>
        <v>2020</v>
      </c>
      <c r="D888" s="322" t="s">
        <v>291</v>
      </c>
      <c r="E888" s="331" t="s">
        <v>226</v>
      </c>
      <c r="F888" s="368" t="str">
        <f t="shared" si="13"/>
        <v>NO_X_2020_1000 m3_ST_1_2_C_2</v>
      </c>
      <c r="G888" s="327">
        <f>'ECE-EU Species'!L19</f>
        <v>1916.9560000000001</v>
      </c>
    </row>
    <row r="889" spans="1:7" ht="13.5" thickBot="1" x14ac:dyDescent="0.25">
      <c r="A889" s="326" t="str">
        <f>Cover!$G$25</f>
        <v>NO</v>
      </c>
      <c r="B889" s="322" t="s">
        <v>294</v>
      </c>
      <c r="C889" s="322">
        <f>'ECE-EU Species'!$H$13</f>
        <v>2020</v>
      </c>
      <c r="D889" s="322" t="s">
        <v>291</v>
      </c>
      <c r="E889" s="331" t="s">
        <v>239</v>
      </c>
      <c r="F889" s="368" t="str">
        <f t="shared" si="13"/>
        <v>NO_X_2020_1000 m3_ST_1_2_C_1_2</v>
      </c>
      <c r="G889" s="327">
        <f>'ECE-EU Species'!L20</f>
        <v>0</v>
      </c>
    </row>
    <row r="890" spans="1:7" ht="13.5" thickBot="1" x14ac:dyDescent="0.25">
      <c r="A890" s="326" t="str">
        <f>Cover!$G$25</f>
        <v>NO</v>
      </c>
      <c r="B890" s="322" t="s">
        <v>294</v>
      </c>
      <c r="C890" s="322">
        <f>'ECE-EU Species'!$H$13</f>
        <v>2020</v>
      </c>
      <c r="D890" s="322" t="s">
        <v>291</v>
      </c>
      <c r="E890" s="331" t="s">
        <v>240</v>
      </c>
      <c r="F890" s="368" t="str">
        <f t="shared" si="13"/>
        <v>NO_X_2020_1000 m3_ST_1_2_C_2_2</v>
      </c>
      <c r="G890" s="327">
        <f>'ECE-EU Species'!L21</f>
        <v>0</v>
      </c>
    </row>
    <row r="891" spans="1:7" ht="13.5" thickBot="1" x14ac:dyDescent="0.25">
      <c r="A891" s="326" t="str">
        <f>Cover!$G$25</f>
        <v>NO</v>
      </c>
      <c r="B891" s="322" t="s">
        <v>294</v>
      </c>
      <c r="C891" s="322">
        <f>'ECE-EU Species'!$H$13</f>
        <v>2020</v>
      </c>
      <c r="D891" s="322" t="s">
        <v>291</v>
      </c>
      <c r="E891" s="331" t="s">
        <v>241</v>
      </c>
      <c r="F891" s="368" t="str">
        <f t="shared" si="13"/>
        <v>NO_X_2020_1000 m3_ST_1_2_C_3</v>
      </c>
      <c r="G891" s="327">
        <f>'ECE-EU Species'!L22</f>
        <v>0</v>
      </c>
    </row>
    <row r="892" spans="1:7" ht="13.5" thickBot="1" x14ac:dyDescent="0.25">
      <c r="A892" s="326" t="str">
        <f>Cover!$G$25</f>
        <v>NO</v>
      </c>
      <c r="B892" s="322" t="s">
        <v>294</v>
      </c>
      <c r="C892" s="322">
        <f>'ECE-EU Species'!$H$13</f>
        <v>2020</v>
      </c>
      <c r="D892" s="322" t="s">
        <v>291</v>
      </c>
      <c r="E892" s="331" t="s">
        <v>242</v>
      </c>
      <c r="F892" s="368" t="str">
        <f t="shared" si="13"/>
        <v>NO_X_2020_1000 m3_ST_1_2_C_1_3</v>
      </c>
      <c r="G892" s="327">
        <f>'ECE-EU Species'!L23</f>
        <v>0</v>
      </c>
    </row>
    <row r="893" spans="1:7" ht="13.5" thickBot="1" x14ac:dyDescent="0.25">
      <c r="A893" s="326" t="str">
        <f>Cover!$G$25</f>
        <v>NO</v>
      </c>
      <c r="B893" s="322" t="s">
        <v>294</v>
      </c>
      <c r="C893" s="322">
        <f>'ECE-EU Species'!$H$13</f>
        <v>2020</v>
      </c>
      <c r="D893" s="322" t="s">
        <v>291</v>
      </c>
      <c r="E893" s="331" t="s">
        <v>243</v>
      </c>
      <c r="F893" s="368" t="str">
        <f t="shared" si="13"/>
        <v>NO_X_2020_1000 m3_ST_1_2_C_2_3</v>
      </c>
      <c r="G893" s="327">
        <f>'ECE-EU Species'!L24</f>
        <v>0</v>
      </c>
    </row>
    <row r="894" spans="1:7" ht="13.5" thickBot="1" x14ac:dyDescent="0.25">
      <c r="A894" s="326" t="str">
        <f>Cover!$G$25</f>
        <v>NO</v>
      </c>
      <c r="B894" s="322" t="s">
        <v>294</v>
      </c>
      <c r="C894" s="322">
        <f>'ECE-EU Species'!$H$13</f>
        <v>2020</v>
      </c>
      <c r="D894" s="322" t="s">
        <v>291</v>
      </c>
      <c r="E894" s="331" t="s">
        <v>244</v>
      </c>
      <c r="F894" s="368" t="str">
        <f t="shared" si="13"/>
        <v>NO_X_2020_1000 m3_ST_1_2_NC</v>
      </c>
      <c r="G894" s="327">
        <f>'ECE-EU Species'!L25</f>
        <v>207.31700000000001</v>
      </c>
    </row>
    <row r="895" spans="1:7" ht="13.5" thickBot="1" x14ac:dyDescent="0.25">
      <c r="A895" s="326" t="str">
        <f>Cover!$G$25</f>
        <v>NO</v>
      </c>
      <c r="B895" s="322" t="s">
        <v>294</v>
      </c>
      <c r="C895" s="322">
        <f>'ECE-EU Species'!$H$13</f>
        <v>2020</v>
      </c>
      <c r="D895" s="322" t="s">
        <v>291</v>
      </c>
      <c r="E895" s="331" t="s">
        <v>245</v>
      </c>
      <c r="F895" s="368" t="str">
        <f t="shared" si="13"/>
        <v>NO_X_2020_1000 m3_ST_1_2_NC_1</v>
      </c>
      <c r="G895" s="327">
        <f>'ECE-EU Species'!L26</f>
        <v>0.10199999999999999</v>
      </c>
    </row>
    <row r="896" spans="1:7" ht="13.5" thickBot="1" x14ac:dyDescent="0.25">
      <c r="A896" s="326" t="str">
        <f>Cover!$G$25</f>
        <v>NO</v>
      </c>
      <c r="B896" s="322" t="s">
        <v>294</v>
      </c>
      <c r="C896" s="322">
        <f>'ECE-EU Species'!$H$13</f>
        <v>2020</v>
      </c>
      <c r="D896" s="322" t="s">
        <v>291</v>
      </c>
      <c r="E896" s="331" t="s">
        <v>246</v>
      </c>
      <c r="F896" s="368" t="str">
        <f t="shared" si="13"/>
        <v>NO_X_2020_1000 m3_ST_1_2_NC_1_1</v>
      </c>
      <c r="G896" s="327">
        <f>'ECE-EU Species'!L27</f>
        <v>0</v>
      </c>
    </row>
    <row r="897" spans="1:7" ht="13.5" thickBot="1" x14ac:dyDescent="0.25">
      <c r="A897" s="326" t="str">
        <f>Cover!$G$25</f>
        <v>NO</v>
      </c>
      <c r="B897" s="322" t="s">
        <v>294</v>
      </c>
      <c r="C897" s="322">
        <f>'ECE-EU Species'!$H$13</f>
        <v>2020</v>
      </c>
      <c r="D897" s="322" t="s">
        <v>291</v>
      </c>
      <c r="E897" s="331" t="s">
        <v>247</v>
      </c>
      <c r="F897" s="368" t="str">
        <f t="shared" si="13"/>
        <v>NO_X_2020_1000 m3_ST_1_2_NC_2_1</v>
      </c>
      <c r="G897" s="327">
        <f>'ECE-EU Species'!L28</f>
        <v>200.268</v>
      </c>
    </row>
    <row r="898" spans="1:7" ht="13.5" thickBot="1" x14ac:dyDescent="0.25">
      <c r="A898" s="326" t="str">
        <f>Cover!$G$25</f>
        <v>NO</v>
      </c>
      <c r="B898" s="322" t="s">
        <v>294</v>
      </c>
      <c r="C898" s="322">
        <f>'ECE-EU Species'!$H$13</f>
        <v>2020</v>
      </c>
      <c r="D898" s="322" t="s">
        <v>291</v>
      </c>
      <c r="E898" s="331" t="s">
        <v>248</v>
      </c>
      <c r="F898" s="368" t="str">
        <f t="shared" si="13"/>
        <v>NO_X_2020_1000 m3_ST_1_2_NC_2</v>
      </c>
      <c r="G898" s="327">
        <f>'ECE-EU Species'!L29</f>
        <v>0</v>
      </c>
    </row>
    <row r="899" spans="1:7" ht="13.5" thickBot="1" x14ac:dyDescent="0.25">
      <c r="A899" s="326" t="str">
        <f>Cover!$G$25</f>
        <v>NO</v>
      </c>
      <c r="B899" s="322" t="s">
        <v>294</v>
      </c>
      <c r="C899" s="322">
        <f>'ECE-EU Species'!$H$13</f>
        <v>2020</v>
      </c>
      <c r="D899" s="322" t="s">
        <v>291</v>
      </c>
      <c r="E899" s="331" t="s">
        <v>249</v>
      </c>
      <c r="F899" s="368" t="str">
        <f t="shared" si="13"/>
        <v>NO_X_2020_1000 m3_ST_1_2_NC_1_2</v>
      </c>
      <c r="G899" s="327">
        <f>'ECE-EU Species'!L30</f>
        <v>0</v>
      </c>
    </row>
    <row r="900" spans="1:7" ht="13.5" thickBot="1" x14ac:dyDescent="0.25">
      <c r="A900" s="326" t="str">
        <f>Cover!$G$25</f>
        <v>NO</v>
      </c>
      <c r="B900" s="322" t="s">
        <v>294</v>
      </c>
      <c r="C900" s="322">
        <f>'ECE-EU Species'!$H$13</f>
        <v>2020</v>
      </c>
      <c r="D900" s="322" t="s">
        <v>291</v>
      </c>
      <c r="E900" s="331" t="s">
        <v>250</v>
      </c>
      <c r="F900" s="368" t="str">
        <f t="shared" si="13"/>
        <v>NO_X_2020_1000 m3_ST_1_2_NC_2_2</v>
      </c>
      <c r="G900" s="327">
        <f>'ECE-EU Species'!L31</f>
        <v>0.188</v>
      </c>
    </row>
    <row r="901" spans="1:7" ht="13.5" thickBot="1" x14ac:dyDescent="0.25">
      <c r="A901" s="326" t="str">
        <f>Cover!$G$25</f>
        <v>NO</v>
      </c>
      <c r="B901" s="322" t="s">
        <v>294</v>
      </c>
      <c r="C901" s="322">
        <f>'ECE-EU Species'!$H$13</f>
        <v>2020</v>
      </c>
      <c r="D901" s="322" t="s">
        <v>291</v>
      </c>
      <c r="E901" s="331" t="s">
        <v>251</v>
      </c>
      <c r="F901" s="368" t="str">
        <f t="shared" si="13"/>
        <v>NO_X_2020_1000 m3_ST_1_2_NC_3</v>
      </c>
      <c r="G901" s="327">
        <f>'ECE-EU Species'!L32</f>
        <v>0</v>
      </c>
    </row>
    <row r="902" spans="1:7" ht="13.5" thickBot="1" x14ac:dyDescent="0.25">
      <c r="A902" s="326" t="str">
        <f>Cover!$G$25</f>
        <v>NO</v>
      </c>
      <c r="B902" s="322" t="s">
        <v>294</v>
      </c>
      <c r="C902" s="322">
        <f>'ECE-EU Species'!$H$13</f>
        <v>2020</v>
      </c>
      <c r="D902" s="322" t="s">
        <v>291</v>
      </c>
      <c r="E902" s="331" t="s">
        <v>252</v>
      </c>
      <c r="F902" s="368" t="str">
        <f t="shared" si="13"/>
        <v>NO_X_2020_1000 m3_ST_1_2_NC_1_3</v>
      </c>
      <c r="G902" s="327">
        <f>'ECE-EU Species'!L33</f>
        <v>839.7</v>
      </c>
    </row>
    <row r="903" spans="1:7" ht="13.5" thickBot="1" x14ac:dyDescent="0.25">
      <c r="A903" s="326" t="str">
        <f>Cover!$G$25</f>
        <v>NO</v>
      </c>
      <c r="B903" s="322" t="s">
        <v>294</v>
      </c>
      <c r="C903" s="322">
        <f>'ECE-EU Species'!$H$13</f>
        <v>2020</v>
      </c>
      <c r="D903" s="322" t="s">
        <v>291</v>
      </c>
      <c r="E903" s="331" t="s">
        <v>253</v>
      </c>
      <c r="F903" s="368" t="str">
        <f t="shared" si="13"/>
        <v>NO_X_2020_1000 m3_ST_1_2_NC_2_3</v>
      </c>
      <c r="G903" s="327">
        <f>'ECE-EU Species'!L34</f>
        <v>580.495</v>
      </c>
    </row>
    <row r="904" spans="1:7" ht="13.5" thickBot="1" x14ac:dyDescent="0.25">
      <c r="A904" s="326" t="str">
        <f>Cover!$G$25</f>
        <v>NO</v>
      </c>
      <c r="B904" s="322" t="s">
        <v>294</v>
      </c>
      <c r="C904" s="322">
        <f>'ECE-EU Species'!$H$13</f>
        <v>2020</v>
      </c>
      <c r="D904" s="322" t="s">
        <v>291</v>
      </c>
      <c r="E904" s="331" t="s">
        <v>254</v>
      </c>
      <c r="F904" s="368" t="str">
        <f t="shared" si="13"/>
        <v>NO_X_2020_1000 m3_ST_1_2_NC_4</v>
      </c>
      <c r="G904" s="327">
        <f>'ECE-EU Species'!L35</f>
        <v>256.71100000000001</v>
      </c>
    </row>
    <row r="905" spans="1:7" ht="13.5" thickBot="1" x14ac:dyDescent="0.25">
      <c r="A905" s="326" t="str">
        <f>Cover!$G$25</f>
        <v>NO</v>
      </c>
      <c r="B905" s="322" t="s">
        <v>294</v>
      </c>
      <c r="C905" s="322">
        <f>'ECE-EU Species'!$H$13</f>
        <v>2020</v>
      </c>
      <c r="D905" s="322" t="s">
        <v>291</v>
      </c>
      <c r="E905" s="331" t="s">
        <v>255</v>
      </c>
      <c r="F905" s="368" t="str">
        <f t="shared" si="13"/>
        <v>NO_X_2020_1000 m3_ST_1_2_NC_5</v>
      </c>
      <c r="G905" s="327">
        <f>'ECE-EU Species'!L36</f>
        <v>6.6150000000000002</v>
      </c>
    </row>
    <row r="906" spans="1:7" ht="13.5" thickBot="1" x14ac:dyDescent="0.25">
      <c r="A906" s="326" t="str">
        <f>Cover!$G$25</f>
        <v>NO</v>
      </c>
      <c r="B906" s="322" t="s">
        <v>294</v>
      </c>
      <c r="C906" s="322">
        <f>'ECE-EU Species'!$H$13</f>
        <v>2020</v>
      </c>
      <c r="D906" s="322" t="s">
        <v>291</v>
      </c>
      <c r="E906" s="331" t="s">
        <v>256</v>
      </c>
      <c r="F906" s="368" t="str">
        <f t="shared" si="13"/>
        <v>NO_X_2020_1000 m3_ST_5_C</v>
      </c>
      <c r="G906" s="327">
        <f>'ECE-EU Species'!L37</f>
        <v>0.41399999999999998</v>
      </c>
    </row>
    <row r="907" spans="1:7" ht="13.5" thickBot="1" x14ac:dyDescent="0.25">
      <c r="A907" s="326" t="str">
        <f>Cover!$G$25</f>
        <v>NO</v>
      </c>
      <c r="B907" s="322" t="s">
        <v>294</v>
      </c>
      <c r="C907" s="322">
        <f>'ECE-EU Species'!$H$13</f>
        <v>2020</v>
      </c>
      <c r="D907" s="322" t="s">
        <v>291</v>
      </c>
      <c r="E907" s="331" t="s">
        <v>257</v>
      </c>
      <c r="F907" s="368" t="str">
        <f t="shared" si="13"/>
        <v>NO_X_2020_1000 m3_ST_5_C_1</v>
      </c>
      <c r="G907" s="327">
        <f>'ECE-EU Species'!L38</f>
        <v>0</v>
      </c>
    </row>
    <row r="908" spans="1:7" ht="13.5" thickBot="1" x14ac:dyDescent="0.25">
      <c r="A908" s="326" t="str">
        <f>Cover!$G$25</f>
        <v>NO</v>
      </c>
      <c r="B908" s="322" t="s">
        <v>294</v>
      </c>
      <c r="C908" s="322">
        <f>'ECE-EU Species'!$H$13</f>
        <v>2020</v>
      </c>
      <c r="D908" s="322" t="s">
        <v>291</v>
      </c>
      <c r="E908" s="331" t="s">
        <v>258</v>
      </c>
      <c r="F908" s="368" t="str">
        <f t="shared" si="13"/>
        <v>NO_X_2020_1000 m3_ST_5_C_2</v>
      </c>
      <c r="G908" s="327">
        <f>'ECE-EU Species'!L39</f>
        <v>9.7000000000000003E-2</v>
      </c>
    </row>
    <row r="909" spans="1:7" ht="13.5" thickBot="1" x14ac:dyDescent="0.25">
      <c r="A909" s="326" t="str">
        <f>Cover!$G$25</f>
        <v>NO</v>
      </c>
      <c r="B909" s="322" t="s">
        <v>294</v>
      </c>
      <c r="C909" s="322">
        <f>'ECE-EU Species'!$H$13</f>
        <v>2020</v>
      </c>
      <c r="D909" s="322" t="s">
        <v>291</v>
      </c>
      <c r="E909" s="331" t="s">
        <v>259</v>
      </c>
      <c r="F909" s="368" t="str">
        <f t="shared" si="13"/>
        <v>NO_X_2020_1000 m3_ST_5_NC</v>
      </c>
      <c r="G909" s="327">
        <f>'ECE-EU Species'!L40</f>
        <v>0</v>
      </c>
    </row>
    <row r="910" spans="1:7" ht="13.5" thickBot="1" x14ac:dyDescent="0.25">
      <c r="A910" s="326" t="str">
        <f>Cover!$G$25</f>
        <v>NO</v>
      </c>
      <c r="B910" s="322" t="s">
        <v>294</v>
      </c>
      <c r="C910" s="322">
        <f>'ECE-EU Species'!$H$13</f>
        <v>2020</v>
      </c>
      <c r="D910" s="322" t="s">
        <v>291</v>
      </c>
      <c r="E910" s="331" t="s">
        <v>260</v>
      </c>
      <c r="F910" s="368" t="str">
        <f t="shared" si="13"/>
        <v>NO_X_2020_1000 m3_ST_5_NC_1</v>
      </c>
      <c r="G910" s="327">
        <f>'ECE-EU Species'!L41</f>
        <v>2.5999999999999999E-2</v>
      </c>
    </row>
    <row r="911" spans="1:7" ht="13.5" thickBot="1" x14ac:dyDescent="0.25">
      <c r="A911" s="326" t="str">
        <f>Cover!$G$25</f>
        <v>NO</v>
      </c>
      <c r="B911" s="322" t="s">
        <v>294</v>
      </c>
      <c r="C911" s="322">
        <f>'ECE-EU Species'!$H$13</f>
        <v>2020</v>
      </c>
      <c r="D911" s="322" t="s">
        <v>291</v>
      </c>
      <c r="E911" s="331" t="s">
        <v>261</v>
      </c>
      <c r="F911" s="368" t="str">
        <f t="shared" si="13"/>
        <v>NO_X_2020_1000 m3_ST_5_NC_2</v>
      </c>
      <c r="G911" s="327">
        <f>'ECE-EU Species'!L42</f>
        <v>0</v>
      </c>
    </row>
    <row r="912" spans="1:7" ht="13.5" thickBot="1" x14ac:dyDescent="0.25">
      <c r="A912" s="326" t="str">
        <f>Cover!$G$25</f>
        <v>NO</v>
      </c>
      <c r="B912" s="322" t="s">
        <v>294</v>
      </c>
      <c r="C912" s="322">
        <f>'ECE-EU Species'!$H$13</f>
        <v>2020</v>
      </c>
      <c r="D912" s="322" t="s">
        <v>291</v>
      </c>
      <c r="E912" s="331" t="s">
        <v>262</v>
      </c>
      <c r="F912" s="368" t="str">
        <f t="shared" si="13"/>
        <v>NO_X_2020_1000 m3_ST_5_NC_3</v>
      </c>
      <c r="G912" s="327">
        <f>'ECE-EU Species'!L43</f>
        <v>0</v>
      </c>
    </row>
    <row r="913" spans="1:7" ht="13.5" thickBot="1" x14ac:dyDescent="0.25">
      <c r="A913" s="326" t="str">
        <f>Cover!$G$25</f>
        <v>NO</v>
      </c>
      <c r="B913" s="322" t="s">
        <v>294</v>
      </c>
      <c r="C913" s="322">
        <f>'ECE-EU Species'!$H$13</f>
        <v>2020</v>
      </c>
      <c r="D913" s="322" t="s">
        <v>291</v>
      </c>
      <c r="E913" s="331" t="s">
        <v>263</v>
      </c>
      <c r="F913" s="368" t="str">
        <f t="shared" si="13"/>
        <v>NO_X_2020_1000 m3_ST_5_NC_4</v>
      </c>
      <c r="G913" s="327">
        <f>'ECE-EU Species'!L44</f>
        <v>0</v>
      </c>
    </row>
    <row r="914" spans="1:7" ht="13.5" thickBot="1" x14ac:dyDescent="0.25">
      <c r="A914" s="326" t="str">
        <f>Cover!$G$25</f>
        <v>NO</v>
      </c>
      <c r="B914" s="322" t="s">
        <v>294</v>
      </c>
      <c r="C914" s="322">
        <f>'ECE-EU Species'!$H$13</f>
        <v>2020</v>
      </c>
      <c r="D914" s="322" t="s">
        <v>291</v>
      </c>
      <c r="E914" s="331" t="s">
        <v>264</v>
      </c>
      <c r="F914" s="368" t="str">
        <f t="shared" si="13"/>
        <v>NO_X_2020_1000 m3_ST_5_NC_5</v>
      </c>
      <c r="G914" s="327">
        <f>'ECE-EU Species'!L45</f>
        <v>0</v>
      </c>
    </row>
    <row r="915" spans="1:7" ht="13.5" thickBot="1" x14ac:dyDescent="0.25">
      <c r="A915" s="326" t="str">
        <f>Cover!$G$25</f>
        <v>NO</v>
      </c>
      <c r="B915" s="322" t="s">
        <v>294</v>
      </c>
      <c r="C915" s="322">
        <f>'ECE-EU Species'!$H$13</f>
        <v>2020</v>
      </c>
      <c r="D915" s="322" t="s">
        <v>291</v>
      </c>
      <c r="E915" s="331" t="s">
        <v>265</v>
      </c>
      <c r="F915" s="368" t="str">
        <f t="shared" si="13"/>
        <v>NO_X_2020_1000 m3_ST_5_NC_6</v>
      </c>
      <c r="G915" s="327">
        <f>'ECE-EU Species'!L46</f>
        <v>9</v>
      </c>
    </row>
    <row r="916" spans="1:7" ht="13.5" thickBot="1" x14ac:dyDescent="0.25">
      <c r="A916" s="328" t="str">
        <f>Cover!$G$25</f>
        <v>NO</v>
      </c>
      <c r="B916" s="329" t="s">
        <v>294</v>
      </c>
      <c r="C916" s="329">
        <f>'ECE-EU Species'!$H$13</f>
        <v>2020</v>
      </c>
      <c r="D916" s="329" t="s">
        <v>291</v>
      </c>
      <c r="E916" s="339" t="s">
        <v>266</v>
      </c>
      <c r="F916" s="368" t="str">
        <f t="shared" si="13"/>
        <v>NO_X_2020_1000 m3_ST_5_NC_7</v>
      </c>
      <c r="G916" s="330">
        <f>'ECE-EU Species'!L47</f>
        <v>0</v>
      </c>
    </row>
    <row r="917" spans="1:7" ht="13.5" thickBot="1" x14ac:dyDescent="0.25">
      <c r="A917" s="323" t="str">
        <f>Cover!$G$25</f>
        <v>NO</v>
      </c>
      <c r="B917" s="324" t="s">
        <v>294</v>
      </c>
      <c r="C917" s="324">
        <f>'ECE-EU Species'!$H$13</f>
        <v>2020</v>
      </c>
      <c r="D917" s="324" t="s">
        <v>214</v>
      </c>
      <c r="E917" s="338" t="s">
        <v>222</v>
      </c>
      <c r="F917" s="368" t="str">
        <f t="shared" si="13"/>
        <v>NO_X_2020_1000 NAC_ST_1_2_C</v>
      </c>
      <c r="G917" s="325">
        <f>'ECE-EU Species'!M15</f>
        <v>1908476</v>
      </c>
    </row>
    <row r="918" spans="1:7" ht="13.5" thickBot="1" x14ac:dyDescent="0.25">
      <c r="A918" s="326" t="str">
        <f>Cover!$G$25</f>
        <v>NO</v>
      </c>
      <c r="B918" s="322" t="s">
        <v>294</v>
      </c>
      <c r="C918" s="322">
        <f>'ECE-EU Species'!$H$13</f>
        <v>2020</v>
      </c>
      <c r="D918" s="324" t="s">
        <v>214</v>
      </c>
      <c r="E918" s="331" t="s">
        <v>223</v>
      </c>
      <c r="F918" s="368" t="str">
        <f t="shared" si="13"/>
        <v>NO_X_2020_1000 NAC_ST_1_2_C_1</v>
      </c>
      <c r="G918" s="325">
        <f>'ECE-EU Species'!M16</f>
        <v>850588</v>
      </c>
    </row>
    <row r="919" spans="1:7" ht="13.5" thickBot="1" x14ac:dyDescent="0.25">
      <c r="A919" s="326" t="str">
        <f>Cover!$G$25</f>
        <v>NO</v>
      </c>
      <c r="B919" s="322" t="s">
        <v>294</v>
      </c>
      <c r="C919" s="322">
        <f>'ECE-EU Species'!$H$13</f>
        <v>2020</v>
      </c>
      <c r="D919" s="324" t="s">
        <v>214</v>
      </c>
      <c r="E919" s="331" t="s">
        <v>224</v>
      </c>
      <c r="F919" s="368" t="str">
        <f t="shared" si="13"/>
        <v>NO_X_2020_1000 NAC_ST_1_2_C_1_1</v>
      </c>
      <c r="G919" s="325">
        <f>'ECE-EU Species'!M17</f>
        <v>0</v>
      </c>
    </row>
    <row r="920" spans="1:7" ht="13.5" thickBot="1" x14ac:dyDescent="0.25">
      <c r="A920" s="326" t="str">
        <f>Cover!$G$25</f>
        <v>NO</v>
      </c>
      <c r="B920" s="322" t="s">
        <v>294</v>
      </c>
      <c r="C920" s="322">
        <f>'ECE-EU Species'!$H$13</f>
        <v>2020</v>
      </c>
      <c r="D920" s="324" t="s">
        <v>214</v>
      </c>
      <c r="E920" s="331" t="s">
        <v>225</v>
      </c>
      <c r="F920" s="368" t="str">
        <f t="shared" si="13"/>
        <v>NO_X_2020_1000 NAC_ST_1_2_C_2_1</v>
      </c>
      <c r="G920" s="325">
        <f>'ECE-EU Species'!M18</f>
        <v>0</v>
      </c>
    </row>
    <row r="921" spans="1:7" ht="13.5" thickBot="1" x14ac:dyDescent="0.25">
      <c r="A921" s="326" t="str">
        <f>Cover!$G$25</f>
        <v>NO</v>
      </c>
      <c r="B921" s="322" t="s">
        <v>294</v>
      </c>
      <c r="C921" s="322">
        <f>'ECE-EU Species'!$H$13</f>
        <v>2020</v>
      </c>
      <c r="D921" s="324" t="s">
        <v>214</v>
      </c>
      <c r="E921" s="331" t="s">
        <v>226</v>
      </c>
      <c r="F921" s="368" t="str">
        <f t="shared" si="13"/>
        <v>NO_X_2020_1000 NAC_ST_1_2_C_2</v>
      </c>
      <c r="G921" s="325">
        <f>'ECE-EU Species'!M19</f>
        <v>1020460</v>
      </c>
    </row>
    <row r="922" spans="1:7" ht="13.5" thickBot="1" x14ac:dyDescent="0.25">
      <c r="A922" s="326" t="str">
        <f>Cover!$G$25</f>
        <v>NO</v>
      </c>
      <c r="B922" s="322" t="s">
        <v>294</v>
      </c>
      <c r="C922" s="322">
        <f>'ECE-EU Species'!$H$13</f>
        <v>2020</v>
      </c>
      <c r="D922" s="324" t="s">
        <v>214</v>
      </c>
      <c r="E922" s="331" t="s">
        <v>239</v>
      </c>
      <c r="F922" s="368" t="str">
        <f t="shared" si="13"/>
        <v>NO_X_2020_1000 NAC_ST_1_2_C_1_2</v>
      </c>
      <c r="G922" s="325">
        <f>'ECE-EU Species'!M20</f>
        <v>0</v>
      </c>
    </row>
    <row r="923" spans="1:7" ht="13.5" thickBot="1" x14ac:dyDescent="0.25">
      <c r="A923" s="326" t="str">
        <f>Cover!$G$25</f>
        <v>NO</v>
      </c>
      <c r="B923" s="322" t="s">
        <v>294</v>
      </c>
      <c r="C923" s="322">
        <f>'ECE-EU Species'!$H$13</f>
        <v>2020</v>
      </c>
      <c r="D923" s="324" t="s">
        <v>214</v>
      </c>
      <c r="E923" s="331" t="s">
        <v>240</v>
      </c>
      <c r="F923" s="368" t="str">
        <f t="shared" ref="F923:F990" si="14">CONCATENATE(A923,"_",B923,"_",C923,"_",D923,"_",E923)</f>
        <v>NO_X_2020_1000 NAC_ST_1_2_C_2_2</v>
      </c>
      <c r="G923" s="325">
        <f>'ECE-EU Species'!M21</f>
        <v>0</v>
      </c>
    </row>
    <row r="924" spans="1:7" ht="13.5" thickBot="1" x14ac:dyDescent="0.25">
      <c r="A924" s="326" t="str">
        <f>Cover!$G$25</f>
        <v>NO</v>
      </c>
      <c r="B924" s="322" t="s">
        <v>294</v>
      </c>
      <c r="C924" s="322">
        <f>'ECE-EU Species'!$H$13</f>
        <v>2020</v>
      </c>
      <c r="D924" s="324" t="s">
        <v>214</v>
      </c>
      <c r="E924" s="331" t="s">
        <v>241</v>
      </c>
      <c r="F924" s="368" t="str">
        <f t="shared" si="14"/>
        <v>NO_X_2020_1000 NAC_ST_1_2_C_3</v>
      </c>
      <c r="G924" s="325">
        <f>'ECE-EU Species'!M22</f>
        <v>0</v>
      </c>
    </row>
    <row r="925" spans="1:7" ht="13.5" thickBot="1" x14ac:dyDescent="0.25">
      <c r="A925" s="326" t="str">
        <f>Cover!$G$25</f>
        <v>NO</v>
      </c>
      <c r="B925" s="322" t="s">
        <v>294</v>
      </c>
      <c r="C925" s="322">
        <f>'ECE-EU Species'!$H$13</f>
        <v>2020</v>
      </c>
      <c r="D925" s="324" t="s">
        <v>214</v>
      </c>
      <c r="E925" s="331" t="s">
        <v>242</v>
      </c>
      <c r="F925" s="368" t="str">
        <f t="shared" si="14"/>
        <v>NO_X_2020_1000 NAC_ST_1_2_C_1_3</v>
      </c>
      <c r="G925" s="325">
        <f>'ECE-EU Species'!M23</f>
        <v>0</v>
      </c>
    </row>
    <row r="926" spans="1:7" ht="13.5" thickBot="1" x14ac:dyDescent="0.25">
      <c r="A926" s="326" t="str">
        <f>Cover!$G$25</f>
        <v>NO</v>
      </c>
      <c r="B926" s="322" t="s">
        <v>294</v>
      </c>
      <c r="C926" s="322">
        <f>'ECE-EU Species'!$H$13</f>
        <v>2020</v>
      </c>
      <c r="D926" s="324" t="s">
        <v>214</v>
      </c>
      <c r="E926" s="331" t="s">
        <v>243</v>
      </c>
      <c r="F926" s="368" t="str">
        <f t="shared" si="14"/>
        <v>NO_X_2020_1000 NAC_ST_1_2_C_2_3</v>
      </c>
      <c r="G926" s="325">
        <f>'ECE-EU Species'!M24</f>
        <v>0</v>
      </c>
    </row>
    <row r="927" spans="1:7" ht="13.5" thickBot="1" x14ac:dyDescent="0.25">
      <c r="A927" s="326" t="str">
        <f>Cover!$G$25</f>
        <v>NO</v>
      </c>
      <c r="B927" s="322" t="s">
        <v>294</v>
      </c>
      <c r="C927" s="322">
        <f>'ECE-EU Species'!$H$13</f>
        <v>2020</v>
      </c>
      <c r="D927" s="324" t="s">
        <v>214</v>
      </c>
      <c r="E927" s="331" t="s">
        <v>244</v>
      </c>
      <c r="F927" s="368" t="str">
        <f t="shared" si="14"/>
        <v>NO_X_2020_1000 NAC_ST_1_2_NC</v>
      </c>
      <c r="G927" s="325">
        <f>'ECE-EU Species'!M25</f>
        <v>102096</v>
      </c>
    </row>
    <row r="928" spans="1:7" ht="13.5" thickBot="1" x14ac:dyDescent="0.25">
      <c r="A928" s="326" t="str">
        <f>Cover!$G$25</f>
        <v>NO</v>
      </c>
      <c r="B928" s="322" t="s">
        <v>294</v>
      </c>
      <c r="C928" s="322">
        <f>'ECE-EU Species'!$H$13</f>
        <v>2020</v>
      </c>
      <c r="D928" s="324" t="s">
        <v>214</v>
      </c>
      <c r="E928" s="331" t="s">
        <v>245</v>
      </c>
      <c r="F928" s="368" t="str">
        <f t="shared" si="14"/>
        <v>NO_X_2020_1000 NAC_ST_1_2_NC_1</v>
      </c>
      <c r="G928" s="325">
        <f>'ECE-EU Species'!M26</f>
        <v>102</v>
      </c>
    </row>
    <row r="929" spans="1:7" ht="13.5" thickBot="1" x14ac:dyDescent="0.25">
      <c r="A929" s="326" t="str">
        <f>Cover!$G$25</f>
        <v>NO</v>
      </c>
      <c r="B929" s="322" t="s">
        <v>294</v>
      </c>
      <c r="C929" s="322">
        <f>'ECE-EU Species'!$H$13</f>
        <v>2020</v>
      </c>
      <c r="D929" s="324" t="s">
        <v>214</v>
      </c>
      <c r="E929" s="331" t="s">
        <v>246</v>
      </c>
      <c r="F929" s="368" t="str">
        <f t="shared" si="14"/>
        <v>NO_X_2020_1000 NAC_ST_1_2_NC_1_1</v>
      </c>
      <c r="G929" s="325">
        <f>'ECE-EU Species'!M27</f>
        <v>0</v>
      </c>
    </row>
    <row r="930" spans="1:7" ht="13.5" thickBot="1" x14ac:dyDescent="0.25">
      <c r="A930" s="326" t="str">
        <f>Cover!$G$25</f>
        <v>NO</v>
      </c>
      <c r="B930" s="322" t="s">
        <v>294</v>
      </c>
      <c r="C930" s="322">
        <f>'ECE-EU Species'!$H$13</f>
        <v>2020</v>
      </c>
      <c r="D930" s="324" t="s">
        <v>214</v>
      </c>
      <c r="E930" s="331" t="s">
        <v>247</v>
      </c>
      <c r="F930" s="368" t="str">
        <f t="shared" si="14"/>
        <v>NO_X_2020_1000 NAC_ST_1_2_NC_2_1</v>
      </c>
      <c r="G930" s="325">
        <f>'ECE-EU Species'!M28</f>
        <v>97557</v>
      </c>
    </row>
    <row r="931" spans="1:7" ht="13.5" thickBot="1" x14ac:dyDescent="0.25">
      <c r="A931" s="326" t="str">
        <f>Cover!$G$25</f>
        <v>NO</v>
      </c>
      <c r="B931" s="322" t="s">
        <v>294</v>
      </c>
      <c r="C931" s="322">
        <f>'ECE-EU Species'!$H$13</f>
        <v>2020</v>
      </c>
      <c r="D931" s="324" t="s">
        <v>214</v>
      </c>
      <c r="E931" s="331" t="s">
        <v>248</v>
      </c>
      <c r="F931" s="368" t="str">
        <f t="shared" si="14"/>
        <v>NO_X_2020_1000 NAC_ST_1_2_NC_2</v>
      </c>
      <c r="G931" s="325">
        <f>'ECE-EU Species'!M29</f>
        <v>0</v>
      </c>
    </row>
    <row r="932" spans="1:7" ht="13.5" thickBot="1" x14ac:dyDescent="0.25">
      <c r="A932" s="326" t="str">
        <f>Cover!$G$25</f>
        <v>NO</v>
      </c>
      <c r="B932" s="322" t="s">
        <v>294</v>
      </c>
      <c r="C932" s="322">
        <f>'ECE-EU Species'!$H$13</f>
        <v>2020</v>
      </c>
      <c r="D932" s="324" t="s">
        <v>214</v>
      </c>
      <c r="E932" s="331" t="s">
        <v>249</v>
      </c>
      <c r="F932" s="368" t="str">
        <f t="shared" si="14"/>
        <v>NO_X_2020_1000 NAC_ST_1_2_NC_1_2</v>
      </c>
      <c r="G932" s="325">
        <f>'ECE-EU Species'!M30</f>
        <v>0</v>
      </c>
    </row>
    <row r="933" spans="1:7" ht="13.5" thickBot="1" x14ac:dyDescent="0.25">
      <c r="A933" s="326" t="str">
        <f>Cover!$G$25</f>
        <v>NO</v>
      </c>
      <c r="B933" s="322" t="s">
        <v>294</v>
      </c>
      <c r="C933" s="322">
        <f>'ECE-EU Species'!$H$13</f>
        <v>2020</v>
      </c>
      <c r="D933" s="324" t="s">
        <v>214</v>
      </c>
      <c r="E933" s="331" t="s">
        <v>250</v>
      </c>
      <c r="F933" s="368" t="str">
        <f t="shared" si="14"/>
        <v>NO_X_2020_1000 NAC_ST_1_2_NC_2_2</v>
      </c>
      <c r="G933" s="325">
        <f>'ECE-EU Species'!M31</f>
        <v>80</v>
      </c>
    </row>
    <row r="934" spans="1:7" ht="13.5" thickBot="1" x14ac:dyDescent="0.25">
      <c r="A934" s="326" t="str">
        <f>Cover!$G$25</f>
        <v>NO</v>
      </c>
      <c r="B934" s="322" t="s">
        <v>294</v>
      </c>
      <c r="C934" s="322">
        <f>'ECE-EU Species'!$H$13</f>
        <v>2020</v>
      </c>
      <c r="D934" s="324" t="s">
        <v>214</v>
      </c>
      <c r="E934" s="331" t="s">
        <v>251</v>
      </c>
      <c r="F934" s="368" t="str">
        <f t="shared" si="14"/>
        <v>NO_X_2020_1000 NAC_ST_1_2_NC_3</v>
      </c>
      <c r="G934" s="325">
        <f>'ECE-EU Species'!M32</f>
        <v>0</v>
      </c>
    </row>
    <row r="935" spans="1:7" ht="13.5" thickBot="1" x14ac:dyDescent="0.25">
      <c r="A935" s="326" t="str">
        <f>Cover!$G$25</f>
        <v>NO</v>
      </c>
      <c r="B935" s="322" t="s">
        <v>294</v>
      </c>
      <c r="C935" s="322">
        <f>'ECE-EU Species'!$H$13</f>
        <v>2020</v>
      </c>
      <c r="D935" s="324" t="s">
        <v>214</v>
      </c>
      <c r="E935" s="331" t="s">
        <v>252</v>
      </c>
      <c r="F935" s="368" t="str">
        <f t="shared" si="14"/>
        <v>NO_X_2020_1000 NAC_ST_1_2_NC_1_3</v>
      </c>
      <c r="G935" s="325">
        <f>'ECE-EU Species'!M33</f>
        <v>1551002</v>
      </c>
    </row>
    <row r="936" spans="1:7" ht="13.5" thickBot="1" x14ac:dyDescent="0.25">
      <c r="A936" s="326" t="str">
        <f>Cover!$G$25</f>
        <v>NO</v>
      </c>
      <c r="B936" s="322" t="s">
        <v>294</v>
      </c>
      <c r="C936" s="322">
        <f>'ECE-EU Species'!$H$13</f>
        <v>2020</v>
      </c>
      <c r="D936" s="324" t="s">
        <v>214</v>
      </c>
      <c r="E936" s="331" t="s">
        <v>253</v>
      </c>
      <c r="F936" s="368" t="str">
        <f t="shared" si="14"/>
        <v>NO_X_2020_1000 NAC_ST_1_2_NC_2_3</v>
      </c>
      <c r="G936" s="325">
        <f>'ECE-EU Species'!M34</f>
        <v>1064281</v>
      </c>
    </row>
    <row r="937" spans="1:7" ht="13.5" thickBot="1" x14ac:dyDescent="0.25">
      <c r="A937" s="326" t="str">
        <f>Cover!$G$25</f>
        <v>NO</v>
      </c>
      <c r="B937" s="322" t="s">
        <v>294</v>
      </c>
      <c r="C937" s="322">
        <f>'ECE-EU Species'!$H$13</f>
        <v>2020</v>
      </c>
      <c r="D937" s="324" t="s">
        <v>214</v>
      </c>
      <c r="E937" s="331" t="s">
        <v>254</v>
      </c>
      <c r="F937" s="368" t="str">
        <f t="shared" si="14"/>
        <v>NO_X_2020_1000 NAC_ST_1_2_NC_4</v>
      </c>
      <c r="G937" s="325">
        <f>'ECE-EU Species'!M35</f>
        <v>480708</v>
      </c>
    </row>
    <row r="938" spans="1:7" ht="13.5" thickBot="1" x14ac:dyDescent="0.25">
      <c r="A938" s="326" t="str">
        <f>Cover!$G$25</f>
        <v>NO</v>
      </c>
      <c r="B938" s="322" t="s">
        <v>294</v>
      </c>
      <c r="C938" s="322">
        <f>'ECE-EU Species'!$H$13</f>
        <v>2020</v>
      </c>
      <c r="D938" s="324" t="s">
        <v>214</v>
      </c>
      <c r="E938" s="331" t="s">
        <v>255</v>
      </c>
      <c r="F938" s="368" t="str">
        <f t="shared" si="14"/>
        <v>NO_X_2020_1000 NAC_ST_1_2_NC_5</v>
      </c>
      <c r="G938" s="325">
        <f>'ECE-EU Species'!M36</f>
        <v>29305</v>
      </c>
    </row>
    <row r="939" spans="1:7" ht="13.5" thickBot="1" x14ac:dyDescent="0.25">
      <c r="A939" s="326" t="str">
        <f>Cover!$G$25</f>
        <v>NO</v>
      </c>
      <c r="B939" s="322" t="s">
        <v>294</v>
      </c>
      <c r="C939" s="322">
        <f>'ECE-EU Species'!$H$13</f>
        <v>2020</v>
      </c>
      <c r="D939" s="324" t="s">
        <v>214</v>
      </c>
      <c r="E939" s="331" t="s">
        <v>256</v>
      </c>
      <c r="F939" s="368" t="str">
        <f t="shared" si="14"/>
        <v>NO_X_2020_1000 NAC_ST_5_C</v>
      </c>
      <c r="G939" s="325">
        <f>'ECE-EU Species'!M37</f>
        <v>3134</v>
      </c>
    </row>
    <row r="940" spans="1:7" ht="13.5" thickBot="1" x14ac:dyDescent="0.25">
      <c r="A940" s="326" t="str">
        <f>Cover!$G$25</f>
        <v>NO</v>
      </c>
      <c r="B940" s="322" t="s">
        <v>294</v>
      </c>
      <c r="C940" s="322">
        <f>'ECE-EU Species'!$H$13</f>
        <v>2020</v>
      </c>
      <c r="D940" s="324" t="s">
        <v>214</v>
      </c>
      <c r="E940" s="331" t="s">
        <v>257</v>
      </c>
      <c r="F940" s="368" t="str">
        <f t="shared" si="14"/>
        <v>NO_X_2020_1000 NAC_ST_5_C_1</v>
      </c>
      <c r="G940" s="325">
        <f>'ECE-EU Species'!M38</f>
        <v>0</v>
      </c>
    </row>
    <row r="941" spans="1:7" ht="13.5" thickBot="1" x14ac:dyDescent="0.25">
      <c r="A941" s="326" t="str">
        <f>Cover!$G$25</f>
        <v>NO</v>
      </c>
      <c r="B941" s="322" t="s">
        <v>294</v>
      </c>
      <c r="C941" s="322">
        <f>'ECE-EU Species'!$H$13</f>
        <v>2020</v>
      </c>
      <c r="D941" s="324" t="s">
        <v>214</v>
      </c>
      <c r="E941" s="331" t="s">
        <v>258</v>
      </c>
      <c r="F941" s="368" t="str">
        <f t="shared" si="14"/>
        <v>NO_X_2020_1000 NAC_ST_5_C_2</v>
      </c>
      <c r="G941" s="325">
        <f>'ECE-EU Species'!M39</f>
        <v>3822</v>
      </c>
    </row>
    <row r="942" spans="1:7" ht="13.5" thickBot="1" x14ac:dyDescent="0.25">
      <c r="A942" s="326" t="str">
        <f>Cover!$G$25</f>
        <v>NO</v>
      </c>
      <c r="B942" s="322" t="s">
        <v>294</v>
      </c>
      <c r="C942" s="322">
        <f>'ECE-EU Species'!$H$13</f>
        <v>2020</v>
      </c>
      <c r="D942" s="324" t="s">
        <v>214</v>
      </c>
      <c r="E942" s="331" t="s">
        <v>259</v>
      </c>
      <c r="F942" s="368" t="str">
        <f t="shared" si="14"/>
        <v>NO_X_2020_1000 NAC_ST_5_NC</v>
      </c>
      <c r="G942" s="325">
        <f>'ECE-EU Species'!M40</f>
        <v>0</v>
      </c>
    </row>
    <row r="943" spans="1:7" ht="13.5" thickBot="1" x14ac:dyDescent="0.25">
      <c r="A943" s="326" t="str">
        <f>Cover!$G$25</f>
        <v>NO</v>
      </c>
      <c r="B943" s="322" t="s">
        <v>294</v>
      </c>
      <c r="C943" s="322">
        <f>'ECE-EU Species'!$H$13</f>
        <v>2020</v>
      </c>
      <c r="D943" s="324" t="s">
        <v>214</v>
      </c>
      <c r="E943" s="331" t="s">
        <v>260</v>
      </c>
      <c r="F943" s="368" t="str">
        <f t="shared" si="14"/>
        <v>NO_X_2020_1000 NAC_ST_5_NC_1</v>
      </c>
      <c r="G943" s="325">
        <f>'ECE-EU Species'!M41</f>
        <v>83</v>
      </c>
    </row>
    <row r="944" spans="1:7" ht="13.5" thickBot="1" x14ac:dyDescent="0.25">
      <c r="A944" s="326" t="str">
        <f>Cover!$G$25</f>
        <v>NO</v>
      </c>
      <c r="B944" s="322" t="s">
        <v>294</v>
      </c>
      <c r="C944" s="322">
        <f>'ECE-EU Species'!$H$13</f>
        <v>2020</v>
      </c>
      <c r="D944" s="324" t="s">
        <v>214</v>
      </c>
      <c r="E944" s="331" t="s">
        <v>261</v>
      </c>
      <c r="F944" s="368" t="str">
        <f t="shared" si="14"/>
        <v>NO_X_2020_1000 NAC_ST_5_NC_2</v>
      </c>
      <c r="G944" s="325">
        <f>'ECE-EU Species'!M42</f>
        <v>0</v>
      </c>
    </row>
    <row r="945" spans="1:8" ht="13.5" thickBot="1" x14ac:dyDescent="0.25">
      <c r="A945" s="326" t="str">
        <f>Cover!$G$25</f>
        <v>NO</v>
      </c>
      <c r="B945" s="322" t="s">
        <v>294</v>
      </c>
      <c r="C945" s="322">
        <f>'ECE-EU Species'!$H$13</f>
        <v>2020</v>
      </c>
      <c r="D945" s="324" t="s">
        <v>214</v>
      </c>
      <c r="E945" s="331" t="s">
        <v>262</v>
      </c>
      <c r="F945" s="368" t="str">
        <f t="shared" si="14"/>
        <v>NO_X_2020_1000 NAC_ST_5_NC_3</v>
      </c>
      <c r="G945" s="325">
        <f>'ECE-EU Species'!M43</f>
        <v>0</v>
      </c>
    </row>
    <row r="946" spans="1:8" ht="13.5" thickBot="1" x14ac:dyDescent="0.25">
      <c r="A946" s="326" t="str">
        <f>Cover!$G$25</f>
        <v>NO</v>
      </c>
      <c r="B946" s="322" t="s">
        <v>294</v>
      </c>
      <c r="C946" s="322">
        <f>'ECE-EU Species'!$H$13</f>
        <v>2020</v>
      </c>
      <c r="D946" s="324" t="s">
        <v>214</v>
      </c>
      <c r="E946" s="331" t="s">
        <v>263</v>
      </c>
      <c r="F946" s="368" t="str">
        <f t="shared" si="14"/>
        <v>NO_X_2020_1000 NAC_ST_5_NC_4</v>
      </c>
      <c r="G946" s="325">
        <f>'ECE-EU Species'!M44</f>
        <v>0</v>
      </c>
    </row>
    <row r="947" spans="1:8" ht="13.5" thickBot="1" x14ac:dyDescent="0.25">
      <c r="A947" s="326" t="str">
        <f>Cover!$G$25</f>
        <v>NO</v>
      </c>
      <c r="B947" s="322" t="s">
        <v>294</v>
      </c>
      <c r="C947" s="322">
        <f>'ECE-EU Species'!$H$13</f>
        <v>2020</v>
      </c>
      <c r="D947" s="324" t="s">
        <v>214</v>
      </c>
      <c r="E947" s="331" t="s">
        <v>264</v>
      </c>
      <c r="F947" s="368" t="str">
        <f t="shared" si="14"/>
        <v>NO_X_2020_1000 NAC_ST_5_NC_5</v>
      </c>
      <c r="G947" s="325">
        <f>'ECE-EU Species'!M45</f>
        <v>0</v>
      </c>
    </row>
    <row r="948" spans="1:8" ht="13.5" thickBot="1" x14ac:dyDescent="0.25">
      <c r="A948" s="326" t="str">
        <f>Cover!$G$25</f>
        <v>NO</v>
      </c>
      <c r="B948" s="322" t="s">
        <v>294</v>
      </c>
      <c r="C948" s="322">
        <f>'ECE-EU Species'!$H$13</f>
        <v>2020</v>
      </c>
      <c r="D948" s="324" t="s">
        <v>214</v>
      </c>
      <c r="E948" s="331" t="s">
        <v>265</v>
      </c>
      <c r="F948" s="368" t="str">
        <f t="shared" si="14"/>
        <v>NO_X_2020_1000 NAC_ST_5_NC_6</v>
      </c>
      <c r="G948" s="325">
        <f>'ECE-EU Species'!M46</f>
        <v>9</v>
      </c>
    </row>
    <row r="949" spans="1:8" ht="13.5" thickBot="1" x14ac:dyDescent="0.25">
      <c r="A949" s="328" t="str">
        <f>Cover!$G$25</f>
        <v>NO</v>
      </c>
      <c r="B949" s="329" t="s">
        <v>294</v>
      </c>
      <c r="C949" s="329">
        <f>'ECE-EU Species'!$H$13</f>
        <v>2020</v>
      </c>
      <c r="D949" s="324" t="s">
        <v>214</v>
      </c>
      <c r="E949" s="339" t="s">
        <v>266</v>
      </c>
      <c r="F949" s="368" t="str">
        <f t="shared" si="14"/>
        <v>NO_X_2020_1000 NAC_ST_5_NC_7</v>
      </c>
      <c r="G949" s="325">
        <f>'ECE-EU Species'!M47</f>
        <v>0</v>
      </c>
    </row>
    <row r="950" spans="1:8" ht="13.5" thickBot="1" x14ac:dyDescent="0.25">
      <c r="A950" s="323" t="str">
        <f>Cover!$G$25</f>
        <v>NO</v>
      </c>
      <c r="B950" s="324" t="s">
        <v>220</v>
      </c>
      <c r="C950" s="324">
        <f>'JQ1 Production'!$D$10</f>
        <v>2019</v>
      </c>
      <c r="D950" s="324" t="s">
        <v>291</v>
      </c>
      <c r="E950" s="338">
        <v>1</v>
      </c>
      <c r="F950" s="368" t="str">
        <f t="shared" si="14"/>
        <v>NO_EX_M_2019_1000 m3_1</v>
      </c>
      <c r="G950" s="325">
        <f>'EU1 ExtraEU Trade'!D11</f>
        <v>44.295000000000002</v>
      </c>
      <c r="H950" s="320" t="s">
        <v>0</v>
      </c>
    </row>
    <row r="951" spans="1:8" ht="13.5" thickBot="1" x14ac:dyDescent="0.25">
      <c r="A951" s="326" t="str">
        <f>Cover!$G$25</f>
        <v>NO</v>
      </c>
      <c r="B951" s="322" t="s">
        <v>220</v>
      </c>
      <c r="C951" s="322">
        <f>'JQ1 Production'!$D$10</f>
        <v>2019</v>
      </c>
      <c r="D951" s="322" t="s">
        <v>291</v>
      </c>
      <c r="E951" s="331" t="s">
        <v>93</v>
      </c>
      <c r="F951" s="368" t="str">
        <f t="shared" si="14"/>
        <v>NO_EX_M_2019_1000 m3_1_1</v>
      </c>
      <c r="G951" s="327">
        <f>'EU1 ExtraEU Trade'!D12</f>
        <v>43.216999999999999</v>
      </c>
    </row>
    <row r="952" spans="1:8" ht="13.5" thickBot="1" x14ac:dyDescent="0.25">
      <c r="A952" s="326" t="str">
        <f>Cover!$G$25</f>
        <v>NO</v>
      </c>
      <c r="B952" s="322" t="s">
        <v>220</v>
      </c>
      <c r="C952" s="322">
        <f>'JQ1 Production'!$D$10</f>
        <v>2019</v>
      </c>
      <c r="D952" s="322" t="s">
        <v>291</v>
      </c>
      <c r="E952" s="331" t="s">
        <v>96</v>
      </c>
      <c r="F952" s="368" t="str">
        <f t="shared" si="14"/>
        <v>NO_EX_M_2019_1000 m3_1_2</v>
      </c>
      <c r="G952" s="327">
        <f>'EU1 ExtraEU Trade'!D13</f>
        <v>4.7E-2</v>
      </c>
    </row>
    <row r="953" spans="1:8" ht="13.5" thickBot="1" x14ac:dyDescent="0.25">
      <c r="A953" s="326" t="str">
        <f>Cover!$G$25</f>
        <v>NO</v>
      </c>
      <c r="B953" s="322" t="s">
        <v>220</v>
      </c>
      <c r="C953" s="322">
        <f>'JQ1 Production'!$D$10</f>
        <v>2019</v>
      </c>
      <c r="D953" s="322" t="s">
        <v>291</v>
      </c>
      <c r="E953" s="331" t="s">
        <v>97</v>
      </c>
      <c r="F953" s="368" t="str">
        <f t="shared" si="14"/>
        <v>NO_EX_M_2019_1000 m3_1_2_C</v>
      </c>
      <c r="G953" s="327">
        <f>'EU1 ExtraEU Trade'!D14</f>
        <v>43.17</v>
      </c>
    </row>
    <row r="954" spans="1:8" ht="13.5" thickBot="1" x14ac:dyDescent="0.25">
      <c r="A954" s="326" t="str">
        <f>Cover!$G$25</f>
        <v>NO</v>
      </c>
      <c r="B954" s="322" t="s">
        <v>220</v>
      </c>
      <c r="C954" s="322">
        <f>'JQ1 Production'!$D$10</f>
        <v>2019</v>
      </c>
      <c r="D954" s="322" t="s">
        <v>291</v>
      </c>
      <c r="E954" s="331" t="s">
        <v>98</v>
      </c>
      <c r="F954" s="368" t="str">
        <f t="shared" si="14"/>
        <v>NO_EX_M_2019_1000 m3_1_2_NC</v>
      </c>
      <c r="G954" s="327">
        <f>'EU1 ExtraEU Trade'!D15</f>
        <v>1.0780000000000001</v>
      </c>
    </row>
    <row r="955" spans="1:8" ht="13.5" thickBot="1" x14ac:dyDescent="0.25">
      <c r="A955" s="326" t="str">
        <f>Cover!$G$25</f>
        <v>NO</v>
      </c>
      <c r="B955" s="322" t="s">
        <v>220</v>
      </c>
      <c r="C955" s="322">
        <f>'JQ1 Production'!$D$10</f>
        <v>2019</v>
      </c>
      <c r="D955" s="322" t="s">
        <v>291</v>
      </c>
      <c r="E955" s="331" t="s">
        <v>99</v>
      </c>
      <c r="F955" s="368" t="str">
        <f t="shared" si="14"/>
        <v>NO_EX_M_2019_1000 m3_1_2_NC_T</v>
      </c>
      <c r="G955" s="327">
        <f>'EU1 ExtraEU Trade'!D16</f>
        <v>0.98899999999999999</v>
      </c>
    </row>
    <row r="956" spans="1:8" ht="13.5" thickBot="1" x14ac:dyDescent="0.25">
      <c r="A956" s="326" t="str">
        <f>Cover!$G$25</f>
        <v>NO</v>
      </c>
      <c r="B956" s="322" t="s">
        <v>220</v>
      </c>
      <c r="C956" s="322">
        <f>'JQ1 Production'!$D$10</f>
        <v>2019</v>
      </c>
      <c r="D956" s="322" t="s">
        <v>360</v>
      </c>
      <c r="E956" s="331">
        <v>2</v>
      </c>
      <c r="F956" s="368" t="str">
        <f t="shared" si="14"/>
        <v>NO_EX_M_2019_1000 mt_2</v>
      </c>
      <c r="G956" s="327">
        <f>'EU1 ExtraEU Trade'!D17</f>
        <v>8.8999999999999996E-2</v>
      </c>
    </row>
    <row r="957" spans="1:8" ht="13.5" thickBot="1" x14ac:dyDescent="0.25">
      <c r="A957" s="326" t="str">
        <f>Cover!$G$25</f>
        <v>NO</v>
      </c>
      <c r="B957" s="322" t="s">
        <v>220</v>
      </c>
      <c r="C957" s="322">
        <f>'JQ1 Production'!$D$10</f>
        <v>2019</v>
      </c>
      <c r="D957" s="322" t="s">
        <v>291</v>
      </c>
      <c r="E957" s="331">
        <v>3</v>
      </c>
      <c r="F957" s="368" t="str">
        <f t="shared" si="14"/>
        <v>NO_EX_M_2019_1000 m3_3</v>
      </c>
      <c r="G957" s="327">
        <f>'EU1 ExtraEU Trade'!D18</f>
        <v>1.0999999999999999E-2</v>
      </c>
    </row>
    <row r="958" spans="1:8" ht="13.5" thickBot="1" x14ac:dyDescent="0.25">
      <c r="A958" s="326" t="str">
        <f>Cover!$G$25</f>
        <v>NO</v>
      </c>
      <c r="B958" s="322" t="s">
        <v>220</v>
      </c>
      <c r="C958" s="322">
        <f>'JQ1 Production'!$D$10</f>
        <v>2019</v>
      </c>
      <c r="D958" s="322" t="s">
        <v>291</v>
      </c>
      <c r="E958" s="331" t="s">
        <v>378</v>
      </c>
      <c r="F958" s="368" t="str">
        <f>CONCATENATE(A958,"_",B958,"_",C958,"_",D958,"_",E958)</f>
        <v>NO_EX_M_2019_1000 m3_3_1</v>
      </c>
      <c r="G958" s="327">
        <f>'EU1 ExtraEU Trade'!D19</f>
        <v>25.225000000000001</v>
      </c>
    </row>
    <row r="959" spans="1:8" ht="13.5" thickBot="1" x14ac:dyDescent="0.25">
      <c r="A959" s="326" t="str">
        <f>Cover!$G$25</f>
        <v>NO</v>
      </c>
      <c r="B959" s="322" t="s">
        <v>220</v>
      </c>
      <c r="C959" s="322">
        <f>'JQ1 Production'!$D$10</f>
        <v>2019</v>
      </c>
      <c r="D959" s="322" t="s">
        <v>291</v>
      </c>
      <c r="E959" s="331" t="s">
        <v>379</v>
      </c>
      <c r="F959" s="368" t="str">
        <f>CONCATENATE(A959,"_",B959,"_",C959,"_",D959,"_",E959)</f>
        <v>NO_EX_M_2019_1000 m3_3_2</v>
      </c>
      <c r="G959" s="327">
        <f>'EU1 ExtraEU Trade'!D20</f>
        <v>0.88200000000000001</v>
      </c>
    </row>
    <row r="960" spans="1:8" ht="13.5" thickBot="1" x14ac:dyDescent="0.25">
      <c r="A960" s="326" t="str">
        <f>Cover!$G$25</f>
        <v>NO</v>
      </c>
      <c r="B960" s="322" t="s">
        <v>220</v>
      </c>
      <c r="C960" s="322">
        <f>'JQ1 Production'!$D$10</f>
        <v>2019</v>
      </c>
      <c r="D960" s="322" t="s">
        <v>360</v>
      </c>
      <c r="E960" s="331">
        <v>4</v>
      </c>
      <c r="F960" s="368" t="str">
        <f>CONCATENATE(A960,"_",B960,"_",C960,"_",D960,"_",E960)</f>
        <v>NO_EX_M_2019_1000 mt_4</v>
      </c>
      <c r="G960" s="327">
        <f>'EU1 ExtraEU Trade'!D21</f>
        <v>0.80800000000000005</v>
      </c>
    </row>
    <row r="961" spans="1:7" ht="13.5" thickBot="1" x14ac:dyDescent="0.25">
      <c r="A961" s="326" t="str">
        <f>Cover!$G$25</f>
        <v>NO</v>
      </c>
      <c r="B961" s="322" t="s">
        <v>220</v>
      </c>
      <c r="C961" s="322">
        <f>'JQ1 Production'!$D$10</f>
        <v>2019</v>
      </c>
      <c r="D961" s="322" t="s">
        <v>360</v>
      </c>
      <c r="E961" s="331" t="s">
        <v>380</v>
      </c>
      <c r="F961" s="368" t="str">
        <f>CONCATENATE(A961,"_",B961,"_",C961,"_",D961,"_",E961)</f>
        <v>NO_EX_M_2019_1000 mt_4_1</v>
      </c>
      <c r="G961" s="327">
        <f>'EU1 ExtraEU Trade'!D22</f>
        <v>7.3999999999999996E-2</v>
      </c>
    </row>
    <row r="962" spans="1:7" ht="13.5" thickBot="1" x14ac:dyDescent="0.25">
      <c r="A962" s="326" t="str">
        <f>Cover!$G$25</f>
        <v>NO</v>
      </c>
      <c r="B962" s="322" t="s">
        <v>220</v>
      </c>
      <c r="C962" s="322">
        <f>'JQ1 Production'!$D$10</f>
        <v>2019</v>
      </c>
      <c r="D962" s="322" t="s">
        <v>360</v>
      </c>
      <c r="E962" s="331" t="s">
        <v>381</v>
      </c>
      <c r="F962" s="368" t="str">
        <f>CONCATENATE(A962,"_",B962,"_",C962,"_",D962,"_",E962)</f>
        <v>NO_EX_M_2019_1000 mt_4_2</v>
      </c>
      <c r="G962" s="327">
        <f>'EU1 ExtraEU Trade'!D23</f>
        <v>0</v>
      </c>
    </row>
    <row r="963" spans="1:7" ht="13.5" thickBot="1" x14ac:dyDescent="0.25">
      <c r="A963" s="326" t="str">
        <f>Cover!$G$25</f>
        <v>NO</v>
      </c>
      <c r="B963" s="322" t="s">
        <v>220</v>
      </c>
      <c r="C963" s="322">
        <f>'JQ1 Production'!$D$10</f>
        <v>2019</v>
      </c>
      <c r="D963" s="322" t="s">
        <v>291</v>
      </c>
      <c r="E963" s="331">
        <v>5</v>
      </c>
      <c r="F963" s="368" t="str">
        <f t="shared" si="14"/>
        <v>NO_EX_M_2019_1000 m3_5</v>
      </c>
      <c r="G963" s="327">
        <f>'EU1 ExtraEU Trade'!D24</f>
        <v>12.420999999999999</v>
      </c>
    </row>
    <row r="964" spans="1:7" ht="13.5" thickBot="1" x14ac:dyDescent="0.25">
      <c r="A964" s="326" t="str">
        <f>Cover!$G$25</f>
        <v>NO</v>
      </c>
      <c r="B964" s="322" t="s">
        <v>220</v>
      </c>
      <c r="C964" s="322">
        <f>'JQ1 Production'!$D$10</f>
        <v>2019</v>
      </c>
      <c r="D964" s="322" t="s">
        <v>291</v>
      </c>
      <c r="E964" s="331" t="s">
        <v>109</v>
      </c>
      <c r="F964" s="368" t="str">
        <f t="shared" si="14"/>
        <v>NO_EX_M_2019_1000 m3_5_C</v>
      </c>
      <c r="G964" s="327">
        <f>'EU1 ExtraEU Trade'!D25</f>
        <v>0.21199999999999999</v>
      </c>
    </row>
    <row r="965" spans="1:7" ht="13.5" thickBot="1" x14ac:dyDescent="0.25">
      <c r="A965" s="326" t="str">
        <f>Cover!$G$25</f>
        <v>NO</v>
      </c>
      <c r="B965" s="322" t="s">
        <v>220</v>
      </c>
      <c r="C965" s="322">
        <f>'JQ1 Production'!$D$10</f>
        <v>2019</v>
      </c>
      <c r="D965" s="322" t="s">
        <v>291</v>
      </c>
      <c r="E965" s="331" t="s">
        <v>110</v>
      </c>
      <c r="F965" s="368" t="str">
        <f t="shared" si="14"/>
        <v>NO_EX_M_2019_1000 m3_5_NC</v>
      </c>
      <c r="G965" s="327">
        <f>'EU1 ExtraEU Trade'!D26</f>
        <v>12.209</v>
      </c>
    </row>
    <row r="966" spans="1:7" ht="13.5" thickBot="1" x14ac:dyDescent="0.25">
      <c r="A966" s="326" t="str">
        <f>Cover!$G$25</f>
        <v>NO</v>
      </c>
      <c r="B966" s="322" t="s">
        <v>220</v>
      </c>
      <c r="C966" s="322">
        <f>'JQ1 Production'!$D$10</f>
        <v>2019</v>
      </c>
      <c r="D966" s="322" t="s">
        <v>291</v>
      </c>
      <c r="E966" s="331" t="s">
        <v>111</v>
      </c>
      <c r="F966" s="368" t="str">
        <f t="shared" si="14"/>
        <v>NO_EX_M_2019_1000 m3_5_NC_T</v>
      </c>
      <c r="G966" s="327">
        <f>'EU1 ExtraEU Trade'!D27</f>
        <v>11.577</v>
      </c>
    </row>
    <row r="967" spans="1:7" ht="13.5" thickBot="1" x14ac:dyDescent="0.25">
      <c r="A967" s="326" t="str">
        <f>Cover!$G$25</f>
        <v>NO</v>
      </c>
      <c r="B967" s="322" t="s">
        <v>220</v>
      </c>
      <c r="C967" s="322">
        <f>'JQ1 Production'!$D$10</f>
        <v>2019</v>
      </c>
      <c r="D967" s="322" t="s">
        <v>291</v>
      </c>
      <c r="E967" s="331">
        <v>6</v>
      </c>
      <c r="F967" s="368" t="str">
        <f t="shared" si="14"/>
        <v>NO_EX_M_2019_1000 m3_6</v>
      </c>
      <c r="G967" s="327">
        <f>'EU1 ExtraEU Trade'!D28</f>
        <v>2.69</v>
      </c>
    </row>
    <row r="968" spans="1:7" ht="13.5" thickBot="1" x14ac:dyDescent="0.25">
      <c r="A968" s="326" t="str">
        <f>Cover!$G$25</f>
        <v>NO</v>
      </c>
      <c r="B968" s="322" t="s">
        <v>220</v>
      </c>
      <c r="C968" s="322">
        <f>'JQ1 Production'!$D$10</f>
        <v>2019</v>
      </c>
      <c r="D968" s="322" t="s">
        <v>291</v>
      </c>
      <c r="E968" s="331" t="s">
        <v>112</v>
      </c>
      <c r="F968" s="368" t="str">
        <f t="shared" si="14"/>
        <v>NO_EX_M_2019_1000 m3_6_1</v>
      </c>
      <c r="G968" s="327">
        <f>'EU1 ExtraEU Trade'!D29</f>
        <v>8.8870000000000005</v>
      </c>
    </row>
    <row r="969" spans="1:7" ht="13.5" thickBot="1" x14ac:dyDescent="0.25">
      <c r="A969" s="326" t="str">
        <f>Cover!$G$25</f>
        <v>NO</v>
      </c>
      <c r="B969" s="322" t="s">
        <v>220</v>
      </c>
      <c r="C969" s="322">
        <f>'JQ1 Production'!$D$10</f>
        <v>2019</v>
      </c>
      <c r="D969" s="322" t="s">
        <v>291</v>
      </c>
      <c r="E969" s="331" t="s">
        <v>113</v>
      </c>
      <c r="F969" s="368" t="str">
        <f t="shared" si="14"/>
        <v>NO_EX_M_2019_1000 m3_6_1_C</v>
      </c>
      <c r="G969" s="327">
        <f>'EU1 ExtraEU Trade'!D30</f>
        <v>0.66200000000000003</v>
      </c>
    </row>
    <row r="970" spans="1:7" ht="13.5" thickBot="1" x14ac:dyDescent="0.25">
      <c r="A970" s="326" t="str">
        <f>Cover!$G$25</f>
        <v>NO</v>
      </c>
      <c r="B970" s="322" t="s">
        <v>220</v>
      </c>
      <c r="C970" s="322">
        <f>'JQ1 Production'!$D$10</f>
        <v>2019</v>
      </c>
      <c r="D970" s="322" t="s">
        <v>291</v>
      </c>
      <c r="E970" s="331" t="s">
        <v>114</v>
      </c>
      <c r="F970" s="368" t="str">
        <f t="shared" si="14"/>
        <v>NO_EX_M_2019_1000 m3_6_1_NC</v>
      </c>
      <c r="G970" s="327">
        <f>'EU1 ExtraEU Trade'!D31</f>
        <v>0.16200000000000001</v>
      </c>
    </row>
    <row r="971" spans="1:7" ht="13.5" thickBot="1" x14ac:dyDescent="0.25">
      <c r="A971" s="326" t="str">
        <f>Cover!$G$25</f>
        <v>NO</v>
      </c>
      <c r="B971" s="322" t="s">
        <v>220</v>
      </c>
      <c r="C971" s="322">
        <f>'JQ1 Production'!$D$10</f>
        <v>2019</v>
      </c>
      <c r="D971" s="322" t="s">
        <v>291</v>
      </c>
      <c r="E971" s="331" t="s">
        <v>115</v>
      </c>
      <c r="F971" s="368" t="str">
        <f t="shared" si="14"/>
        <v>NO_EX_M_2019_1000 m3_6_1_NC_T</v>
      </c>
      <c r="G971" s="327">
        <f>'EU1 ExtraEU Trade'!D32</f>
        <v>0.1</v>
      </c>
    </row>
    <row r="972" spans="1:7" ht="13.5" thickBot="1" x14ac:dyDescent="0.25">
      <c r="A972" s="326" t="str">
        <f>Cover!$G$25</f>
        <v>NO</v>
      </c>
      <c r="B972" s="322" t="s">
        <v>220</v>
      </c>
      <c r="C972" s="322">
        <f>'JQ1 Production'!$D$10</f>
        <v>2019</v>
      </c>
      <c r="D972" s="322" t="s">
        <v>291</v>
      </c>
      <c r="E972" s="331" t="s">
        <v>116</v>
      </c>
      <c r="F972" s="368" t="str">
        <f t="shared" si="14"/>
        <v>NO_EX_M_2019_1000 m3_6_2</v>
      </c>
      <c r="G972" s="327">
        <f>'EU1 ExtraEU Trade'!D33</f>
        <v>6.2E-2</v>
      </c>
    </row>
    <row r="973" spans="1:7" ht="13.5" thickBot="1" x14ac:dyDescent="0.25">
      <c r="A973" s="326" t="str">
        <f>Cover!$G$25</f>
        <v>NO</v>
      </c>
      <c r="B973" s="322" t="s">
        <v>220</v>
      </c>
      <c r="C973" s="322">
        <f>'JQ1 Production'!$D$10</f>
        <v>2019</v>
      </c>
      <c r="D973" s="322" t="s">
        <v>291</v>
      </c>
      <c r="E973" s="331" t="s">
        <v>117</v>
      </c>
      <c r="F973" s="368" t="str">
        <f t="shared" si="14"/>
        <v>NO_EX_M_2019_1000 m3_6_2_C</v>
      </c>
      <c r="G973" s="327">
        <f>'EU1 ExtraEU Trade'!D34</f>
        <v>0</v>
      </c>
    </row>
    <row r="974" spans="1:7" ht="13.5" thickBot="1" x14ac:dyDescent="0.25">
      <c r="A974" s="326" t="str">
        <f>Cover!$G$25</f>
        <v>NO</v>
      </c>
      <c r="B974" s="322" t="s">
        <v>220</v>
      </c>
      <c r="C974" s="322">
        <f>'JQ1 Production'!$D$10</f>
        <v>2019</v>
      </c>
      <c r="D974" s="322" t="s">
        <v>291</v>
      </c>
      <c r="E974" s="331" t="s">
        <v>118</v>
      </c>
      <c r="F974" s="368" t="str">
        <f t="shared" si="14"/>
        <v>NO_EX_M_2019_1000 m3_6_2_NC</v>
      </c>
      <c r="G974" s="327">
        <f>'EU1 ExtraEU Trade'!D35</f>
        <v>64.39800000000001</v>
      </c>
    </row>
    <row r="975" spans="1:7" ht="13.5" thickBot="1" x14ac:dyDescent="0.25">
      <c r="A975" s="326" t="str">
        <f>Cover!$G$25</f>
        <v>NO</v>
      </c>
      <c r="B975" s="322" t="s">
        <v>220</v>
      </c>
      <c r="C975" s="322">
        <f>'JQ1 Production'!$D$10</f>
        <v>2019</v>
      </c>
      <c r="D975" s="322" t="s">
        <v>291</v>
      </c>
      <c r="E975" s="331" t="s">
        <v>119</v>
      </c>
      <c r="F975" s="368" t="str">
        <f t="shared" si="14"/>
        <v>NO_EX_M_2019_1000 m3_6_2_NC_T</v>
      </c>
      <c r="G975" s="327">
        <f>'EU1 ExtraEU Trade'!D36</f>
        <v>59.376000000000005</v>
      </c>
    </row>
    <row r="976" spans="1:7" ht="13.5" thickBot="1" x14ac:dyDescent="0.25">
      <c r="A976" s="326" t="str">
        <f>Cover!$G$25</f>
        <v>NO</v>
      </c>
      <c r="B976" s="322" t="s">
        <v>220</v>
      </c>
      <c r="C976" s="322">
        <f>'JQ1 Production'!$D$10</f>
        <v>2019</v>
      </c>
      <c r="D976" s="322" t="s">
        <v>291</v>
      </c>
      <c r="E976" s="331" t="s">
        <v>120</v>
      </c>
      <c r="F976" s="368" t="str">
        <f t="shared" si="14"/>
        <v>NO_EX_M_2019_1000 m3_6_3</v>
      </c>
      <c r="G976" s="327">
        <f>'EU1 ExtraEU Trade'!D37</f>
        <v>21.158000000000001</v>
      </c>
    </row>
    <row r="977" spans="1:7" ht="13.5" thickBot="1" x14ac:dyDescent="0.25">
      <c r="A977" s="326" t="str">
        <f>Cover!$G$25</f>
        <v>NO</v>
      </c>
      <c r="B977" s="322" t="s">
        <v>220</v>
      </c>
      <c r="C977" s="322">
        <f>'JQ1 Production'!$D$10</f>
        <v>2019</v>
      </c>
      <c r="D977" s="322" t="s">
        <v>291</v>
      </c>
      <c r="E977" s="331" t="s">
        <v>121</v>
      </c>
      <c r="F977" s="368" t="str">
        <f t="shared" si="14"/>
        <v>NO_EX_M_2019_1000 m3_6_3_1</v>
      </c>
      <c r="G977" s="327">
        <f>'EU1 ExtraEU Trade'!D38</f>
        <v>38.218000000000004</v>
      </c>
    </row>
    <row r="978" spans="1:7" ht="13.5" thickBot="1" x14ac:dyDescent="0.25">
      <c r="A978" s="326" t="str">
        <f>Cover!$G$25</f>
        <v>NO</v>
      </c>
      <c r="B978" s="322" t="s">
        <v>220</v>
      </c>
      <c r="C978" s="322">
        <f>'JQ1 Production'!$D$10</f>
        <v>2019</v>
      </c>
      <c r="D978" s="322" t="s">
        <v>291</v>
      </c>
      <c r="E978" s="331" t="s">
        <v>122</v>
      </c>
      <c r="F978" s="368" t="str">
        <f t="shared" si="14"/>
        <v>NO_EX_M_2019_1000 m3_6_4</v>
      </c>
      <c r="G978" s="327">
        <f>'EU1 ExtraEU Trade'!D39</f>
        <v>12.175000000000001</v>
      </c>
    </row>
    <row r="979" spans="1:7" ht="13.5" thickBot="1" x14ac:dyDescent="0.25">
      <c r="A979" s="326" t="str">
        <f>Cover!$G$25</f>
        <v>NO</v>
      </c>
      <c r="B979" s="322" t="s">
        <v>220</v>
      </c>
      <c r="C979" s="322">
        <f>'JQ1 Production'!$D$10</f>
        <v>2019</v>
      </c>
      <c r="D979" s="322" t="s">
        <v>291</v>
      </c>
      <c r="E979" s="331" t="s">
        <v>123</v>
      </c>
      <c r="F979" s="368" t="str">
        <f t="shared" si="14"/>
        <v>NO_EX_M_2019_1000 m3_6_4_1</v>
      </c>
      <c r="G979" s="327">
        <f>'EU1 ExtraEU Trade'!D40</f>
        <v>1.133</v>
      </c>
    </row>
    <row r="980" spans="1:7" ht="13.5" thickBot="1" x14ac:dyDescent="0.25">
      <c r="A980" s="326" t="str">
        <f>Cover!$G$25</f>
        <v>NO</v>
      </c>
      <c r="B980" s="322" t="s">
        <v>220</v>
      </c>
      <c r="C980" s="322">
        <f>'JQ1 Production'!$D$10</f>
        <v>2019</v>
      </c>
      <c r="D980" s="322" t="s">
        <v>291</v>
      </c>
      <c r="E980" s="331" t="s">
        <v>124</v>
      </c>
      <c r="F980" s="368" t="str">
        <f t="shared" si="14"/>
        <v>NO_EX_M_2019_1000 m3_6_4_2</v>
      </c>
      <c r="G980" s="327">
        <f>'EU1 ExtraEU Trade'!D41</f>
        <v>0.71199999999999997</v>
      </c>
    </row>
    <row r="981" spans="1:7" ht="13.5" thickBot="1" x14ac:dyDescent="0.25">
      <c r="A981" s="326" t="str">
        <f>Cover!$G$25</f>
        <v>NO</v>
      </c>
      <c r="B981" s="322" t="s">
        <v>220</v>
      </c>
      <c r="C981" s="322">
        <f>'JQ1 Production'!$D$10</f>
        <v>2019</v>
      </c>
      <c r="D981" s="322" t="s">
        <v>291</v>
      </c>
      <c r="E981" s="331" t="s">
        <v>125</v>
      </c>
      <c r="F981" s="368" t="str">
        <f t="shared" si="14"/>
        <v>NO_EX_M_2019_1000 m3_6_4_3</v>
      </c>
      <c r="G981" s="327">
        <f>'EU1 ExtraEU Trade'!D42</f>
        <v>3.8889999999999998</v>
      </c>
    </row>
    <row r="982" spans="1:7" ht="13.5" thickBot="1" x14ac:dyDescent="0.25">
      <c r="A982" s="326" t="str">
        <f>Cover!$G$25</f>
        <v>NO</v>
      </c>
      <c r="B982" s="322" t="s">
        <v>220</v>
      </c>
      <c r="C982" s="322">
        <f>'JQ1 Production'!$D$10</f>
        <v>2019</v>
      </c>
      <c r="D982" s="322" t="s">
        <v>360</v>
      </c>
      <c r="E982" s="331">
        <v>7</v>
      </c>
      <c r="F982" s="368" t="str">
        <f t="shared" si="14"/>
        <v>NO_EX_M_2019_1000 mt_7</v>
      </c>
      <c r="G982" s="327">
        <f>'EU1 ExtraEU Trade'!D43</f>
        <v>1.0980000000000001</v>
      </c>
    </row>
    <row r="983" spans="1:7" ht="13.5" thickBot="1" x14ac:dyDescent="0.25">
      <c r="A983" s="326" t="str">
        <f>Cover!$G$25</f>
        <v>NO</v>
      </c>
      <c r="B983" s="322" t="s">
        <v>220</v>
      </c>
      <c r="C983" s="322">
        <f>'JQ1 Production'!$D$10</f>
        <v>2019</v>
      </c>
      <c r="D983" s="322" t="s">
        <v>360</v>
      </c>
      <c r="E983" s="331" t="s">
        <v>126</v>
      </c>
      <c r="F983" s="368" t="str">
        <f t="shared" si="14"/>
        <v>NO_EX_M_2019_1000 mt_7_1</v>
      </c>
      <c r="G983" s="327">
        <f>'EU1 ExtraEU Trade'!D44</f>
        <v>2.79</v>
      </c>
    </row>
    <row r="984" spans="1:7" ht="13.5" thickBot="1" x14ac:dyDescent="0.25">
      <c r="A984" s="326" t="str">
        <f>Cover!$G$25</f>
        <v>NO</v>
      </c>
      <c r="B984" s="322" t="s">
        <v>220</v>
      </c>
      <c r="C984" s="322">
        <f>'JQ1 Production'!$D$10</f>
        <v>2019</v>
      </c>
      <c r="D984" s="322" t="s">
        <v>360</v>
      </c>
      <c r="E984" s="331" t="s">
        <v>127</v>
      </c>
      <c r="F984" s="368" t="str">
        <f t="shared" si="14"/>
        <v>NO_EX_M_2019_1000 mt_7_2</v>
      </c>
      <c r="G984" s="327">
        <f>'EU1 ExtraEU Trade'!D45</f>
        <v>1E-3</v>
      </c>
    </row>
    <row r="985" spans="1:7" ht="13.5" thickBot="1" x14ac:dyDescent="0.25">
      <c r="A985" s="326" t="str">
        <f>Cover!$G$25</f>
        <v>NO</v>
      </c>
      <c r="B985" s="322" t="s">
        <v>220</v>
      </c>
      <c r="C985" s="322">
        <f>'JQ1 Production'!$D$10</f>
        <v>2019</v>
      </c>
      <c r="D985" s="322" t="s">
        <v>360</v>
      </c>
      <c r="E985" s="331" t="s">
        <v>128</v>
      </c>
      <c r="F985" s="368" t="str">
        <f t="shared" si="14"/>
        <v>NO_EX_M_2019_1000 mt_7_3</v>
      </c>
      <c r="G985" s="327">
        <f>'EU1 ExtraEU Trade'!D46</f>
        <v>10.077</v>
      </c>
    </row>
    <row r="986" spans="1:7" ht="13.5" thickBot="1" x14ac:dyDescent="0.25">
      <c r="A986" s="326" t="str">
        <f>Cover!$G$25</f>
        <v>NO</v>
      </c>
      <c r="B986" s="322" t="s">
        <v>220</v>
      </c>
      <c r="C986" s="322">
        <f>'JQ1 Production'!$D$10</f>
        <v>2019</v>
      </c>
      <c r="D986" s="322" t="s">
        <v>360</v>
      </c>
      <c r="E986" s="331" t="s">
        <v>129</v>
      </c>
      <c r="F986" s="368" t="str">
        <f t="shared" si="14"/>
        <v>NO_EX_M_2019_1000 mt_7_3_1</v>
      </c>
      <c r="G986" s="327">
        <f>'EU1 ExtraEU Trade'!D47</f>
        <v>1.4999999999999999E-2</v>
      </c>
    </row>
    <row r="987" spans="1:7" ht="13.5" thickBot="1" x14ac:dyDescent="0.25">
      <c r="A987" s="326" t="str">
        <f>Cover!$G$25</f>
        <v>NO</v>
      </c>
      <c r="B987" s="322" t="s">
        <v>220</v>
      </c>
      <c r="C987" s="322">
        <f>'JQ1 Production'!$D$10</f>
        <v>2019</v>
      </c>
      <c r="D987" s="322" t="s">
        <v>360</v>
      </c>
      <c r="E987" s="331" t="s">
        <v>130</v>
      </c>
      <c r="F987" s="368" t="str">
        <f t="shared" si="14"/>
        <v>NO_EX_M_2019_1000 mt_7_3_2</v>
      </c>
      <c r="G987" s="327">
        <f>'EU1 ExtraEU Trade'!D48</f>
        <v>10.015000000000001</v>
      </c>
    </row>
    <row r="988" spans="1:7" ht="13.5" thickBot="1" x14ac:dyDescent="0.25">
      <c r="A988" s="326" t="str">
        <f>Cover!$G$25</f>
        <v>NO</v>
      </c>
      <c r="B988" s="322" t="s">
        <v>220</v>
      </c>
      <c r="C988" s="322">
        <f>'JQ1 Production'!$D$10</f>
        <v>2019</v>
      </c>
      <c r="D988" s="322" t="s">
        <v>360</v>
      </c>
      <c r="E988" s="331" t="s">
        <v>131</v>
      </c>
      <c r="F988" s="368" t="str">
        <f t="shared" si="14"/>
        <v>NO_EX_M_2019_1000 mt_7_3_3</v>
      </c>
      <c r="G988" s="327">
        <f>'EU1 ExtraEU Trade'!D49</f>
        <v>10.003</v>
      </c>
    </row>
    <row r="989" spans="1:7" ht="13.5" thickBot="1" x14ac:dyDescent="0.25">
      <c r="A989" s="326" t="str">
        <f>Cover!$G$25</f>
        <v>NO</v>
      </c>
      <c r="B989" s="322" t="s">
        <v>220</v>
      </c>
      <c r="C989" s="322">
        <f>'JQ1 Production'!$D$10</f>
        <v>2019</v>
      </c>
      <c r="D989" s="322" t="s">
        <v>360</v>
      </c>
      <c r="E989" s="331" t="s">
        <v>132</v>
      </c>
      <c r="F989" s="368" t="str">
        <f t="shared" si="14"/>
        <v>NO_EX_M_2019_1000 mt_7_3_4</v>
      </c>
      <c r="G989" s="327">
        <f>'EU1 ExtraEU Trade'!D50</f>
        <v>10.003</v>
      </c>
    </row>
    <row r="990" spans="1:7" ht="13.5" thickBot="1" x14ac:dyDescent="0.25">
      <c r="A990" s="326" t="str">
        <f>Cover!$G$25</f>
        <v>NO</v>
      </c>
      <c r="B990" s="322" t="s">
        <v>220</v>
      </c>
      <c r="C990" s="322">
        <f>'JQ1 Production'!$D$10</f>
        <v>2019</v>
      </c>
      <c r="D990" s="322" t="s">
        <v>360</v>
      </c>
      <c r="E990" s="331" t="s">
        <v>133</v>
      </c>
      <c r="F990" s="368" t="str">
        <f t="shared" si="14"/>
        <v>NO_EX_M_2019_1000 mt_7_4</v>
      </c>
      <c r="G990" s="327">
        <f>'EU1 ExtraEU Trade'!D51</f>
        <v>1.2E-2</v>
      </c>
    </row>
    <row r="991" spans="1:7" ht="13.5" thickBot="1" x14ac:dyDescent="0.25">
      <c r="A991" s="326" t="str">
        <f>Cover!$G$25</f>
        <v>NO</v>
      </c>
      <c r="B991" s="322" t="s">
        <v>220</v>
      </c>
      <c r="C991" s="322">
        <f>'JQ1 Production'!$D$10</f>
        <v>2019</v>
      </c>
      <c r="D991" s="322" t="s">
        <v>360</v>
      </c>
      <c r="E991" s="331">
        <v>8</v>
      </c>
      <c r="F991" s="368" t="str">
        <f t="shared" ref="F991:F1058" si="15">CONCATENATE(A991,"_",B991,"_",C991,"_",D991,"_",E991)</f>
        <v>NO_EX_M_2019_1000 mt_8</v>
      </c>
      <c r="G991" s="327">
        <f>'EU1 ExtraEU Trade'!D52</f>
        <v>4.7E-2</v>
      </c>
    </row>
    <row r="992" spans="1:7" ht="13.5" thickBot="1" x14ac:dyDescent="0.25">
      <c r="A992" s="326" t="str">
        <f>Cover!$G$25</f>
        <v>NO</v>
      </c>
      <c r="B992" s="322" t="s">
        <v>220</v>
      </c>
      <c r="C992" s="322">
        <f>'JQ1 Production'!$D$10</f>
        <v>2019</v>
      </c>
      <c r="D992" s="322" t="s">
        <v>360</v>
      </c>
      <c r="E992" s="331" t="s">
        <v>134</v>
      </c>
      <c r="F992" s="368" t="str">
        <f t="shared" si="15"/>
        <v>NO_EX_M_2019_1000 mt_8_1</v>
      </c>
      <c r="G992" s="327">
        <f>'EU1 ExtraEU Trade'!D53</f>
        <v>8.2000000000000003E-2</v>
      </c>
    </row>
    <row r="993" spans="1:7" ht="13.5" thickBot="1" x14ac:dyDescent="0.25">
      <c r="A993" s="326" t="str">
        <f>Cover!$G$25</f>
        <v>NO</v>
      </c>
      <c r="B993" s="322" t="s">
        <v>220</v>
      </c>
      <c r="C993" s="322">
        <f>'JQ1 Production'!$D$10</f>
        <v>2019</v>
      </c>
      <c r="D993" s="322" t="s">
        <v>360</v>
      </c>
      <c r="E993" s="331" t="s">
        <v>135</v>
      </c>
      <c r="F993" s="368" t="str">
        <f t="shared" si="15"/>
        <v>NO_EX_M_2019_1000 mt_8_2</v>
      </c>
      <c r="G993" s="327">
        <f>'EU1 ExtraEU Trade'!D54</f>
        <v>7.3999999999999996E-2</v>
      </c>
    </row>
    <row r="994" spans="1:7" ht="13.5" thickBot="1" x14ac:dyDescent="0.25">
      <c r="A994" s="326" t="str">
        <f>Cover!$G$25</f>
        <v>NO</v>
      </c>
      <c r="B994" s="322" t="s">
        <v>220</v>
      </c>
      <c r="C994" s="322">
        <f>'JQ1 Production'!$D$10</f>
        <v>2019</v>
      </c>
      <c r="D994" s="322" t="s">
        <v>360</v>
      </c>
      <c r="E994" s="331">
        <v>9</v>
      </c>
      <c r="F994" s="368" t="str">
        <f t="shared" si="15"/>
        <v>NO_EX_M_2019_1000 mt_9</v>
      </c>
      <c r="G994" s="327">
        <f>'EU1 ExtraEU Trade'!D55</f>
        <v>7.0000000000000001E-3</v>
      </c>
    </row>
    <row r="995" spans="1:7" ht="13.5" thickBot="1" x14ac:dyDescent="0.25">
      <c r="A995" s="326" t="str">
        <f>Cover!$G$25</f>
        <v>NO</v>
      </c>
      <c r="B995" s="322" t="s">
        <v>220</v>
      </c>
      <c r="C995" s="322">
        <f>'JQ1 Production'!$D$10</f>
        <v>2019</v>
      </c>
      <c r="D995" s="322" t="s">
        <v>360</v>
      </c>
      <c r="E995" s="331">
        <v>10</v>
      </c>
      <c r="F995" s="368" t="str">
        <f t="shared" si="15"/>
        <v>NO_EX_M_2019_1000 mt_10</v>
      </c>
      <c r="G995" s="327">
        <f>'EU1 ExtraEU Trade'!D56</f>
        <v>1E-3</v>
      </c>
    </row>
    <row r="996" spans="1:7" ht="13.5" thickBot="1" x14ac:dyDescent="0.25">
      <c r="A996" s="326" t="str">
        <f>Cover!$G$25</f>
        <v>NO</v>
      </c>
      <c r="B996" s="322" t="s">
        <v>220</v>
      </c>
      <c r="C996" s="322">
        <f>'JQ1 Production'!$D$10</f>
        <v>2019</v>
      </c>
      <c r="D996" s="322" t="s">
        <v>360</v>
      </c>
      <c r="E996" s="331" t="s">
        <v>136</v>
      </c>
      <c r="F996" s="368" t="str">
        <f t="shared" si="15"/>
        <v>NO_EX_M_2019_1000 mt_10_1</v>
      </c>
      <c r="G996" s="327">
        <f>'EU1 ExtraEU Trade'!D57</f>
        <v>2.972</v>
      </c>
    </row>
    <row r="997" spans="1:7" ht="13.5" thickBot="1" x14ac:dyDescent="0.25">
      <c r="A997" s="326" t="str">
        <f>Cover!$G$25</f>
        <v>NO</v>
      </c>
      <c r="B997" s="322" t="s">
        <v>220</v>
      </c>
      <c r="C997" s="322">
        <f>'JQ1 Production'!$D$10</f>
        <v>2019</v>
      </c>
      <c r="D997" s="322" t="s">
        <v>360</v>
      </c>
      <c r="E997" s="331" t="s">
        <v>137</v>
      </c>
      <c r="F997" s="368" t="str">
        <f t="shared" si="15"/>
        <v>NO_EX_M_2019_1000 mt_10_1_1</v>
      </c>
      <c r="G997" s="327">
        <f>'EU1 ExtraEU Trade'!D58</f>
        <v>0.51600000000000001</v>
      </c>
    </row>
    <row r="998" spans="1:7" ht="13.5" thickBot="1" x14ac:dyDescent="0.25">
      <c r="A998" s="326" t="str">
        <f>Cover!$G$25</f>
        <v>NO</v>
      </c>
      <c r="B998" s="322" t="s">
        <v>220</v>
      </c>
      <c r="C998" s="322">
        <f>'JQ1 Production'!$D$10</f>
        <v>2019</v>
      </c>
      <c r="D998" s="322" t="s">
        <v>360</v>
      </c>
      <c r="E998" s="331" t="s">
        <v>138</v>
      </c>
      <c r="F998" s="368" t="str">
        <f t="shared" si="15"/>
        <v>NO_EX_M_2019_1000 mt_10_1_2</v>
      </c>
      <c r="G998" s="327">
        <f>'EU1 ExtraEU Trade'!D59</f>
        <v>2.3E-2</v>
      </c>
    </row>
    <row r="999" spans="1:7" ht="13.5" thickBot="1" x14ac:dyDescent="0.25">
      <c r="A999" s="326" t="str">
        <f>Cover!$G$25</f>
        <v>NO</v>
      </c>
      <c r="B999" s="322" t="s">
        <v>220</v>
      </c>
      <c r="C999" s="322">
        <f>'JQ1 Production'!$D$10</f>
        <v>2019</v>
      </c>
      <c r="D999" s="322" t="s">
        <v>360</v>
      </c>
      <c r="E999" s="331" t="s">
        <v>139</v>
      </c>
      <c r="F999" s="368" t="str">
        <f t="shared" si="15"/>
        <v>NO_EX_M_2019_1000 mt_10_1_3</v>
      </c>
      <c r="G999" s="327">
        <f>'EU1 ExtraEU Trade'!D60</f>
        <v>0.14699999999999999</v>
      </c>
    </row>
    <row r="1000" spans="1:7" ht="13.5" thickBot="1" x14ac:dyDescent="0.25">
      <c r="A1000" s="326" t="str">
        <f>Cover!$G$25</f>
        <v>NO</v>
      </c>
      <c r="B1000" s="322" t="s">
        <v>220</v>
      </c>
      <c r="C1000" s="322">
        <f>'JQ1 Production'!$D$10</f>
        <v>2019</v>
      </c>
      <c r="D1000" s="322" t="s">
        <v>360</v>
      </c>
      <c r="E1000" s="331" t="s">
        <v>140</v>
      </c>
      <c r="F1000" s="368" t="str">
        <f t="shared" si="15"/>
        <v>NO_EX_M_2019_1000 mt_10_1_4</v>
      </c>
      <c r="G1000" s="327">
        <f>'EU1 ExtraEU Trade'!D61</f>
        <v>0.12</v>
      </c>
    </row>
    <row r="1001" spans="1:7" ht="13.5" thickBot="1" x14ac:dyDescent="0.25">
      <c r="A1001" s="326" t="str">
        <f>Cover!$G$25</f>
        <v>NO</v>
      </c>
      <c r="B1001" s="322" t="s">
        <v>220</v>
      </c>
      <c r="C1001" s="322">
        <f>'JQ1 Production'!$D$10</f>
        <v>2019</v>
      </c>
      <c r="D1001" s="322" t="s">
        <v>360</v>
      </c>
      <c r="E1001" s="331" t="s">
        <v>141</v>
      </c>
      <c r="F1001" s="368" t="str">
        <f t="shared" si="15"/>
        <v>NO_EX_M_2019_1000 mt_10_2</v>
      </c>
      <c r="G1001" s="327">
        <f>'EU1 ExtraEU Trade'!D62</f>
        <v>0.35399999999999998</v>
      </c>
    </row>
    <row r="1002" spans="1:7" ht="13.5" thickBot="1" x14ac:dyDescent="0.25">
      <c r="A1002" s="326" t="str">
        <f>Cover!$G$25</f>
        <v>NO</v>
      </c>
      <c r="B1002" s="322" t="s">
        <v>220</v>
      </c>
      <c r="C1002" s="322">
        <f>'JQ1 Production'!$D$10</f>
        <v>2019</v>
      </c>
      <c r="D1002" s="322" t="s">
        <v>360</v>
      </c>
      <c r="E1002" s="331" t="s">
        <v>142</v>
      </c>
      <c r="F1002" s="368" t="str">
        <f t="shared" si="15"/>
        <v>NO_EX_M_2019_1000 mt_10_3</v>
      </c>
      <c r="G1002" s="327">
        <f>'EU1 ExtraEU Trade'!D63</f>
        <v>9.2999999999999999E-2</v>
      </c>
    </row>
    <row r="1003" spans="1:7" ht="13.5" thickBot="1" x14ac:dyDescent="0.25">
      <c r="A1003" s="326" t="str">
        <f>Cover!$G$25</f>
        <v>NO</v>
      </c>
      <c r="B1003" s="322" t="s">
        <v>220</v>
      </c>
      <c r="C1003" s="322">
        <f>'JQ1 Production'!$D$10</f>
        <v>2019</v>
      </c>
      <c r="D1003" s="322" t="s">
        <v>360</v>
      </c>
      <c r="E1003" s="331" t="s">
        <v>143</v>
      </c>
      <c r="F1003" s="368" t="str">
        <f t="shared" si="15"/>
        <v>NO_EX_M_2019_1000 mt_10_3_1</v>
      </c>
      <c r="G1003" s="327">
        <f>'EU1 ExtraEU Trade'!D64</f>
        <v>1.149</v>
      </c>
    </row>
    <row r="1004" spans="1:7" ht="13.5" thickBot="1" x14ac:dyDescent="0.25">
      <c r="A1004" s="326" t="str">
        <f>Cover!$G$25</f>
        <v>NO</v>
      </c>
      <c r="B1004" s="322" t="s">
        <v>220</v>
      </c>
      <c r="C1004" s="322">
        <f>'JQ1 Production'!$D$10</f>
        <v>2019</v>
      </c>
      <c r="D1004" s="322" t="s">
        <v>360</v>
      </c>
      <c r="E1004" s="331" t="s">
        <v>144</v>
      </c>
      <c r="F1004" s="368" t="str">
        <f t="shared" si="15"/>
        <v>NO_EX_M_2019_1000 mt_10_3_2</v>
      </c>
      <c r="G1004" s="327">
        <f>'EU1 ExtraEU Trade'!D65</f>
        <v>5.5E-2</v>
      </c>
    </row>
    <row r="1005" spans="1:7" ht="13.5" thickBot="1" x14ac:dyDescent="0.25">
      <c r="A1005" s="326" t="str">
        <f>Cover!$G$25</f>
        <v>NO</v>
      </c>
      <c r="B1005" s="322" t="s">
        <v>220</v>
      </c>
      <c r="C1005" s="322">
        <f>'JQ1 Production'!$D$10</f>
        <v>2019</v>
      </c>
      <c r="D1005" s="322" t="s">
        <v>360</v>
      </c>
      <c r="E1005" s="331" t="s">
        <v>145</v>
      </c>
      <c r="F1005" s="368" t="str">
        <f t="shared" si="15"/>
        <v>NO_EX_M_2019_1000 mt_10_3_3</v>
      </c>
      <c r="G1005" s="327">
        <f>'EU1 ExtraEU Trade'!D66</f>
        <v>0.96599999999999997</v>
      </c>
    </row>
    <row r="1006" spans="1:7" ht="13.5" thickBot="1" x14ac:dyDescent="0.25">
      <c r="A1006" s="326" t="str">
        <f>Cover!$G$25</f>
        <v>NO</v>
      </c>
      <c r="B1006" s="322" t="s">
        <v>220</v>
      </c>
      <c r="C1006" s="322">
        <f>'JQ1 Production'!$D$10</f>
        <v>2019</v>
      </c>
      <c r="D1006" s="322" t="s">
        <v>360</v>
      </c>
      <c r="E1006" s="331" t="s">
        <v>146</v>
      </c>
      <c r="F1006" s="368" t="str">
        <f t="shared" si="15"/>
        <v>NO_EX_M_2019_1000 mt_10_3_4</v>
      </c>
      <c r="G1006" s="327">
        <f>'EU1 ExtraEU Trade'!D67</f>
        <v>0.105</v>
      </c>
    </row>
    <row r="1007" spans="1:7" ht="13.5" thickBot="1" x14ac:dyDescent="0.25">
      <c r="A1007" s="343" t="str">
        <f>Cover!$G$25</f>
        <v>NO</v>
      </c>
      <c r="B1007" s="340" t="s">
        <v>220</v>
      </c>
      <c r="C1007" s="340">
        <f>'JQ1 Production'!$D$10</f>
        <v>2019</v>
      </c>
      <c r="D1007" s="340" t="s">
        <v>360</v>
      </c>
      <c r="E1007" s="344" t="s">
        <v>147</v>
      </c>
      <c r="F1007" s="368" t="str">
        <f t="shared" si="15"/>
        <v>NO_EX_M_2019_1000 mt_10_4</v>
      </c>
      <c r="G1007" s="341">
        <f>'EU1 ExtraEU Trade'!D68</f>
        <v>2.4E-2</v>
      </c>
    </row>
    <row r="1008" spans="1:7" ht="13.5" thickBot="1" x14ac:dyDescent="0.25">
      <c r="A1008" s="323" t="str">
        <f>Cover!$G$25</f>
        <v>NO</v>
      </c>
      <c r="B1008" s="324" t="s">
        <v>220</v>
      </c>
      <c r="C1008" s="324">
        <f>'JQ1 Production'!$D$10</f>
        <v>2019</v>
      </c>
      <c r="D1008" s="324" t="s">
        <v>214</v>
      </c>
      <c r="E1008" s="338">
        <v>1</v>
      </c>
      <c r="F1008" s="368" t="str">
        <f t="shared" si="15"/>
        <v>NO_EX_M_2019_1000 NAC_1</v>
      </c>
      <c r="G1008" s="325">
        <f>'EU1 ExtraEU Trade'!E11</f>
        <v>55066</v>
      </c>
    </row>
    <row r="1009" spans="1:7" ht="13.5" thickBot="1" x14ac:dyDescent="0.25">
      <c r="A1009" s="326" t="str">
        <f>Cover!$G$25</f>
        <v>NO</v>
      </c>
      <c r="B1009" s="322" t="s">
        <v>220</v>
      </c>
      <c r="C1009" s="322">
        <f>'JQ1 Production'!$D$10</f>
        <v>2019</v>
      </c>
      <c r="D1009" s="322" t="s">
        <v>214</v>
      </c>
      <c r="E1009" s="331" t="s">
        <v>93</v>
      </c>
      <c r="F1009" s="368" t="str">
        <f t="shared" si="15"/>
        <v>NO_EX_M_2019_1000 NAC_1_1</v>
      </c>
      <c r="G1009" s="325">
        <f>'EU1 ExtraEU Trade'!E12</f>
        <v>48809</v>
      </c>
    </row>
    <row r="1010" spans="1:7" ht="13.5" thickBot="1" x14ac:dyDescent="0.25">
      <c r="A1010" s="326" t="str">
        <f>Cover!$G$25</f>
        <v>NO</v>
      </c>
      <c r="B1010" s="322" t="s">
        <v>220</v>
      </c>
      <c r="C1010" s="322">
        <f>'JQ1 Production'!$D$10</f>
        <v>2019</v>
      </c>
      <c r="D1010" s="322" t="s">
        <v>214</v>
      </c>
      <c r="E1010" s="331" t="s">
        <v>96</v>
      </c>
      <c r="F1010" s="368" t="str">
        <f t="shared" si="15"/>
        <v>NO_EX_M_2019_1000 NAC_1_2</v>
      </c>
      <c r="G1010" s="325">
        <f>'EU1 ExtraEU Trade'!E13</f>
        <v>71</v>
      </c>
    </row>
    <row r="1011" spans="1:7" ht="13.5" thickBot="1" x14ac:dyDescent="0.25">
      <c r="A1011" s="326" t="str">
        <f>Cover!$G$25</f>
        <v>NO</v>
      </c>
      <c r="B1011" s="322" t="s">
        <v>220</v>
      </c>
      <c r="C1011" s="322">
        <f>'JQ1 Production'!$D$10</f>
        <v>2019</v>
      </c>
      <c r="D1011" s="322" t="s">
        <v>214</v>
      </c>
      <c r="E1011" s="331" t="s">
        <v>97</v>
      </c>
      <c r="F1011" s="368" t="str">
        <f t="shared" si="15"/>
        <v>NO_EX_M_2019_1000 NAC_1_2_C</v>
      </c>
      <c r="G1011" s="325">
        <f>'EU1 ExtraEU Trade'!E14</f>
        <v>48737</v>
      </c>
    </row>
    <row r="1012" spans="1:7" ht="13.5" thickBot="1" x14ac:dyDescent="0.25">
      <c r="A1012" s="326" t="str">
        <f>Cover!$G$25</f>
        <v>NO</v>
      </c>
      <c r="B1012" s="322" t="s">
        <v>220</v>
      </c>
      <c r="C1012" s="322">
        <f>'JQ1 Production'!$D$10</f>
        <v>2019</v>
      </c>
      <c r="D1012" s="322" t="s">
        <v>214</v>
      </c>
      <c r="E1012" s="331" t="s">
        <v>98</v>
      </c>
      <c r="F1012" s="368" t="str">
        <f t="shared" si="15"/>
        <v>NO_EX_M_2019_1000 NAC_1_2_NC</v>
      </c>
      <c r="G1012" s="325">
        <f>'EU1 ExtraEU Trade'!E15</f>
        <v>6258</v>
      </c>
    </row>
    <row r="1013" spans="1:7" ht="13.5" thickBot="1" x14ac:dyDescent="0.25">
      <c r="A1013" s="326" t="str">
        <f>Cover!$G$25</f>
        <v>NO</v>
      </c>
      <c r="B1013" s="322" t="s">
        <v>220</v>
      </c>
      <c r="C1013" s="322">
        <f>'JQ1 Production'!$D$10</f>
        <v>2019</v>
      </c>
      <c r="D1013" s="322" t="s">
        <v>214</v>
      </c>
      <c r="E1013" s="331" t="s">
        <v>99</v>
      </c>
      <c r="F1013" s="368" t="str">
        <f t="shared" si="15"/>
        <v>NO_EX_M_2019_1000 NAC_1_2_NC_T</v>
      </c>
      <c r="G1013" s="325">
        <f>'EU1 ExtraEU Trade'!E16</f>
        <v>5692</v>
      </c>
    </row>
    <row r="1014" spans="1:7" ht="13.5" thickBot="1" x14ac:dyDescent="0.25">
      <c r="A1014" s="326" t="str">
        <f>Cover!$G$25</f>
        <v>NO</v>
      </c>
      <c r="B1014" s="322" t="s">
        <v>220</v>
      </c>
      <c r="C1014" s="322">
        <f>'JQ1 Production'!$D$10</f>
        <v>2019</v>
      </c>
      <c r="D1014" s="322" t="s">
        <v>214</v>
      </c>
      <c r="E1014" s="331">
        <v>2</v>
      </c>
      <c r="F1014" s="368" t="str">
        <f t="shared" si="15"/>
        <v>NO_EX_M_2019_1000 NAC_2</v>
      </c>
      <c r="G1014" s="325">
        <f>'EU1 ExtraEU Trade'!E17</f>
        <v>566</v>
      </c>
    </row>
    <row r="1015" spans="1:7" ht="13.5" thickBot="1" x14ac:dyDescent="0.25">
      <c r="A1015" s="326" t="str">
        <f>Cover!$G$25</f>
        <v>NO</v>
      </c>
      <c r="B1015" s="322" t="s">
        <v>220</v>
      </c>
      <c r="C1015" s="322">
        <f>'JQ1 Production'!$D$10</f>
        <v>2019</v>
      </c>
      <c r="D1015" s="322" t="s">
        <v>214</v>
      </c>
      <c r="E1015" s="331">
        <v>3</v>
      </c>
      <c r="F1015" s="368" t="str">
        <f t="shared" si="15"/>
        <v>NO_EX_M_2019_1000 NAC_3</v>
      </c>
      <c r="G1015" s="325">
        <f>'EU1 ExtraEU Trade'!E18</f>
        <v>101</v>
      </c>
    </row>
    <row r="1016" spans="1:7" ht="13.5" thickBot="1" x14ac:dyDescent="0.25">
      <c r="A1016" s="326" t="str">
        <f>Cover!$G$25</f>
        <v>NO</v>
      </c>
      <c r="B1016" s="322" t="s">
        <v>220</v>
      </c>
      <c r="C1016" s="322">
        <f>'JQ1 Production'!$D$10</f>
        <v>2019</v>
      </c>
      <c r="D1016" s="322" t="s">
        <v>214</v>
      </c>
      <c r="E1016" s="331" t="s">
        <v>378</v>
      </c>
      <c r="F1016" s="368" t="str">
        <f>CONCATENATE(A1016,"_",B1016,"_",C1016,"_",D1016,"_",E1016)</f>
        <v>NO_EX_M_2019_1000 NAC_3_1</v>
      </c>
      <c r="G1016" s="325">
        <f>'EU1 ExtraEU Trade'!E19</f>
        <v>141437</v>
      </c>
    </row>
    <row r="1017" spans="1:7" ht="13.5" thickBot="1" x14ac:dyDescent="0.25">
      <c r="A1017" s="326" t="str">
        <f>Cover!$G$25</f>
        <v>NO</v>
      </c>
      <c r="B1017" s="322" t="s">
        <v>220</v>
      </c>
      <c r="C1017" s="322">
        <f>'JQ1 Production'!$D$10</f>
        <v>2019</v>
      </c>
      <c r="D1017" s="322" t="s">
        <v>214</v>
      </c>
      <c r="E1017" s="331" t="s">
        <v>379</v>
      </c>
      <c r="F1017" s="368" t="str">
        <f>CONCATENATE(A1017,"_",B1017,"_",C1017,"_",D1017,"_",E1017)</f>
        <v>NO_EX_M_2019_1000 NAC_3_2</v>
      </c>
      <c r="G1017" s="325">
        <f>'EU1 ExtraEU Trade'!E20</f>
        <v>283</v>
      </c>
    </row>
    <row r="1018" spans="1:7" ht="13.5" thickBot="1" x14ac:dyDescent="0.25">
      <c r="A1018" s="326" t="str">
        <f>Cover!$G$25</f>
        <v>NO</v>
      </c>
      <c r="B1018" s="322" t="s">
        <v>220</v>
      </c>
      <c r="C1018" s="322">
        <f>'JQ1 Production'!$D$10</f>
        <v>2019</v>
      </c>
      <c r="D1018" s="322" t="s">
        <v>214</v>
      </c>
      <c r="E1018" s="331">
        <v>4</v>
      </c>
      <c r="F1018" s="368" t="str">
        <f>CONCATENATE(A1018,"_",B1018,"_",C1018,"_",D1018,"_",E1018)</f>
        <v>NO_EX_M_2019_1000 NAC_4</v>
      </c>
      <c r="G1018" s="325">
        <f>'EU1 ExtraEU Trade'!E21</f>
        <v>227</v>
      </c>
    </row>
    <row r="1019" spans="1:7" ht="13.5" thickBot="1" x14ac:dyDescent="0.25">
      <c r="A1019" s="326" t="str">
        <f>Cover!$G$25</f>
        <v>NO</v>
      </c>
      <c r="B1019" s="322" t="s">
        <v>220</v>
      </c>
      <c r="C1019" s="322">
        <f>'JQ1 Production'!$D$10</f>
        <v>2019</v>
      </c>
      <c r="D1019" s="322" t="s">
        <v>214</v>
      </c>
      <c r="E1019" s="331" t="s">
        <v>380</v>
      </c>
      <c r="F1019" s="368" t="str">
        <f>CONCATENATE(A1019,"_",B1019,"_",C1019,"_",D1019,"_",E1019)</f>
        <v>NO_EX_M_2019_1000 NAC_4_1</v>
      </c>
      <c r="G1019" s="325">
        <f>'EU1 ExtraEU Trade'!E22</f>
        <v>57</v>
      </c>
    </row>
    <row r="1020" spans="1:7" ht="13.5" thickBot="1" x14ac:dyDescent="0.25">
      <c r="A1020" s="326" t="str">
        <f>Cover!$G$25</f>
        <v>NO</v>
      </c>
      <c r="B1020" s="322" t="s">
        <v>220</v>
      </c>
      <c r="C1020" s="322">
        <f>'JQ1 Production'!$D$10</f>
        <v>2019</v>
      </c>
      <c r="D1020" s="322" t="s">
        <v>214</v>
      </c>
      <c r="E1020" s="331" t="s">
        <v>381</v>
      </c>
      <c r="F1020" s="368" t="str">
        <f>CONCATENATE(A1020,"_",B1020,"_",C1020,"_",D1020,"_",E1020)</f>
        <v>NO_EX_M_2019_1000 NAC_4_2</v>
      </c>
      <c r="G1020" s="325">
        <f>'EU1 ExtraEU Trade'!E23</f>
        <v>0</v>
      </c>
    </row>
    <row r="1021" spans="1:7" ht="13.5" thickBot="1" x14ac:dyDescent="0.25">
      <c r="A1021" s="326" t="str">
        <f>Cover!$G$25</f>
        <v>NO</v>
      </c>
      <c r="B1021" s="322" t="s">
        <v>220</v>
      </c>
      <c r="C1021" s="322">
        <f>'JQ1 Production'!$D$10</f>
        <v>2019</v>
      </c>
      <c r="D1021" s="322" t="s">
        <v>214</v>
      </c>
      <c r="E1021" s="331">
        <v>5</v>
      </c>
      <c r="F1021" s="368" t="str">
        <f t="shared" si="15"/>
        <v>NO_EX_M_2019_1000 NAC_5</v>
      </c>
      <c r="G1021" s="325">
        <f>'EU1 ExtraEU Trade'!E24</f>
        <v>10694</v>
      </c>
    </row>
    <row r="1022" spans="1:7" ht="13.5" thickBot="1" x14ac:dyDescent="0.25">
      <c r="A1022" s="326" t="str">
        <f>Cover!$G$25</f>
        <v>NO</v>
      </c>
      <c r="B1022" s="322" t="s">
        <v>220</v>
      </c>
      <c r="C1022" s="322">
        <f>'JQ1 Production'!$D$10</f>
        <v>2019</v>
      </c>
      <c r="D1022" s="322" t="s">
        <v>214</v>
      </c>
      <c r="E1022" s="331" t="s">
        <v>109</v>
      </c>
      <c r="F1022" s="368" t="str">
        <f t="shared" si="15"/>
        <v>NO_EX_M_2019_1000 NAC_5_C</v>
      </c>
      <c r="G1022" s="325">
        <f>'EU1 ExtraEU Trade'!E25</f>
        <v>532</v>
      </c>
    </row>
    <row r="1023" spans="1:7" ht="13.5" thickBot="1" x14ac:dyDescent="0.25">
      <c r="A1023" s="326" t="str">
        <f>Cover!$G$25</f>
        <v>NO</v>
      </c>
      <c r="B1023" s="322" t="s">
        <v>220</v>
      </c>
      <c r="C1023" s="322">
        <f>'JQ1 Production'!$D$10</f>
        <v>2019</v>
      </c>
      <c r="D1023" s="322" t="s">
        <v>214</v>
      </c>
      <c r="E1023" s="331" t="s">
        <v>110</v>
      </c>
      <c r="F1023" s="368" t="str">
        <f t="shared" si="15"/>
        <v>NO_EX_M_2019_1000 NAC_5_NC</v>
      </c>
      <c r="G1023" s="325">
        <f>'EU1 ExtraEU Trade'!E26</f>
        <v>10162</v>
      </c>
    </row>
    <row r="1024" spans="1:7" ht="13.5" thickBot="1" x14ac:dyDescent="0.25">
      <c r="A1024" s="326" t="str">
        <f>Cover!$G$25</f>
        <v>NO</v>
      </c>
      <c r="B1024" s="322" t="s">
        <v>220</v>
      </c>
      <c r="C1024" s="322">
        <f>'JQ1 Production'!$D$10</f>
        <v>2019</v>
      </c>
      <c r="D1024" s="322" t="s">
        <v>214</v>
      </c>
      <c r="E1024" s="331" t="s">
        <v>111</v>
      </c>
      <c r="F1024" s="368" t="str">
        <f t="shared" si="15"/>
        <v>NO_EX_M_2019_1000 NAC_5_NC_T</v>
      </c>
      <c r="G1024" s="325">
        <f>'EU1 ExtraEU Trade'!E27</f>
        <v>114408</v>
      </c>
    </row>
    <row r="1025" spans="1:7" ht="13.5" thickBot="1" x14ac:dyDescent="0.25">
      <c r="A1025" s="326" t="str">
        <f>Cover!$G$25</f>
        <v>NO</v>
      </c>
      <c r="B1025" s="322" t="s">
        <v>220</v>
      </c>
      <c r="C1025" s="322">
        <f>'JQ1 Production'!$D$10</f>
        <v>2019</v>
      </c>
      <c r="D1025" s="322" t="s">
        <v>214</v>
      </c>
      <c r="E1025" s="331">
        <v>6</v>
      </c>
      <c r="F1025" s="368" t="str">
        <f t="shared" si="15"/>
        <v>NO_EX_M_2019_1000 NAC_6</v>
      </c>
      <c r="G1025" s="325">
        <f>'EU1 ExtraEU Trade'!E28</f>
        <v>16908</v>
      </c>
    </row>
    <row r="1026" spans="1:7" ht="13.5" thickBot="1" x14ac:dyDescent="0.25">
      <c r="A1026" s="326" t="str">
        <f>Cover!$G$25</f>
        <v>NO</v>
      </c>
      <c r="B1026" s="322" t="s">
        <v>220</v>
      </c>
      <c r="C1026" s="322">
        <f>'JQ1 Production'!$D$10</f>
        <v>2019</v>
      </c>
      <c r="D1026" s="322" t="s">
        <v>214</v>
      </c>
      <c r="E1026" s="331" t="s">
        <v>112</v>
      </c>
      <c r="F1026" s="368" t="str">
        <f t="shared" si="15"/>
        <v>NO_EX_M_2019_1000 NAC_6_1</v>
      </c>
      <c r="G1026" s="325">
        <f>'EU1 ExtraEU Trade'!E29</f>
        <v>97500</v>
      </c>
    </row>
    <row r="1027" spans="1:7" ht="13.5" thickBot="1" x14ac:dyDescent="0.25">
      <c r="A1027" s="326" t="str">
        <f>Cover!$G$25</f>
        <v>NO</v>
      </c>
      <c r="B1027" s="322" t="s">
        <v>220</v>
      </c>
      <c r="C1027" s="322">
        <f>'JQ1 Production'!$D$10</f>
        <v>2019</v>
      </c>
      <c r="D1027" s="322" t="s">
        <v>214</v>
      </c>
      <c r="E1027" s="331" t="s">
        <v>113</v>
      </c>
      <c r="F1027" s="368" t="str">
        <f t="shared" si="15"/>
        <v>NO_EX_M_2019_1000 NAC_6_1_C</v>
      </c>
      <c r="G1027" s="325">
        <f>'EU1 ExtraEU Trade'!E30</f>
        <v>15338</v>
      </c>
    </row>
    <row r="1028" spans="1:7" ht="13.5" thickBot="1" x14ac:dyDescent="0.25">
      <c r="A1028" s="326" t="str">
        <f>Cover!$G$25</f>
        <v>NO</v>
      </c>
      <c r="B1028" s="322" t="s">
        <v>220</v>
      </c>
      <c r="C1028" s="322">
        <f>'JQ1 Production'!$D$10</f>
        <v>2019</v>
      </c>
      <c r="D1028" s="322" t="s">
        <v>214</v>
      </c>
      <c r="E1028" s="331" t="s">
        <v>114</v>
      </c>
      <c r="F1028" s="368" t="str">
        <f t="shared" si="15"/>
        <v>NO_EX_M_2019_1000 NAC_6_1_NC</v>
      </c>
      <c r="G1028" s="325">
        <f>'EU1 ExtraEU Trade'!E31</f>
        <v>1054</v>
      </c>
    </row>
    <row r="1029" spans="1:7" ht="13.5" thickBot="1" x14ac:dyDescent="0.25">
      <c r="A1029" s="326" t="str">
        <f>Cover!$G$25</f>
        <v>NO</v>
      </c>
      <c r="B1029" s="322" t="s">
        <v>220</v>
      </c>
      <c r="C1029" s="322">
        <f>'JQ1 Production'!$D$10</f>
        <v>2019</v>
      </c>
      <c r="D1029" s="322" t="s">
        <v>214</v>
      </c>
      <c r="E1029" s="331" t="s">
        <v>115</v>
      </c>
      <c r="F1029" s="368" t="str">
        <f t="shared" si="15"/>
        <v>NO_EX_M_2019_1000 NAC_6_1_NC_T</v>
      </c>
      <c r="G1029" s="325">
        <f>'EU1 ExtraEU Trade'!E32</f>
        <v>388</v>
      </c>
    </row>
    <row r="1030" spans="1:7" ht="13.5" thickBot="1" x14ac:dyDescent="0.25">
      <c r="A1030" s="326" t="str">
        <f>Cover!$G$25</f>
        <v>NO</v>
      </c>
      <c r="B1030" s="322" t="s">
        <v>220</v>
      </c>
      <c r="C1030" s="322">
        <f>'JQ1 Production'!$D$10</f>
        <v>2019</v>
      </c>
      <c r="D1030" s="322" t="s">
        <v>214</v>
      </c>
      <c r="E1030" s="331" t="s">
        <v>116</v>
      </c>
      <c r="F1030" s="368" t="str">
        <f t="shared" si="15"/>
        <v>NO_EX_M_2019_1000 NAC_6_2</v>
      </c>
      <c r="G1030" s="325">
        <f>'EU1 ExtraEU Trade'!E33</f>
        <v>665</v>
      </c>
    </row>
    <row r="1031" spans="1:7" ht="13.5" thickBot="1" x14ac:dyDescent="0.25">
      <c r="A1031" s="326" t="str">
        <f>Cover!$G$25</f>
        <v>NO</v>
      </c>
      <c r="B1031" s="322" t="s">
        <v>220</v>
      </c>
      <c r="C1031" s="322">
        <f>'JQ1 Production'!$D$10</f>
        <v>2019</v>
      </c>
      <c r="D1031" s="322" t="s">
        <v>214</v>
      </c>
      <c r="E1031" s="331" t="s">
        <v>117</v>
      </c>
      <c r="F1031" s="368" t="str">
        <f t="shared" si="15"/>
        <v>NO_EX_M_2019_1000 NAC_6_2_C</v>
      </c>
      <c r="G1031" s="325">
        <f>'EU1 ExtraEU Trade'!E34</f>
        <v>0</v>
      </c>
    </row>
    <row r="1032" spans="1:7" ht="13.5" thickBot="1" x14ac:dyDescent="0.25">
      <c r="A1032" s="326" t="str">
        <f>Cover!$G$25</f>
        <v>NO</v>
      </c>
      <c r="B1032" s="322" t="s">
        <v>220</v>
      </c>
      <c r="C1032" s="322">
        <f>'JQ1 Production'!$D$10</f>
        <v>2019</v>
      </c>
      <c r="D1032" s="322" t="s">
        <v>214</v>
      </c>
      <c r="E1032" s="331" t="s">
        <v>118</v>
      </c>
      <c r="F1032" s="368" t="str">
        <f t="shared" si="15"/>
        <v>NO_EX_M_2019_1000 NAC_6_2_NC</v>
      </c>
      <c r="G1032" s="325">
        <f>'EU1 ExtraEU Trade'!E35</f>
        <v>335402</v>
      </c>
    </row>
    <row r="1033" spans="1:7" ht="13.5" thickBot="1" x14ac:dyDescent="0.25">
      <c r="A1033" s="326" t="str">
        <f>Cover!$G$25</f>
        <v>NO</v>
      </c>
      <c r="B1033" s="322" t="s">
        <v>220</v>
      </c>
      <c r="C1033" s="322">
        <f>'JQ1 Production'!$D$10</f>
        <v>2019</v>
      </c>
      <c r="D1033" s="322" t="s">
        <v>214</v>
      </c>
      <c r="E1033" s="331" t="s">
        <v>119</v>
      </c>
      <c r="F1033" s="368" t="str">
        <f t="shared" si="15"/>
        <v>NO_EX_M_2019_1000 NAC_6_2_NC_T</v>
      </c>
      <c r="G1033" s="325">
        <f>'EU1 ExtraEU Trade'!E36</f>
        <v>276146</v>
      </c>
    </row>
    <row r="1034" spans="1:7" ht="13.5" thickBot="1" x14ac:dyDescent="0.25">
      <c r="A1034" s="326" t="str">
        <f>Cover!$G$25</f>
        <v>NO</v>
      </c>
      <c r="B1034" s="322" t="s">
        <v>220</v>
      </c>
      <c r="C1034" s="322">
        <f>'JQ1 Production'!$D$10</f>
        <v>2019</v>
      </c>
      <c r="D1034" s="322" t="s">
        <v>214</v>
      </c>
      <c r="E1034" s="331" t="s">
        <v>120</v>
      </c>
      <c r="F1034" s="368" t="str">
        <f t="shared" si="15"/>
        <v>NO_EX_M_2019_1000 NAC_6_3</v>
      </c>
      <c r="G1034" s="325">
        <f>'EU1 ExtraEU Trade'!E37</f>
        <v>85804</v>
      </c>
    </row>
    <row r="1035" spans="1:7" ht="13.5" thickBot="1" x14ac:dyDescent="0.25">
      <c r="A1035" s="326" t="str">
        <f>Cover!$G$25</f>
        <v>NO</v>
      </c>
      <c r="B1035" s="322" t="s">
        <v>220</v>
      </c>
      <c r="C1035" s="322">
        <f>'JQ1 Production'!$D$10</f>
        <v>2019</v>
      </c>
      <c r="D1035" s="322" t="s">
        <v>214</v>
      </c>
      <c r="E1035" s="331" t="s">
        <v>121</v>
      </c>
      <c r="F1035" s="368" t="str">
        <f t="shared" si="15"/>
        <v>NO_EX_M_2019_1000 NAC_6_3_1</v>
      </c>
      <c r="G1035" s="325">
        <f>'EU1 ExtraEU Trade'!E38</f>
        <v>190342</v>
      </c>
    </row>
    <row r="1036" spans="1:7" ht="13.5" thickBot="1" x14ac:dyDescent="0.25">
      <c r="A1036" s="326" t="str">
        <f>Cover!$G$25</f>
        <v>NO</v>
      </c>
      <c r="B1036" s="322" t="s">
        <v>220</v>
      </c>
      <c r="C1036" s="322">
        <f>'JQ1 Production'!$D$10</f>
        <v>2019</v>
      </c>
      <c r="D1036" s="322" t="s">
        <v>214</v>
      </c>
      <c r="E1036" s="331" t="s">
        <v>122</v>
      </c>
      <c r="F1036" s="368" t="str">
        <f t="shared" si="15"/>
        <v>NO_EX_M_2019_1000 NAC_6_4</v>
      </c>
      <c r="G1036" s="325">
        <f>'EU1 ExtraEU Trade'!E39</f>
        <v>48274</v>
      </c>
    </row>
    <row r="1037" spans="1:7" ht="13.5" thickBot="1" x14ac:dyDescent="0.25">
      <c r="A1037" s="326" t="str">
        <f>Cover!$G$25</f>
        <v>NO</v>
      </c>
      <c r="B1037" s="322" t="s">
        <v>220</v>
      </c>
      <c r="C1037" s="322">
        <f>'JQ1 Production'!$D$10</f>
        <v>2019</v>
      </c>
      <c r="D1037" s="322" t="s">
        <v>214</v>
      </c>
      <c r="E1037" s="331" t="s">
        <v>123</v>
      </c>
      <c r="F1037" s="368" t="str">
        <f t="shared" si="15"/>
        <v>NO_EX_M_2019_1000 NAC_6_4_1</v>
      </c>
      <c r="G1037" s="325">
        <f>'EU1 ExtraEU Trade'!E40</f>
        <v>6355</v>
      </c>
    </row>
    <row r="1038" spans="1:7" ht="13.5" thickBot="1" x14ac:dyDescent="0.25">
      <c r="A1038" s="326" t="str">
        <f>Cover!$G$25</f>
        <v>NO</v>
      </c>
      <c r="B1038" s="322" t="s">
        <v>220</v>
      </c>
      <c r="C1038" s="322">
        <f>'JQ1 Production'!$D$10</f>
        <v>2019</v>
      </c>
      <c r="D1038" s="322" t="s">
        <v>214</v>
      </c>
      <c r="E1038" s="331" t="s">
        <v>124</v>
      </c>
      <c r="F1038" s="368" t="str">
        <f t="shared" si="15"/>
        <v>NO_EX_M_2019_1000 NAC_6_4_2</v>
      </c>
      <c r="G1038" s="325">
        <f>'EU1 ExtraEU Trade'!E41</f>
        <v>2787</v>
      </c>
    </row>
    <row r="1039" spans="1:7" ht="13.5" thickBot="1" x14ac:dyDescent="0.25">
      <c r="A1039" s="326" t="str">
        <f>Cover!$G$25</f>
        <v>NO</v>
      </c>
      <c r="B1039" s="322" t="s">
        <v>220</v>
      </c>
      <c r="C1039" s="322">
        <f>'JQ1 Production'!$D$10</f>
        <v>2019</v>
      </c>
      <c r="D1039" s="322" t="s">
        <v>214</v>
      </c>
      <c r="E1039" s="331" t="s">
        <v>125</v>
      </c>
      <c r="F1039" s="368" t="str">
        <f t="shared" si="15"/>
        <v>NO_EX_M_2019_1000 NAC_6_4_3</v>
      </c>
      <c r="G1039" s="325">
        <f>'EU1 ExtraEU Trade'!E42</f>
        <v>52901</v>
      </c>
    </row>
    <row r="1040" spans="1:7" ht="13.5" thickBot="1" x14ac:dyDescent="0.25">
      <c r="A1040" s="326" t="str">
        <f>Cover!$G$25</f>
        <v>NO</v>
      </c>
      <c r="B1040" s="322" t="s">
        <v>220</v>
      </c>
      <c r="C1040" s="322">
        <f>'JQ1 Production'!$D$10</f>
        <v>2019</v>
      </c>
      <c r="D1040" s="322" t="s">
        <v>214</v>
      </c>
      <c r="E1040" s="331">
        <v>7</v>
      </c>
      <c r="F1040" s="368" t="str">
        <f t="shared" si="15"/>
        <v>NO_EX_M_2019_1000 NAC_7</v>
      </c>
      <c r="G1040" s="325">
        <f>'EU1 ExtraEU Trade'!E43</f>
        <v>11799</v>
      </c>
    </row>
    <row r="1041" spans="1:7" ht="13.5" thickBot="1" x14ac:dyDescent="0.25">
      <c r="A1041" s="326" t="str">
        <f>Cover!$G$25</f>
        <v>NO</v>
      </c>
      <c r="B1041" s="322" t="s">
        <v>220</v>
      </c>
      <c r="C1041" s="322">
        <f>'JQ1 Production'!$D$10</f>
        <v>2019</v>
      </c>
      <c r="D1041" s="322" t="s">
        <v>214</v>
      </c>
      <c r="E1041" s="331" t="s">
        <v>126</v>
      </c>
      <c r="F1041" s="368" t="str">
        <f t="shared" si="15"/>
        <v>NO_EX_M_2019_1000 NAC_7_1</v>
      </c>
      <c r="G1041" s="325">
        <f>'EU1 ExtraEU Trade'!E44</f>
        <v>41033</v>
      </c>
    </row>
    <row r="1042" spans="1:7" ht="13.5" thickBot="1" x14ac:dyDescent="0.25">
      <c r="A1042" s="326" t="str">
        <f>Cover!$G$25</f>
        <v>NO</v>
      </c>
      <c r="B1042" s="322" t="s">
        <v>220</v>
      </c>
      <c r="C1042" s="322">
        <f>'JQ1 Production'!$D$10</f>
        <v>2019</v>
      </c>
      <c r="D1042" s="322" t="s">
        <v>214</v>
      </c>
      <c r="E1042" s="331" t="s">
        <v>127</v>
      </c>
      <c r="F1042" s="368" t="str">
        <f t="shared" si="15"/>
        <v>NO_EX_M_2019_1000 NAC_7_2</v>
      </c>
      <c r="G1042" s="325">
        <f>'EU1 ExtraEU Trade'!E45</f>
        <v>68</v>
      </c>
    </row>
    <row r="1043" spans="1:7" ht="13.5" thickBot="1" x14ac:dyDescent="0.25">
      <c r="A1043" s="326" t="str">
        <f>Cover!$G$25</f>
        <v>NO</v>
      </c>
      <c r="B1043" s="322" t="s">
        <v>220</v>
      </c>
      <c r="C1043" s="322">
        <f>'JQ1 Production'!$D$10</f>
        <v>2019</v>
      </c>
      <c r="D1043" s="322" t="s">
        <v>214</v>
      </c>
      <c r="E1043" s="331" t="s">
        <v>128</v>
      </c>
      <c r="F1043" s="368" t="str">
        <f t="shared" si="15"/>
        <v>NO_EX_M_2019_1000 NAC_7_3</v>
      </c>
      <c r="G1043" s="325">
        <f>'EU1 ExtraEU Trade'!E46</f>
        <v>58681</v>
      </c>
    </row>
    <row r="1044" spans="1:7" ht="13.5" thickBot="1" x14ac:dyDescent="0.25">
      <c r="A1044" s="326" t="str">
        <f>Cover!$G$25</f>
        <v>NO</v>
      </c>
      <c r="B1044" s="322" t="s">
        <v>220</v>
      </c>
      <c r="C1044" s="322">
        <f>'JQ1 Production'!$D$10</f>
        <v>2019</v>
      </c>
      <c r="D1044" s="322" t="s">
        <v>214</v>
      </c>
      <c r="E1044" s="331" t="s">
        <v>129</v>
      </c>
      <c r="F1044" s="368" t="str">
        <f t="shared" si="15"/>
        <v>NO_EX_M_2019_1000 NAC_7_3_1</v>
      </c>
      <c r="G1044" s="325">
        <f>'EU1 ExtraEU Trade'!E47</f>
        <v>144</v>
      </c>
    </row>
    <row r="1045" spans="1:7" ht="13.5" thickBot="1" x14ac:dyDescent="0.25">
      <c r="A1045" s="326" t="str">
        <f>Cover!$G$25</f>
        <v>NO</v>
      </c>
      <c r="B1045" s="322" t="s">
        <v>220</v>
      </c>
      <c r="C1045" s="322">
        <f>'JQ1 Production'!$D$10</f>
        <v>2019</v>
      </c>
      <c r="D1045" s="322" t="s">
        <v>214</v>
      </c>
      <c r="E1045" s="331" t="s">
        <v>130</v>
      </c>
      <c r="F1045" s="368" t="str">
        <f t="shared" si="15"/>
        <v>NO_EX_M_2019_1000 NAC_7_3_2</v>
      </c>
      <c r="G1045" s="325">
        <f>'EU1 ExtraEU Trade'!E48</f>
        <v>58086</v>
      </c>
    </row>
    <row r="1046" spans="1:7" ht="13.5" thickBot="1" x14ac:dyDescent="0.25">
      <c r="A1046" s="326" t="str">
        <f>Cover!$G$25</f>
        <v>NO</v>
      </c>
      <c r="B1046" s="322" t="s">
        <v>220</v>
      </c>
      <c r="C1046" s="322">
        <f>'JQ1 Production'!$D$10</f>
        <v>2019</v>
      </c>
      <c r="D1046" s="322" t="s">
        <v>214</v>
      </c>
      <c r="E1046" s="331" t="s">
        <v>131</v>
      </c>
      <c r="F1046" s="368" t="str">
        <f t="shared" si="15"/>
        <v>NO_EX_M_2019_1000 NAC_7_3_3</v>
      </c>
      <c r="G1046" s="325">
        <f>'EU1 ExtraEU Trade'!E49</f>
        <v>57368</v>
      </c>
    </row>
    <row r="1047" spans="1:7" ht="13.5" thickBot="1" x14ac:dyDescent="0.25">
      <c r="A1047" s="326" t="str">
        <f>Cover!$G$25</f>
        <v>NO</v>
      </c>
      <c r="B1047" s="322" t="s">
        <v>220</v>
      </c>
      <c r="C1047" s="322">
        <f>'JQ1 Production'!$D$10</f>
        <v>2019</v>
      </c>
      <c r="D1047" s="322" t="s">
        <v>214</v>
      </c>
      <c r="E1047" s="331" t="s">
        <v>132</v>
      </c>
      <c r="F1047" s="368" t="str">
        <f t="shared" si="15"/>
        <v>NO_EX_M_2019_1000 NAC_7_3_4</v>
      </c>
      <c r="G1047" s="325">
        <f>'EU1 ExtraEU Trade'!E50</f>
        <v>57365</v>
      </c>
    </row>
    <row r="1048" spans="1:7" ht="13.5" thickBot="1" x14ac:dyDescent="0.25">
      <c r="A1048" s="326" t="str">
        <f>Cover!$G$25</f>
        <v>NO</v>
      </c>
      <c r="B1048" s="322" t="s">
        <v>220</v>
      </c>
      <c r="C1048" s="322">
        <f>'JQ1 Production'!$D$10</f>
        <v>2019</v>
      </c>
      <c r="D1048" s="322" t="s">
        <v>214</v>
      </c>
      <c r="E1048" s="331" t="s">
        <v>133</v>
      </c>
      <c r="F1048" s="368" t="str">
        <f t="shared" si="15"/>
        <v>NO_EX_M_2019_1000 NAC_7_4</v>
      </c>
      <c r="G1048" s="325">
        <f>'EU1 ExtraEU Trade'!E51</f>
        <v>719</v>
      </c>
    </row>
    <row r="1049" spans="1:7" ht="13.5" thickBot="1" x14ac:dyDescent="0.25">
      <c r="A1049" s="326" t="str">
        <f>Cover!$G$25</f>
        <v>NO</v>
      </c>
      <c r="B1049" s="322" t="s">
        <v>220</v>
      </c>
      <c r="C1049" s="322">
        <f>'JQ1 Production'!$D$10</f>
        <v>2019</v>
      </c>
      <c r="D1049" s="322" t="s">
        <v>214</v>
      </c>
      <c r="E1049" s="331">
        <v>8</v>
      </c>
      <c r="F1049" s="368" t="str">
        <f t="shared" si="15"/>
        <v>NO_EX_M_2019_1000 NAC_8</v>
      </c>
      <c r="G1049" s="325">
        <f>'EU1 ExtraEU Trade'!E52</f>
        <v>450</v>
      </c>
    </row>
    <row r="1050" spans="1:7" ht="13.5" thickBot="1" x14ac:dyDescent="0.25">
      <c r="A1050" s="326" t="str">
        <f>Cover!$G$25</f>
        <v>NO</v>
      </c>
      <c r="B1050" s="322" t="s">
        <v>220</v>
      </c>
      <c r="C1050" s="322">
        <f>'JQ1 Production'!$D$10</f>
        <v>2019</v>
      </c>
      <c r="D1050" s="322" t="s">
        <v>214</v>
      </c>
      <c r="E1050" s="331" t="s">
        <v>134</v>
      </c>
      <c r="F1050" s="368" t="str">
        <f t="shared" si="15"/>
        <v>NO_EX_M_2019_1000 NAC_8_1</v>
      </c>
      <c r="G1050" s="325">
        <f>'EU1 ExtraEU Trade'!E53</f>
        <v>1372</v>
      </c>
    </row>
    <row r="1051" spans="1:7" ht="13.5" thickBot="1" x14ac:dyDescent="0.25">
      <c r="A1051" s="326" t="str">
        <f>Cover!$G$25</f>
        <v>NO</v>
      </c>
      <c r="B1051" s="322" t="s">
        <v>220</v>
      </c>
      <c r="C1051" s="322">
        <f>'JQ1 Production'!$D$10</f>
        <v>2019</v>
      </c>
      <c r="D1051" s="322" t="s">
        <v>214</v>
      </c>
      <c r="E1051" s="331" t="s">
        <v>135</v>
      </c>
      <c r="F1051" s="368" t="str">
        <f t="shared" si="15"/>
        <v>NO_EX_M_2019_1000 NAC_8_2</v>
      </c>
      <c r="G1051" s="325">
        <f>'EU1 ExtraEU Trade'!E54</f>
        <v>1111</v>
      </c>
    </row>
    <row r="1052" spans="1:7" ht="13.5" thickBot="1" x14ac:dyDescent="0.25">
      <c r="A1052" s="326" t="str">
        <f>Cover!$G$25</f>
        <v>NO</v>
      </c>
      <c r="B1052" s="322" t="s">
        <v>220</v>
      </c>
      <c r="C1052" s="322">
        <f>'JQ1 Production'!$D$10</f>
        <v>2019</v>
      </c>
      <c r="D1052" s="322" t="s">
        <v>214</v>
      </c>
      <c r="E1052" s="331">
        <v>9</v>
      </c>
      <c r="F1052" s="368" t="str">
        <f t="shared" si="15"/>
        <v>NO_EX_M_2019_1000 NAC_9</v>
      </c>
      <c r="G1052" s="325">
        <f>'EU1 ExtraEU Trade'!E55</f>
        <v>261</v>
      </c>
    </row>
    <row r="1053" spans="1:7" ht="13.5" thickBot="1" x14ac:dyDescent="0.25">
      <c r="A1053" s="326" t="str">
        <f>Cover!$G$25</f>
        <v>NO</v>
      </c>
      <c r="B1053" s="322" t="s">
        <v>220</v>
      </c>
      <c r="C1053" s="322">
        <f>'JQ1 Production'!$D$10</f>
        <v>2019</v>
      </c>
      <c r="D1053" s="322" t="s">
        <v>214</v>
      </c>
      <c r="E1053" s="331">
        <v>10</v>
      </c>
      <c r="F1053" s="368" t="str">
        <f t="shared" si="15"/>
        <v>NO_EX_M_2019_1000 NAC_10</v>
      </c>
      <c r="G1053" s="325">
        <f>'EU1 ExtraEU Trade'!E56</f>
        <v>46</v>
      </c>
    </row>
    <row r="1054" spans="1:7" ht="13.5" thickBot="1" x14ac:dyDescent="0.25">
      <c r="A1054" s="326" t="str">
        <f>Cover!$G$25</f>
        <v>NO</v>
      </c>
      <c r="B1054" s="322" t="s">
        <v>220</v>
      </c>
      <c r="C1054" s="322">
        <f>'JQ1 Production'!$D$10</f>
        <v>2019</v>
      </c>
      <c r="D1054" s="322" t="s">
        <v>214</v>
      </c>
      <c r="E1054" s="331" t="s">
        <v>136</v>
      </c>
      <c r="F1054" s="368" t="str">
        <f t="shared" si="15"/>
        <v>NO_EX_M_2019_1000 NAC_10_1</v>
      </c>
      <c r="G1054" s="325">
        <f>'EU1 ExtraEU Trade'!E57</f>
        <v>68837</v>
      </c>
    </row>
    <row r="1055" spans="1:7" ht="13.5" thickBot="1" x14ac:dyDescent="0.25">
      <c r="A1055" s="326" t="str">
        <f>Cover!$G$25</f>
        <v>NO</v>
      </c>
      <c r="B1055" s="322" t="s">
        <v>220</v>
      </c>
      <c r="C1055" s="322">
        <f>'JQ1 Production'!$D$10</f>
        <v>2019</v>
      </c>
      <c r="D1055" s="322" t="s">
        <v>214</v>
      </c>
      <c r="E1055" s="331" t="s">
        <v>137</v>
      </c>
      <c r="F1055" s="368" t="str">
        <f t="shared" si="15"/>
        <v>NO_EX_M_2019_1000 NAC_10_1_1</v>
      </c>
      <c r="G1055" s="325">
        <f>'EU1 ExtraEU Trade'!E58</f>
        <v>18685</v>
      </c>
    </row>
    <row r="1056" spans="1:7" ht="13.5" thickBot="1" x14ac:dyDescent="0.25">
      <c r="A1056" s="326" t="str">
        <f>Cover!$G$25</f>
        <v>NO</v>
      </c>
      <c r="B1056" s="322" t="s">
        <v>220</v>
      </c>
      <c r="C1056" s="322">
        <f>'JQ1 Production'!$D$10</f>
        <v>2019</v>
      </c>
      <c r="D1056" s="322" t="s">
        <v>214</v>
      </c>
      <c r="E1056" s="331" t="s">
        <v>138</v>
      </c>
      <c r="F1056" s="368" t="str">
        <f t="shared" si="15"/>
        <v>NO_EX_M_2019_1000 NAC_10_1_2</v>
      </c>
      <c r="G1056" s="325">
        <f>'EU1 ExtraEU Trade'!E59</f>
        <v>201</v>
      </c>
    </row>
    <row r="1057" spans="1:7" ht="13.5" thickBot="1" x14ac:dyDescent="0.25">
      <c r="A1057" s="326" t="str">
        <f>Cover!$G$25</f>
        <v>NO</v>
      </c>
      <c r="B1057" s="322" t="s">
        <v>220</v>
      </c>
      <c r="C1057" s="322">
        <f>'JQ1 Production'!$D$10</f>
        <v>2019</v>
      </c>
      <c r="D1057" s="322" t="s">
        <v>214</v>
      </c>
      <c r="E1057" s="331" t="s">
        <v>139</v>
      </c>
      <c r="F1057" s="368" t="str">
        <f t="shared" si="15"/>
        <v>NO_EX_M_2019_1000 NAC_10_1_3</v>
      </c>
      <c r="G1057" s="325">
        <f>'EU1 ExtraEU Trade'!E60</f>
        <v>2659</v>
      </c>
    </row>
    <row r="1058" spans="1:7" ht="13.5" thickBot="1" x14ac:dyDescent="0.25">
      <c r="A1058" s="326" t="str">
        <f>Cover!$G$25</f>
        <v>NO</v>
      </c>
      <c r="B1058" s="322" t="s">
        <v>220</v>
      </c>
      <c r="C1058" s="322">
        <f>'JQ1 Production'!$D$10</f>
        <v>2019</v>
      </c>
      <c r="D1058" s="322" t="s">
        <v>214</v>
      </c>
      <c r="E1058" s="331" t="s">
        <v>140</v>
      </c>
      <c r="F1058" s="368" t="str">
        <f t="shared" si="15"/>
        <v>NO_EX_M_2019_1000 NAC_10_1_4</v>
      </c>
      <c r="G1058" s="325">
        <f>'EU1 ExtraEU Trade'!E61</f>
        <v>4006</v>
      </c>
    </row>
    <row r="1059" spans="1:7" ht="13.5" thickBot="1" x14ac:dyDescent="0.25">
      <c r="A1059" s="326" t="str">
        <f>Cover!$G$25</f>
        <v>NO</v>
      </c>
      <c r="B1059" s="322" t="s">
        <v>220</v>
      </c>
      <c r="C1059" s="322">
        <f>'JQ1 Production'!$D$10</f>
        <v>2019</v>
      </c>
      <c r="D1059" s="322" t="s">
        <v>214</v>
      </c>
      <c r="E1059" s="331" t="s">
        <v>141</v>
      </c>
      <c r="F1059" s="368" t="str">
        <f t="shared" ref="F1059:F1126" si="16">CONCATENATE(A1059,"_",B1059,"_",C1059,"_",D1059,"_",E1059)</f>
        <v>NO_EX_M_2019_1000 NAC_10_2</v>
      </c>
      <c r="G1059" s="325">
        <f>'EU1 ExtraEU Trade'!E62</f>
        <v>11819</v>
      </c>
    </row>
    <row r="1060" spans="1:7" ht="13.5" thickBot="1" x14ac:dyDescent="0.25">
      <c r="A1060" s="326" t="str">
        <f>Cover!$G$25</f>
        <v>NO</v>
      </c>
      <c r="B1060" s="322" t="s">
        <v>220</v>
      </c>
      <c r="C1060" s="322">
        <f>'JQ1 Production'!$D$10</f>
        <v>2019</v>
      </c>
      <c r="D1060" s="322" t="s">
        <v>214</v>
      </c>
      <c r="E1060" s="331" t="s">
        <v>142</v>
      </c>
      <c r="F1060" s="368" t="str">
        <f t="shared" si="16"/>
        <v>NO_EX_M_2019_1000 NAC_10_3</v>
      </c>
      <c r="G1060" s="325">
        <f>'EU1 ExtraEU Trade'!E63</f>
        <v>4684</v>
      </c>
    </row>
    <row r="1061" spans="1:7" ht="13.5" thickBot="1" x14ac:dyDescent="0.25">
      <c r="A1061" s="326" t="str">
        <f>Cover!$G$25</f>
        <v>NO</v>
      </c>
      <c r="B1061" s="322" t="s">
        <v>220</v>
      </c>
      <c r="C1061" s="322">
        <f>'JQ1 Production'!$D$10</f>
        <v>2019</v>
      </c>
      <c r="D1061" s="322" t="s">
        <v>214</v>
      </c>
      <c r="E1061" s="331" t="s">
        <v>143</v>
      </c>
      <c r="F1061" s="368" t="str">
        <f t="shared" si="16"/>
        <v>NO_EX_M_2019_1000 NAC_10_3_1</v>
      </c>
      <c r="G1061" s="325">
        <f>'EU1 ExtraEU Trade'!E64</f>
        <v>35213</v>
      </c>
    </row>
    <row r="1062" spans="1:7" ht="13.5" thickBot="1" x14ac:dyDescent="0.25">
      <c r="A1062" s="326" t="str">
        <f>Cover!$G$25</f>
        <v>NO</v>
      </c>
      <c r="B1062" s="322" t="s">
        <v>220</v>
      </c>
      <c r="C1062" s="322">
        <f>'JQ1 Production'!$D$10</f>
        <v>2019</v>
      </c>
      <c r="D1062" s="322" t="s">
        <v>214</v>
      </c>
      <c r="E1062" s="331" t="s">
        <v>144</v>
      </c>
      <c r="F1062" s="368" t="str">
        <f t="shared" si="16"/>
        <v>NO_EX_M_2019_1000 NAC_10_3_2</v>
      </c>
      <c r="G1062" s="325">
        <f>'EU1 ExtraEU Trade'!E65</f>
        <v>2479</v>
      </c>
    </row>
    <row r="1063" spans="1:7" ht="13.5" thickBot="1" x14ac:dyDescent="0.25">
      <c r="A1063" s="326" t="str">
        <f>Cover!$G$25</f>
        <v>NO</v>
      </c>
      <c r="B1063" s="322" t="s">
        <v>220</v>
      </c>
      <c r="C1063" s="322">
        <f>'JQ1 Production'!$D$10</f>
        <v>2019</v>
      </c>
      <c r="D1063" s="322" t="s">
        <v>214</v>
      </c>
      <c r="E1063" s="331" t="s">
        <v>145</v>
      </c>
      <c r="F1063" s="368" t="str">
        <f t="shared" si="16"/>
        <v>NO_EX_M_2019_1000 NAC_10_3_3</v>
      </c>
      <c r="G1063" s="325">
        <f>'EU1 ExtraEU Trade'!E66</f>
        <v>25087</v>
      </c>
    </row>
    <row r="1064" spans="1:7" ht="13.5" thickBot="1" x14ac:dyDescent="0.25">
      <c r="A1064" s="326" t="str">
        <f>Cover!$G$25</f>
        <v>NO</v>
      </c>
      <c r="B1064" s="322" t="s">
        <v>220</v>
      </c>
      <c r="C1064" s="322">
        <f>'JQ1 Production'!$D$10</f>
        <v>2019</v>
      </c>
      <c r="D1064" s="322" t="s">
        <v>214</v>
      </c>
      <c r="E1064" s="331" t="s">
        <v>146</v>
      </c>
      <c r="F1064" s="368" t="str">
        <f t="shared" si="16"/>
        <v>NO_EX_M_2019_1000 NAC_10_3_4</v>
      </c>
      <c r="G1064" s="325">
        <f>'EU1 ExtraEU Trade'!E67</f>
        <v>7287</v>
      </c>
    </row>
    <row r="1065" spans="1:7" ht="13.5" thickBot="1" x14ac:dyDescent="0.25">
      <c r="A1065" s="328" t="str">
        <f>Cover!$G$25</f>
        <v>NO</v>
      </c>
      <c r="B1065" s="329" t="s">
        <v>220</v>
      </c>
      <c r="C1065" s="329">
        <f>'JQ1 Production'!$D$10</f>
        <v>2019</v>
      </c>
      <c r="D1065" s="329" t="s">
        <v>214</v>
      </c>
      <c r="E1065" s="339" t="s">
        <v>147</v>
      </c>
      <c r="F1065" s="368" t="str">
        <f t="shared" si="16"/>
        <v>NO_EX_M_2019_1000 NAC_10_4</v>
      </c>
      <c r="G1065" s="325">
        <f>'EU1 ExtraEU Trade'!E68</f>
        <v>360</v>
      </c>
    </row>
    <row r="1066" spans="1:7" ht="13.5" thickBot="1" x14ac:dyDescent="0.25">
      <c r="A1066" s="345" t="str">
        <f>Cover!$G$25</f>
        <v>NO</v>
      </c>
      <c r="B1066" s="332" t="s">
        <v>220</v>
      </c>
      <c r="C1066" s="332">
        <f>'JQ1 Production'!$E$10</f>
        <v>2020</v>
      </c>
      <c r="D1066" s="332" t="s">
        <v>291</v>
      </c>
      <c r="E1066" s="333">
        <v>1</v>
      </c>
      <c r="F1066" s="368" t="str">
        <f t="shared" si="16"/>
        <v>NO_EX_M_2020_1000 m3_1</v>
      </c>
      <c r="G1066" s="342">
        <f>'EU1 ExtraEU Trade'!F11</f>
        <v>36.472999999999999</v>
      </c>
    </row>
    <row r="1067" spans="1:7" ht="13.5" thickBot="1" x14ac:dyDescent="0.25">
      <c r="A1067" s="326" t="str">
        <f>Cover!$G$25</f>
        <v>NO</v>
      </c>
      <c r="B1067" s="322" t="s">
        <v>220</v>
      </c>
      <c r="C1067" s="332">
        <f>'JQ1 Production'!$E$10</f>
        <v>2020</v>
      </c>
      <c r="D1067" s="322" t="s">
        <v>291</v>
      </c>
      <c r="E1067" s="331" t="s">
        <v>93</v>
      </c>
      <c r="F1067" s="368" t="str">
        <f t="shared" si="16"/>
        <v>NO_EX_M_2020_1000 m3_1_1</v>
      </c>
      <c r="G1067" s="327">
        <f>'EU1 ExtraEU Trade'!F12</f>
        <v>36.225999999999999</v>
      </c>
    </row>
    <row r="1068" spans="1:7" ht="13.5" thickBot="1" x14ac:dyDescent="0.25">
      <c r="A1068" s="326" t="str">
        <f>Cover!$G$25</f>
        <v>NO</v>
      </c>
      <c r="B1068" s="322" t="s">
        <v>220</v>
      </c>
      <c r="C1068" s="332">
        <f>'JQ1 Production'!$E$10</f>
        <v>2020</v>
      </c>
      <c r="D1068" s="322" t="s">
        <v>291</v>
      </c>
      <c r="E1068" s="331" t="s">
        <v>96</v>
      </c>
      <c r="F1068" s="368" t="str">
        <f t="shared" si="16"/>
        <v>NO_EX_M_2020_1000 m3_1_2</v>
      </c>
      <c r="G1068" s="327">
        <f>'EU1 ExtraEU Trade'!F13</f>
        <v>0.57499999999999996</v>
      </c>
    </row>
    <row r="1069" spans="1:7" ht="13.5" thickBot="1" x14ac:dyDescent="0.25">
      <c r="A1069" s="326" t="str">
        <f>Cover!$G$25</f>
        <v>NO</v>
      </c>
      <c r="B1069" s="322" t="s">
        <v>220</v>
      </c>
      <c r="C1069" s="332">
        <f>'JQ1 Production'!$E$10</f>
        <v>2020</v>
      </c>
      <c r="D1069" s="322" t="s">
        <v>291</v>
      </c>
      <c r="E1069" s="331" t="s">
        <v>97</v>
      </c>
      <c r="F1069" s="368" t="str">
        <f t="shared" si="16"/>
        <v>NO_EX_M_2020_1000 m3_1_2_C</v>
      </c>
      <c r="G1069" s="327">
        <f>'EU1 ExtraEU Trade'!F14</f>
        <v>35.651000000000003</v>
      </c>
    </row>
    <row r="1070" spans="1:7" ht="13.5" thickBot="1" x14ac:dyDescent="0.25">
      <c r="A1070" s="326" t="str">
        <f>Cover!$G$25</f>
        <v>NO</v>
      </c>
      <c r="B1070" s="322" t="s">
        <v>220</v>
      </c>
      <c r="C1070" s="332">
        <f>'JQ1 Production'!$E$10</f>
        <v>2020</v>
      </c>
      <c r="D1070" s="322" t="s">
        <v>291</v>
      </c>
      <c r="E1070" s="331" t="s">
        <v>98</v>
      </c>
      <c r="F1070" s="368" t="str">
        <f t="shared" si="16"/>
        <v>NO_EX_M_2020_1000 m3_1_2_NC</v>
      </c>
      <c r="G1070" s="327">
        <f>'EU1 ExtraEU Trade'!F15</f>
        <v>0.247</v>
      </c>
    </row>
    <row r="1071" spans="1:7" ht="13.5" thickBot="1" x14ac:dyDescent="0.25">
      <c r="A1071" s="326" t="str">
        <f>Cover!$G$25</f>
        <v>NO</v>
      </c>
      <c r="B1071" s="322" t="s">
        <v>220</v>
      </c>
      <c r="C1071" s="332">
        <f>'JQ1 Production'!$E$10</f>
        <v>2020</v>
      </c>
      <c r="D1071" s="322" t="s">
        <v>291</v>
      </c>
      <c r="E1071" s="331" t="s">
        <v>99</v>
      </c>
      <c r="F1071" s="368" t="str">
        <f t="shared" si="16"/>
        <v>NO_EX_M_2020_1000 m3_1_2_NC_T</v>
      </c>
      <c r="G1071" s="327">
        <f>'EU1 ExtraEU Trade'!F16</f>
        <v>8.3000000000000004E-2</v>
      </c>
    </row>
    <row r="1072" spans="1:7" ht="13.5" thickBot="1" x14ac:dyDescent="0.25">
      <c r="A1072" s="326" t="str">
        <f>Cover!$G$25</f>
        <v>NO</v>
      </c>
      <c r="B1072" s="322" t="s">
        <v>220</v>
      </c>
      <c r="C1072" s="332">
        <f>'JQ1 Production'!$E$10</f>
        <v>2020</v>
      </c>
      <c r="D1072" s="322" t="s">
        <v>360</v>
      </c>
      <c r="E1072" s="331">
        <v>2</v>
      </c>
      <c r="F1072" s="368" t="str">
        <f t="shared" si="16"/>
        <v>NO_EX_M_2020_1000 mt_2</v>
      </c>
      <c r="G1072" s="327">
        <f>'EU1 ExtraEU Trade'!F17</f>
        <v>0.16400000000000001</v>
      </c>
    </row>
    <row r="1073" spans="1:7" ht="13.5" thickBot="1" x14ac:dyDescent="0.25">
      <c r="A1073" s="326" t="str">
        <f>Cover!$G$25</f>
        <v>NO</v>
      </c>
      <c r="B1073" s="322" t="s">
        <v>220</v>
      </c>
      <c r="C1073" s="332">
        <f>'JQ1 Production'!$E$10</f>
        <v>2020</v>
      </c>
      <c r="D1073" s="322" t="s">
        <v>291</v>
      </c>
      <c r="E1073" s="331">
        <v>3</v>
      </c>
      <c r="F1073" s="368" t="str">
        <f t="shared" si="16"/>
        <v>NO_EX_M_2020_1000 m3_3</v>
      </c>
      <c r="G1073" s="327">
        <f>'EU1 ExtraEU Trade'!F18</f>
        <v>1.4999999999999999E-2</v>
      </c>
    </row>
    <row r="1074" spans="1:7" ht="13.5" thickBot="1" x14ac:dyDescent="0.25">
      <c r="A1074" s="326" t="str">
        <f>Cover!$G$25</f>
        <v>NO</v>
      </c>
      <c r="B1074" s="322" t="s">
        <v>220</v>
      </c>
      <c r="C1074" s="332">
        <f>'JQ1 Production'!$E$10</f>
        <v>2020</v>
      </c>
      <c r="D1074" s="322" t="s">
        <v>291</v>
      </c>
      <c r="E1074" s="331" t="s">
        <v>378</v>
      </c>
      <c r="F1074" s="368" t="str">
        <f>CONCATENATE(A1074,"_",B1074,"_",C1074,"_",D1074,"_",E1074)</f>
        <v>NO_EX_M_2020_1000 m3_3_1</v>
      </c>
      <c r="G1074" s="327">
        <f>'EU1 ExtraEU Trade'!F19</f>
        <v>23.338000000000001</v>
      </c>
    </row>
    <row r="1075" spans="1:7" ht="13.5" thickBot="1" x14ac:dyDescent="0.25">
      <c r="A1075" s="326" t="str">
        <f>Cover!$G$25</f>
        <v>NO</v>
      </c>
      <c r="B1075" s="322" t="s">
        <v>220</v>
      </c>
      <c r="C1075" s="332">
        <f>'JQ1 Production'!$E$10</f>
        <v>2020</v>
      </c>
      <c r="D1075" s="322" t="s">
        <v>291</v>
      </c>
      <c r="E1075" s="331" t="s">
        <v>379</v>
      </c>
      <c r="F1075" s="368" t="str">
        <f>CONCATENATE(A1075,"_",B1075,"_",C1075,"_",D1075,"_",E1075)</f>
        <v>NO_EX_M_2020_1000 m3_3_2</v>
      </c>
      <c r="G1075" s="327">
        <f>'EU1 ExtraEU Trade'!F20</f>
        <v>1.016</v>
      </c>
    </row>
    <row r="1076" spans="1:7" ht="13.5" thickBot="1" x14ac:dyDescent="0.25">
      <c r="A1076" s="326" t="str">
        <f>Cover!$G$25</f>
        <v>NO</v>
      </c>
      <c r="B1076" s="322" t="s">
        <v>220</v>
      </c>
      <c r="C1076" s="332">
        <f>'JQ1 Production'!$E$10</f>
        <v>2020</v>
      </c>
      <c r="D1076" s="322" t="s">
        <v>360</v>
      </c>
      <c r="E1076" s="331">
        <v>4</v>
      </c>
      <c r="F1076" s="368" t="str">
        <f>CONCATENATE(A1076,"_",B1076,"_",C1076,"_",D1076,"_",E1076)</f>
        <v>NO_EX_M_2020_1000 mt_4</v>
      </c>
      <c r="G1076" s="327">
        <f>'EU1 ExtraEU Trade'!F21</f>
        <v>0.216</v>
      </c>
    </row>
    <row r="1077" spans="1:7" ht="13.5" thickBot="1" x14ac:dyDescent="0.25">
      <c r="A1077" s="326" t="str">
        <f>Cover!$G$25</f>
        <v>NO</v>
      </c>
      <c r="B1077" s="322" t="s">
        <v>220</v>
      </c>
      <c r="C1077" s="332">
        <f>'JQ1 Production'!$E$10</f>
        <v>2020</v>
      </c>
      <c r="D1077" s="322" t="s">
        <v>360</v>
      </c>
      <c r="E1077" s="331" t="s">
        <v>380</v>
      </c>
      <c r="F1077" s="368" t="str">
        <f>CONCATENATE(A1077,"_",B1077,"_",C1077,"_",D1077,"_",E1077)</f>
        <v>NO_EX_M_2020_1000 mt_4_1</v>
      </c>
      <c r="G1077" s="327">
        <f>'EU1 ExtraEU Trade'!F22</f>
        <v>0.8</v>
      </c>
    </row>
    <row r="1078" spans="1:7" ht="13.5" thickBot="1" x14ac:dyDescent="0.25">
      <c r="A1078" s="326" t="str">
        <f>Cover!$G$25</f>
        <v>NO</v>
      </c>
      <c r="B1078" s="322" t="s">
        <v>220</v>
      </c>
      <c r="C1078" s="332">
        <f>'JQ1 Production'!$E$10</f>
        <v>2020</v>
      </c>
      <c r="D1078" s="322" t="s">
        <v>360</v>
      </c>
      <c r="E1078" s="331" t="s">
        <v>381</v>
      </c>
      <c r="F1078" s="368" t="str">
        <f>CONCATENATE(A1078,"_",B1078,"_",C1078,"_",D1078,"_",E1078)</f>
        <v>NO_EX_M_2020_1000 mt_4_2</v>
      </c>
      <c r="G1078" s="327">
        <f>'EU1 ExtraEU Trade'!F24</f>
        <v>12.414</v>
      </c>
    </row>
    <row r="1079" spans="1:7" ht="13.5" thickBot="1" x14ac:dyDescent="0.25">
      <c r="A1079" s="326" t="str">
        <f>Cover!$G$25</f>
        <v>NO</v>
      </c>
      <c r="B1079" s="322" t="s">
        <v>220</v>
      </c>
      <c r="C1079" s="332">
        <f>'JQ1 Production'!$E$10</f>
        <v>2020</v>
      </c>
      <c r="D1079" s="322" t="s">
        <v>291</v>
      </c>
      <c r="E1079" s="331">
        <v>5</v>
      </c>
      <c r="F1079" s="368" t="str">
        <f t="shared" si="16"/>
        <v>NO_EX_M_2020_1000 m3_5</v>
      </c>
      <c r="G1079" s="327">
        <f>'EU1 ExtraEU Trade'!F25</f>
        <v>0.86099999999999999</v>
      </c>
    </row>
    <row r="1080" spans="1:7" ht="13.5" thickBot="1" x14ac:dyDescent="0.25">
      <c r="A1080" s="326" t="str">
        <f>Cover!$G$25</f>
        <v>NO</v>
      </c>
      <c r="B1080" s="322" t="s">
        <v>220</v>
      </c>
      <c r="C1080" s="332">
        <f>'JQ1 Production'!$E$10</f>
        <v>2020</v>
      </c>
      <c r="D1080" s="322" t="s">
        <v>291</v>
      </c>
      <c r="E1080" s="331" t="s">
        <v>109</v>
      </c>
      <c r="F1080" s="368" t="str">
        <f t="shared" si="16"/>
        <v>NO_EX_M_2020_1000 m3_5_C</v>
      </c>
      <c r="G1080" s="327">
        <f>'EU1 ExtraEU Trade'!F26</f>
        <v>11.553000000000001</v>
      </c>
    </row>
    <row r="1081" spans="1:7" ht="13.5" thickBot="1" x14ac:dyDescent="0.25">
      <c r="A1081" s="326" t="str">
        <f>Cover!$G$25</f>
        <v>NO</v>
      </c>
      <c r="B1081" s="322" t="s">
        <v>220</v>
      </c>
      <c r="C1081" s="332">
        <f>'JQ1 Production'!$E$10</f>
        <v>2020</v>
      </c>
      <c r="D1081" s="322" t="s">
        <v>291</v>
      </c>
      <c r="E1081" s="331" t="s">
        <v>110</v>
      </c>
      <c r="F1081" s="368" t="str">
        <f t="shared" si="16"/>
        <v>NO_EX_M_2020_1000 m3_5_NC</v>
      </c>
      <c r="G1081" s="327">
        <f>'EU1 ExtraEU Trade'!F27</f>
        <v>8.9039999999999999</v>
      </c>
    </row>
    <row r="1082" spans="1:7" ht="13.5" thickBot="1" x14ac:dyDescent="0.25">
      <c r="A1082" s="326" t="str">
        <f>Cover!$G$25</f>
        <v>NO</v>
      </c>
      <c r="B1082" s="322" t="s">
        <v>220</v>
      </c>
      <c r="C1082" s="332">
        <f>'JQ1 Production'!$E$10</f>
        <v>2020</v>
      </c>
      <c r="D1082" s="322" t="s">
        <v>291</v>
      </c>
      <c r="E1082" s="331" t="s">
        <v>111</v>
      </c>
      <c r="F1082" s="368" t="str">
        <f t="shared" si="16"/>
        <v>NO_EX_M_2020_1000 m3_5_NC_T</v>
      </c>
      <c r="G1082" s="327">
        <f>'EU1 ExtraEU Trade'!F28</f>
        <v>0.78400000000000003</v>
      </c>
    </row>
    <row r="1083" spans="1:7" ht="13.5" thickBot="1" x14ac:dyDescent="0.25">
      <c r="A1083" s="326" t="str">
        <f>Cover!$G$25</f>
        <v>NO</v>
      </c>
      <c r="B1083" s="322" t="s">
        <v>220</v>
      </c>
      <c r="C1083" s="332">
        <f>'JQ1 Production'!$E$10</f>
        <v>2020</v>
      </c>
      <c r="D1083" s="322" t="s">
        <v>291</v>
      </c>
      <c r="E1083" s="331">
        <v>6</v>
      </c>
      <c r="F1083" s="368" t="str">
        <f t="shared" si="16"/>
        <v>NO_EX_M_2020_1000 m3_6</v>
      </c>
      <c r="G1083" s="327">
        <f>'EU1 ExtraEU Trade'!F29</f>
        <v>8.1199999999999992</v>
      </c>
    </row>
    <row r="1084" spans="1:7" ht="13.5" thickBot="1" x14ac:dyDescent="0.25">
      <c r="A1084" s="326" t="str">
        <f>Cover!$G$25</f>
        <v>NO</v>
      </c>
      <c r="B1084" s="322" t="s">
        <v>220</v>
      </c>
      <c r="C1084" s="332">
        <f>'JQ1 Production'!$E$10</f>
        <v>2020</v>
      </c>
      <c r="D1084" s="322" t="s">
        <v>291</v>
      </c>
      <c r="E1084" s="331" t="s">
        <v>112</v>
      </c>
      <c r="F1084" s="368" t="str">
        <f t="shared" si="16"/>
        <v>NO_EX_M_2020_1000 m3_6_1</v>
      </c>
      <c r="G1084" s="327">
        <f>'EU1 ExtraEU Trade'!F30</f>
        <v>1.0289999999999999</v>
      </c>
    </row>
    <row r="1085" spans="1:7" ht="13.5" thickBot="1" x14ac:dyDescent="0.25">
      <c r="A1085" s="326" t="str">
        <f>Cover!$G$25</f>
        <v>NO</v>
      </c>
      <c r="B1085" s="322" t="s">
        <v>220</v>
      </c>
      <c r="C1085" s="332">
        <f>'JQ1 Production'!$E$10</f>
        <v>2020</v>
      </c>
      <c r="D1085" s="322" t="s">
        <v>291</v>
      </c>
      <c r="E1085" s="331" t="s">
        <v>113</v>
      </c>
      <c r="F1085" s="368" t="str">
        <f t="shared" si="16"/>
        <v>NO_EX_M_2020_1000 m3_6_1_C</v>
      </c>
      <c r="G1085" s="327">
        <f>'EU1 ExtraEU Trade'!F31</f>
        <v>0.15</v>
      </c>
    </row>
    <row r="1086" spans="1:7" ht="13.5" thickBot="1" x14ac:dyDescent="0.25">
      <c r="A1086" s="326" t="str">
        <f>Cover!$G$25</f>
        <v>NO</v>
      </c>
      <c r="B1086" s="322" t="s">
        <v>220</v>
      </c>
      <c r="C1086" s="332">
        <f>'JQ1 Production'!$E$10</f>
        <v>2020</v>
      </c>
      <c r="D1086" s="322" t="s">
        <v>291</v>
      </c>
      <c r="E1086" s="331" t="s">
        <v>114</v>
      </c>
      <c r="F1086" s="368" t="str">
        <f t="shared" si="16"/>
        <v>NO_EX_M_2020_1000 m3_6_1_NC</v>
      </c>
      <c r="G1086" s="327">
        <f>'EU1 ExtraEU Trade'!F32</f>
        <v>0.01</v>
      </c>
    </row>
    <row r="1087" spans="1:7" ht="13.5" thickBot="1" x14ac:dyDescent="0.25">
      <c r="A1087" s="326" t="str">
        <f>Cover!$G$25</f>
        <v>NO</v>
      </c>
      <c r="B1087" s="322" t="s">
        <v>220</v>
      </c>
      <c r="C1087" s="332">
        <f>'JQ1 Production'!$E$10</f>
        <v>2020</v>
      </c>
      <c r="D1087" s="322" t="s">
        <v>291</v>
      </c>
      <c r="E1087" s="331" t="s">
        <v>115</v>
      </c>
      <c r="F1087" s="368" t="str">
        <f t="shared" si="16"/>
        <v>NO_EX_M_2020_1000 m3_6_1_NC_T</v>
      </c>
      <c r="G1087" s="327">
        <f>'EU1 ExtraEU Trade'!F33</f>
        <v>0.14000000000000001</v>
      </c>
    </row>
    <row r="1088" spans="1:7" ht="13.5" thickBot="1" x14ac:dyDescent="0.25">
      <c r="A1088" s="326" t="str">
        <f>Cover!$G$25</f>
        <v>NO</v>
      </c>
      <c r="B1088" s="322" t="s">
        <v>220</v>
      </c>
      <c r="C1088" s="332">
        <f>'JQ1 Production'!$E$10</f>
        <v>2020</v>
      </c>
      <c r="D1088" s="322" t="s">
        <v>291</v>
      </c>
      <c r="E1088" s="331" t="s">
        <v>116</v>
      </c>
      <c r="F1088" s="368" t="str">
        <f t="shared" si="16"/>
        <v>NO_EX_M_2020_1000 m3_6_2</v>
      </c>
      <c r="G1088" s="327">
        <f>'EU1 ExtraEU Trade'!F34</f>
        <v>7.3999999999999996E-2</v>
      </c>
    </row>
    <row r="1089" spans="1:7" ht="13.5" thickBot="1" x14ac:dyDescent="0.25">
      <c r="A1089" s="326" t="str">
        <f>Cover!$G$25</f>
        <v>NO</v>
      </c>
      <c r="B1089" s="322" t="s">
        <v>220</v>
      </c>
      <c r="C1089" s="332">
        <f>'JQ1 Production'!$E$10</f>
        <v>2020</v>
      </c>
      <c r="D1089" s="322" t="s">
        <v>291</v>
      </c>
      <c r="E1089" s="331" t="s">
        <v>117</v>
      </c>
      <c r="F1089" s="368" t="str">
        <f t="shared" si="16"/>
        <v>NO_EX_M_2020_1000 m3_6_2_C</v>
      </c>
      <c r="G1089" s="327">
        <f>'EU1 ExtraEU Trade'!F35</f>
        <v>56.987000000000002</v>
      </c>
    </row>
    <row r="1090" spans="1:7" ht="13.5" thickBot="1" x14ac:dyDescent="0.25">
      <c r="A1090" s="326" t="str">
        <f>Cover!$G$25</f>
        <v>NO</v>
      </c>
      <c r="B1090" s="322" t="s">
        <v>220</v>
      </c>
      <c r="C1090" s="332">
        <f>'JQ1 Production'!$E$10</f>
        <v>2020</v>
      </c>
      <c r="D1090" s="322" t="s">
        <v>291</v>
      </c>
      <c r="E1090" s="331" t="s">
        <v>118</v>
      </c>
      <c r="F1090" s="368" t="str">
        <f t="shared" si="16"/>
        <v>NO_EX_M_2020_1000 m3_6_2_NC</v>
      </c>
      <c r="G1090" s="327">
        <f>'EU1 ExtraEU Trade'!F36</f>
        <v>51.905000000000001</v>
      </c>
    </row>
    <row r="1091" spans="1:7" ht="13.5" thickBot="1" x14ac:dyDescent="0.25">
      <c r="A1091" s="326" t="str">
        <f>Cover!$G$25</f>
        <v>NO</v>
      </c>
      <c r="B1091" s="322" t="s">
        <v>220</v>
      </c>
      <c r="C1091" s="332">
        <f>'JQ1 Production'!$E$10</f>
        <v>2020</v>
      </c>
      <c r="D1091" s="322" t="s">
        <v>291</v>
      </c>
      <c r="E1091" s="331" t="s">
        <v>119</v>
      </c>
      <c r="F1091" s="368" t="str">
        <f t="shared" si="16"/>
        <v>NO_EX_M_2020_1000 m3_6_2_NC_T</v>
      </c>
      <c r="G1091" s="327">
        <f>'EU1 ExtraEU Trade'!F37</f>
        <v>16.484000000000002</v>
      </c>
    </row>
    <row r="1092" spans="1:7" ht="13.5" thickBot="1" x14ac:dyDescent="0.25">
      <c r="A1092" s="326" t="str">
        <f>Cover!$G$25</f>
        <v>NO</v>
      </c>
      <c r="B1092" s="322" t="s">
        <v>220</v>
      </c>
      <c r="C1092" s="332">
        <f>'JQ1 Production'!$E$10</f>
        <v>2020</v>
      </c>
      <c r="D1092" s="322" t="s">
        <v>291</v>
      </c>
      <c r="E1092" s="331" t="s">
        <v>120</v>
      </c>
      <c r="F1092" s="368" t="str">
        <f t="shared" si="16"/>
        <v>NO_EX_M_2020_1000 m3_6_3</v>
      </c>
      <c r="G1092" s="327">
        <f>'EU1 ExtraEU Trade'!F38</f>
        <v>35.420999999999999</v>
      </c>
    </row>
    <row r="1093" spans="1:7" ht="13.5" thickBot="1" x14ac:dyDescent="0.25">
      <c r="A1093" s="326" t="str">
        <f>Cover!$G$25</f>
        <v>NO</v>
      </c>
      <c r="B1093" s="322" t="s">
        <v>220</v>
      </c>
      <c r="C1093" s="332">
        <f>'JQ1 Production'!$E$10</f>
        <v>2020</v>
      </c>
      <c r="D1093" s="322" t="s">
        <v>291</v>
      </c>
      <c r="E1093" s="331" t="s">
        <v>121</v>
      </c>
      <c r="F1093" s="368" t="str">
        <f t="shared" si="16"/>
        <v>NO_EX_M_2020_1000 m3_6_3_1</v>
      </c>
      <c r="G1093" s="327">
        <f>'EU1 ExtraEU Trade'!F39</f>
        <v>6.3220000000000001</v>
      </c>
    </row>
    <row r="1094" spans="1:7" ht="13.5" thickBot="1" x14ac:dyDescent="0.25">
      <c r="A1094" s="326" t="str">
        <f>Cover!$G$25</f>
        <v>NO</v>
      </c>
      <c r="B1094" s="322" t="s">
        <v>220</v>
      </c>
      <c r="C1094" s="332">
        <f>'JQ1 Production'!$E$10</f>
        <v>2020</v>
      </c>
      <c r="D1094" s="322" t="s">
        <v>291</v>
      </c>
      <c r="E1094" s="331" t="s">
        <v>122</v>
      </c>
      <c r="F1094" s="368" t="str">
        <f t="shared" si="16"/>
        <v>NO_EX_M_2020_1000 m3_6_4</v>
      </c>
      <c r="G1094" s="327">
        <f>'EU1 ExtraEU Trade'!F40</f>
        <v>0.371</v>
      </c>
    </row>
    <row r="1095" spans="1:7" ht="13.5" thickBot="1" x14ac:dyDescent="0.25">
      <c r="A1095" s="326" t="str">
        <f>Cover!$G$25</f>
        <v>NO</v>
      </c>
      <c r="B1095" s="322" t="s">
        <v>220</v>
      </c>
      <c r="C1095" s="332">
        <f>'JQ1 Production'!$E$10</f>
        <v>2020</v>
      </c>
      <c r="D1095" s="322" t="s">
        <v>291</v>
      </c>
      <c r="E1095" s="331" t="s">
        <v>123</v>
      </c>
      <c r="F1095" s="368" t="str">
        <f t="shared" si="16"/>
        <v>NO_EX_M_2020_1000 m3_6_4_1</v>
      </c>
      <c r="G1095" s="327">
        <f>'EU1 ExtraEU Trade'!F41</f>
        <v>2.4E-2</v>
      </c>
    </row>
    <row r="1096" spans="1:7" ht="13.5" thickBot="1" x14ac:dyDescent="0.25">
      <c r="A1096" s="326" t="str">
        <f>Cover!$G$25</f>
        <v>NO</v>
      </c>
      <c r="B1096" s="322" t="s">
        <v>220</v>
      </c>
      <c r="C1096" s="332">
        <f>'JQ1 Production'!$E$10</f>
        <v>2020</v>
      </c>
      <c r="D1096" s="322" t="s">
        <v>291</v>
      </c>
      <c r="E1096" s="331" t="s">
        <v>124</v>
      </c>
      <c r="F1096" s="368" t="str">
        <f t="shared" si="16"/>
        <v>NO_EX_M_2020_1000 m3_6_4_2</v>
      </c>
      <c r="G1096" s="327">
        <f>'EU1 ExtraEU Trade'!F42</f>
        <v>4.7110000000000003</v>
      </c>
    </row>
    <row r="1097" spans="1:7" ht="13.5" thickBot="1" x14ac:dyDescent="0.25">
      <c r="A1097" s="326" t="str">
        <f>Cover!$G$25</f>
        <v>NO</v>
      </c>
      <c r="B1097" s="322" t="s">
        <v>220</v>
      </c>
      <c r="C1097" s="332">
        <f>'JQ1 Production'!$E$10</f>
        <v>2020</v>
      </c>
      <c r="D1097" s="322" t="s">
        <v>291</v>
      </c>
      <c r="E1097" s="331" t="s">
        <v>125</v>
      </c>
      <c r="F1097" s="368" t="str">
        <f t="shared" si="16"/>
        <v>NO_EX_M_2020_1000 m3_6_4_3</v>
      </c>
      <c r="G1097" s="327">
        <f>'EU1 ExtraEU Trade'!F43</f>
        <v>1.1970000000000001</v>
      </c>
    </row>
    <row r="1098" spans="1:7" ht="13.5" thickBot="1" x14ac:dyDescent="0.25">
      <c r="A1098" s="326" t="str">
        <f>Cover!$G$25</f>
        <v>NO</v>
      </c>
      <c r="B1098" s="322" t="s">
        <v>220</v>
      </c>
      <c r="C1098" s="332">
        <f>'JQ1 Production'!$E$10</f>
        <v>2020</v>
      </c>
      <c r="D1098" s="322" t="s">
        <v>360</v>
      </c>
      <c r="E1098" s="331">
        <v>7</v>
      </c>
      <c r="F1098" s="368" t="str">
        <f t="shared" si="16"/>
        <v>NO_EX_M_2020_1000 mt_7</v>
      </c>
      <c r="G1098" s="327">
        <f>'EU1 ExtraEU Trade'!F44</f>
        <v>3.4129999999999998</v>
      </c>
    </row>
    <row r="1099" spans="1:7" ht="13.5" thickBot="1" x14ac:dyDescent="0.25">
      <c r="A1099" s="326" t="str">
        <f>Cover!$G$25</f>
        <v>NO</v>
      </c>
      <c r="B1099" s="322" t="s">
        <v>220</v>
      </c>
      <c r="C1099" s="332">
        <f>'JQ1 Production'!$E$10</f>
        <v>2020</v>
      </c>
      <c r="D1099" s="322" t="s">
        <v>360</v>
      </c>
      <c r="E1099" s="331" t="s">
        <v>126</v>
      </c>
      <c r="F1099" s="368" t="str">
        <f t="shared" si="16"/>
        <v>NO_EX_M_2020_1000 mt_7_1</v>
      </c>
      <c r="G1099" s="327">
        <f>'EU1 ExtraEU Trade'!F45</f>
        <v>0.10100000000000001</v>
      </c>
    </row>
    <row r="1100" spans="1:7" ht="13.5" thickBot="1" x14ac:dyDescent="0.25">
      <c r="A1100" s="326" t="str">
        <f>Cover!$G$25</f>
        <v>NO</v>
      </c>
      <c r="B1100" s="322" t="s">
        <v>220</v>
      </c>
      <c r="C1100" s="332">
        <f>'JQ1 Production'!$E$10</f>
        <v>2020</v>
      </c>
      <c r="D1100" s="322" t="s">
        <v>360</v>
      </c>
      <c r="E1100" s="331" t="s">
        <v>127</v>
      </c>
      <c r="F1100" s="368" t="str">
        <f t="shared" si="16"/>
        <v>NO_EX_M_2020_1000 mt_7_2</v>
      </c>
      <c r="G1100" s="327">
        <f>'EU1 ExtraEU Trade'!F46</f>
        <v>10.999000000000001</v>
      </c>
    </row>
    <row r="1101" spans="1:7" ht="13.5" thickBot="1" x14ac:dyDescent="0.25">
      <c r="A1101" s="326" t="str">
        <f>Cover!$G$25</f>
        <v>NO</v>
      </c>
      <c r="B1101" s="322" t="s">
        <v>220</v>
      </c>
      <c r="C1101" s="332">
        <f>'JQ1 Production'!$E$10</f>
        <v>2020</v>
      </c>
      <c r="D1101" s="322" t="s">
        <v>360</v>
      </c>
      <c r="E1101" s="331" t="s">
        <v>128</v>
      </c>
      <c r="F1101" s="368" t="str">
        <f t="shared" si="16"/>
        <v>NO_EX_M_2020_1000 mt_7_3</v>
      </c>
      <c r="G1101" s="327">
        <f>'EU1 ExtraEU Trade'!F47</f>
        <v>0</v>
      </c>
    </row>
    <row r="1102" spans="1:7" ht="13.5" thickBot="1" x14ac:dyDescent="0.25">
      <c r="A1102" s="326" t="str">
        <f>Cover!$G$25</f>
        <v>NO</v>
      </c>
      <c r="B1102" s="322" t="s">
        <v>220</v>
      </c>
      <c r="C1102" s="332">
        <f>'JQ1 Production'!$E$10</f>
        <v>2020</v>
      </c>
      <c r="D1102" s="322" t="s">
        <v>360</v>
      </c>
      <c r="E1102" s="331" t="s">
        <v>129</v>
      </c>
      <c r="F1102" s="368" t="str">
        <f t="shared" si="16"/>
        <v>NO_EX_M_2020_1000 mt_7_3_1</v>
      </c>
      <c r="G1102" s="327">
        <f>'EU1 ExtraEU Trade'!F48</f>
        <v>10.999000000000001</v>
      </c>
    </row>
    <row r="1103" spans="1:7" ht="13.5" thickBot="1" x14ac:dyDescent="0.25">
      <c r="A1103" s="326" t="str">
        <f>Cover!$G$25</f>
        <v>NO</v>
      </c>
      <c r="B1103" s="322" t="s">
        <v>220</v>
      </c>
      <c r="C1103" s="332">
        <f>'JQ1 Production'!$E$10</f>
        <v>2020</v>
      </c>
      <c r="D1103" s="322" t="s">
        <v>360</v>
      </c>
      <c r="E1103" s="331" t="s">
        <v>130</v>
      </c>
      <c r="F1103" s="368" t="str">
        <f t="shared" si="16"/>
        <v>NO_EX_M_2020_1000 mt_7_3_2</v>
      </c>
      <c r="G1103" s="327">
        <f>'EU1 ExtraEU Trade'!F49</f>
        <v>10.988</v>
      </c>
    </row>
    <row r="1104" spans="1:7" ht="13.5" thickBot="1" x14ac:dyDescent="0.25">
      <c r="A1104" s="326" t="str">
        <f>Cover!$G$25</f>
        <v>NO</v>
      </c>
      <c r="B1104" s="322" t="s">
        <v>220</v>
      </c>
      <c r="C1104" s="332">
        <f>'JQ1 Production'!$E$10</f>
        <v>2020</v>
      </c>
      <c r="D1104" s="322" t="s">
        <v>360</v>
      </c>
      <c r="E1104" s="331" t="s">
        <v>131</v>
      </c>
      <c r="F1104" s="368" t="str">
        <f t="shared" si="16"/>
        <v>NO_EX_M_2020_1000 mt_7_3_3</v>
      </c>
      <c r="G1104" s="327">
        <f>'EU1 ExtraEU Trade'!F50</f>
        <v>10.988</v>
      </c>
    </row>
    <row r="1105" spans="1:7" ht="13.5" thickBot="1" x14ac:dyDescent="0.25">
      <c r="A1105" s="326" t="str">
        <f>Cover!$G$25</f>
        <v>NO</v>
      </c>
      <c r="B1105" s="322" t="s">
        <v>220</v>
      </c>
      <c r="C1105" s="332">
        <f>'JQ1 Production'!$E$10</f>
        <v>2020</v>
      </c>
      <c r="D1105" s="322" t="s">
        <v>360</v>
      </c>
      <c r="E1105" s="331" t="s">
        <v>132</v>
      </c>
      <c r="F1105" s="368" t="str">
        <f t="shared" si="16"/>
        <v>NO_EX_M_2020_1000 mt_7_3_4</v>
      </c>
      <c r="G1105" s="327">
        <f>'EU1 ExtraEU Trade'!F51</f>
        <v>1.0999999999999999E-2</v>
      </c>
    </row>
    <row r="1106" spans="1:7" ht="13.5" thickBot="1" x14ac:dyDescent="0.25">
      <c r="A1106" s="326" t="str">
        <f>Cover!$G$25</f>
        <v>NO</v>
      </c>
      <c r="B1106" s="322" t="s">
        <v>220</v>
      </c>
      <c r="C1106" s="332">
        <f>'JQ1 Production'!$E$10</f>
        <v>2020</v>
      </c>
      <c r="D1106" s="322" t="s">
        <v>360</v>
      </c>
      <c r="E1106" s="331" t="s">
        <v>133</v>
      </c>
      <c r="F1106" s="368" t="str">
        <f t="shared" si="16"/>
        <v>NO_EX_M_2020_1000 mt_7_4</v>
      </c>
      <c r="G1106" s="327">
        <f>'EU1 ExtraEU Trade'!F52</f>
        <v>1E-3</v>
      </c>
    </row>
    <row r="1107" spans="1:7" ht="13.5" thickBot="1" x14ac:dyDescent="0.25">
      <c r="A1107" s="326" t="str">
        <f>Cover!$G$25</f>
        <v>NO</v>
      </c>
      <c r="B1107" s="322" t="s">
        <v>220</v>
      </c>
      <c r="C1107" s="332">
        <f>'JQ1 Production'!$E$10</f>
        <v>2020</v>
      </c>
      <c r="D1107" s="322" t="s">
        <v>360</v>
      </c>
      <c r="E1107" s="331">
        <v>8</v>
      </c>
      <c r="F1107" s="368" t="str">
        <f t="shared" si="16"/>
        <v>NO_EX_M_2020_1000 mt_8</v>
      </c>
      <c r="G1107" s="327">
        <f>'EU1 ExtraEU Trade'!F53</f>
        <v>0.16500000000000001</v>
      </c>
    </row>
    <row r="1108" spans="1:7" ht="13.5" thickBot="1" x14ac:dyDescent="0.25">
      <c r="A1108" s="326" t="str">
        <f>Cover!$G$25</f>
        <v>NO</v>
      </c>
      <c r="B1108" s="322" t="s">
        <v>220</v>
      </c>
      <c r="C1108" s="332">
        <f>'JQ1 Production'!$E$10</f>
        <v>2020</v>
      </c>
      <c r="D1108" s="322" t="s">
        <v>360</v>
      </c>
      <c r="E1108" s="331" t="s">
        <v>134</v>
      </c>
      <c r="F1108" s="368" t="str">
        <f t="shared" si="16"/>
        <v>NO_EX_M_2020_1000 mt_8_1</v>
      </c>
      <c r="G1108" s="327">
        <f>'EU1 ExtraEU Trade'!F54</f>
        <v>0.161</v>
      </c>
    </row>
    <row r="1109" spans="1:7" ht="13.5" thickBot="1" x14ac:dyDescent="0.25">
      <c r="A1109" s="326" t="str">
        <f>Cover!$G$25</f>
        <v>NO</v>
      </c>
      <c r="B1109" s="322" t="s">
        <v>220</v>
      </c>
      <c r="C1109" s="332">
        <f>'JQ1 Production'!$E$10</f>
        <v>2020</v>
      </c>
      <c r="D1109" s="322" t="s">
        <v>360</v>
      </c>
      <c r="E1109" s="331" t="s">
        <v>135</v>
      </c>
      <c r="F1109" s="368" t="str">
        <f t="shared" si="16"/>
        <v>NO_EX_M_2020_1000 mt_8_2</v>
      </c>
      <c r="G1109" s="327">
        <f>'EU1 ExtraEU Trade'!F55</f>
        <v>4.0000000000000001E-3</v>
      </c>
    </row>
    <row r="1110" spans="1:7" ht="13.5" thickBot="1" x14ac:dyDescent="0.25">
      <c r="A1110" s="326" t="str">
        <f>Cover!$G$25</f>
        <v>NO</v>
      </c>
      <c r="B1110" s="322" t="s">
        <v>220</v>
      </c>
      <c r="C1110" s="332">
        <f>'JQ1 Production'!$E$10</f>
        <v>2020</v>
      </c>
      <c r="D1110" s="322" t="s">
        <v>360</v>
      </c>
      <c r="E1110" s="331">
        <v>9</v>
      </c>
      <c r="F1110" s="368" t="str">
        <f t="shared" si="16"/>
        <v>NO_EX_M_2020_1000 mt_9</v>
      </c>
      <c r="G1110" s="327">
        <f>'EU1 ExtraEU Trade'!F56</f>
        <v>1E-3</v>
      </c>
    </row>
    <row r="1111" spans="1:7" ht="13.5" thickBot="1" x14ac:dyDescent="0.25">
      <c r="A1111" s="326" t="str">
        <f>Cover!$G$25</f>
        <v>NO</v>
      </c>
      <c r="B1111" s="322" t="s">
        <v>220</v>
      </c>
      <c r="C1111" s="332">
        <f>'JQ1 Production'!$E$10</f>
        <v>2020</v>
      </c>
      <c r="D1111" s="322" t="s">
        <v>360</v>
      </c>
      <c r="E1111" s="331">
        <v>10</v>
      </c>
      <c r="F1111" s="368" t="str">
        <f t="shared" si="16"/>
        <v>NO_EX_M_2020_1000 mt_10</v>
      </c>
      <c r="G1111" s="327">
        <f>'EU1 ExtraEU Trade'!F57</f>
        <v>2.7530000000000001</v>
      </c>
    </row>
    <row r="1112" spans="1:7" ht="13.5" thickBot="1" x14ac:dyDescent="0.25">
      <c r="A1112" s="326" t="str">
        <f>Cover!$G$25</f>
        <v>NO</v>
      </c>
      <c r="B1112" s="322" t="s">
        <v>220</v>
      </c>
      <c r="C1112" s="332">
        <f>'JQ1 Production'!$E$10</f>
        <v>2020</v>
      </c>
      <c r="D1112" s="322" t="s">
        <v>360</v>
      </c>
      <c r="E1112" s="331" t="s">
        <v>136</v>
      </c>
      <c r="F1112" s="368" t="str">
        <f t="shared" si="16"/>
        <v>NO_EX_M_2020_1000 mt_10_1</v>
      </c>
      <c r="G1112" s="327">
        <f>'EU1 ExtraEU Trade'!F58</f>
        <v>0.33400000000000002</v>
      </c>
    </row>
    <row r="1113" spans="1:7" ht="13.5" thickBot="1" x14ac:dyDescent="0.25">
      <c r="A1113" s="326" t="str">
        <f>Cover!$G$25</f>
        <v>NO</v>
      </c>
      <c r="B1113" s="322" t="s">
        <v>220</v>
      </c>
      <c r="C1113" s="332">
        <f>'JQ1 Production'!$E$10</f>
        <v>2020</v>
      </c>
      <c r="D1113" s="322" t="s">
        <v>360</v>
      </c>
      <c r="E1113" s="331" t="s">
        <v>137</v>
      </c>
      <c r="F1113" s="368" t="str">
        <f t="shared" si="16"/>
        <v>NO_EX_M_2020_1000 mt_10_1_1</v>
      </c>
      <c r="G1113" s="327">
        <f>'EU1 ExtraEU Trade'!F59</f>
        <v>4.0000000000000001E-3</v>
      </c>
    </row>
    <row r="1114" spans="1:7" ht="13.5" thickBot="1" x14ac:dyDescent="0.25">
      <c r="A1114" s="326" t="str">
        <f>Cover!$G$25</f>
        <v>NO</v>
      </c>
      <c r="B1114" s="322" t="s">
        <v>220</v>
      </c>
      <c r="C1114" s="332">
        <f>'JQ1 Production'!$E$10</f>
        <v>2020</v>
      </c>
      <c r="D1114" s="322" t="s">
        <v>360</v>
      </c>
      <c r="E1114" s="331" t="s">
        <v>138</v>
      </c>
      <c r="F1114" s="368" t="str">
        <f t="shared" si="16"/>
        <v>NO_EX_M_2020_1000 mt_10_1_2</v>
      </c>
      <c r="G1114" s="327">
        <f>'EU1 ExtraEU Trade'!F60</f>
        <v>0.125</v>
      </c>
    </row>
    <row r="1115" spans="1:7" ht="13.5" thickBot="1" x14ac:dyDescent="0.25">
      <c r="A1115" s="326" t="str">
        <f>Cover!$G$25</f>
        <v>NO</v>
      </c>
      <c r="B1115" s="322" t="s">
        <v>220</v>
      </c>
      <c r="C1115" s="332">
        <f>'JQ1 Production'!$E$10</f>
        <v>2020</v>
      </c>
      <c r="D1115" s="322" t="s">
        <v>360</v>
      </c>
      <c r="E1115" s="331" t="s">
        <v>139</v>
      </c>
      <c r="F1115" s="368" t="str">
        <f t="shared" si="16"/>
        <v>NO_EX_M_2020_1000 mt_10_1_3</v>
      </c>
      <c r="G1115" s="327">
        <f>'EU1 ExtraEU Trade'!F61</f>
        <v>7.6999999999999999E-2</v>
      </c>
    </row>
    <row r="1116" spans="1:7" ht="13.5" thickBot="1" x14ac:dyDescent="0.25">
      <c r="A1116" s="326" t="str">
        <f>Cover!$G$25</f>
        <v>NO</v>
      </c>
      <c r="B1116" s="322" t="s">
        <v>220</v>
      </c>
      <c r="C1116" s="332">
        <f>'JQ1 Production'!$E$10</f>
        <v>2020</v>
      </c>
      <c r="D1116" s="322" t="s">
        <v>360</v>
      </c>
      <c r="E1116" s="331" t="s">
        <v>140</v>
      </c>
      <c r="F1116" s="368" t="str">
        <f t="shared" si="16"/>
        <v>NO_EX_M_2020_1000 mt_10_1_4</v>
      </c>
      <c r="G1116" s="327">
        <f>'EU1 ExtraEU Trade'!F62</f>
        <v>0.23699999999999999</v>
      </c>
    </row>
    <row r="1117" spans="1:7" ht="13.5" thickBot="1" x14ac:dyDescent="0.25">
      <c r="A1117" s="326" t="str">
        <f>Cover!$G$25</f>
        <v>NO</v>
      </c>
      <c r="B1117" s="322" t="s">
        <v>220</v>
      </c>
      <c r="C1117" s="332">
        <f>'JQ1 Production'!$E$10</f>
        <v>2020</v>
      </c>
      <c r="D1117" s="322" t="s">
        <v>360</v>
      </c>
      <c r="E1117" s="331" t="s">
        <v>141</v>
      </c>
      <c r="F1117" s="368" t="str">
        <f t="shared" si="16"/>
        <v>NO_EX_M_2020_1000 mt_10_2</v>
      </c>
      <c r="G1117" s="327">
        <f>'EU1 ExtraEU Trade'!F63</f>
        <v>0.112</v>
      </c>
    </row>
    <row r="1118" spans="1:7" ht="13.5" thickBot="1" x14ac:dyDescent="0.25">
      <c r="A1118" s="326" t="str">
        <f>Cover!$G$25</f>
        <v>NO</v>
      </c>
      <c r="B1118" s="322" t="s">
        <v>220</v>
      </c>
      <c r="C1118" s="332">
        <f>'JQ1 Production'!$E$10</f>
        <v>2020</v>
      </c>
      <c r="D1118" s="322" t="s">
        <v>360</v>
      </c>
      <c r="E1118" s="331" t="s">
        <v>142</v>
      </c>
      <c r="F1118" s="368" t="str">
        <f t="shared" si="16"/>
        <v>NO_EX_M_2020_1000 mt_10_3</v>
      </c>
      <c r="G1118" s="327">
        <f>'EU1 ExtraEU Trade'!F64</f>
        <v>1.266</v>
      </c>
    </row>
    <row r="1119" spans="1:7" ht="13.5" thickBot="1" x14ac:dyDescent="0.25">
      <c r="A1119" s="326" t="str">
        <f>Cover!$G$25</f>
        <v>NO</v>
      </c>
      <c r="B1119" s="322" t="s">
        <v>220</v>
      </c>
      <c r="C1119" s="332">
        <f>'JQ1 Production'!$E$10</f>
        <v>2020</v>
      </c>
      <c r="D1119" s="322" t="s">
        <v>360</v>
      </c>
      <c r="E1119" s="331" t="s">
        <v>143</v>
      </c>
      <c r="F1119" s="368" t="str">
        <f t="shared" si="16"/>
        <v>NO_EX_M_2020_1000 mt_10_3_1</v>
      </c>
      <c r="G1119" s="327">
        <f>'EU1 ExtraEU Trade'!F65</f>
        <v>0.253</v>
      </c>
    </row>
    <row r="1120" spans="1:7" ht="13.5" thickBot="1" x14ac:dyDescent="0.25">
      <c r="A1120" s="326" t="str">
        <f>Cover!$G$25</f>
        <v>NO</v>
      </c>
      <c r="B1120" s="322" t="s">
        <v>220</v>
      </c>
      <c r="C1120" s="332">
        <f>'JQ1 Production'!$E$10</f>
        <v>2020</v>
      </c>
      <c r="D1120" s="322" t="s">
        <v>360</v>
      </c>
      <c r="E1120" s="331" t="s">
        <v>144</v>
      </c>
      <c r="F1120" s="368" t="str">
        <f t="shared" si="16"/>
        <v>NO_EX_M_2020_1000 mt_10_3_2</v>
      </c>
      <c r="G1120" s="327">
        <f>'EU1 ExtraEU Trade'!F66</f>
        <v>0.82099999999999995</v>
      </c>
    </row>
    <row r="1121" spans="1:7" ht="13.5" thickBot="1" x14ac:dyDescent="0.25">
      <c r="A1121" s="326" t="str">
        <f>Cover!$G$25</f>
        <v>NO</v>
      </c>
      <c r="B1121" s="322" t="s">
        <v>220</v>
      </c>
      <c r="C1121" s="332">
        <f>'JQ1 Production'!$E$10</f>
        <v>2020</v>
      </c>
      <c r="D1121" s="322" t="s">
        <v>360</v>
      </c>
      <c r="E1121" s="331" t="s">
        <v>145</v>
      </c>
      <c r="F1121" s="368" t="str">
        <f t="shared" si="16"/>
        <v>NO_EX_M_2020_1000 mt_10_3_3</v>
      </c>
      <c r="G1121" s="327">
        <f>'EU1 ExtraEU Trade'!F67</f>
        <v>0.185</v>
      </c>
    </row>
    <row r="1122" spans="1:7" ht="13.5" thickBot="1" x14ac:dyDescent="0.25">
      <c r="A1122" s="326" t="str">
        <f>Cover!$G$25</f>
        <v>NO</v>
      </c>
      <c r="B1122" s="322" t="s">
        <v>220</v>
      </c>
      <c r="C1122" s="332">
        <f>'JQ1 Production'!$E$10</f>
        <v>2020</v>
      </c>
      <c r="D1122" s="322" t="s">
        <v>360</v>
      </c>
      <c r="E1122" s="331" t="s">
        <v>146</v>
      </c>
      <c r="F1122" s="368" t="str">
        <f t="shared" si="16"/>
        <v>NO_EX_M_2020_1000 mt_10_3_4</v>
      </c>
      <c r="G1122" s="327">
        <f>'EU1 ExtraEU Trade'!F68</f>
        <v>7.0000000000000001E-3</v>
      </c>
    </row>
    <row r="1123" spans="1:7" ht="13.5" thickBot="1" x14ac:dyDescent="0.25">
      <c r="A1123" s="343" t="str">
        <f>Cover!$G$25</f>
        <v>NO</v>
      </c>
      <c r="B1123" s="340" t="s">
        <v>220</v>
      </c>
      <c r="C1123" s="347">
        <f>'JQ1 Production'!$E$10</f>
        <v>2020</v>
      </c>
      <c r="D1123" s="340" t="s">
        <v>360</v>
      </c>
      <c r="E1123" s="344" t="s">
        <v>147</v>
      </c>
      <c r="F1123" s="368" t="str">
        <f t="shared" si="16"/>
        <v>NO_EX_M_2020_1000 mt_10_4</v>
      </c>
      <c r="G1123" s="341">
        <f>'EU1 ExtraEU Trade'!F69</f>
        <v>0.93200000000000005</v>
      </c>
    </row>
    <row r="1124" spans="1:7" ht="13.5" thickBot="1" x14ac:dyDescent="0.25">
      <c r="A1124" s="323" t="str">
        <f>Cover!$G$25</f>
        <v>NO</v>
      </c>
      <c r="B1124" s="324" t="s">
        <v>220</v>
      </c>
      <c r="C1124" s="324">
        <f>'JQ1 Production'!$E$10</f>
        <v>2020</v>
      </c>
      <c r="D1124" s="324" t="s">
        <v>214</v>
      </c>
      <c r="E1124" s="338">
        <v>1</v>
      </c>
      <c r="F1124" s="368" t="str">
        <f t="shared" si="16"/>
        <v>NO_EX_M_2020_1000 NAC_1</v>
      </c>
      <c r="G1124" s="325">
        <f>'EU1 ExtraEU Trade'!G11</f>
        <v>38649</v>
      </c>
    </row>
    <row r="1125" spans="1:7" ht="13.5" thickBot="1" x14ac:dyDescent="0.25">
      <c r="A1125" s="326" t="str">
        <f>Cover!$G$25</f>
        <v>NO</v>
      </c>
      <c r="B1125" s="322" t="s">
        <v>220</v>
      </c>
      <c r="C1125" s="332">
        <f>'JQ1 Production'!$E$10</f>
        <v>2020</v>
      </c>
      <c r="D1125" s="322" t="s">
        <v>214</v>
      </c>
      <c r="E1125" s="331" t="s">
        <v>93</v>
      </c>
      <c r="F1125" s="368" t="str">
        <f t="shared" si="16"/>
        <v>NO_EX_M_2020_1000 NAC_1_1</v>
      </c>
      <c r="G1125" s="325">
        <f>'EU1 ExtraEU Trade'!G12</f>
        <v>36572</v>
      </c>
    </row>
    <row r="1126" spans="1:7" ht="13.5" thickBot="1" x14ac:dyDescent="0.25">
      <c r="A1126" s="326" t="str">
        <f>Cover!$G$25</f>
        <v>NO</v>
      </c>
      <c r="B1126" s="322" t="s">
        <v>220</v>
      </c>
      <c r="C1126" s="332">
        <f>'JQ1 Production'!$E$10</f>
        <v>2020</v>
      </c>
      <c r="D1126" s="322" t="s">
        <v>214</v>
      </c>
      <c r="E1126" s="331" t="s">
        <v>96</v>
      </c>
      <c r="F1126" s="368" t="str">
        <f t="shared" si="16"/>
        <v>NO_EX_M_2020_1000 NAC_1_2</v>
      </c>
      <c r="G1126" s="325">
        <f>'EU1 ExtraEU Trade'!G13</f>
        <v>785</v>
      </c>
    </row>
    <row r="1127" spans="1:7" ht="13.5" thickBot="1" x14ac:dyDescent="0.25">
      <c r="A1127" s="326" t="str">
        <f>Cover!$G$25</f>
        <v>NO</v>
      </c>
      <c r="B1127" s="322" t="s">
        <v>220</v>
      </c>
      <c r="C1127" s="332">
        <f>'JQ1 Production'!$E$10</f>
        <v>2020</v>
      </c>
      <c r="D1127" s="322" t="s">
        <v>214</v>
      </c>
      <c r="E1127" s="331" t="s">
        <v>97</v>
      </c>
      <c r="F1127" s="368" t="str">
        <f t="shared" ref="F1127:F1198" si="17">CONCATENATE(A1127,"_",B1127,"_",C1127,"_",D1127,"_",E1127)</f>
        <v>NO_EX_M_2020_1000 NAC_1_2_C</v>
      </c>
      <c r="G1127" s="325">
        <f>'EU1 ExtraEU Trade'!G14</f>
        <v>35786</v>
      </c>
    </row>
    <row r="1128" spans="1:7" ht="13.5" thickBot="1" x14ac:dyDescent="0.25">
      <c r="A1128" s="326" t="str">
        <f>Cover!$G$25</f>
        <v>NO</v>
      </c>
      <c r="B1128" s="322" t="s">
        <v>220</v>
      </c>
      <c r="C1128" s="332">
        <f>'JQ1 Production'!$E$10</f>
        <v>2020</v>
      </c>
      <c r="D1128" s="322" t="s">
        <v>214</v>
      </c>
      <c r="E1128" s="331" t="s">
        <v>98</v>
      </c>
      <c r="F1128" s="368" t="str">
        <f t="shared" si="17"/>
        <v>NO_EX_M_2020_1000 NAC_1_2_NC</v>
      </c>
      <c r="G1128" s="325">
        <f>'EU1 ExtraEU Trade'!G15</f>
        <v>2077</v>
      </c>
    </row>
    <row r="1129" spans="1:7" ht="13.5" thickBot="1" x14ac:dyDescent="0.25">
      <c r="A1129" s="326" t="str">
        <f>Cover!$G$25</f>
        <v>NO</v>
      </c>
      <c r="B1129" s="322" t="s">
        <v>220</v>
      </c>
      <c r="C1129" s="332">
        <f>'JQ1 Production'!$E$10</f>
        <v>2020</v>
      </c>
      <c r="D1129" s="322" t="s">
        <v>214</v>
      </c>
      <c r="E1129" s="331" t="s">
        <v>99</v>
      </c>
      <c r="F1129" s="368" t="str">
        <f t="shared" si="17"/>
        <v>NO_EX_M_2020_1000 NAC_1_2_NC_T</v>
      </c>
      <c r="G1129" s="325">
        <f>'EU1 ExtraEU Trade'!G16</f>
        <v>557</v>
      </c>
    </row>
    <row r="1130" spans="1:7" ht="13.5" thickBot="1" x14ac:dyDescent="0.25">
      <c r="A1130" s="326" t="str">
        <f>Cover!$G$25</f>
        <v>NO</v>
      </c>
      <c r="B1130" s="322" t="s">
        <v>220</v>
      </c>
      <c r="C1130" s="332">
        <f>'JQ1 Production'!$E$10</f>
        <v>2020</v>
      </c>
      <c r="D1130" s="322" t="s">
        <v>214</v>
      </c>
      <c r="E1130" s="331">
        <v>2</v>
      </c>
      <c r="F1130" s="368" t="str">
        <f t="shared" si="17"/>
        <v>NO_EX_M_2020_1000 NAC_2</v>
      </c>
      <c r="G1130" s="325">
        <f>'EU1 ExtraEU Trade'!G17</f>
        <v>1520</v>
      </c>
    </row>
    <row r="1131" spans="1:7" ht="13.5" thickBot="1" x14ac:dyDescent="0.25">
      <c r="A1131" s="326" t="str">
        <f>Cover!$G$25</f>
        <v>NO</v>
      </c>
      <c r="B1131" s="322" t="s">
        <v>220</v>
      </c>
      <c r="C1131" s="332">
        <f>'JQ1 Production'!$E$10</f>
        <v>2020</v>
      </c>
      <c r="D1131" s="322" t="s">
        <v>214</v>
      </c>
      <c r="E1131" s="331">
        <v>3</v>
      </c>
      <c r="F1131" s="368" t="str">
        <f t="shared" si="17"/>
        <v>NO_EX_M_2020_1000 NAC_3</v>
      </c>
      <c r="G1131" s="325">
        <f>'EU1 ExtraEU Trade'!G18</f>
        <v>138</v>
      </c>
    </row>
    <row r="1132" spans="1:7" ht="13.5" thickBot="1" x14ac:dyDescent="0.25">
      <c r="A1132" s="326" t="str">
        <f>Cover!$G$25</f>
        <v>NO</v>
      </c>
      <c r="B1132" s="322" t="s">
        <v>220</v>
      </c>
      <c r="C1132" s="332">
        <f>'JQ1 Production'!$E$10</f>
        <v>2020</v>
      </c>
      <c r="D1132" s="322" t="s">
        <v>214</v>
      </c>
      <c r="E1132" s="331" t="s">
        <v>378</v>
      </c>
      <c r="F1132" s="368" t="str">
        <f>CONCATENATE(A1132,"_",B1132,"_",C1132,"_",D1132,"_",E1132)</f>
        <v>NO_EX_M_2020_1000 NAC_3_1</v>
      </c>
      <c r="G1132" s="325">
        <f>'EU1 ExtraEU Trade'!G19</f>
        <v>124049</v>
      </c>
    </row>
    <row r="1133" spans="1:7" ht="13.5" thickBot="1" x14ac:dyDescent="0.25">
      <c r="A1133" s="326" t="str">
        <f>Cover!$G$25</f>
        <v>NO</v>
      </c>
      <c r="B1133" s="322" t="s">
        <v>220</v>
      </c>
      <c r="C1133" s="332">
        <f>'JQ1 Production'!$E$10</f>
        <v>2020</v>
      </c>
      <c r="D1133" s="322" t="s">
        <v>214</v>
      </c>
      <c r="E1133" s="331" t="s">
        <v>379</v>
      </c>
      <c r="F1133" s="368" t="str">
        <f>CONCATENATE(A1133,"_",B1133,"_",C1133,"_",D1133,"_",E1133)</f>
        <v>NO_EX_M_2020_1000 NAC_3_2</v>
      </c>
      <c r="G1133" s="325">
        <f>'EU1 ExtraEU Trade'!G20</f>
        <v>603</v>
      </c>
    </row>
    <row r="1134" spans="1:7" ht="13.5" thickBot="1" x14ac:dyDescent="0.25">
      <c r="A1134" s="326" t="str">
        <f>Cover!$G$25</f>
        <v>NO</v>
      </c>
      <c r="B1134" s="322" t="s">
        <v>220</v>
      </c>
      <c r="C1134" s="332">
        <f>'JQ1 Production'!$E$10</f>
        <v>2020</v>
      </c>
      <c r="D1134" s="322" t="s">
        <v>214</v>
      </c>
      <c r="E1134" s="331">
        <v>4</v>
      </c>
      <c r="F1134" s="368" t="str">
        <f>CONCATENATE(A1134,"_",B1134,"_",C1134,"_",D1134,"_",E1134)</f>
        <v>NO_EX_M_2020_1000 NAC_4</v>
      </c>
      <c r="G1134" s="325">
        <f>'EU1 ExtraEU Trade'!G21</f>
        <v>252</v>
      </c>
    </row>
    <row r="1135" spans="1:7" ht="13.5" thickBot="1" x14ac:dyDescent="0.25">
      <c r="A1135" s="326" t="str">
        <f>Cover!$G$25</f>
        <v>NO</v>
      </c>
      <c r="B1135" s="322" t="s">
        <v>220</v>
      </c>
      <c r="C1135" s="332">
        <f>'JQ1 Production'!$E$10</f>
        <v>2020</v>
      </c>
      <c r="D1135" s="322" t="s">
        <v>214</v>
      </c>
      <c r="E1135" s="331" t="s">
        <v>380</v>
      </c>
      <c r="F1135" s="368" t="str">
        <f>CONCATENATE(A1135,"_",B1135,"_",C1135,"_",D1135,"_",E1135)</f>
        <v>NO_EX_M_2020_1000 NAC_4_1</v>
      </c>
      <c r="G1135" s="325">
        <f>'EU1 ExtraEU Trade'!G22</f>
        <v>351</v>
      </c>
    </row>
    <row r="1136" spans="1:7" ht="13.5" thickBot="1" x14ac:dyDescent="0.25">
      <c r="A1136" s="326" t="str">
        <f>Cover!$G$25</f>
        <v>NO</v>
      </c>
      <c r="B1136" s="322" t="s">
        <v>220</v>
      </c>
      <c r="C1136" s="332">
        <f>'JQ1 Production'!$E$10</f>
        <v>2020</v>
      </c>
      <c r="D1136" s="322" t="s">
        <v>214</v>
      </c>
      <c r="E1136" s="331" t="s">
        <v>381</v>
      </c>
      <c r="F1136" s="368" t="str">
        <f>CONCATENATE(A1136,"_",B1136,"_",C1136,"_",D1136,"_",E1136)</f>
        <v>NO_EX_M_2020_1000 NAC_4_2</v>
      </c>
      <c r="G1136" s="325">
        <f>'EU1 ExtraEU Trade'!G24</f>
        <v>11028</v>
      </c>
    </row>
    <row r="1137" spans="1:7" ht="13.5" thickBot="1" x14ac:dyDescent="0.25">
      <c r="A1137" s="326" t="str">
        <f>Cover!$G$25</f>
        <v>NO</v>
      </c>
      <c r="B1137" s="322" t="s">
        <v>220</v>
      </c>
      <c r="C1137" s="332">
        <f>'JQ1 Production'!$E$10</f>
        <v>2020</v>
      </c>
      <c r="D1137" s="322" t="s">
        <v>214</v>
      </c>
      <c r="E1137" s="331">
        <v>5</v>
      </c>
      <c r="F1137" s="368" t="str">
        <f t="shared" si="17"/>
        <v>NO_EX_M_2020_1000 NAC_5</v>
      </c>
      <c r="G1137" s="325">
        <f>'EU1 ExtraEU Trade'!G25</f>
        <v>1768</v>
      </c>
    </row>
    <row r="1138" spans="1:7" ht="13.5" thickBot="1" x14ac:dyDescent="0.25">
      <c r="A1138" s="326" t="str">
        <f>Cover!$G$25</f>
        <v>NO</v>
      </c>
      <c r="B1138" s="322" t="s">
        <v>220</v>
      </c>
      <c r="C1138" s="332">
        <f>'JQ1 Production'!$E$10</f>
        <v>2020</v>
      </c>
      <c r="D1138" s="322" t="s">
        <v>214</v>
      </c>
      <c r="E1138" s="331" t="s">
        <v>109</v>
      </c>
      <c r="F1138" s="368" t="str">
        <f t="shared" si="17"/>
        <v>NO_EX_M_2020_1000 NAC_5_C</v>
      </c>
      <c r="G1138" s="325">
        <f>'EU1 ExtraEU Trade'!G26</f>
        <v>9260</v>
      </c>
    </row>
    <row r="1139" spans="1:7" ht="13.5" thickBot="1" x14ac:dyDescent="0.25">
      <c r="A1139" s="326" t="str">
        <f>Cover!$G$25</f>
        <v>NO</v>
      </c>
      <c r="B1139" s="322" t="s">
        <v>220</v>
      </c>
      <c r="C1139" s="332">
        <f>'JQ1 Production'!$E$10</f>
        <v>2020</v>
      </c>
      <c r="D1139" s="322" t="s">
        <v>214</v>
      </c>
      <c r="E1139" s="331" t="s">
        <v>110</v>
      </c>
      <c r="F1139" s="368" t="str">
        <f t="shared" si="17"/>
        <v>NO_EX_M_2020_1000 NAC_5_NC</v>
      </c>
      <c r="G1139" s="325">
        <f>'EU1 ExtraEU Trade'!G27</f>
        <v>117668</v>
      </c>
    </row>
    <row r="1140" spans="1:7" ht="13.5" thickBot="1" x14ac:dyDescent="0.25">
      <c r="A1140" s="326" t="str">
        <f>Cover!$G$25</f>
        <v>NO</v>
      </c>
      <c r="B1140" s="322" t="s">
        <v>220</v>
      </c>
      <c r="C1140" s="332">
        <f>'JQ1 Production'!$E$10</f>
        <v>2020</v>
      </c>
      <c r="D1140" s="322" t="s">
        <v>214</v>
      </c>
      <c r="E1140" s="331" t="s">
        <v>111</v>
      </c>
      <c r="F1140" s="368" t="str">
        <f t="shared" si="17"/>
        <v>NO_EX_M_2020_1000 NAC_5_NC_T</v>
      </c>
      <c r="G1140" s="325">
        <f>'EU1 ExtraEU Trade'!G28</f>
        <v>10695</v>
      </c>
    </row>
    <row r="1141" spans="1:7" ht="13.5" thickBot="1" x14ac:dyDescent="0.25">
      <c r="A1141" s="326" t="str">
        <f>Cover!$G$25</f>
        <v>NO</v>
      </c>
      <c r="B1141" s="322" t="s">
        <v>220</v>
      </c>
      <c r="C1141" s="332">
        <f>'JQ1 Production'!$E$10</f>
        <v>2020</v>
      </c>
      <c r="D1141" s="322" t="s">
        <v>214</v>
      </c>
      <c r="E1141" s="331">
        <v>6</v>
      </c>
      <c r="F1141" s="368" t="str">
        <f t="shared" si="17"/>
        <v>NO_EX_M_2020_1000 NAC_6</v>
      </c>
      <c r="G1141" s="325">
        <f>'EU1 ExtraEU Trade'!G29</f>
        <v>106973</v>
      </c>
    </row>
    <row r="1142" spans="1:7" ht="13.5" thickBot="1" x14ac:dyDescent="0.25">
      <c r="A1142" s="326" t="str">
        <f>Cover!$G$25</f>
        <v>NO</v>
      </c>
      <c r="B1142" s="322" t="s">
        <v>220</v>
      </c>
      <c r="C1142" s="332">
        <f>'JQ1 Production'!$E$10</f>
        <v>2020</v>
      </c>
      <c r="D1142" s="322" t="s">
        <v>214</v>
      </c>
      <c r="E1142" s="331" t="s">
        <v>112</v>
      </c>
      <c r="F1142" s="368" t="str">
        <f t="shared" si="17"/>
        <v>NO_EX_M_2020_1000 NAC_6_1</v>
      </c>
      <c r="G1142" s="325">
        <f>'EU1 ExtraEU Trade'!G30</f>
        <v>25649</v>
      </c>
    </row>
    <row r="1143" spans="1:7" ht="13.5" thickBot="1" x14ac:dyDescent="0.25">
      <c r="A1143" s="326" t="str">
        <f>Cover!$G$25</f>
        <v>NO</v>
      </c>
      <c r="B1143" s="322" t="s">
        <v>220</v>
      </c>
      <c r="C1143" s="332">
        <f>'JQ1 Production'!$E$10</f>
        <v>2020</v>
      </c>
      <c r="D1143" s="322" t="s">
        <v>214</v>
      </c>
      <c r="E1143" s="331" t="s">
        <v>113</v>
      </c>
      <c r="F1143" s="368" t="str">
        <f t="shared" si="17"/>
        <v>NO_EX_M_2020_1000 NAC_6_1_C</v>
      </c>
      <c r="G1143" s="325">
        <f>'EU1 ExtraEU Trade'!G31</f>
        <v>493</v>
      </c>
    </row>
    <row r="1144" spans="1:7" ht="13.5" thickBot="1" x14ac:dyDescent="0.25">
      <c r="A1144" s="326" t="str">
        <f>Cover!$G$25</f>
        <v>NO</v>
      </c>
      <c r="B1144" s="322" t="s">
        <v>220</v>
      </c>
      <c r="C1144" s="332">
        <f>'JQ1 Production'!$E$10</f>
        <v>2020</v>
      </c>
      <c r="D1144" s="322" t="s">
        <v>214</v>
      </c>
      <c r="E1144" s="331" t="s">
        <v>114</v>
      </c>
      <c r="F1144" s="368" t="str">
        <f t="shared" si="17"/>
        <v>NO_EX_M_2020_1000 NAC_6_1_NC</v>
      </c>
      <c r="G1144" s="325">
        <f>'EU1 ExtraEU Trade'!G32</f>
        <v>23</v>
      </c>
    </row>
    <row r="1145" spans="1:7" ht="13.5" thickBot="1" x14ac:dyDescent="0.25">
      <c r="A1145" s="326" t="str">
        <f>Cover!$G$25</f>
        <v>NO</v>
      </c>
      <c r="B1145" s="322" t="s">
        <v>220</v>
      </c>
      <c r="C1145" s="332">
        <f>'JQ1 Production'!$E$10</f>
        <v>2020</v>
      </c>
      <c r="D1145" s="322" t="s">
        <v>214</v>
      </c>
      <c r="E1145" s="331" t="s">
        <v>115</v>
      </c>
      <c r="F1145" s="368" t="str">
        <f t="shared" si="17"/>
        <v>NO_EX_M_2020_1000 NAC_6_1_NC_T</v>
      </c>
      <c r="G1145" s="325">
        <f>'EU1 ExtraEU Trade'!G33</f>
        <v>470</v>
      </c>
    </row>
    <row r="1146" spans="1:7" ht="13.5" thickBot="1" x14ac:dyDescent="0.25">
      <c r="A1146" s="326" t="str">
        <f>Cover!$G$25</f>
        <v>NO</v>
      </c>
      <c r="B1146" s="322" t="s">
        <v>220</v>
      </c>
      <c r="C1146" s="332">
        <f>'JQ1 Production'!$E$10</f>
        <v>2020</v>
      </c>
      <c r="D1146" s="322" t="s">
        <v>214</v>
      </c>
      <c r="E1146" s="331" t="s">
        <v>116</v>
      </c>
      <c r="F1146" s="368" t="str">
        <f t="shared" si="17"/>
        <v>NO_EX_M_2020_1000 NAC_6_2</v>
      </c>
      <c r="G1146" s="325">
        <f>'EU1 ExtraEU Trade'!G34</f>
        <v>109</v>
      </c>
    </row>
    <row r="1147" spans="1:7" ht="13.5" thickBot="1" x14ac:dyDescent="0.25">
      <c r="A1147" s="326" t="str">
        <f>Cover!$G$25</f>
        <v>NO</v>
      </c>
      <c r="B1147" s="322" t="s">
        <v>220</v>
      </c>
      <c r="C1147" s="332">
        <f>'JQ1 Production'!$E$10</f>
        <v>2020</v>
      </c>
      <c r="D1147" s="322" t="s">
        <v>214</v>
      </c>
      <c r="E1147" s="331" t="s">
        <v>117</v>
      </c>
      <c r="F1147" s="368" t="str">
        <f t="shared" si="17"/>
        <v>NO_EX_M_2020_1000 NAC_6_2_C</v>
      </c>
      <c r="G1147" s="325">
        <f>'EU1 ExtraEU Trade'!G35</f>
        <v>332082</v>
      </c>
    </row>
    <row r="1148" spans="1:7" ht="13.5" thickBot="1" x14ac:dyDescent="0.25">
      <c r="A1148" s="326" t="str">
        <f>Cover!$G$25</f>
        <v>NO</v>
      </c>
      <c r="B1148" s="322" t="s">
        <v>220</v>
      </c>
      <c r="C1148" s="332">
        <f>'JQ1 Production'!$E$10</f>
        <v>2020</v>
      </c>
      <c r="D1148" s="322" t="s">
        <v>214</v>
      </c>
      <c r="E1148" s="331" t="s">
        <v>118</v>
      </c>
      <c r="F1148" s="368" t="str">
        <f t="shared" si="17"/>
        <v>NO_EX_M_2020_1000 NAC_6_2_NC</v>
      </c>
      <c r="G1148" s="325">
        <f>'EU1 ExtraEU Trade'!G36</f>
        <v>262894</v>
      </c>
    </row>
    <row r="1149" spans="1:7" ht="13.5" thickBot="1" x14ac:dyDescent="0.25">
      <c r="A1149" s="326" t="str">
        <f>Cover!$G$25</f>
        <v>NO</v>
      </c>
      <c r="B1149" s="322" t="s">
        <v>220</v>
      </c>
      <c r="C1149" s="332">
        <f>'JQ1 Production'!$E$10</f>
        <v>2020</v>
      </c>
      <c r="D1149" s="322" t="s">
        <v>214</v>
      </c>
      <c r="E1149" s="331" t="s">
        <v>119</v>
      </c>
      <c r="F1149" s="368" t="str">
        <f t="shared" si="17"/>
        <v>NO_EX_M_2020_1000 NAC_6_2_NC_T</v>
      </c>
      <c r="G1149" s="325">
        <f>'EU1 ExtraEU Trade'!G37</f>
        <v>71573</v>
      </c>
    </row>
    <row r="1150" spans="1:7" ht="13.5" thickBot="1" x14ac:dyDescent="0.25">
      <c r="A1150" s="326" t="str">
        <f>Cover!$G$25</f>
        <v>NO</v>
      </c>
      <c r="B1150" s="322" t="s">
        <v>220</v>
      </c>
      <c r="C1150" s="332">
        <f>'JQ1 Production'!$E$10</f>
        <v>2020</v>
      </c>
      <c r="D1150" s="322" t="s">
        <v>214</v>
      </c>
      <c r="E1150" s="331" t="s">
        <v>120</v>
      </c>
      <c r="F1150" s="368" t="str">
        <f t="shared" si="17"/>
        <v>NO_EX_M_2020_1000 NAC_6_3</v>
      </c>
      <c r="G1150" s="325">
        <f>'EU1 ExtraEU Trade'!G38</f>
        <v>191321</v>
      </c>
    </row>
    <row r="1151" spans="1:7" ht="13.5" thickBot="1" x14ac:dyDescent="0.25">
      <c r="A1151" s="326" t="str">
        <f>Cover!$G$25</f>
        <v>NO</v>
      </c>
      <c r="B1151" s="322" t="s">
        <v>220</v>
      </c>
      <c r="C1151" s="332">
        <f>'JQ1 Production'!$E$10</f>
        <v>2020</v>
      </c>
      <c r="D1151" s="322" t="s">
        <v>214</v>
      </c>
      <c r="E1151" s="331" t="s">
        <v>121</v>
      </c>
      <c r="F1151" s="368" t="str">
        <f t="shared" si="17"/>
        <v>NO_EX_M_2020_1000 NAC_6_3_1</v>
      </c>
      <c r="G1151" s="325">
        <f>'EU1 ExtraEU Trade'!G39</f>
        <v>27509</v>
      </c>
    </row>
    <row r="1152" spans="1:7" ht="13.5" thickBot="1" x14ac:dyDescent="0.25">
      <c r="A1152" s="326" t="str">
        <f>Cover!$G$25</f>
        <v>NO</v>
      </c>
      <c r="B1152" s="322" t="s">
        <v>220</v>
      </c>
      <c r="C1152" s="332">
        <f>'JQ1 Production'!$E$10</f>
        <v>2020</v>
      </c>
      <c r="D1152" s="322" t="s">
        <v>214</v>
      </c>
      <c r="E1152" s="331" t="s">
        <v>122</v>
      </c>
      <c r="F1152" s="368" t="str">
        <f t="shared" si="17"/>
        <v>NO_EX_M_2020_1000 NAC_6_4</v>
      </c>
      <c r="G1152" s="325">
        <f>'EU1 ExtraEU Trade'!G40</f>
        <v>3215</v>
      </c>
    </row>
    <row r="1153" spans="1:7" ht="13.5" thickBot="1" x14ac:dyDescent="0.25">
      <c r="A1153" s="326" t="str">
        <f>Cover!$G$25</f>
        <v>NO</v>
      </c>
      <c r="B1153" s="322" t="s">
        <v>220</v>
      </c>
      <c r="C1153" s="332">
        <f>'JQ1 Production'!$E$10</f>
        <v>2020</v>
      </c>
      <c r="D1153" s="322" t="s">
        <v>214</v>
      </c>
      <c r="E1153" s="331" t="s">
        <v>123</v>
      </c>
      <c r="F1153" s="368" t="str">
        <f t="shared" si="17"/>
        <v>NO_EX_M_2020_1000 NAC_6_4_1</v>
      </c>
      <c r="G1153" s="325">
        <f>'EU1 ExtraEU Trade'!G41</f>
        <v>104</v>
      </c>
    </row>
    <row r="1154" spans="1:7" ht="13.5" thickBot="1" x14ac:dyDescent="0.25">
      <c r="A1154" s="326" t="str">
        <f>Cover!$G$25</f>
        <v>NO</v>
      </c>
      <c r="B1154" s="322" t="s">
        <v>220</v>
      </c>
      <c r="C1154" s="332">
        <f>'JQ1 Production'!$E$10</f>
        <v>2020</v>
      </c>
      <c r="D1154" s="322" t="s">
        <v>214</v>
      </c>
      <c r="E1154" s="331" t="s">
        <v>124</v>
      </c>
      <c r="F1154" s="368" t="str">
        <f t="shared" si="17"/>
        <v>NO_EX_M_2020_1000 NAC_6_4_2</v>
      </c>
      <c r="G1154" s="325">
        <f>'EU1 ExtraEU Trade'!G42</f>
        <v>65973</v>
      </c>
    </row>
    <row r="1155" spans="1:7" ht="13.5" thickBot="1" x14ac:dyDescent="0.25">
      <c r="A1155" s="326" t="str">
        <f>Cover!$G$25</f>
        <v>NO</v>
      </c>
      <c r="B1155" s="322" t="s">
        <v>220</v>
      </c>
      <c r="C1155" s="332">
        <f>'JQ1 Production'!$E$10</f>
        <v>2020</v>
      </c>
      <c r="D1155" s="322" t="s">
        <v>214</v>
      </c>
      <c r="E1155" s="331" t="s">
        <v>125</v>
      </c>
      <c r="F1155" s="368" t="str">
        <f t="shared" si="17"/>
        <v>NO_EX_M_2020_1000 NAC_6_4_3</v>
      </c>
      <c r="G1155" s="325">
        <f>'EU1 ExtraEU Trade'!G43</f>
        <v>12748</v>
      </c>
    </row>
    <row r="1156" spans="1:7" ht="13.5" thickBot="1" x14ac:dyDescent="0.25">
      <c r="A1156" s="326" t="str">
        <f>Cover!$G$25</f>
        <v>NO</v>
      </c>
      <c r="B1156" s="322" t="s">
        <v>220</v>
      </c>
      <c r="C1156" s="332">
        <f>'JQ1 Production'!$E$10</f>
        <v>2020</v>
      </c>
      <c r="D1156" s="322" t="s">
        <v>214</v>
      </c>
      <c r="E1156" s="331">
        <v>7</v>
      </c>
      <c r="F1156" s="368" t="str">
        <f t="shared" si="17"/>
        <v>NO_EX_M_2020_1000 NAC_7</v>
      </c>
      <c r="G1156" s="325">
        <f>'EU1 ExtraEU Trade'!G44</f>
        <v>52467</v>
      </c>
    </row>
    <row r="1157" spans="1:7" ht="13.5" thickBot="1" x14ac:dyDescent="0.25">
      <c r="A1157" s="326" t="str">
        <f>Cover!$G$25</f>
        <v>NO</v>
      </c>
      <c r="B1157" s="322" t="s">
        <v>220</v>
      </c>
      <c r="C1157" s="332">
        <f>'JQ1 Production'!$E$10</f>
        <v>2020</v>
      </c>
      <c r="D1157" s="322" t="s">
        <v>214</v>
      </c>
      <c r="E1157" s="331" t="s">
        <v>126</v>
      </c>
      <c r="F1157" s="368" t="str">
        <f t="shared" si="17"/>
        <v>NO_EX_M_2020_1000 NAC_7_1</v>
      </c>
      <c r="G1157" s="325">
        <f>'EU1 ExtraEU Trade'!G45</f>
        <v>758</v>
      </c>
    </row>
    <row r="1158" spans="1:7" ht="13.5" thickBot="1" x14ac:dyDescent="0.25">
      <c r="A1158" s="326" t="str">
        <f>Cover!$G$25</f>
        <v>NO</v>
      </c>
      <c r="B1158" s="322" t="s">
        <v>220</v>
      </c>
      <c r="C1158" s="332">
        <f>'JQ1 Production'!$E$10</f>
        <v>2020</v>
      </c>
      <c r="D1158" s="322" t="s">
        <v>214</v>
      </c>
      <c r="E1158" s="331" t="s">
        <v>127</v>
      </c>
      <c r="F1158" s="368" t="str">
        <f t="shared" si="17"/>
        <v>NO_EX_M_2020_1000 NAC_7_2</v>
      </c>
      <c r="G1158" s="325">
        <f>'EU1 ExtraEU Trade'!G46</f>
        <v>47866</v>
      </c>
    </row>
    <row r="1159" spans="1:7" ht="13.5" thickBot="1" x14ac:dyDescent="0.25">
      <c r="A1159" s="326" t="str">
        <f>Cover!$G$25</f>
        <v>NO</v>
      </c>
      <c r="B1159" s="322" t="s">
        <v>220</v>
      </c>
      <c r="C1159" s="332">
        <f>'JQ1 Production'!$E$10</f>
        <v>2020</v>
      </c>
      <c r="D1159" s="322" t="s">
        <v>214</v>
      </c>
      <c r="E1159" s="331" t="s">
        <v>128</v>
      </c>
      <c r="F1159" s="368" t="str">
        <f t="shared" si="17"/>
        <v>NO_EX_M_2020_1000 NAC_7_3</v>
      </c>
      <c r="G1159" s="325">
        <f>'EU1 ExtraEU Trade'!G47</f>
        <v>0</v>
      </c>
    </row>
    <row r="1160" spans="1:7" ht="13.5" thickBot="1" x14ac:dyDescent="0.25">
      <c r="A1160" s="326" t="str">
        <f>Cover!$G$25</f>
        <v>NO</v>
      </c>
      <c r="B1160" s="322" t="s">
        <v>220</v>
      </c>
      <c r="C1160" s="332">
        <f>'JQ1 Production'!$E$10</f>
        <v>2020</v>
      </c>
      <c r="D1160" s="322" t="s">
        <v>214</v>
      </c>
      <c r="E1160" s="331" t="s">
        <v>129</v>
      </c>
      <c r="F1160" s="368" t="str">
        <f t="shared" si="17"/>
        <v>NO_EX_M_2020_1000 NAC_7_3_1</v>
      </c>
      <c r="G1160" s="325">
        <f>'EU1 ExtraEU Trade'!G48</f>
        <v>47851</v>
      </c>
    </row>
    <row r="1161" spans="1:7" ht="13.5" thickBot="1" x14ac:dyDescent="0.25">
      <c r="A1161" s="326" t="str">
        <f>Cover!$G$25</f>
        <v>NO</v>
      </c>
      <c r="B1161" s="322" t="s">
        <v>220</v>
      </c>
      <c r="C1161" s="332">
        <f>'JQ1 Production'!$E$10</f>
        <v>2020</v>
      </c>
      <c r="D1161" s="322" t="s">
        <v>214</v>
      </c>
      <c r="E1161" s="331" t="s">
        <v>130</v>
      </c>
      <c r="F1161" s="368" t="str">
        <f t="shared" si="17"/>
        <v>NO_EX_M_2020_1000 NAC_7_3_2</v>
      </c>
      <c r="G1161" s="325">
        <f>'EU1 ExtraEU Trade'!G49</f>
        <v>47019</v>
      </c>
    </row>
    <row r="1162" spans="1:7" ht="13.5" thickBot="1" x14ac:dyDescent="0.25">
      <c r="A1162" s="326" t="str">
        <f>Cover!$G$25</f>
        <v>NO</v>
      </c>
      <c r="B1162" s="322" t="s">
        <v>220</v>
      </c>
      <c r="C1162" s="332">
        <f>'JQ1 Production'!$E$10</f>
        <v>2020</v>
      </c>
      <c r="D1162" s="322" t="s">
        <v>214</v>
      </c>
      <c r="E1162" s="331" t="s">
        <v>131</v>
      </c>
      <c r="F1162" s="368" t="str">
        <f t="shared" si="17"/>
        <v>NO_EX_M_2020_1000 NAC_7_3_3</v>
      </c>
      <c r="G1162" s="325">
        <f>'EU1 ExtraEU Trade'!G50</f>
        <v>47019</v>
      </c>
    </row>
    <row r="1163" spans="1:7" ht="13.5" thickBot="1" x14ac:dyDescent="0.25">
      <c r="A1163" s="326" t="str">
        <f>Cover!$G$25</f>
        <v>NO</v>
      </c>
      <c r="B1163" s="322" t="s">
        <v>220</v>
      </c>
      <c r="C1163" s="332">
        <f>'JQ1 Production'!$E$10</f>
        <v>2020</v>
      </c>
      <c r="D1163" s="322" t="s">
        <v>214</v>
      </c>
      <c r="E1163" s="331" t="s">
        <v>132</v>
      </c>
      <c r="F1163" s="368" t="str">
        <f t="shared" si="17"/>
        <v>NO_EX_M_2020_1000 NAC_7_3_4</v>
      </c>
      <c r="G1163" s="325">
        <f>'EU1 ExtraEU Trade'!G51</f>
        <v>831</v>
      </c>
    </row>
    <row r="1164" spans="1:7" ht="13.5" thickBot="1" x14ac:dyDescent="0.25">
      <c r="A1164" s="326" t="str">
        <f>Cover!$G$25</f>
        <v>NO</v>
      </c>
      <c r="B1164" s="322" t="s">
        <v>220</v>
      </c>
      <c r="C1164" s="332">
        <f>'JQ1 Production'!$E$10</f>
        <v>2020</v>
      </c>
      <c r="D1164" s="322" t="s">
        <v>214</v>
      </c>
      <c r="E1164" s="331" t="s">
        <v>133</v>
      </c>
      <c r="F1164" s="368" t="str">
        <f t="shared" si="17"/>
        <v>NO_EX_M_2020_1000 NAC_7_4</v>
      </c>
      <c r="G1164" s="325">
        <f>'EU1 ExtraEU Trade'!G52</f>
        <v>7</v>
      </c>
    </row>
    <row r="1165" spans="1:7" ht="13.5" thickBot="1" x14ac:dyDescent="0.25">
      <c r="A1165" s="326" t="str">
        <f>Cover!$G$25</f>
        <v>NO</v>
      </c>
      <c r="B1165" s="322" t="s">
        <v>220</v>
      </c>
      <c r="C1165" s="332">
        <f>'JQ1 Production'!$E$10</f>
        <v>2020</v>
      </c>
      <c r="D1165" s="322" t="s">
        <v>214</v>
      </c>
      <c r="E1165" s="331">
        <v>8</v>
      </c>
      <c r="F1165" s="368" t="str">
        <f t="shared" si="17"/>
        <v>NO_EX_M_2020_1000 NAC_8</v>
      </c>
      <c r="G1165" s="325">
        <f>'EU1 ExtraEU Trade'!G53</f>
        <v>2443</v>
      </c>
    </row>
    <row r="1166" spans="1:7" ht="13.5" thickBot="1" x14ac:dyDescent="0.25">
      <c r="A1166" s="326" t="str">
        <f>Cover!$G$25</f>
        <v>NO</v>
      </c>
      <c r="B1166" s="322" t="s">
        <v>220</v>
      </c>
      <c r="C1166" s="332">
        <f>'JQ1 Production'!$E$10</f>
        <v>2020</v>
      </c>
      <c r="D1166" s="322" t="s">
        <v>214</v>
      </c>
      <c r="E1166" s="331" t="s">
        <v>134</v>
      </c>
      <c r="F1166" s="368" t="str">
        <f t="shared" si="17"/>
        <v>NO_EX_M_2020_1000 NAC_8_1</v>
      </c>
      <c r="G1166" s="325">
        <f>'EU1 ExtraEU Trade'!G54</f>
        <v>2322</v>
      </c>
    </row>
    <row r="1167" spans="1:7" ht="13.5" thickBot="1" x14ac:dyDescent="0.25">
      <c r="A1167" s="326" t="str">
        <f>Cover!$G$25</f>
        <v>NO</v>
      </c>
      <c r="B1167" s="322" t="s">
        <v>220</v>
      </c>
      <c r="C1167" s="332">
        <f>'JQ1 Production'!$E$10</f>
        <v>2020</v>
      </c>
      <c r="D1167" s="322" t="s">
        <v>214</v>
      </c>
      <c r="E1167" s="331" t="s">
        <v>135</v>
      </c>
      <c r="F1167" s="368" t="str">
        <f t="shared" si="17"/>
        <v>NO_EX_M_2020_1000 NAC_8_2</v>
      </c>
      <c r="G1167" s="325">
        <f>'EU1 ExtraEU Trade'!G55</f>
        <v>121</v>
      </c>
    </row>
    <row r="1168" spans="1:7" ht="13.5" thickBot="1" x14ac:dyDescent="0.25">
      <c r="A1168" s="326" t="str">
        <f>Cover!$G$25</f>
        <v>NO</v>
      </c>
      <c r="B1168" s="322" t="s">
        <v>220</v>
      </c>
      <c r="C1168" s="332">
        <f>'JQ1 Production'!$E$10</f>
        <v>2020</v>
      </c>
      <c r="D1168" s="322" t="s">
        <v>214</v>
      </c>
      <c r="E1168" s="331">
        <v>9</v>
      </c>
      <c r="F1168" s="368" t="str">
        <f t="shared" si="17"/>
        <v>NO_EX_M_2020_1000 NAC_9</v>
      </c>
      <c r="G1168" s="325">
        <f>'EU1 ExtraEU Trade'!G56</f>
        <v>121</v>
      </c>
    </row>
    <row r="1169" spans="1:7" ht="13.5" thickBot="1" x14ac:dyDescent="0.25">
      <c r="A1169" s="326" t="str">
        <f>Cover!$G$25</f>
        <v>NO</v>
      </c>
      <c r="B1169" s="322" t="s">
        <v>220</v>
      </c>
      <c r="C1169" s="332">
        <f>'JQ1 Production'!$E$10</f>
        <v>2020</v>
      </c>
      <c r="D1169" s="322" t="s">
        <v>214</v>
      </c>
      <c r="E1169" s="331">
        <v>10</v>
      </c>
      <c r="F1169" s="368" t="str">
        <f t="shared" si="17"/>
        <v>NO_EX_M_2020_1000 NAC_10</v>
      </c>
      <c r="G1169" s="325">
        <f>'EU1 ExtraEU Trade'!G57</f>
        <v>80824</v>
      </c>
    </row>
    <row r="1170" spans="1:7" ht="13.5" thickBot="1" x14ac:dyDescent="0.25">
      <c r="A1170" s="326" t="str">
        <f>Cover!$G$25</f>
        <v>NO</v>
      </c>
      <c r="B1170" s="322" t="s">
        <v>220</v>
      </c>
      <c r="C1170" s="332">
        <f>'JQ1 Production'!$E$10</f>
        <v>2020</v>
      </c>
      <c r="D1170" s="322" t="s">
        <v>214</v>
      </c>
      <c r="E1170" s="331" t="s">
        <v>136</v>
      </c>
      <c r="F1170" s="368" t="str">
        <f t="shared" si="17"/>
        <v>NO_EX_M_2020_1000 NAC_10_1</v>
      </c>
      <c r="G1170" s="325">
        <f>'EU1 ExtraEU Trade'!G58</f>
        <v>14338</v>
      </c>
    </row>
    <row r="1171" spans="1:7" ht="13.5" thickBot="1" x14ac:dyDescent="0.25">
      <c r="A1171" s="326" t="str">
        <f>Cover!$G$25</f>
        <v>NO</v>
      </c>
      <c r="B1171" s="322" t="s">
        <v>220</v>
      </c>
      <c r="C1171" s="332">
        <f>'JQ1 Production'!$E$10</f>
        <v>2020</v>
      </c>
      <c r="D1171" s="322" t="s">
        <v>214</v>
      </c>
      <c r="E1171" s="331" t="s">
        <v>137</v>
      </c>
      <c r="F1171" s="368" t="str">
        <f t="shared" si="17"/>
        <v>NO_EX_M_2020_1000 NAC_10_1_1</v>
      </c>
      <c r="G1171" s="325">
        <f>'EU1 ExtraEU Trade'!G59</f>
        <v>219</v>
      </c>
    </row>
    <row r="1172" spans="1:7" ht="13.5" thickBot="1" x14ac:dyDescent="0.25">
      <c r="A1172" s="326" t="str">
        <f>Cover!$G$25</f>
        <v>NO</v>
      </c>
      <c r="B1172" s="322" t="s">
        <v>220</v>
      </c>
      <c r="C1172" s="332">
        <f>'JQ1 Production'!$E$10</f>
        <v>2020</v>
      </c>
      <c r="D1172" s="322" t="s">
        <v>214</v>
      </c>
      <c r="E1172" s="331" t="s">
        <v>138</v>
      </c>
      <c r="F1172" s="368" t="str">
        <f t="shared" si="17"/>
        <v>NO_EX_M_2020_1000 NAC_10_1_2</v>
      </c>
      <c r="G1172" s="325">
        <f>'EU1 ExtraEU Trade'!G60</f>
        <v>2164</v>
      </c>
    </row>
    <row r="1173" spans="1:7" ht="13.5" thickBot="1" x14ac:dyDescent="0.25">
      <c r="A1173" s="326" t="str">
        <f>Cover!$G$25</f>
        <v>NO</v>
      </c>
      <c r="B1173" s="322" t="s">
        <v>220</v>
      </c>
      <c r="C1173" s="332">
        <f>'JQ1 Production'!$E$10</f>
        <v>2020</v>
      </c>
      <c r="D1173" s="322" t="s">
        <v>214</v>
      </c>
      <c r="E1173" s="331" t="s">
        <v>139</v>
      </c>
      <c r="F1173" s="368" t="str">
        <f t="shared" si="17"/>
        <v>NO_EX_M_2020_1000 NAC_10_1_3</v>
      </c>
      <c r="G1173" s="325">
        <f>'EU1 ExtraEU Trade'!G61</f>
        <v>3745</v>
      </c>
    </row>
    <row r="1174" spans="1:7" ht="13.5" thickBot="1" x14ac:dyDescent="0.25">
      <c r="A1174" s="326" t="str">
        <f>Cover!$G$25</f>
        <v>NO</v>
      </c>
      <c r="B1174" s="322" t="s">
        <v>220</v>
      </c>
      <c r="C1174" s="332">
        <f>'JQ1 Production'!$E$10</f>
        <v>2020</v>
      </c>
      <c r="D1174" s="322" t="s">
        <v>214</v>
      </c>
      <c r="E1174" s="331" t="s">
        <v>140</v>
      </c>
      <c r="F1174" s="368" t="str">
        <f t="shared" si="17"/>
        <v>NO_EX_M_2020_1000 NAC_10_1_4</v>
      </c>
      <c r="G1174" s="325">
        <f>'EU1 ExtraEU Trade'!G62</f>
        <v>8210</v>
      </c>
    </row>
    <row r="1175" spans="1:7" ht="13.5" thickBot="1" x14ac:dyDescent="0.25">
      <c r="A1175" s="326" t="str">
        <f>Cover!$G$25</f>
        <v>NO</v>
      </c>
      <c r="B1175" s="322" t="s">
        <v>220</v>
      </c>
      <c r="C1175" s="332">
        <f>'JQ1 Production'!$E$10</f>
        <v>2020</v>
      </c>
      <c r="D1175" s="322" t="s">
        <v>214</v>
      </c>
      <c r="E1175" s="331" t="s">
        <v>141</v>
      </c>
      <c r="F1175" s="368" t="str">
        <f t="shared" si="17"/>
        <v>NO_EX_M_2020_1000 NAC_10_2</v>
      </c>
      <c r="G1175" s="325">
        <f>'EU1 ExtraEU Trade'!G63</f>
        <v>5033</v>
      </c>
    </row>
    <row r="1176" spans="1:7" ht="13.5" thickBot="1" x14ac:dyDescent="0.25">
      <c r="A1176" s="326" t="str">
        <f>Cover!$G$25</f>
        <v>NO</v>
      </c>
      <c r="B1176" s="322" t="s">
        <v>220</v>
      </c>
      <c r="C1176" s="332">
        <f>'JQ1 Production'!$E$10</f>
        <v>2020</v>
      </c>
      <c r="D1176" s="322" t="s">
        <v>214</v>
      </c>
      <c r="E1176" s="331" t="s">
        <v>142</v>
      </c>
      <c r="F1176" s="368" t="str">
        <f t="shared" si="17"/>
        <v>NO_EX_M_2020_1000 NAC_10_3</v>
      </c>
      <c r="G1176" s="325">
        <f>'EU1 ExtraEU Trade'!G64</f>
        <v>51985</v>
      </c>
    </row>
    <row r="1177" spans="1:7" ht="13.5" thickBot="1" x14ac:dyDescent="0.25">
      <c r="A1177" s="326" t="str">
        <f>Cover!$G$25</f>
        <v>NO</v>
      </c>
      <c r="B1177" s="322" t="s">
        <v>220</v>
      </c>
      <c r="C1177" s="332">
        <f>'JQ1 Production'!$E$10</f>
        <v>2020</v>
      </c>
      <c r="D1177" s="322" t="s">
        <v>214</v>
      </c>
      <c r="E1177" s="331" t="s">
        <v>143</v>
      </c>
      <c r="F1177" s="368" t="str">
        <f t="shared" si="17"/>
        <v>NO_EX_M_2020_1000 NAC_10_3_1</v>
      </c>
      <c r="G1177" s="325">
        <f>'EU1 ExtraEU Trade'!G65</f>
        <v>8012</v>
      </c>
    </row>
    <row r="1178" spans="1:7" ht="13.5" thickBot="1" x14ac:dyDescent="0.25">
      <c r="A1178" s="326" t="str">
        <f>Cover!$G$25</f>
        <v>NO</v>
      </c>
      <c r="B1178" s="322" t="s">
        <v>220</v>
      </c>
      <c r="C1178" s="332">
        <f>'JQ1 Production'!$E$10</f>
        <v>2020</v>
      </c>
      <c r="D1178" s="322" t="s">
        <v>214</v>
      </c>
      <c r="E1178" s="331" t="s">
        <v>144</v>
      </c>
      <c r="F1178" s="368" t="str">
        <f t="shared" si="17"/>
        <v>NO_EX_M_2020_1000 NAC_10_3_2</v>
      </c>
      <c r="G1178" s="325">
        <f>'EU1 ExtraEU Trade'!G66</f>
        <v>34156</v>
      </c>
    </row>
    <row r="1179" spans="1:7" ht="13.5" thickBot="1" x14ac:dyDescent="0.25">
      <c r="A1179" s="326" t="str">
        <f>Cover!$G$25</f>
        <v>NO</v>
      </c>
      <c r="B1179" s="322" t="s">
        <v>220</v>
      </c>
      <c r="C1179" s="332">
        <f>'JQ1 Production'!$E$10</f>
        <v>2020</v>
      </c>
      <c r="D1179" s="322" t="s">
        <v>214</v>
      </c>
      <c r="E1179" s="331" t="s">
        <v>145</v>
      </c>
      <c r="F1179" s="368" t="str">
        <f t="shared" si="17"/>
        <v>NO_EX_M_2020_1000 NAC_10_3_3</v>
      </c>
      <c r="G1179" s="325">
        <f>'EU1 ExtraEU Trade'!G67</f>
        <v>9598</v>
      </c>
    </row>
    <row r="1180" spans="1:7" ht="13.5" thickBot="1" x14ac:dyDescent="0.25">
      <c r="A1180" s="326" t="str">
        <f>Cover!$G$25</f>
        <v>NO</v>
      </c>
      <c r="B1180" s="322" t="s">
        <v>220</v>
      </c>
      <c r="C1180" s="332">
        <f>'JQ1 Production'!$E$10</f>
        <v>2020</v>
      </c>
      <c r="D1180" s="322" t="s">
        <v>214</v>
      </c>
      <c r="E1180" s="331" t="s">
        <v>146</v>
      </c>
      <c r="F1180" s="368" t="str">
        <f t="shared" si="17"/>
        <v>NO_EX_M_2020_1000 NAC_10_3_4</v>
      </c>
      <c r="G1180" s="325">
        <f>'EU1 ExtraEU Trade'!G68</f>
        <v>219</v>
      </c>
    </row>
    <row r="1181" spans="1:7" ht="13.5" thickBot="1" x14ac:dyDescent="0.25">
      <c r="A1181" s="328" t="str">
        <f>Cover!$G$25</f>
        <v>NO</v>
      </c>
      <c r="B1181" s="329" t="s">
        <v>220</v>
      </c>
      <c r="C1181" s="348">
        <f>'JQ1 Production'!$E$10</f>
        <v>2020</v>
      </c>
      <c r="D1181" s="329" t="s">
        <v>214</v>
      </c>
      <c r="E1181" s="339" t="s">
        <v>147</v>
      </c>
      <c r="F1181" s="368" t="str">
        <f t="shared" si="17"/>
        <v>NO_EX_M_2020_1000 NAC_10_4</v>
      </c>
      <c r="G1181" s="325">
        <f>'EU1 ExtraEU Trade'!G69</f>
        <v>9468</v>
      </c>
    </row>
    <row r="1182" spans="1:7" ht="13.5" thickBot="1" x14ac:dyDescent="0.25">
      <c r="A1182" s="345" t="str">
        <f>Cover!$G$25</f>
        <v>NO</v>
      </c>
      <c r="B1182" s="332" t="s">
        <v>219</v>
      </c>
      <c r="C1182" s="332">
        <f>'JQ1 Production'!$D$10</f>
        <v>2019</v>
      </c>
      <c r="D1182" s="332" t="s">
        <v>291</v>
      </c>
      <c r="E1182" s="333">
        <v>1</v>
      </c>
      <c r="F1182" s="368" t="str">
        <f t="shared" si="17"/>
        <v>NO_EX_X_2019_1000 m3_1</v>
      </c>
      <c r="G1182" s="342">
        <f>'EU1 ExtraEU Trade'!H11</f>
        <v>14.587</v>
      </c>
    </row>
    <row r="1183" spans="1:7" ht="13.5" thickBot="1" x14ac:dyDescent="0.25">
      <c r="A1183" s="326" t="str">
        <f>Cover!$G$25</f>
        <v>NO</v>
      </c>
      <c r="B1183" s="322" t="s">
        <v>219</v>
      </c>
      <c r="C1183" s="322">
        <f>'JQ1 Production'!$D$10</f>
        <v>2019</v>
      </c>
      <c r="D1183" s="322" t="s">
        <v>291</v>
      </c>
      <c r="E1183" s="331" t="s">
        <v>93</v>
      </c>
      <c r="F1183" s="368" t="str">
        <f t="shared" si="17"/>
        <v>NO_EX_X_2019_1000 m3_1_1</v>
      </c>
      <c r="G1183" s="327">
        <f>'EU1 ExtraEU Trade'!H12</f>
        <v>0</v>
      </c>
    </row>
    <row r="1184" spans="1:7" ht="13.5" thickBot="1" x14ac:dyDescent="0.25">
      <c r="A1184" s="326" t="str">
        <f>Cover!$G$25</f>
        <v>NO</v>
      </c>
      <c r="B1184" s="322" t="s">
        <v>219</v>
      </c>
      <c r="C1184" s="322">
        <f>'JQ1 Production'!$D$10</f>
        <v>2019</v>
      </c>
      <c r="D1184" s="322" t="s">
        <v>291</v>
      </c>
      <c r="E1184" s="331" t="s">
        <v>96</v>
      </c>
      <c r="F1184" s="368" t="str">
        <f t="shared" si="17"/>
        <v>NO_EX_X_2019_1000 m3_1_2</v>
      </c>
      <c r="G1184" s="327">
        <f>'EU1 ExtraEU Trade'!H13</f>
        <v>0</v>
      </c>
    </row>
    <row r="1185" spans="1:7" ht="13.5" thickBot="1" x14ac:dyDescent="0.25">
      <c r="A1185" s="326" t="str">
        <f>Cover!$G$25</f>
        <v>NO</v>
      </c>
      <c r="B1185" s="322" t="s">
        <v>219</v>
      </c>
      <c r="C1185" s="322">
        <f>'JQ1 Production'!$D$10</f>
        <v>2019</v>
      </c>
      <c r="D1185" s="322" t="s">
        <v>291</v>
      </c>
      <c r="E1185" s="331" t="s">
        <v>97</v>
      </c>
      <c r="F1185" s="368" t="str">
        <f t="shared" si="17"/>
        <v>NO_EX_X_2019_1000 m3_1_2_C</v>
      </c>
      <c r="G1185" s="327">
        <f>'EU1 ExtraEU Trade'!H14</f>
        <v>0</v>
      </c>
    </row>
    <row r="1186" spans="1:7" ht="13.5" thickBot="1" x14ac:dyDescent="0.25">
      <c r="A1186" s="326" t="str">
        <f>Cover!$G$25</f>
        <v>NO</v>
      </c>
      <c r="B1186" s="322" t="s">
        <v>219</v>
      </c>
      <c r="C1186" s="322">
        <f>'JQ1 Production'!$D$10</f>
        <v>2019</v>
      </c>
      <c r="D1186" s="322" t="s">
        <v>291</v>
      </c>
      <c r="E1186" s="331" t="s">
        <v>98</v>
      </c>
      <c r="F1186" s="368" t="str">
        <f t="shared" si="17"/>
        <v>NO_EX_X_2019_1000 m3_1_2_NC</v>
      </c>
      <c r="G1186" s="327">
        <f>'EU1 ExtraEU Trade'!H15</f>
        <v>14.587</v>
      </c>
    </row>
    <row r="1187" spans="1:7" ht="13.5" thickBot="1" x14ac:dyDescent="0.25">
      <c r="A1187" s="326" t="str">
        <f>Cover!$G$25</f>
        <v>NO</v>
      </c>
      <c r="B1187" s="322" t="s">
        <v>219</v>
      </c>
      <c r="C1187" s="322">
        <f>'JQ1 Production'!$D$10</f>
        <v>2019</v>
      </c>
      <c r="D1187" s="322" t="s">
        <v>291</v>
      </c>
      <c r="E1187" s="331" t="s">
        <v>99</v>
      </c>
      <c r="F1187" s="368" t="str">
        <f t="shared" si="17"/>
        <v>NO_EX_X_2019_1000 m3_1_2_NC_T</v>
      </c>
      <c r="G1187" s="327">
        <f>'EU1 ExtraEU Trade'!H16</f>
        <v>14.516999999999999</v>
      </c>
    </row>
    <row r="1188" spans="1:7" ht="13.5" thickBot="1" x14ac:dyDescent="0.25">
      <c r="A1188" s="326" t="str">
        <f>Cover!$G$25</f>
        <v>NO</v>
      </c>
      <c r="B1188" s="322" t="s">
        <v>219</v>
      </c>
      <c r="C1188" s="322">
        <f>'JQ1 Production'!$D$10</f>
        <v>2019</v>
      </c>
      <c r="D1188" s="322" t="s">
        <v>360</v>
      </c>
      <c r="E1188" s="331">
        <v>2</v>
      </c>
      <c r="F1188" s="368" t="str">
        <f t="shared" si="17"/>
        <v>NO_EX_X_2019_1000 mt_2</v>
      </c>
      <c r="G1188" s="327">
        <f>'EU1 ExtraEU Trade'!H17</f>
        <v>7.0000000000000007E-2</v>
      </c>
    </row>
    <row r="1189" spans="1:7" ht="13.5" thickBot="1" x14ac:dyDescent="0.25">
      <c r="A1189" s="326" t="str">
        <f>Cover!$G$25</f>
        <v>NO</v>
      </c>
      <c r="B1189" s="322" t="s">
        <v>219</v>
      </c>
      <c r="C1189" s="322">
        <f>'JQ1 Production'!$D$10</f>
        <v>2019</v>
      </c>
      <c r="D1189" s="322" t="s">
        <v>291</v>
      </c>
      <c r="E1189" s="331">
        <v>3</v>
      </c>
      <c r="F1189" s="368" t="str">
        <f t="shared" si="17"/>
        <v>NO_EX_X_2019_1000 m3_3</v>
      </c>
      <c r="G1189" s="327">
        <f>'EU1 ExtraEU Trade'!H18</f>
        <v>0</v>
      </c>
    </row>
    <row r="1190" spans="1:7" ht="13.5" thickBot="1" x14ac:dyDescent="0.25">
      <c r="A1190" s="326" t="str">
        <f>Cover!$G$25</f>
        <v>NO</v>
      </c>
      <c r="B1190" s="322" t="s">
        <v>219</v>
      </c>
      <c r="C1190" s="322">
        <f>'JQ1 Production'!$D$10</f>
        <v>2019</v>
      </c>
      <c r="D1190" s="322" t="s">
        <v>291</v>
      </c>
      <c r="E1190" s="331" t="s">
        <v>378</v>
      </c>
      <c r="F1190" s="368" t="str">
        <f>CONCATENATE(A1190,"_",B1190,"_",C1190,"_",D1190,"_",E1190)</f>
        <v>NO_EX_X_2019_1000 m3_3_1</v>
      </c>
      <c r="G1190" s="327">
        <f>'EU1 ExtraEU Trade'!H19</f>
        <v>0</v>
      </c>
    </row>
    <row r="1191" spans="1:7" ht="13.5" thickBot="1" x14ac:dyDescent="0.25">
      <c r="A1191" s="326" t="str">
        <f>Cover!$G$25</f>
        <v>NO</v>
      </c>
      <c r="B1191" s="322" t="s">
        <v>219</v>
      </c>
      <c r="C1191" s="322">
        <f>'JQ1 Production'!$D$10</f>
        <v>2019</v>
      </c>
      <c r="D1191" s="322" t="s">
        <v>291</v>
      </c>
      <c r="E1191" s="331" t="s">
        <v>379</v>
      </c>
      <c r="F1191" s="368" t="str">
        <f>CONCATENATE(A1191,"_",B1191,"_",C1191,"_",D1191,"_",E1191)</f>
        <v>NO_EX_X_2019_1000 m3_3_2</v>
      </c>
      <c r="G1191" s="327">
        <f>'EU1 ExtraEU Trade'!H20</f>
        <v>2E-3</v>
      </c>
    </row>
    <row r="1192" spans="1:7" ht="13.5" thickBot="1" x14ac:dyDescent="0.25">
      <c r="A1192" s="326" t="str">
        <f>Cover!$G$25</f>
        <v>NO</v>
      </c>
      <c r="B1192" s="322" t="s">
        <v>219</v>
      </c>
      <c r="C1192" s="322">
        <f>'JQ1 Production'!$D$10</f>
        <v>2019</v>
      </c>
      <c r="D1192" s="322" t="s">
        <v>360</v>
      </c>
      <c r="E1192" s="331">
        <v>4</v>
      </c>
      <c r="F1192" s="368" t="str">
        <f>CONCATENATE(A1192,"_",B1192,"_",C1192,"_",D1192,"_",E1192)</f>
        <v>NO_EX_X_2019_1000 mt_4</v>
      </c>
      <c r="G1192" s="327">
        <f>'EU1 ExtraEU Trade'!H21</f>
        <v>2E-3</v>
      </c>
    </row>
    <row r="1193" spans="1:7" ht="13.5" thickBot="1" x14ac:dyDescent="0.25">
      <c r="A1193" s="326" t="str">
        <f>Cover!$G$25</f>
        <v>NO</v>
      </c>
      <c r="B1193" s="322" t="s">
        <v>219</v>
      </c>
      <c r="C1193" s="322">
        <f>'JQ1 Production'!$D$10</f>
        <v>2019</v>
      </c>
      <c r="D1193" s="322" t="s">
        <v>360</v>
      </c>
      <c r="E1193" s="331" t="s">
        <v>380</v>
      </c>
      <c r="F1193" s="368" t="str">
        <f>CONCATENATE(A1193,"_",B1193,"_",C1193,"_",D1193,"_",E1193)</f>
        <v>NO_EX_X_2019_1000 mt_4_1</v>
      </c>
      <c r="G1193" s="327">
        <f>'EU1 ExtraEU Trade'!H22</f>
        <v>0</v>
      </c>
    </row>
    <row r="1194" spans="1:7" ht="13.5" thickBot="1" x14ac:dyDescent="0.25">
      <c r="A1194" s="326" t="str">
        <f>Cover!$G$25</f>
        <v>NO</v>
      </c>
      <c r="B1194" s="322" t="s">
        <v>219</v>
      </c>
      <c r="C1194" s="322">
        <f>'JQ1 Production'!$D$10</f>
        <v>2019</v>
      </c>
      <c r="D1194" s="322" t="s">
        <v>360</v>
      </c>
      <c r="E1194" s="331" t="s">
        <v>381</v>
      </c>
      <c r="F1194" s="368" t="str">
        <f>CONCATENATE(A1194,"_",B1194,"_",C1194,"_",D1194,"_",E1194)</f>
        <v>NO_EX_X_2019_1000 mt_4_2</v>
      </c>
      <c r="G1194" s="327">
        <f>'EU1 ExtraEU Trade'!H23</f>
        <v>0</v>
      </c>
    </row>
    <row r="1195" spans="1:7" ht="13.5" thickBot="1" x14ac:dyDescent="0.25">
      <c r="A1195" s="326" t="str">
        <f>Cover!$G$25</f>
        <v>NO</v>
      </c>
      <c r="B1195" s="322" t="s">
        <v>219</v>
      </c>
      <c r="C1195" s="322">
        <f>'JQ1 Production'!$D$10</f>
        <v>2019</v>
      </c>
      <c r="D1195" s="322" t="s">
        <v>291</v>
      </c>
      <c r="E1195" s="331">
        <v>5</v>
      </c>
      <c r="F1195" s="368" t="str">
        <f t="shared" si="17"/>
        <v>NO_EX_X_2019_1000 m3_5</v>
      </c>
      <c r="G1195" s="327">
        <f>'EU1 ExtraEU Trade'!H24</f>
        <v>0</v>
      </c>
    </row>
    <row r="1196" spans="1:7" ht="13.5" thickBot="1" x14ac:dyDescent="0.25">
      <c r="A1196" s="326" t="str">
        <f>Cover!$G$25</f>
        <v>NO</v>
      </c>
      <c r="B1196" s="322" t="s">
        <v>219</v>
      </c>
      <c r="C1196" s="322">
        <f>'JQ1 Production'!$D$10</f>
        <v>2019</v>
      </c>
      <c r="D1196" s="322" t="s">
        <v>291</v>
      </c>
      <c r="E1196" s="331" t="s">
        <v>109</v>
      </c>
      <c r="F1196" s="368" t="str">
        <f t="shared" si="17"/>
        <v>NO_EX_X_2019_1000 m3_5_C</v>
      </c>
      <c r="G1196" s="327">
        <f>'EU1 ExtraEU Trade'!H25</f>
        <v>0</v>
      </c>
    </row>
    <row r="1197" spans="1:7" ht="13.5" thickBot="1" x14ac:dyDescent="0.25">
      <c r="A1197" s="326" t="str">
        <f>Cover!$G$25</f>
        <v>NO</v>
      </c>
      <c r="B1197" s="322" t="s">
        <v>219</v>
      </c>
      <c r="C1197" s="322">
        <f>'JQ1 Production'!$D$10</f>
        <v>2019</v>
      </c>
      <c r="D1197" s="322" t="s">
        <v>291</v>
      </c>
      <c r="E1197" s="331" t="s">
        <v>110</v>
      </c>
      <c r="F1197" s="368" t="str">
        <f t="shared" si="17"/>
        <v>NO_EX_X_2019_1000 m3_5_NC</v>
      </c>
      <c r="G1197" s="327">
        <f>'EU1 ExtraEU Trade'!H26</f>
        <v>0</v>
      </c>
    </row>
    <row r="1198" spans="1:7" ht="13.5" thickBot="1" x14ac:dyDescent="0.25">
      <c r="A1198" s="326" t="str">
        <f>Cover!$G$25</f>
        <v>NO</v>
      </c>
      <c r="B1198" s="322" t="s">
        <v>219</v>
      </c>
      <c r="C1198" s="322">
        <f>'JQ1 Production'!$D$10</f>
        <v>2019</v>
      </c>
      <c r="D1198" s="322" t="s">
        <v>291</v>
      </c>
      <c r="E1198" s="331" t="s">
        <v>111</v>
      </c>
      <c r="F1198" s="368" t="str">
        <f t="shared" si="17"/>
        <v>NO_EX_X_2019_1000 m3_5_NC_T</v>
      </c>
      <c r="G1198" s="327">
        <f>'EU1 ExtraEU Trade'!H27</f>
        <v>25.262</v>
      </c>
    </row>
    <row r="1199" spans="1:7" ht="13.5" thickBot="1" x14ac:dyDescent="0.25">
      <c r="A1199" s="326" t="str">
        <f>Cover!$G$25</f>
        <v>NO</v>
      </c>
      <c r="B1199" s="322" t="s">
        <v>219</v>
      </c>
      <c r="C1199" s="322">
        <f>'JQ1 Production'!$D$10</f>
        <v>2019</v>
      </c>
      <c r="D1199" s="322" t="s">
        <v>291</v>
      </c>
      <c r="E1199" s="331">
        <v>6</v>
      </c>
      <c r="F1199" s="368" t="str">
        <f t="shared" ref="F1199:F1266" si="18">CONCATENATE(A1199,"_",B1199,"_",C1199,"_",D1199,"_",E1199)</f>
        <v>NO_EX_X_2019_1000 m3_6</v>
      </c>
      <c r="G1199" s="327">
        <f>'EU1 ExtraEU Trade'!H28</f>
        <v>25.146000000000001</v>
      </c>
    </row>
    <row r="1200" spans="1:7" ht="13.5" thickBot="1" x14ac:dyDescent="0.25">
      <c r="A1200" s="326" t="str">
        <f>Cover!$G$25</f>
        <v>NO</v>
      </c>
      <c r="B1200" s="322" t="s">
        <v>219</v>
      </c>
      <c r="C1200" s="322">
        <f>'JQ1 Production'!$D$10</f>
        <v>2019</v>
      </c>
      <c r="D1200" s="322" t="s">
        <v>291</v>
      </c>
      <c r="E1200" s="331" t="s">
        <v>112</v>
      </c>
      <c r="F1200" s="368" t="str">
        <f t="shared" si="18"/>
        <v>NO_EX_X_2019_1000 m3_6_1</v>
      </c>
      <c r="G1200" s="327">
        <f>'EU1 ExtraEU Trade'!H29</f>
        <v>0.11600000000000001</v>
      </c>
    </row>
    <row r="1201" spans="1:7" ht="13.5" thickBot="1" x14ac:dyDescent="0.25">
      <c r="A1201" s="326" t="str">
        <f>Cover!$G$25</f>
        <v>NO</v>
      </c>
      <c r="B1201" s="322" t="s">
        <v>219</v>
      </c>
      <c r="C1201" s="322">
        <f>'JQ1 Production'!$D$10</f>
        <v>2019</v>
      </c>
      <c r="D1201" s="322" t="s">
        <v>291</v>
      </c>
      <c r="E1201" s="331" t="s">
        <v>113</v>
      </c>
      <c r="F1201" s="368" t="str">
        <f t="shared" si="18"/>
        <v>NO_EX_X_2019_1000 m3_6_1_C</v>
      </c>
      <c r="G1201" s="327">
        <f>'EU1 ExtraEU Trade'!H30</f>
        <v>4.1000000000000002E-2</v>
      </c>
    </row>
    <row r="1202" spans="1:7" ht="13.5" thickBot="1" x14ac:dyDescent="0.25">
      <c r="A1202" s="326" t="str">
        <f>Cover!$G$25</f>
        <v>NO</v>
      </c>
      <c r="B1202" s="322" t="s">
        <v>219</v>
      </c>
      <c r="C1202" s="322">
        <f>'JQ1 Production'!$D$10</f>
        <v>2019</v>
      </c>
      <c r="D1202" s="322" t="s">
        <v>291</v>
      </c>
      <c r="E1202" s="331" t="s">
        <v>114</v>
      </c>
      <c r="F1202" s="368" t="str">
        <f t="shared" si="18"/>
        <v>NO_EX_X_2019_1000 m3_6_1_NC</v>
      </c>
      <c r="G1202" s="327">
        <f>'EU1 ExtraEU Trade'!H31</f>
        <v>2E-3</v>
      </c>
    </row>
    <row r="1203" spans="1:7" ht="13.5" thickBot="1" x14ac:dyDescent="0.25">
      <c r="A1203" s="326" t="str">
        <f>Cover!$G$25</f>
        <v>NO</v>
      </c>
      <c r="B1203" s="322" t="s">
        <v>219</v>
      </c>
      <c r="C1203" s="322">
        <f>'JQ1 Production'!$D$10</f>
        <v>2019</v>
      </c>
      <c r="D1203" s="322" t="s">
        <v>291</v>
      </c>
      <c r="E1203" s="331" t="s">
        <v>115</v>
      </c>
      <c r="F1203" s="368" t="str">
        <f t="shared" si="18"/>
        <v>NO_EX_X_2019_1000 m3_6_1_NC_T</v>
      </c>
      <c r="G1203" s="327">
        <f>'EU1 ExtraEU Trade'!H32</f>
        <v>2E-3</v>
      </c>
    </row>
    <row r="1204" spans="1:7" ht="13.5" thickBot="1" x14ac:dyDescent="0.25">
      <c r="A1204" s="326" t="str">
        <f>Cover!$G$25</f>
        <v>NO</v>
      </c>
      <c r="B1204" s="322" t="s">
        <v>219</v>
      </c>
      <c r="C1204" s="322">
        <f>'JQ1 Production'!$D$10</f>
        <v>2019</v>
      </c>
      <c r="D1204" s="322" t="s">
        <v>291</v>
      </c>
      <c r="E1204" s="331" t="s">
        <v>116</v>
      </c>
      <c r="F1204" s="368" t="str">
        <f t="shared" si="18"/>
        <v>NO_EX_X_2019_1000 m3_6_2</v>
      </c>
      <c r="G1204" s="327">
        <f>'EU1 ExtraEU Trade'!H33</f>
        <v>0</v>
      </c>
    </row>
    <row r="1205" spans="1:7" ht="13.5" thickBot="1" x14ac:dyDescent="0.25">
      <c r="A1205" s="326" t="str">
        <f>Cover!$G$25</f>
        <v>NO</v>
      </c>
      <c r="B1205" s="322" t="s">
        <v>219</v>
      </c>
      <c r="C1205" s="322">
        <f>'JQ1 Production'!$D$10</f>
        <v>2019</v>
      </c>
      <c r="D1205" s="322" t="s">
        <v>291</v>
      </c>
      <c r="E1205" s="331" t="s">
        <v>117</v>
      </c>
      <c r="F1205" s="368" t="str">
        <f t="shared" si="18"/>
        <v>NO_EX_X_2019_1000 m3_6_2_C</v>
      </c>
      <c r="G1205" s="327">
        <f>'EU1 ExtraEU Trade'!H34</f>
        <v>0</v>
      </c>
    </row>
    <row r="1206" spans="1:7" ht="13.5" thickBot="1" x14ac:dyDescent="0.25">
      <c r="A1206" s="326" t="str">
        <f>Cover!$G$25</f>
        <v>NO</v>
      </c>
      <c r="B1206" s="322" t="s">
        <v>219</v>
      </c>
      <c r="C1206" s="322">
        <f>'JQ1 Production'!$D$10</f>
        <v>2019</v>
      </c>
      <c r="D1206" s="322" t="s">
        <v>291</v>
      </c>
      <c r="E1206" s="331" t="s">
        <v>118</v>
      </c>
      <c r="F1206" s="368" t="str">
        <f t="shared" si="18"/>
        <v>NO_EX_X_2019_1000 m3_6_2_NC</v>
      </c>
      <c r="G1206" s="327">
        <f>'EU1 ExtraEU Trade'!H35</f>
        <v>10.801</v>
      </c>
    </row>
    <row r="1207" spans="1:7" ht="13.5" thickBot="1" x14ac:dyDescent="0.25">
      <c r="A1207" s="326" t="str">
        <f>Cover!$G$25</f>
        <v>NO</v>
      </c>
      <c r="B1207" s="322" t="s">
        <v>219</v>
      </c>
      <c r="C1207" s="322">
        <f>'JQ1 Production'!$D$10</f>
        <v>2019</v>
      </c>
      <c r="D1207" s="322" t="s">
        <v>291</v>
      </c>
      <c r="E1207" s="331" t="s">
        <v>119</v>
      </c>
      <c r="F1207" s="368" t="str">
        <f t="shared" si="18"/>
        <v>NO_EX_X_2019_1000 m3_6_2_NC_T</v>
      </c>
      <c r="G1207" s="327">
        <f>'EU1 ExtraEU Trade'!H36</f>
        <v>4.9710000000000001</v>
      </c>
    </row>
    <row r="1208" spans="1:7" ht="13.5" thickBot="1" x14ac:dyDescent="0.25">
      <c r="A1208" s="326" t="str">
        <f>Cover!$G$25</f>
        <v>NO</v>
      </c>
      <c r="B1208" s="322" t="s">
        <v>219</v>
      </c>
      <c r="C1208" s="322">
        <f>'JQ1 Production'!$D$10</f>
        <v>2019</v>
      </c>
      <c r="D1208" s="322" t="s">
        <v>291</v>
      </c>
      <c r="E1208" s="331" t="s">
        <v>120</v>
      </c>
      <c r="F1208" s="368" t="str">
        <f t="shared" si="18"/>
        <v>NO_EX_X_2019_1000 m3_6_3</v>
      </c>
      <c r="G1208" s="327">
        <f>'EU1 ExtraEU Trade'!H37</f>
        <v>1.7070000000000001</v>
      </c>
    </row>
    <row r="1209" spans="1:7" ht="13.5" thickBot="1" x14ac:dyDescent="0.25">
      <c r="A1209" s="326" t="str">
        <f>Cover!$G$25</f>
        <v>NO</v>
      </c>
      <c r="B1209" s="322" t="s">
        <v>219</v>
      </c>
      <c r="C1209" s="322">
        <f>'JQ1 Production'!$D$10</f>
        <v>2019</v>
      </c>
      <c r="D1209" s="322" t="s">
        <v>291</v>
      </c>
      <c r="E1209" s="331" t="s">
        <v>121</v>
      </c>
      <c r="F1209" s="368" t="str">
        <f t="shared" si="18"/>
        <v>NO_EX_X_2019_1000 m3_6_3_1</v>
      </c>
      <c r="G1209" s="327">
        <f>'EU1 ExtraEU Trade'!H38</f>
        <v>3.2639999999999998</v>
      </c>
    </row>
    <row r="1210" spans="1:7" ht="13.5" thickBot="1" x14ac:dyDescent="0.25">
      <c r="A1210" s="326" t="str">
        <f>Cover!$G$25</f>
        <v>NO</v>
      </c>
      <c r="B1210" s="322" t="s">
        <v>219</v>
      </c>
      <c r="C1210" s="322">
        <f>'JQ1 Production'!$D$10</f>
        <v>2019</v>
      </c>
      <c r="D1210" s="322" t="s">
        <v>291</v>
      </c>
      <c r="E1210" s="331" t="s">
        <v>122</v>
      </c>
      <c r="F1210" s="368" t="str">
        <f t="shared" si="18"/>
        <v>NO_EX_X_2019_1000 m3_6_4</v>
      </c>
      <c r="G1210" s="327">
        <f>'EU1 ExtraEU Trade'!H39</f>
        <v>3.0009999999999999</v>
      </c>
    </row>
    <row r="1211" spans="1:7" ht="13.5" thickBot="1" x14ac:dyDescent="0.25">
      <c r="A1211" s="326" t="str">
        <f>Cover!$G$25</f>
        <v>NO</v>
      </c>
      <c r="B1211" s="322" t="s">
        <v>219</v>
      </c>
      <c r="C1211" s="322">
        <f>'JQ1 Production'!$D$10</f>
        <v>2019</v>
      </c>
      <c r="D1211" s="322" t="s">
        <v>291</v>
      </c>
      <c r="E1211" s="331" t="s">
        <v>123</v>
      </c>
      <c r="F1211" s="368" t="str">
        <f t="shared" si="18"/>
        <v>NO_EX_X_2019_1000 m3_6_4_1</v>
      </c>
      <c r="G1211" s="327">
        <f>'EU1 ExtraEU Trade'!H40</f>
        <v>1.7410000000000001</v>
      </c>
    </row>
    <row r="1212" spans="1:7" ht="13.5" thickBot="1" x14ac:dyDescent="0.25">
      <c r="A1212" s="326" t="str">
        <f>Cover!$G$25</f>
        <v>NO</v>
      </c>
      <c r="B1212" s="322" t="s">
        <v>219</v>
      </c>
      <c r="C1212" s="322">
        <f>'JQ1 Production'!$D$10</f>
        <v>2019</v>
      </c>
      <c r="D1212" s="322" t="s">
        <v>291</v>
      </c>
      <c r="E1212" s="331" t="s">
        <v>124</v>
      </c>
      <c r="F1212" s="368" t="str">
        <f t="shared" si="18"/>
        <v>NO_EX_X_2019_1000 m3_6_4_2</v>
      </c>
      <c r="G1212" s="327">
        <f>'EU1 ExtraEU Trade'!H41</f>
        <v>7.0000000000000001E-3</v>
      </c>
    </row>
    <row r="1213" spans="1:7" ht="13.5" thickBot="1" x14ac:dyDescent="0.25">
      <c r="A1213" s="326" t="str">
        <f>Cover!$G$25</f>
        <v>NO</v>
      </c>
      <c r="B1213" s="322" t="s">
        <v>219</v>
      </c>
      <c r="C1213" s="322">
        <f>'JQ1 Production'!$D$10</f>
        <v>2019</v>
      </c>
      <c r="D1213" s="322" t="s">
        <v>291</v>
      </c>
      <c r="E1213" s="331" t="s">
        <v>125</v>
      </c>
      <c r="F1213" s="368" t="str">
        <f t="shared" si="18"/>
        <v>NO_EX_X_2019_1000 m3_6_4_3</v>
      </c>
      <c r="G1213" s="327">
        <f>'EU1 ExtraEU Trade'!H42</f>
        <v>4.0890000000000004</v>
      </c>
    </row>
    <row r="1214" spans="1:7" ht="13.5" thickBot="1" x14ac:dyDescent="0.25">
      <c r="A1214" s="326" t="str">
        <f>Cover!$G$25</f>
        <v>NO</v>
      </c>
      <c r="B1214" s="322" t="s">
        <v>219</v>
      </c>
      <c r="C1214" s="322">
        <f>'JQ1 Production'!$D$10</f>
        <v>2019</v>
      </c>
      <c r="D1214" s="322" t="s">
        <v>360</v>
      </c>
      <c r="E1214" s="331">
        <v>7</v>
      </c>
      <c r="F1214" s="368" t="str">
        <f t="shared" si="18"/>
        <v>NO_EX_X_2019_1000 mt_7</v>
      </c>
      <c r="G1214" s="327">
        <f>'EU1 ExtraEU Trade'!H43</f>
        <v>0</v>
      </c>
    </row>
    <row r="1215" spans="1:7" ht="13.5" thickBot="1" x14ac:dyDescent="0.25">
      <c r="A1215" s="326" t="str">
        <f>Cover!$G$25</f>
        <v>NO</v>
      </c>
      <c r="B1215" s="322" t="s">
        <v>219</v>
      </c>
      <c r="C1215" s="322">
        <f>'JQ1 Production'!$D$10</f>
        <v>2019</v>
      </c>
      <c r="D1215" s="322" t="s">
        <v>360</v>
      </c>
      <c r="E1215" s="331" t="s">
        <v>126</v>
      </c>
      <c r="F1215" s="368" t="str">
        <f t="shared" si="18"/>
        <v>NO_EX_X_2019_1000 mt_7_1</v>
      </c>
      <c r="G1215" s="327">
        <f>'EU1 ExtraEU Trade'!H44</f>
        <v>1.2609999999999999</v>
      </c>
    </row>
    <row r="1216" spans="1:7" ht="13.5" thickBot="1" x14ac:dyDescent="0.25">
      <c r="A1216" s="326" t="str">
        <f>Cover!$G$25</f>
        <v>NO</v>
      </c>
      <c r="B1216" s="322" t="s">
        <v>219</v>
      </c>
      <c r="C1216" s="322">
        <f>'JQ1 Production'!$D$10</f>
        <v>2019</v>
      </c>
      <c r="D1216" s="322" t="s">
        <v>360</v>
      </c>
      <c r="E1216" s="331" t="s">
        <v>127</v>
      </c>
      <c r="F1216" s="368" t="str">
        <f t="shared" si="18"/>
        <v>NO_EX_X_2019_1000 mt_7_2</v>
      </c>
      <c r="G1216" s="327">
        <f>'EU1 ExtraEU Trade'!H45</f>
        <v>2.8279999999999998</v>
      </c>
    </row>
    <row r="1217" spans="1:7" ht="13.5" thickBot="1" x14ac:dyDescent="0.25">
      <c r="A1217" s="326" t="str">
        <f>Cover!$G$25</f>
        <v>NO</v>
      </c>
      <c r="B1217" s="322" t="s">
        <v>219</v>
      </c>
      <c r="C1217" s="322">
        <f>'JQ1 Production'!$D$10</f>
        <v>2019</v>
      </c>
      <c r="D1217" s="322" t="s">
        <v>360</v>
      </c>
      <c r="E1217" s="331" t="s">
        <v>128</v>
      </c>
      <c r="F1217" s="368" t="str">
        <f t="shared" si="18"/>
        <v>NO_EX_X_2019_1000 mt_7_3</v>
      </c>
      <c r="G1217" s="327">
        <f>'EU1 ExtraEU Trade'!H46</f>
        <v>0</v>
      </c>
    </row>
    <row r="1218" spans="1:7" ht="13.5" thickBot="1" x14ac:dyDescent="0.25">
      <c r="A1218" s="326" t="str">
        <f>Cover!$G$25</f>
        <v>NO</v>
      </c>
      <c r="B1218" s="322" t="s">
        <v>219</v>
      </c>
      <c r="C1218" s="322">
        <f>'JQ1 Production'!$D$10</f>
        <v>2019</v>
      </c>
      <c r="D1218" s="322" t="s">
        <v>360</v>
      </c>
      <c r="E1218" s="331" t="s">
        <v>129</v>
      </c>
      <c r="F1218" s="368" t="str">
        <f t="shared" si="18"/>
        <v>NO_EX_X_2019_1000 mt_7_3_1</v>
      </c>
      <c r="G1218" s="327">
        <f>'EU1 ExtraEU Trade'!H47</f>
        <v>19.074000000000002</v>
      </c>
    </row>
    <row r="1219" spans="1:7" ht="13.5" thickBot="1" x14ac:dyDescent="0.25">
      <c r="A1219" s="326" t="str">
        <f>Cover!$G$25</f>
        <v>NO</v>
      </c>
      <c r="B1219" s="322" t="s">
        <v>219</v>
      </c>
      <c r="C1219" s="322">
        <f>'JQ1 Production'!$D$10</f>
        <v>2019</v>
      </c>
      <c r="D1219" s="322" t="s">
        <v>360</v>
      </c>
      <c r="E1219" s="331" t="s">
        <v>130</v>
      </c>
      <c r="F1219" s="368" t="str">
        <f t="shared" si="18"/>
        <v>NO_EX_X_2019_1000 mt_7_3_2</v>
      </c>
      <c r="G1219" s="327">
        <f>'EU1 ExtraEU Trade'!H48</f>
        <v>0</v>
      </c>
    </row>
    <row r="1220" spans="1:7" ht="13.5" thickBot="1" x14ac:dyDescent="0.25">
      <c r="A1220" s="326" t="str">
        <f>Cover!$G$25</f>
        <v>NO</v>
      </c>
      <c r="B1220" s="322" t="s">
        <v>219</v>
      </c>
      <c r="C1220" s="322">
        <f>'JQ1 Production'!$D$10</f>
        <v>2019</v>
      </c>
      <c r="D1220" s="322" t="s">
        <v>360</v>
      </c>
      <c r="E1220" s="331" t="s">
        <v>131</v>
      </c>
      <c r="F1220" s="368" t="str">
        <f t="shared" si="18"/>
        <v>NO_EX_X_2019_1000 mt_7_3_3</v>
      </c>
      <c r="G1220" s="327">
        <f>'EU1 ExtraEU Trade'!H49</f>
        <v>0</v>
      </c>
    </row>
    <row r="1221" spans="1:7" ht="13.5" thickBot="1" x14ac:dyDescent="0.25">
      <c r="A1221" s="326" t="str">
        <f>Cover!$G$25</f>
        <v>NO</v>
      </c>
      <c r="B1221" s="322" t="s">
        <v>219</v>
      </c>
      <c r="C1221" s="322">
        <f>'JQ1 Production'!$D$10</f>
        <v>2019</v>
      </c>
      <c r="D1221" s="322" t="s">
        <v>360</v>
      </c>
      <c r="E1221" s="331" t="s">
        <v>132</v>
      </c>
      <c r="F1221" s="368" t="str">
        <f t="shared" si="18"/>
        <v>NO_EX_X_2019_1000 mt_7_3_4</v>
      </c>
      <c r="G1221" s="327">
        <f>'EU1 ExtraEU Trade'!H50</f>
        <v>0</v>
      </c>
    </row>
    <row r="1222" spans="1:7" ht="13.5" thickBot="1" x14ac:dyDescent="0.25">
      <c r="A1222" s="326" t="str">
        <f>Cover!$G$25</f>
        <v>NO</v>
      </c>
      <c r="B1222" s="322" t="s">
        <v>219</v>
      </c>
      <c r="C1222" s="322">
        <f>'JQ1 Production'!$D$10</f>
        <v>2019</v>
      </c>
      <c r="D1222" s="322" t="s">
        <v>360</v>
      </c>
      <c r="E1222" s="331" t="s">
        <v>133</v>
      </c>
      <c r="F1222" s="368" t="str">
        <f t="shared" si="18"/>
        <v>NO_EX_X_2019_1000 mt_7_4</v>
      </c>
      <c r="G1222" s="327">
        <f>'EU1 ExtraEU Trade'!H51</f>
        <v>0</v>
      </c>
    </row>
    <row r="1223" spans="1:7" ht="13.5" thickBot="1" x14ac:dyDescent="0.25">
      <c r="A1223" s="326" t="str">
        <f>Cover!$G$25</f>
        <v>NO</v>
      </c>
      <c r="B1223" s="322" t="s">
        <v>219</v>
      </c>
      <c r="C1223" s="322">
        <f>'JQ1 Production'!$D$10</f>
        <v>2019</v>
      </c>
      <c r="D1223" s="322" t="s">
        <v>360</v>
      </c>
      <c r="E1223" s="331">
        <v>8</v>
      </c>
      <c r="F1223" s="368" t="str">
        <f t="shared" si="18"/>
        <v>NO_EX_X_2019_1000 mt_8</v>
      </c>
      <c r="G1223" s="327">
        <f>'EU1 ExtraEU Trade'!H52</f>
        <v>62.307000000000002</v>
      </c>
    </row>
    <row r="1224" spans="1:7" ht="13.5" thickBot="1" x14ac:dyDescent="0.25">
      <c r="A1224" s="326" t="str">
        <f>Cover!$G$25</f>
        <v>NO</v>
      </c>
      <c r="B1224" s="322" t="s">
        <v>219</v>
      </c>
      <c r="C1224" s="322">
        <f>'JQ1 Production'!$D$10</f>
        <v>2019</v>
      </c>
      <c r="D1224" s="322" t="s">
        <v>360</v>
      </c>
      <c r="E1224" s="331" t="s">
        <v>134</v>
      </c>
      <c r="F1224" s="368" t="str">
        <f t="shared" si="18"/>
        <v>NO_EX_X_2019_1000 mt_8_1</v>
      </c>
      <c r="G1224" s="327">
        <f>'EU1 ExtraEU Trade'!H53</f>
        <v>0</v>
      </c>
    </row>
    <row r="1225" spans="1:7" ht="13.5" thickBot="1" x14ac:dyDescent="0.25">
      <c r="A1225" s="326" t="str">
        <f>Cover!$G$25</f>
        <v>NO</v>
      </c>
      <c r="B1225" s="322" t="s">
        <v>219</v>
      </c>
      <c r="C1225" s="322">
        <f>'JQ1 Production'!$D$10</f>
        <v>2019</v>
      </c>
      <c r="D1225" s="322" t="s">
        <v>360</v>
      </c>
      <c r="E1225" s="331" t="s">
        <v>135</v>
      </c>
      <c r="F1225" s="368" t="str">
        <f t="shared" si="18"/>
        <v>NO_EX_X_2019_1000 mt_8_2</v>
      </c>
      <c r="G1225" s="327">
        <f>'EU1 ExtraEU Trade'!H54</f>
        <v>0</v>
      </c>
    </row>
    <row r="1226" spans="1:7" ht="13.5" thickBot="1" x14ac:dyDescent="0.25">
      <c r="A1226" s="326" t="str">
        <f>Cover!$G$25</f>
        <v>NO</v>
      </c>
      <c r="B1226" s="322" t="s">
        <v>219</v>
      </c>
      <c r="C1226" s="322">
        <f>'JQ1 Production'!$D$10</f>
        <v>2019</v>
      </c>
      <c r="D1226" s="322" t="s">
        <v>360</v>
      </c>
      <c r="E1226" s="331">
        <v>9</v>
      </c>
      <c r="F1226" s="368" t="str">
        <f t="shared" si="18"/>
        <v>NO_EX_X_2019_1000 mt_9</v>
      </c>
      <c r="G1226" s="327">
        <f>'EU1 ExtraEU Trade'!H55</f>
        <v>0</v>
      </c>
    </row>
    <row r="1227" spans="1:7" ht="13.5" thickBot="1" x14ac:dyDescent="0.25">
      <c r="A1227" s="326" t="str">
        <f>Cover!$G$25</f>
        <v>NO</v>
      </c>
      <c r="B1227" s="322" t="s">
        <v>219</v>
      </c>
      <c r="C1227" s="322">
        <f>'JQ1 Production'!$D$10</f>
        <v>2019</v>
      </c>
      <c r="D1227" s="322" t="s">
        <v>360</v>
      </c>
      <c r="E1227" s="331">
        <v>10</v>
      </c>
      <c r="F1227" s="368" t="str">
        <f t="shared" si="18"/>
        <v>NO_EX_X_2019_1000 mt_10</v>
      </c>
      <c r="G1227" s="327">
        <f>'EU1 ExtraEU Trade'!H56</f>
        <v>60.86</v>
      </c>
    </row>
    <row r="1228" spans="1:7" ht="13.5" thickBot="1" x14ac:dyDescent="0.25">
      <c r="A1228" s="326" t="str">
        <f>Cover!$G$25</f>
        <v>NO</v>
      </c>
      <c r="B1228" s="322" t="s">
        <v>219</v>
      </c>
      <c r="C1228" s="322">
        <f>'JQ1 Production'!$D$10</f>
        <v>2019</v>
      </c>
      <c r="D1228" s="322" t="s">
        <v>360</v>
      </c>
      <c r="E1228" s="331" t="s">
        <v>136</v>
      </c>
      <c r="F1228" s="368" t="str">
        <f t="shared" si="18"/>
        <v>NO_EX_X_2019_1000 mt_10_1</v>
      </c>
      <c r="G1228" s="327">
        <f>'EU1 ExtraEU Trade'!H57</f>
        <v>0</v>
      </c>
    </row>
    <row r="1229" spans="1:7" ht="13.5" thickBot="1" x14ac:dyDescent="0.25">
      <c r="A1229" s="326" t="str">
        <f>Cover!$G$25</f>
        <v>NO</v>
      </c>
      <c r="B1229" s="322" t="s">
        <v>219</v>
      </c>
      <c r="C1229" s="322">
        <f>'JQ1 Production'!$D$10</f>
        <v>2019</v>
      </c>
      <c r="D1229" s="322" t="s">
        <v>360</v>
      </c>
      <c r="E1229" s="331" t="s">
        <v>137</v>
      </c>
      <c r="F1229" s="368" t="str">
        <f t="shared" si="18"/>
        <v>NO_EX_X_2019_1000 mt_10_1_1</v>
      </c>
      <c r="G1229" s="327">
        <f>'EU1 ExtraEU Trade'!H58</f>
        <v>0</v>
      </c>
    </row>
    <row r="1230" spans="1:7" ht="13.5" thickBot="1" x14ac:dyDescent="0.25">
      <c r="A1230" s="326" t="str">
        <f>Cover!$G$25</f>
        <v>NO</v>
      </c>
      <c r="B1230" s="322" t="s">
        <v>219</v>
      </c>
      <c r="C1230" s="322">
        <f>'JQ1 Production'!$D$10</f>
        <v>2019</v>
      </c>
      <c r="D1230" s="322" t="s">
        <v>360</v>
      </c>
      <c r="E1230" s="331" t="s">
        <v>138</v>
      </c>
      <c r="F1230" s="368" t="str">
        <f t="shared" si="18"/>
        <v>NO_EX_X_2019_1000 mt_10_1_2</v>
      </c>
      <c r="G1230" s="327">
        <f>'EU1 ExtraEU Trade'!H59</f>
        <v>0</v>
      </c>
    </row>
    <row r="1231" spans="1:7" ht="13.5" thickBot="1" x14ac:dyDescent="0.25">
      <c r="A1231" s="326" t="str">
        <f>Cover!$G$25</f>
        <v>NO</v>
      </c>
      <c r="B1231" s="322" t="s">
        <v>219</v>
      </c>
      <c r="C1231" s="322">
        <f>'JQ1 Production'!$D$10</f>
        <v>2019</v>
      </c>
      <c r="D1231" s="322" t="s">
        <v>360</v>
      </c>
      <c r="E1231" s="331" t="s">
        <v>139</v>
      </c>
      <c r="F1231" s="368" t="str">
        <f t="shared" si="18"/>
        <v>NO_EX_X_2019_1000 mt_10_1_3</v>
      </c>
      <c r="G1231" s="327">
        <f>'EU1 ExtraEU Trade'!H60</f>
        <v>0</v>
      </c>
    </row>
    <row r="1232" spans="1:7" ht="13.5" thickBot="1" x14ac:dyDescent="0.25">
      <c r="A1232" s="326" t="str">
        <f>Cover!$G$25</f>
        <v>NO</v>
      </c>
      <c r="B1232" s="322" t="s">
        <v>219</v>
      </c>
      <c r="C1232" s="322">
        <f>'JQ1 Production'!$D$10</f>
        <v>2019</v>
      </c>
      <c r="D1232" s="322" t="s">
        <v>360</v>
      </c>
      <c r="E1232" s="331" t="s">
        <v>140</v>
      </c>
      <c r="F1232" s="368" t="str">
        <f t="shared" si="18"/>
        <v>NO_EX_X_2019_1000 mt_10_1_4</v>
      </c>
      <c r="G1232" s="327">
        <f>'EU1 ExtraEU Trade'!H61</f>
        <v>6.0000000000000001E-3</v>
      </c>
    </row>
    <row r="1233" spans="1:7" ht="13.5" thickBot="1" x14ac:dyDescent="0.25">
      <c r="A1233" s="326" t="str">
        <f>Cover!$G$25</f>
        <v>NO</v>
      </c>
      <c r="B1233" s="322" t="s">
        <v>219</v>
      </c>
      <c r="C1233" s="322">
        <f>'JQ1 Production'!$D$10</f>
        <v>2019</v>
      </c>
      <c r="D1233" s="322" t="s">
        <v>360</v>
      </c>
      <c r="E1233" s="331" t="s">
        <v>141</v>
      </c>
      <c r="F1233" s="368" t="str">
        <f t="shared" si="18"/>
        <v>NO_EX_X_2019_1000 mt_10_2</v>
      </c>
      <c r="G1233" s="327">
        <f>'EU1 ExtraEU Trade'!H62</f>
        <v>0.01</v>
      </c>
    </row>
    <row r="1234" spans="1:7" ht="13.5" thickBot="1" x14ac:dyDescent="0.25">
      <c r="A1234" s="326" t="str">
        <f>Cover!$G$25</f>
        <v>NO</v>
      </c>
      <c r="B1234" s="322" t="s">
        <v>219</v>
      </c>
      <c r="C1234" s="322">
        <f>'JQ1 Production'!$D$10</f>
        <v>2019</v>
      </c>
      <c r="D1234" s="322" t="s">
        <v>360</v>
      </c>
      <c r="E1234" s="331" t="s">
        <v>142</v>
      </c>
      <c r="F1234" s="368" t="str">
        <f t="shared" si="18"/>
        <v>NO_EX_X_2019_1000 mt_10_3</v>
      </c>
      <c r="G1234" s="327">
        <f>'EU1 ExtraEU Trade'!H63</f>
        <v>1E-3</v>
      </c>
    </row>
    <row r="1235" spans="1:7" ht="13.5" thickBot="1" x14ac:dyDescent="0.25">
      <c r="A1235" s="326" t="str">
        <f>Cover!$G$25</f>
        <v>NO</v>
      </c>
      <c r="B1235" s="322" t="s">
        <v>219</v>
      </c>
      <c r="C1235" s="322">
        <f>'JQ1 Production'!$D$10</f>
        <v>2019</v>
      </c>
      <c r="D1235" s="322" t="s">
        <v>360</v>
      </c>
      <c r="E1235" s="331" t="s">
        <v>143</v>
      </c>
      <c r="F1235" s="368" t="str">
        <f t="shared" si="18"/>
        <v>NO_EX_X_2019_1000 mt_10_3_1</v>
      </c>
      <c r="G1235" s="327">
        <f>'EU1 ExtraEU Trade'!H64</f>
        <v>21.14</v>
      </c>
    </row>
    <row r="1236" spans="1:7" ht="13.5" thickBot="1" x14ac:dyDescent="0.25">
      <c r="A1236" s="326" t="str">
        <f>Cover!$G$25</f>
        <v>NO</v>
      </c>
      <c r="B1236" s="322" t="s">
        <v>219</v>
      </c>
      <c r="C1236" s="322">
        <f>'JQ1 Production'!$D$10</f>
        <v>2019</v>
      </c>
      <c r="D1236" s="322" t="s">
        <v>360</v>
      </c>
      <c r="E1236" s="331" t="s">
        <v>144</v>
      </c>
      <c r="F1236" s="368" t="str">
        <f t="shared" si="18"/>
        <v>NO_EX_X_2019_1000 mt_10_3_2</v>
      </c>
      <c r="G1236" s="327">
        <f>'EU1 ExtraEU Trade'!H65</f>
        <v>0.41599999999999998</v>
      </c>
    </row>
    <row r="1237" spans="1:7" ht="13.5" thickBot="1" x14ac:dyDescent="0.25">
      <c r="A1237" s="326" t="str">
        <f>Cover!$G$25</f>
        <v>NO</v>
      </c>
      <c r="B1237" s="322" t="s">
        <v>219</v>
      </c>
      <c r="C1237" s="322">
        <f>'JQ1 Production'!$D$10</f>
        <v>2019</v>
      </c>
      <c r="D1237" s="322" t="s">
        <v>360</v>
      </c>
      <c r="E1237" s="331" t="s">
        <v>145</v>
      </c>
      <c r="F1237" s="368" t="str">
        <f t="shared" si="18"/>
        <v>NO_EX_X_2019_1000 mt_10_3_3</v>
      </c>
      <c r="G1237" s="327">
        <f>'EU1 ExtraEU Trade'!H66</f>
        <v>5.0000000000000001E-3</v>
      </c>
    </row>
    <row r="1238" spans="1:7" ht="13.5" thickBot="1" x14ac:dyDescent="0.25">
      <c r="A1238" s="326" t="str">
        <f>Cover!$G$25</f>
        <v>NO</v>
      </c>
      <c r="B1238" s="322" t="s">
        <v>219</v>
      </c>
      <c r="C1238" s="322">
        <f>'JQ1 Production'!$D$10</f>
        <v>2019</v>
      </c>
      <c r="D1238" s="322" t="s">
        <v>360</v>
      </c>
      <c r="E1238" s="331" t="s">
        <v>146</v>
      </c>
      <c r="F1238" s="368" t="str">
        <f t="shared" si="18"/>
        <v>NO_EX_X_2019_1000 mt_10_3_4</v>
      </c>
      <c r="G1238" s="327">
        <f>'EU1 ExtraEU Trade'!H67</f>
        <v>18.882999999999999</v>
      </c>
    </row>
    <row r="1239" spans="1:7" ht="13.5" thickBot="1" x14ac:dyDescent="0.25">
      <c r="A1239" s="343" t="str">
        <f>Cover!$G$25</f>
        <v>NO</v>
      </c>
      <c r="B1239" s="340" t="s">
        <v>219</v>
      </c>
      <c r="C1239" s="340">
        <f>'JQ1 Production'!$D$10</f>
        <v>2019</v>
      </c>
      <c r="D1239" s="340" t="s">
        <v>360</v>
      </c>
      <c r="E1239" s="344" t="s">
        <v>147</v>
      </c>
      <c r="F1239" s="368" t="str">
        <f t="shared" si="18"/>
        <v>NO_EX_X_2019_1000 mt_10_4</v>
      </c>
      <c r="G1239" s="341">
        <f>'EU1 ExtraEU Trade'!H68</f>
        <v>1.8340000000000001</v>
      </c>
    </row>
    <row r="1240" spans="1:7" ht="13.5" thickBot="1" x14ac:dyDescent="0.25">
      <c r="A1240" s="323" t="str">
        <f>Cover!$G$25</f>
        <v>NO</v>
      </c>
      <c r="B1240" s="324" t="s">
        <v>219</v>
      </c>
      <c r="C1240" s="324">
        <f>'JQ1 Production'!$D$10</f>
        <v>2019</v>
      </c>
      <c r="D1240" s="324" t="s">
        <v>214</v>
      </c>
      <c r="E1240" s="338">
        <v>1</v>
      </c>
      <c r="F1240" s="368" t="str">
        <f t="shared" si="18"/>
        <v>NO_EX_X_2019_1000 NAC_1</v>
      </c>
      <c r="G1240" s="325">
        <f>'EU1 ExtraEU Trade'!I11</f>
        <v>17894</v>
      </c>
    </row>
    <row r="1241" spans="1:7" ht="13.5" thickBot="1" x14ac:dyDescent="0.25">
      <c r="A1241" s="326" t="str">
        <f>Cover!$G$25</f>
        <v>NO</v>
      </c>
      <c r="B1241" s="322" t="s">
        <v>219</v>
      </c>
      <c r="C1241" s="322">
        <f>'JQ1 Production'!$D$10</f>
        <v>2019</v>
      </c>
      <c r="D1241" s="322" t="s">
        <v>214</v>
      </c>
      <c r="E1241" s="331" t="s">
        <v>93</v>
      </c>
      <c r="F1241" s="368" t="str">
        <f t="shared" si="18"/>
        <v>NO_EX_X_2019_1000 NAC_1_1</v>
      </c>
      <c r="G1241" s="325">
        <f>'EU1 ExtraEU Trade'!I12</f>
        <v>0</v>
      </c>
    </row>
    <row r="1242" spans="1:7" ht="13.5" thickBot="1" x14ac:dyDescent="0.25">
      <c r="A1242" s="326" t="str">
        <f>Cover!$G$25</f>
        <v>NO</v>
      </c>
      <c r="B1242" s="322" t="s">
        <v>219</v>
      </c>
      <c r="C1242" s="322">
        <f>'JQ1 Production'!$D$10</f>
        <v>2019</v>
      </c>
      <c r="D1242" s="322" t="s">
        <v>214</v>
      </c>
      <c r="E1242" s="331" t="s">
        <v>96</v>
      </c>
      <c r="F1242" s="368" t="str">
        <f t="shared" si="18"/>
        <v>NO_EX_X_2019_1000 NAC_1_2</v>
      </c>
      <c r="G1242" s="325">
        <f>'EU1 ExtraEU Trade'!I13</f>
        <v>0</v>
      </c>
    </row>
    <row r="1243" spans="1:7" ht="13.5" thickBot="1" x14ac:dyDescent="0.25">
      <c r="A1243" s="326" t="str">
        <f>Cover!$G$25</f>
        <v>NO</v>
      </c>
      <c r="B1243" s="322" t="s">
        <v>219</v>
      </c>
      <c r="C1243" s="322">
        <f>'JQ1 Production'!$D$10</f>
        <v>2019</v>
      </c>
      <c r="D1243" s="322" t="s">
        <v>214</v>
      </c>
      <c r="E1243" s="331" t="s">
        <v>97</v>
      </c>
      <c r="F1243" s="368" t="str">
        <f t="shared" si="18"/>
        <v>NO_EX_X_2019_1000 NAC_1_2_C</v>
      </c>
      <c r="G1243" s="325">
        <f>'EU1 ExtraEU Trade'!I14</f>
        <v>0</v>
      </c>
    </row>
    <row r="1244" spans="1:7" ht="13.5" thickBot="1" x14ac:dyDescent="0.25">
      <c r="A1244" s="326" t="str">
        <f>Cover!$G$25</f>
        <v>NO</v>
      </c>
      <c r="B1244" s="322" t="s">
        <v>219</v>
      </c>
      <c r="C1244" s="322">
        <f>'JQ1 Production'!$D$10</f>
        <v>2019</v>
      </c>
      <c r="D1244" s="322" t="s">
        <v>214</v>
      </c>
      <c r="E1244" s="331" t="s">
        <v>98</v>
      </c>
      <c r="F1244" s="368" t="str">
        <f t="shared" si="18"/>
        <v>NO_EX_X_2019_1000 NAC_1_2_NC</v>
      </c>
      <c r="G1244" s="325">
        <f>'EU1 ExtraEU Trade'!I15</f>
        <v>17894</v>
      </c>
    </row>
    <row r="1245" spans="1:7" ht="13.5" thickBot="1" x14ac:dyDescent="0.25">
      <c r="A1245" s="326" t="str">
        <f>Cover!$G$25</f>
        <v>NO</v>
      </c>
      <c r="B1245" s="322" t="s">
        <v>219</v>
      </c>
      <c r="C1245" s="322">
        <f>'JQ1 Production'!$D$10</f>
        <v>2019</v>
      </c>
      <c r="D1245" s="322" t="s">
        <v>214</v>
      </c>
      <c r="E1245" s="331" t="s">
        <v>99</v>
      </c>
      <c r="F1245" s="368" t="str">
        <f t="shared" si="18"/>
        <v>NO_EX_X_2019_1000 NAC_1_2_NC_T</v>
      </c>
      <c r="G1245" s="325">
        <f>'EU1 ExtraEU Trade'!I16</f>
        <v>17852</v>
      </c>
    </row>
    <row r="1246" spans="1:7" ht="13.5" thickBot="1" x14ac:dyDescent="0.25">
      <c r="A1246" s="326" t="str">
        <f>Cover!$G$25</f>
        <v>NO</v>
      </c>
      <c r="B1246" s="322" t="s">
        <v>219</v>
      </c>
      <c r="C1246" s="322">
        <f>'JQ1 Production'!$D$10</f>
        <v>2019</v>
      </c>
      <c r="D1246" s="322" t="s">
        <v>214</v>
      </c>
      <c r="E1246" s="331">
        <v>2</v>
      </c>
      <c r="F1246" s="368" t="str">
        <f t="shared" si="18"/>
        <v>NO_EX_X_2019_1000 NAC_2</v>
      </c>
      <c r="G1246" s="325">
        <f>'EU1 ExtraEU Trade'!I17</f>
        <v>42</v>
      </c>
    </row>
    <row r="1247" spans="1:7" ht="13.5" thickBot="1" x14ac:dyDescent="0.25">
      <c r="A1247" s="326" t="str">
        <f>Cover!$G$25</f>
        <v>NO</v>
      </c>
      <c r="B1247" s="322" t="s">
        <v>219</v>
      </c>
      <c r="C1247" s="322">
        <f>'JQ1 Production'!$D$10</f>
        <v>2019</v>
      </c>
      <c r="D1247" s="322" t="s">
        <v>214</v>
      </c>
      <c r="E1247" s="331">
        <v>3</v>
      </c>
      <c r="F1247" s="368" t="str">
        <f t="shared" si="18"/>
        <v>NO_EX_X_2019_1000 NAC_3</v>
      </c>
      <c r="G1247" s="325">
        <f>'EU1 ExtraEU Trade'!I18</f>
        <v>0</v>
      </c>
    </row>
    <row r="1248" spans="1:7" ht="13.5" thickBot="1" x14ac:dyDescent="0.25">
      <c r="A1248" s="326" t="str">
        <f>Cover!$G$25</f>
        <v>NO</v>
      </c>
      <c r="B1248" s="322" t="s">
        <v>219</v>
      </c>
      <c r="C1248" s="322">
        <f>'JQ1 Production'!$D$10</f>
        <v>2019</v>
      </c>
      <c r="D1248" s="322" t="s">
        <v>214</v>
      </c>
      <c r="E1248" s="331" t="s">
        <v>378</v>
      </c>
      <c r="F1248" s="368" t="str">
        <f>CONCATENATE(A1248,"_",B1248,"_",C1248,"_",D1248,"_",E1248)</f>
        <v>NO_EX_X_2019_1000 NAC_3_1</v>
      </c>
      <c r="G1248" s="325">
        <f>'EU1 ExtraEU Trade'!I19</f>
        <v>0</v>
      </c>
    </row>
    <row r="1249" spans="1:7" ht="13.5" thickBot="1" x14ac:dyDescent="0.25">
      <c r="A1249" s="326" t="str">
        <f>Cover!$G$25</f>
        <v>NO</v>
      </c>
      <c r="B1249" s="322" t="s">
        <v>219</v>
      </c>
      <c r="C1249" s="322">
        <f>'JQ1 Production'!$D$10</f>
        <v>2019</v>
      </c>
      <c r="D1249" s="322" t="s">
        <v>214</v>
      </c>
      <c r="E1249" s="331" t="s">
        <v>379</v>
      </c>
      <c r="F1249" s="368" t="str">
        <f>CONCATENATE(A1249,"_",B1249,"_",C1249,"_",D1249,"_",E1249)</f>
        <v>NO_EX_X_2019_1000 NAC_3_2</v>
      </c>
      <c r="G1249" s="325">
        <f>'EU1 ExtraEU Trade'!I20</f>
        <v>5</v>
      </c>
    </row>
    <row r="1250" spans="1:7" ht="13.5" thickBot="1" x14ac:dyDescent="0.25">
      <c r="A1250" s="326" t="str">
        <f>Cover!$G$25</f>
        <v>NO</v>
      </c>
      <c r="B1250" s="322" t="s">
        <v>219</v>
      </c>
      <c r="C1250" s="322">
        <f>'JQ1 Production'!$D$10</f>
        <v>2019</v>
      </c>
      <c r="D1250" s="322" t="s">
        <v>214</v>
      </c>
      <c r="E1250" s="331">
        <v>4</v>
      </c>
      <c r="F1250" s="368" t="str">
        <f>CONCATENATE(A1250,"_",B1250,"_",C1250,"_",D1250,"_",E1250)</f>
        <v>NO_EX_X_2019_1000 NAC_4</v>
      </c>
      <c r="G1250" s="325">
        <f>'EU1 ExtraEU Trade'!I21</f>
        <v>5</v>
      </c>
    </row>
    <row r="1251" spans="1:7" ht="13.5" thickBot="1" x14ac:dyDescent="0.25">
      <c r="A1251" s="326" t="str">
        <f>Cover!$G$25</f>
        <v>NO</v>
      </c>
      <c r="B1251" s="322" t="s">
        <v>219</v>
      </c>
      <c r="C1251" s="322">
        <f>'JQ1 Production'!$D$10</f>
        <v>2019</v>
      </c>
      <c r="D1251" s="322" t="s">
        <v>214</v>
      </c>
      <c r="E1251" s="331" t="s">
        <v>380</v>
      </c>
      <c r="F1251" s="368" t="str">
        <f>CONCATENATE(A1251,"_",B1251,"_",C1251,"_",D1251,"_",E1251)</f>
        <v>NO_EX_X_2019_1000 NAC_4_1</v>
      </c>
      <c r="G1251" s="325">
        <f>'EU1 ExtraEU Trade'!I22</f>
        <v>0</v>
      </c>
    </row>
    <row r="1252" spans="1:7" ht="13.5" thickBot="1" x14ac:dyDescent="0.25">
      <c r="A1252" s="326" t="str">
        <f>Cover!$G$25</f>
        <v>NO</v>
      </c>
      <c r="B1252" s="322" t="s">
        <v>219</v>
      </c>
      <c r="C1252" s="322">
        <f>'JQ1 Production'!$D$10</f>
        <v>2019</v>
      </c>
      <c r="D1252" s="322" t="s">
        <v>214</v>
      </c>
      <c r="E1252" s="331" t="s">
        <v>381</v>
      </c>
      <c r="F1252" s="368" t="str">
        <f>CONCATENATE(A1252,"_",B1252,"_",C1252,"_",D1252,"_",E1252)</f>
        <v>NO_EX_X_2019_1000 NAC_4_2</v>
      </c>
      <c r="G1252" s="325">
        <f>'EU1 ExtraEU Trade'!I23</f>
        <v>0</v>
      </c>
    </row>
    <row r="1253" spans="1:7" ht="13.5" thickBot="1" x14ac:dyDescent="0.25">
      <c r="A1253" s="326" t="str">
        <f>Cover!$G$25</f>
        <v>NO</v>
      </c>
      <c r="B1253" s="322" t="s">
        <v>219</v>
      </c>
      <c r="C1253" s="322">
        <f>'JQ1 Production'!$D$10</f>
        <v>2019</v>
      </c>
      <c r="D1253" s="322" t="s">
        <v>214</v>
      </c>
      <c r="E1253" s="331">
        <v>5</v>
      </c>
      <c r="F1253" s="368" t="str">
        <f t="shared" si="18"/>
        <v>NO_EX_X_2019_1000 NAC_5</v>
      </c>
      <c r="G1253" s="325">
        <f>'EU1 ExtraEU Trade'!I24</f>
        <v>0</v>
      </c>
    </row>
    <row r="1254" spans="1:7" ht="13.5" thickBot="1" x14ac:dyDescent="0.25">
      <c r="A1254" s="326" t="str">
        <f>Cover!$G$25</f>
        <v>NO</v>
      </c>
      <c r="B1254" s="322" t="s">
        <v>219</v>
      </c>
      <c r="C1254" s="322">
        <f>'JQ1 Production'!$D$10</f>
        <v>2019</v>
      </c>
      <c r="D1254" s="322" t="s">
        <v>214</v>
      </c>
      <c r="E1254" s="331" t="s">
        <v>109</v>
      </c>
      <c r="F1254" s="368" t="str">
        <f t="shared" si="18"/>
        <v>NO_EX_X_2019_1000 NAC_5_C</v>
      </c>
      <c r="G1254" s="325">
        <f>'EU1 ExtraEU Trade'!I25</f>
        <v>0</v>
      </c>
    </row>
    <row r="1255" spans="1:7" ht="13.5" thickBot="1" x14ac:dyDescent="0.25">
      <c r="A1255" s="326" t="str">
        <f>Cover!$G$25</f>
        <v>NO</v>
      </c>
      <c r="B1255" s="322" t="s">
        <v>219</v>
      </c>
      <c r="C1255" s="322">
        <f>'JQ1 Production'!$D$10</f>
        <v>2019</v>
      </c>
      <c r="D1255" s="322" t="s">
        <v>214</v>
      </c>
      <c r="E1255" s="331" t="s">
        <v>110</v>
      </c>
      <c r="F1255" s="368" t="str">
        <f t="shared" si="18"/>
        <v>NO_EX_X_2019_1000 NAC_5_NC</v>
      </c>
      <c r="G1255" s="325">
        <f>'EU1 ExtraEU Trade'!I26</f>
        <v>0</v>
      </c>
    </row>
    <row r="1256" spans="1:7" ht="13.5" thickBot="1" x14ac:dyDescent="0.25">
      <c r="A1256" s="326" t="str">
        <f>Cover!$G$25</f>
        <v>NO</v>
      </c>
      <c r="B1256" s="322" t="s">
        <v>219</v>
      </c>
      <c r="C1256" s="322">
        <f>'JQ1 Production'!$D$10</f>
        <v>2019</v>
      </c>
      <c r="D1256" s="322" t="s">
        <v>214</v>
      </c>
      <c r="E1256" s="331" t="s">
        <v>111</v>
      </c>
      <c r="F1256" s="368" t="str">
        <f t="shared" si="18"/>
        <v>NO_EX_X_2019_1000 NAC_5_NC_T</v>
      </c>
      <c r="G1256" s="325">
        <f>'EU1 ExtraEU Trade'!I27</f>
        <v>50423</v>
      </c>
    </row>
    <row r="1257" spans="1:7" ht="13.5" thickBot="1" x14ac:dyDescent="0.25">
      <c r="A1257" s="326" t="str">
        <f>Cover!$G$25</f>
        <v>NO</v>
      </c>
      <c r="B1257" s="322" t="s">
        <v>219</v>
      </c>
      <c r="C1257" s="322">
        <f>'JQ1 Production'!$D$10</f>
        <v>2019</v>
      </c>
      <c r="D1257" s="322" t="s">
        <v>214</v>
      </c>
      <c r="E1257" s="331">
        <v>6</v>
      </c>
      <c r="F1257" s="368" t="str">
        <f t="shared" si="18"/>
        <v>NO_EX_X_2019_1000 NAC_6</v>
      </c>
      <c r="G1257" s="325">
        <f>'EU1 ExtraEU Trade'!I28</f>
        <v>47428</v>
      </c>
    </row>
    <row r="1258" spans="1:7" ht="13.5" thickBot="1" x14ac:dyDescent="0.25">
      <c r="A1258" s="326" t="str">
        <f>Cover!$G$25</f>
        <v>NO</v>
      </c>
      <c r="B1258" s="322" t="s">
        <v>219</v>
      </c>
      <c r="C1258" s="322">
        <f>'JQ1 Production'!$D$10</f>
        <v>2019</v>
      </c>
      <c r="D1258" s="322" t="s">
        <v>214</v>
      </c>
      <c r="E1258" s="331" t="s">
        <v>112</v>
      </c>
      <c r="F1258" s="368" t="str">
        <f t="shared" si="18"/>
        <v>NO_EX_X_2019_1000 NAC_6_1</v>
      </c>
      <c r="G1258" s="325">
        <f>'EU1 ExtraEU Trade'!I29</f>
        <v>2994</v>
      </c>
    </row>
    <row r="1259" spans="1:7" ht="13.5" thickBot="1" x14ac:dyDescent="0.25">
      <c r="A1259" s="326" t="str">
        <f>Cover!$G$25</f>
        <v>NO</v>
      </c>
      <c r="B1259" s="322" t="s">
        <v>219</v>
      </c>
      <c r="C1259" s="322">
        <f>'JQ1 Production'!$D$10</f>
        <v>2019</v>
      </c>
      <c r="D1259" s="322" t="s">
        <v>214</v>
      </c>
      <c r="E1259" s="331" t="s">
        <v>113</v>
      </c>
      <c r="F1259" s="368" t="str">
        <f t="shared" si="18"/>
        <v>NO_EX_X_2019_1000 NAC_6_1_C</v>
      </c>
      <c r="G1259" s="325">
        <f>'EU1 ExtraEU Trade'!I30</f>
        <v>21</v>
      </c>
    </row>
    <row r="1260" spans="1:7" ht="13.5" thickBot="1" x14ac:dyDescent="0.25">
      <c r="A1260" s="326" t="str">
        <f>Cover!$G$25</f>
        <v>NO</v>
      </c>
      <c r="B1260" s="322" t="s">
        <v>219</v>
      </c>
      <c r="C1260" s="322">
        <f>'JQ1 Production'!$D$10</f>
        <v>2019</v>
      </c>
      <c r="D1260" s="322" t="s">
        <v>214</v>
      </c>
      <c r="E1260" s="331" t="s">
        <v>114</v>
      </c>
      <c r="F1260" s="368" t="str">
        <f t="shared" si="18"/>
        <v>NO_EX_X_2019_1000 NAC_6_1_NC</v>
      </c>
      <c r="G1260" s="325">
        <f>'EU1 ExtraEU Trade'!I31</f>
        <v>3</v>
      </c>
    </row>
    <row r="1261" spans="1:7" ht="13.5" thickBot="1" x14ac:dyDescent="0.25">
      <c r="A1261" s="326" t="str">
        <f>Cover!$G$25</f>
        <v>NO</v>
      </c>
      <c r="B1261" s="322" t="s">
        <v>219</v>
      </c>
      <c r="C1261" s="322">
        <f>'JQ1 Production'!$D$10</f>
        <v>2019</v>
      </c>
      <c r="D1261" s="322" t="s">
        <v>214</v>
      </c>
      <c r="E1261" s="331" t="s">
        <v>115</v>
      </c>
      <c r="F1261" s="368" t="str">
        <f t="shared" si="18"/>
        <v>NO_EX_X_2019_1000 NAC_6_1_NC_T</v>
      </c>
      <c r="G1261" s="325">
        <f>'EU1 ExtraEU Trade'!I32</f>
        <v>3</v>
      </c>
    </row>
    <row r="1262" spans="1:7" ht="13.5" thickBot="1" x14ac:dyDescent="0.25">
      <c r="A1262" s="326" t="str">
        <f>Cover!$G$25</f>
        <v>NO</v>
      </c>
      <c r="B1262" s="322" t="s">
        <v>219</v>
      </c>
      <c r="C1262" s="322">
        <f>'JQ1 Production'!$D$10</f>
        <v>2019</v>
      </c>
      <c r="D1262" s="322" t="s">
        <v>214</v>
      </c>
      <c r="E1262" s="331" t="s">
        <v>116</v>
      </c>
      <c r="F1262" s="368" t="str">
        <f t="shared" si="18"/>
        <v>NO_EX_X_2019_1000 NAC_6_2</v>
      </c>
      <c r="G1262" s="325">
        <f>'EU1 ExtraEU Trade'!I33</f>
        <v>0</v>
      </c>
    </row>
    <row r="1263" spans="1:7" ht="13.5" thickBot="1" x14ac:dyDescent="0.25">
      <c r="A1263" s="326" t="str">
        <f>Cover!$G$25</f>
        <v>NO</v>
      </c>
      <c r="B1263" s="322" t="s">
        <v>219</v>
      </c>
      <c r="C1263" s="322">
        <f>'JQ1 Production'!$D$10</f>
        <v>2019</v>
      </c>
      <c r="D1263" s="322" t="s">
        <v>214</v>
      </c>
      <c r="E1263" s="331" t="s">
        <v>117</v>
      </c>
      <c r="F1263" s="368" t="str">
        <f t="shared" si="18"/>
        <v>NO_EX_X_2019_1000 NAC_6_2_C</v>
      </c>
      <c r="G1263" s="325">
        <f>'EU1 ExtraEU Trade'!I34</f>
        <v>0</v>
      </c>
    </row>
    <row r="1264" spans="1:7" ht="13.5" thickBot="1" x14ac:dyDescent="0.25">
      <c r="A1264" s="326" t="str">
        <f>Cover!$G$25</f>
        <v>NO</v>
      </c>
      <c r="B1264" s="322" t="s">
        <v>219</v>
      </c>
      <c r="C1264" s="322">
        <f>'JQ1 Production'!$D$10</f>
        <v>2019</v>
      </c>
      <c r="D1264" s="322" t="s">
        <v>214</v>
      </c>
      <c r="E1264" s="331" t="s">
        <v>118</v>
      </c>
      <c r="F1264" s="368" t="str">
        <f t="shared" si="18"/>
        <v>NO_EX_X_2019_1000 NAC_6_2_NC</v>
      </c>
      <c r="G1264" s="325">
        <f>'EU1 ExtraEU Trade'!I35</f>
        <v>68277</v>
      </c>
    </row>
    <row r="1265" spans="1:7" ht="13.5" thickBot="1" x14ac:dyDescent="0.25">
      <c r="A1265" s="326" t="str">
        <f>Cover!$G$25</f>
        <v>NO</v>
      </c>
      <c r="B1265" s="322" t="s">
        <v>219</v>
      </c>
      <c r="C1265" s="322">
        <f>'JQ1 Production'!$D$10</f>
        <v>2019</v>
      </c>
      <c r="D1265" s="322" t="s">
        <v>214</v>
      </c>
      <c r="E1265" s="331" t="s">
        <v>119</v>
      </c>
      <c r="F1265" s="368" t="str">
        <f t="shared" si="18"/>
        <v>NO_EX_X_2019_1000 NAC_6_2_NC_T</v>
      </c>
      <c r="G1265" s="325">
        <f>'EU1 ExtraEU Trade'!I36</f>
        <v>21315</v>
      </c>
    </row>
    <row r="1266" spans="1:7" ht="13.5" thickBot="1" x14ac:dyDescent="0.25">
      <c r="A1266" s="326" t="str">
        <f>Cover!$G$25</f>
        <v>NO</v>
      </c>
      <c r="B1266" s="322" t="s">
        <v>219</v>
      </c>
      <c r="C1266" s="322">
        <f>'JQ1 Production'!$D$10</f>
        <v>2019</v>
      </c>
      <c r="D1266" s="322" t="s">
        <v>214</v>
      </c>
      <c r="E1266" s="331" t="s">
        <v>120</v>
      </c>
      <c r="F1266" s="368" t="str">
        <f t="shared" si="18"/>
        <v>NO_EX_X_2019_1000 NAC_6_3</v>
      </c>
      <c r="G1266" s="325">
        <f>'EU1 ExtraEU Trade'!I37</f>
        <v>13626</v>
      </c>
    </row>
    <row r="1267" spans="1:7" ht="13.5" thickBot="1" x14ac:dyDescent="0.25">
      <c r="A1267" s="326" t="str">
        <f>Cover!$G$25</f>
        <v>NO</v>
      </c>
      <c r="B1267" s="322" t="s">
        <v>219</v>
      </c>
      <c r="C1267" s="322">
        <f>'JQ1 Production'!$D$10</f>
        <v>2019</v>
      </c>
      <c r="D1267" s="322" t="s">
        <v>214</v>
      </c>
      <c r="E1267" s="331" t="s">
        <v>121</v>
      </c>
      <c r="F1267" s="368" t="str">
        <f t="shared" ref="F1267:F1334" si="19">CONCATENATE(A1267,"_",B1267,"_",C1267,"_",D1267,"_",E1267)</f>
        <v>NO_EX_X_2019_1000 NAC_6_3_1</v>
      </c>
      <c r="G1267" s="325">
        <f>'EU1 ExtraEU Trade'!I38</f>
        <v>7689</v>
      </c>
    </row>
    <row r="1268" spans="1:7" ht="13.5" thickBot="1" x14ac:dyDescent="0.25">
      <c r="A1268" s="326" t="str">
        <f>Cover!$G$25</f>
        <v>NO</v>
      </c>
      <c r="B1268" s="322" t="s">
        <v>219</v>
      </c>
      <c r="C1268" s="322">
        <f>'JQ1 Production'!$D$10</f>
        <v>2019</v>
      </c>
      <c r="D1268" s="322" t="s">
        <v>214</v>
      </c>
      <c r="E1268" s="331" t="s">
        <v>122</v>
      </c>
      <c r="F1268" s="368" t="str">
        <f t="shared" si="19"/>
        <v>NO_EX_X_2019_1000 NAC_6_4</v>
      </c>
      <c r="G1268" s="325">
        <f>'EU1 ExtraEU Trade'!I39</f>
        <v>2730</v>
      </c>
    </row>
    <row r="1269" spans="1:7" ht="13.5" thickBot="1" x14ac:dyDescent="0.25">
      <c r="A1269" s="326" t="str">
        <f>Cover!$G$25</f>
        <v>NO</v>
      </c>
      <c r="B1269" s="322" t="s">
        <v>219</v>
      </c>
      <c r="C1269" s="322">
        <f>'JQ1 Production'!$D$10</f>
        <v>2019</v>
      </c>
      <c r="D1269" s="322" t="s">
        <v>214</v>
      </c>
      <c r="E1269" s="331" t="s">
        <v>123</v>
      </c>
      <c r="F1269" s="368" t="str">
        <f t="shared" si="19"/>
        <v>NO_EX_X_2019_1000 NAC_6_4_1</v>
      </c>
      <c r="G1269" s="325">
        <f>'EU1 ExtraEU Trade'!I40</f>
        <v>6722</v>
      </c>
    </row>
    <row r="1270" spans="1:7" ht="13.5" thickBot="1" x14ac:dyDescent="0.25">
      <c r="A1270" s="326" t="str">
        <f>Cover!$G$25</f>
        <v>NO</v>
      </c>
      <c r="B1270" s="322" t="s">
        <v>219</v>
      </c>
      <c r="C1270" s="322">
        <f>'JQ1 Production'!$D$10</f>
        <v>2019</v>
      </c>
      <c r="D1270" s="322" t="s">
        <v>214</v>
      </c>
      <c r="E1270" s="331" t="s">
        <v>124</v>
      </c>
      <c r="F1270" s="368" t="str">
        <f t="shared" si="19"/>
        <v>NO_EX_X_2019_1000 NAC_6_4_2</v>
      </c>
      <c r="G1270" s="325">
        <f>'EU1 ExtraEU Trade'!I41</f>
        <v>139</v>
      </c>
    </row>
    <row r="1271" spans="1:7" ht="13.5" thickBot="1" x14ac:dyDescent="0.25">
      <c r="A1271" s="326" t="str">
        <f>Cover!$G$25</f>
        <v>NO</v>
      </c>
      <c r="B1271" s="322" t="s">
        <v>219</v>
      </c>
      <c r="C1271" s="322">
        <f>'JQ1 Production'!$D$10</f>
        <v>2019</v>
      </c>
      <c r="D1271" s="322" t="s">
        <v>214</v>
      </c>
      <c r="E1271" s="331" t="s">
        <v>125</v>
      </c>
      <c r="F1271" s="368" t="str">
        <f t="shared" si="19"/>
        <v>NO_EX_X_2019_1000 NAC_6_4_3</v>
      </c>
      <c r="G1271" s="325">
        <f>'EU1 ExtraEU Trade'!I42</f>
        <v>40240</v>
      </c>
    </row>
    <row r="1272" spans="1:7" ht="13.5" thickBot="1" x14ac:dyDescent="0.25">
      <c r="A1272" s="326" t="str">
        <f>Cover!$G$25</f>
        <v>NO</v>
      </c>
      <c r="B1272" s="322" t="s">
        <v>219</v>
      </c>
      <c r="C1272" s="322">
        <f>'JQ1 Production'!$D$10</f>
        <v>2019</v>
      </c>
      <c r="D1272" s="322" t="s">
        <v>214</v>
      </c>
      <c r="E1272" s="331">
        <v>7</v>
      </c>
      <c r="F1272" s="368" t="str">
        <f t="shared" si="19"/>
        <v>NO_EX_X_2019_1000 NAC_7</v>
      </c>
      <c r="G1272" s="325">
        <f>'EU1 ExtraEU Trade'!I43</f>
        <v>0</v>
      </c>
    </row>
    <row r="1273" spans="1:7" ht="13.5" thickBot="1" x14ac:dyDescent="0.25">
      <c r="A1273" s="326" t="str">
        <f>Cover!$G$25</f>
        <v>NO</v>
      </c>
      <c r="B1273" s="322" t="s">
        <v>219</v>
      </c>
      <c r="C1273" s="322">
        <f>'JQ1 Production'!$D$10</f>
        <v>2019</v>
      </c>
      <c r="D1273" s="322" t="s">
        <v>214</v>
      </c>
      <c r="E1273" s="331" t="s">
        <v>126</v>
      </c>
      <c r="F1273" s="368" t="str">
        <f t="shared" si="19"/>
        <v>NO_EX_X_2019_1000 NAC_7_1</v>
      </c>
      <c r="G1273" s="325">
        <f>'EU1 ExtraEU Trade'!I44</f>
        <v>17786</v>
      </c>
    </row>
    <row r="1274" spans="1:7" ht="13.5" thickBot="1" x14ac:dyDescent="0.25">
      <c r="A1274" s="326" t="str">
        <f>Cover!$G$25</f>
        <v>NO</v>
      </c>
      <c r="B1274" s="322" t="s">
        <v>219</v>
      </c>
      <c r="C1274" s="322">
        <f>'JQ1 Production'!$D$10</f>
        <v>2019</v>
      </c>
      <c r="D1274" s="322" t="s">
        <v>214</v>
      </c>
      <c r="E1274" s="331" t="s">
        <v>127</v>
      </c>
      <c r="F1274" s="368" t="str">
        <f t="shared" si="19"/>
        <v>NO_EX_X_2019_1000 NAC_7_2</v>
      </c>
      <c r="G1274" s="325">
        <f>'EU1 ExtraEU Trade'!I45</f>
        <v>22453</v>
      </c>
    </row>
    <row r="1275" spans="1:7" ht="13.5" thickBot="1" x14ac:dyDescent="0.25">
      <c r="A1275" s="326" t="str">
        <f>Cover!$G$25</f>
        <v>NO</v>
      </c>
      <c r="B1275" s="322" t="s">
        <v>219</v>
      </c>
      <c r="C1275" s="322">
        <f>'JQ1 Production'!$D$10</f>
        <v>2019</v>
      </c>
      <c r="D1275" s="322" t="s">
        <v>214</v>
      </c>
      <c r="E1275" s="331" t="s">
        <v>128</v>
      </c>
      <c r="F1275" s="368" t="str">
        <f t="shared" si="19"/>
        <v>NO_EX_X_2019_1000 NAC_7_3</v>
      </c>
      <c r="G1275" s="325">
        <f>'EU1 ExtraEU Trade'!I46</f>
        <v>0</v>
      </c>
    </row>
    <row r="1276" spans="1:7" ht="13.5" thickBot="1" x14ac:dyDescent="0.25">
      <c r="A1276" s="326" t="str">
        <f>Cover!$G$25</f>
        <v>NO</v>
      </c>
      <c r="B1276" s="322" t="s">
        <v>219</v>
      </c>
      <c r="C1276" s="322">
        <f>'JQ1 Production'!$D$10</f>
        <v>2019</v>
      </c>
      <c r="D1276" s="322" t="s">
        <v>214</v>
      </c>
      <c r="E1276" s="331" t="s">
        <v>129</v>
      </c>
      <c r="F1276" s="368" t="str">
        <f t="shared" si="19"/>
        <v>NO_EX_X_2019_1000 NAC_7_3_1</v>
      </c>
      <c r="G1276" s="325">
        <f>'EU1 ExtraEU Trade'!I47</f>
        <v>72150</v>
      </c>
    </row>
    <row r="1277" spans="1:7" ht="13.5" thickBot="1" x14ac:dyDescent="0.25">
      <c r="A1277" s="326" t="str">
        <f>Cover!$G$25</f>
        <v>NO</v>
      </c>
      <c r="B1277" s="322" t="s">
        <v>219</v>
      </c>
      <c r="C1277" s="322">
        <f>'JQ1 Production'!$D$10</f>
        <v>2019</v>
      </c>
      <c r="D1277" s="322" t="s">
        <v>214</v>
      </c>
      <c r="E1277" s="331" t="s">
        <v>130</v>
      </c>
      <c r="F1277" s="368" t="str">
        <f t="shared" si="19"/>
        <v>NO_EX_X_2019_1000 NAC_7_3_2</v>
      </c>
      <c r="G1277" s="325">
        <f>'EU1 ExtraEU Trade'!I48</f>
        <v>0</v>
      </c>
    </row>
    <row r="1278" spans="1:7" ht="13.5" thickBot="1" x14ac:dyDescent="0.25">
      <c r="A1278" s="326" t="str">
        <f>Cover!$G$25</f>
        <v>NO</v>
      </c>
      <c r="B1278" s="322" t="s">
        <v>219</v>
      </c>
      <c r="C1278" s="322">
        <f>'JQ1 Production'!$D$10</f>
        <v>2019</v>
      </c>
      <c r="D1278" s="322" t="s">
        <v>214</v>
      </c>
      <c r="E1278" s="331" t="s">
        <v>131</v>
      </c>
      <c r="F1278" s="368" t="str">
        <f t="shared" si="19"/>
        <v>NO_EX_X_2019_1000 NAC_7_3_3</v>
      </c>
      <c r="G1278" s="325">
        <f>'EU1 ExtraEU Trade'!I49</f>
        <v>0</v>
      </c>
    </row>
    <row r="1279" spans="1:7" ht="13.5" thickBot="1" x14ac:dyDescent="0.25">
      <c r="A1279" s="326" t="str">
        <f>Cover!$G$25</f>
        <v>NO</v>
      </c>
      <c r="B1279" s="322" t="s">
        <v>219</v>
      </c>
      <c r="C1279" s="322">
        <f>'JQ1 Production'!$D$10</f>
        <v>2019</v>
      </c>
      <c r="D1279" s="322" t="s">
        <v>214</v>
      </c>
      <c r="E1279" s="331" t="s">
        <v>132</v>
      </c>
      <c r="F1279" s="368" t="str">
        <f t="shared" si="19"/>
        <v>NO_EX_X_2019_1000 NAC_7_3_4</v>
      </c>
      <c r="G1279" s="325">
        <f>'EU1 ExtraEU Trade'!I50</f>
        <v>0</v>
      </c>
    </row>
    <row r="1280" spans="1:7" ht="13.5" thickBot="1" x14ac:dyDescent="0.25">
      <c r="A1280" s="326" t="str">
        <f>Cover!$G$25</f>
        <v>NO</v>
      </c>
      <c r="B1280" s="322" t="s">
        <v>219</v>
      </c>
      <c r="C1280" s="322">
        <f>'JQ1 Production'!$D$10</f>
        <v>2019</v>
      </c>
      <c r="D1280" s="322" t="s">
        <v>214</v>
      </c>
      <c r="E1280" s="331" t="s">
        <v>133</v>
      </c>
      <c r="F1280" s="368" t="str">
        <f t="shared" si="19"/>
        <v>NO_EX_X_2019_1000 NAC_7_4</v>
      </c>
      <c r="G1280" s="325">
        <f>'EU1 ExtraEU Trade'!I51</f>
        <v>0</v>
      </c>
    </row>
    <row r="1281" spans="1:7" ht="13.5" thickBot="1" x14ac:dyDescent="0.25">
      <c r="A1281" s="326" t="str">
        <f>Cover!$G$25</f>
        <v>NO</v>
      </c>
      <c r="B1281" s="322" t="s">
        <v>219</v>
      </c>
      <c r="C1281" s="322">
        <f>'JQ1 Production'!$D$10</f>
        <v>2019</v>
      </c>
      <c r="D1281" s="322" t="s">
        <v>214</v>
      </c>
      <c r="E1281" s="331">
        <v>8</v>
      </c>
      <c r="F1281" s="368" t="str">
        <f t="shared" si="19"/>
        <v>NO_EX_X_2019_1000 NAC_8</v>
      </c>
      <c r="G1281" s="325">
        <f>'EU1 ExtraEU Trade'!I52</f>
        <v>633253</v>
      </c>
    </row>
    <row r="1282" spans="1:7" ht="13.5" thickBot="1" x14ac:dyDescent="0.25">
      <c r="A1282" s="326" t="str">
        <f>Cover!$G$25</f>
        <v>NO</v>
      </c>
      <c r="B1282" s="322" t="s">
        <v>219</v>
      </c>
      <c r="C1282" s="322">
        <f>'JQ1 Production'!$D$10</f>
        <v>2019</v>
      </c>
      <c r="D1282" s="322" t="s">
        <v>214</v>
      </c>
      <c r="E1282" s="331" t="s">
        <v>134</v>
      </c>
      <c r="F1282" s="368" t="str">
        <f t="shared" si="19"/>
        <v>NO_EX_X_2019_1000 NAC_8_1</v>
      </c>
      <c r="G1282" s="325">
        <f>'EU1 ExtraEU Trade'!I53</f>
        <v>0</v>
      </c>
    </row>
    <row r="1283" spans="1:7" ht="13.5" thickBot="1" x14ac:dyDescent="0.25">
      <c r="A1283" s="326" t="str">
        <f>Cover!$G$25</f>
        <v>NO</v>
      </c>
      <c r="B1283" s="322" t="s">
        <v>219</v>
      </c>
      <c r="C1283" s="322">
        <f>'JQ1 Production'!$D$10</f>
        <v>2019</v>
      </c>
      <c r="D1283" s="322" t="s">
        <v>214</v>
      </c>
      <c r="E1283" s="331" t="s">
        <v>135</v>
      </c>
      <c r="F1283" s="368" t="str">
        <f t="shared" si="19"/>
        <v>NO_EX_X_2019_1000 NAC_8_2</v>
      </c>
      <c r="G1283" s="325">
        <f>'EU1 ExtraEU Trade'!I54</f>
        <v>0</v>
      </c>
    </row>
    <row r="1284" spans="1:7" ht="13.5" thickBot="1" x14ac:dyDescent="0.25">
      <c r="A1284" s="326" t="str">
        <f>Cover!$G$25</f>
        <v>NO</v>
      </c>
      <c r="B1284" s="322" t="s">
        <v>219</v>
      </c>
      <c r="C1284" s="322">
        <f>'JQ1 Production'!$D$10</f>
        <v>2019</v>
      </c>
      <c r="D1284" s="322" t="s">
        <v>214</v>
      </c>
      <c r="E1284" s="331">
        <v>9</v>
      </c>
      <c r="F1284" s="368" t="str">
        <f t="shared" si="19"/>
        <v>NO_EX_X_2019_1000 NAC_9</v>
      </c>
      <c r="G1284" s="325">
        <f>'EU1 ExtraEU Trade'!I55</f>
        <v>0</v>
      </c>
    </row>
    <row r="1285" spans="1:7" ht="13.5" thickBot="1" x14ac:dyDescent="0.25">
      <c r="A1285" s="326" t="str">
        <f>Cover!$G$25</f>
        <v>NO</v>
      </c>
      <c r="B1285" s="322" t="s">
        <v>219</v>
      </c>
      <c r="C1285" s="322">
        <f>'JQ1 Production'!$D$10</f>
        <v>2019</v>
      </c>
      <c r="D1285" s="322" t="s">
        <v>214</v>
      </c>
      <c r="E1285" s="331">
        <v>10</v>
      </c>
      <c r="F1285" s="368" t="str">
        <f t="shared" si="19"/>
        <v>NO_EX_X_2019_1000 NAC_10</v>
      </c>
      <c r="G1285" s="325">
        <f>'EU1 ExtraEU Trade'!I56</f>
        <v>55664</v>
      </c>
    </row>
    <row r="1286" spans="1:7" ht="13.5" thickBot="1" x14ac:dyDescent="0.25">
      <c r="A1286" s="326" t="str">
        <f>Cover!$G$25</f>
        <v>NO</v>
      </c>
      <c r="B1286" s="322" t="s">
        <v>219</v>
      </c>
      <c r="C1286" s="322">
        <f>'JQ1 Production'!$D$10</f>
        <v>2019</v>
      </c>
      <c r="D1286" s="322" t="s">
        <v>214</v>
      </c>
      <c r="E1286" s="331" t="s">
        <v>136</v>
      </c>
      <c r="F1286" s="368" t="str">
        <f t="shared" si="19"/>
        <v>NO_EX_X_2019_1000 NAC_10_1</v>
      </c>
      <c r="G1286" s="325">
        <f>'EU1 ExtraEU Trade'!I57</f>
        <v>0</v>
      </c>
    </row>
    <row r="1287" spans="1:7" ht="13.5" thickBot="1" x14ac:dyDescent="0.25">
      <c r="A1287" s="326" t="str">
        <f>Cover!$G$25</f>
        <v>NO</v>
      </c>
      <c r="B1287" s="322" t="s">
        <v>219</v>
      </c>
      <c r="C1287" s="322">
        <f>'JQ1 Production'!$D$10</f>
        <v>2019</v>
      </c>
      <c r="D1287" s="322" t="s">
        <v>214</v>
      </c>
      <c r="E1287" s="331" t="s">
        <v>137</v>
      </c>
      <c r="F1287" s="368" t="str">
        <f t="shared" si="19"/>
        <v>NO_EX_X_2019_1000 NAC_10_1_1</v>
      </c>
      <c r="G1287" s="325">
        <f>'EU1 ExtraEU Trade'!I58</f>
        <v>0</v>
      </c>
    </row>
    <row r="1288" spans="1:7" ht="13.5" thickBot="1" x14ac:dyDescent="0.25">
      <c r="A1288" s="326" t="str">
        <f>Cover!$G$25</f>
        <v>NO</v>
      </c>
      <c r="B1288" s="322" t="s">
        <v>219</v>
      </c>
      <c r="C1288" s="322">
        <f>'JQ1 Production'!$D$10</f>
        <v>2019</v>
      </c>
      <c r="D1288" s="322" t="s">
        <v>214</v>
      </c>
      <c r="E1288" s="331" t="s">
        <v>138</v>
      </c>
      <c r="F1288" s="368" t="str">
        <f t="shared" si="19"/>
        <v>NO_EX_X_2019_1000 NAC_10_1_2</v>
      </c>
      <c r="G1288" s="325">
        <f>'EU1 ExtraEU Trade'!I59</f>
        <v>0</v>
      </c>
    </row>
    <row r="1289" spans="1:7" ht="13.5" thickBot="1" x14ac:dyDescent="0.25">
      <c r="A1289" s="326" t="str">
        <f>Cover!$G$25</f>
        <v>NO</v>
      </c>
      <c r="B1289" s="322" t="s">
        <v>219</v>
      </c>
      <c r="C1289" s="322">
        <f>'JQ1 Production'!$D$10</f>
        <v>2019</v>
      </c>
      <c r="D1289" s="322" t="s">
        <v>214</v>
      </c>
      <c r="E1289" s="331" t="s">
        <v>139</v>
      </c>
      <c r="F1289" s="368" t="str">
        <f t="shared" si="19"/>
        <v>NO_EX_X_2019_1000 NAC_10_1_3</v>
      </c>
      <c r="G1289" s="325">
        <f>'EU1 ExtraEU Trade'!I60</f>
        <v>0</v>
      </c>
    </row>
    <row r="1290" spans="1:7" ht="13.5" thickBot="1" x14ac:dyDescent="0.25">
      <c r="A1290" s="326" t="str">
        <f>Cover!$G$25</f>
        <v>NO</v>
      </c>
      <c r="B1290" s="322" t="s">
        <v>219</v>
      </c>
      <c r="C1290" s="322">
        <f>'JQ1 Production'!$D$10</f>
        <v>2019</v>
      </c>
      <c r="D1290" s="322" t="s">
        <v>214</v>
      </c>
      <c r="E1290" s="331" t="s">
        <v>140</v>
      </c>
      <c r="F1290" s="368" t="str">
        <f t="shared" si="19"/>
        <v>NO_EX_X_2019_1000 NAC_10_1_4</v>
      </c>
      <c r="G1290" s="325">
        <f>'EU1 ExtraEU Trade'!I61</f>
        <v>299</v>
      </c>
    </row>
    <row r="1291" spans="1:7" ht="13.5" thickBot="1" x14ac:dyDescent="0.25">
      <c r="A1291" s="326" t="str">
        <f>Cover!$G$25</f>
        <v>NO</v>
      </c>
      <c r="B1291" s="322" t="s">
        <v>219</v>
      </c>
      <c r="C1291" s="322">
        <f>'JQ1 Production'!$D$10</f>
        <v>2019</v>
      </c>
      <c r="D1291" s="322" t="s">
        <v>214</v>
      </c>
      <c r="E1291" s="331" t="s">
        <v>141</v>
      </c>
      <c r="F1291" s="368" t="str">
        <f t="shared" si="19"/>
        <v>NO_EX_X_2019_1000 NAC_10_2</v>
      </c>
      <c r="G1291" s="325">
        <f>'EU1 ExtraEU Trade'!I62</f>
        <v>869</v>
      </c>
    </row>
    <row r="1292" spans="1:7" ht="13.5" thickBot="1" x14ac:dyDescent="0.25">
      <c r="A1292" s="326" t="str">
        <f>Cover!$G$25</f>
        <v>NO</v>
      </c>
      <c r="B1292" s="322" t="s">
        <v>219</v>
      </c>
      <c r="C1292" s="322">
        <f>'JQ1 Production'!$D$10</f>
        <v>2019</v>
      </c>
      <c r="D1292" s="322" t="s">
        <v>214</v>
      </c>
      <c r="E1292" s="331" t="s">
        <v>142</v>
      </c>
      <c r="F1292" s="368" t="str">
        <f t="shared" si="19"/>
        <v>NO_EX_X_2019_1000 NAC_10_3</v>
      </c>
      <c r="G1292" s="325">
        <f>'EU1 ExtraEU Trade'!I63</f>
        <v>81</v>
      </c>
    </row>
    <row r="1293" spans="1:7" ht="13.5" thickBot="1" x14ac:dyDescent="0.25">
      <c r="A1293" s="326" t="str">
        <f>Cover!$G$25</f>
        <v>NO</v>
      </c>
      <c r="B1293" s="322" t="s">
        <v>219</v>
      </c>
      <c r="C1293" s="322">
        <f>'JQ1 Production'!$D$10</f>
        <v>2019</v>
      </c>
      <c r="D1293" s="322" t="s">
        <v>214</v>
      </c>
      <c r="E1293" s="331" t="s">
        <v>143</v>
      </c>
      <c r="F1293" s="368" t="str">
        <f t="shared" si="19"/>
        <v>NO_EX_X_2019_1000 NAC_10_3_1</v>
      </c>
      <c r="G1293" s="325">
        <f>'EU1 ExtraEU Trade'!I64</f>
        <v>319585</v>
      </c>
    </row>
    <row r="1294" spans="1:7" ht="13.5" thickBot="1" x14ac:dyDescent="0.25">
      <c r="A1294" s="326" t="str">
        <f>Cover!$G$25</f>
        <v>NO</v>
      </c>
      <c r="B1294" s="322" t="s">
        <v>219</v>
      </c>
      <c r="C1294" s="322">
        <f>'JQ1 Production'!$D$10</f>
        <v>2019</v>
      </c>
      <c r="D1294" s="322" t="s">
        <v>214</v>
      </c>
      <c r="E1294" s="331" t="s">
        <v>144</v>
      </c>
      <c r="F1294" s="368" t="str">
        <f t="shared" si="19"/>
        <v>NO_EX_X_2019_1000 NAC_10_3_2</v>
      </c>
      <c r="G1294" s="325">
        <f>'EU1 ExtraEU Trade'!I65</f>
        <v>2407</v>
      </c>
    </row>
    <row r="1295" spans="1:7" ht="13.5" thickBot="1" x14ac:dyDescent="0.25">
      <c r="A1295" s="326" t="str">
        <f>Cover!$G$25</f>
        <v>NO</v>
      </c>
      <c r="B1295" s="322" t="s">
        <v>219</v>
      </c>
      <c r="C1295" s="322">
        <f>'JQ1 Production'!$D$10</f>
        <v>2019</v>
      </c>
      <c r="D1295" s="322" t="s">
        <v>214</v>
      </c>
      <c r="E1295" s="331" t="s">
        <v>145</v>
      </c>
      <c r="F1295" s="368" t="str">
        <f t="shared" si="19"/>
        <v>NO_EX_X_2019_1000 NAC_10_3_3</v>
      </c>
      <c r="G1295" s="325">
        <f>'EU1 ExtraEU Trade'!I66</f>
        <v>162</v>
      </c>
    </row>
    <row r="1296" spans="1:7" ht="13.5" thickBot="1" x14ac:dyDescent="0.25">
      <c r="A1296" s="326" t="str">
        <f>Cover!$G$25</f>
        <v>NO</v>
      </c>
      <c r="B1296" s="322" t="s">
        <v>219</v>
      </c>
      <c r="C1296" s="322">
        <f>'JQ1 Production'!$D$10</f>
        <v>2019</v>
      </c>
      <c r="D1296" s="322" t="s">
        <v>214</v>
      </c>
      <c r="E1296" s="331" t="s">
        <v>146</v>
      </c>
      <c r="F1296" s="368" t="str">
        <f t="shared" si="19"/>
        <v>NO_EX_X_2019_1000 NAC_10_3_4</v>
      </c>
      <c r="G1296" s="325">
        <f>'EU1 ExtraEU Trade'!I67</f>
        <v>305931</v>
      </c>
    </row>
    <row r="1297" spans="1:7" ht="13.5" thickBot="1" x14ac:dyDescent="0.25">
      <c r="A1297" s="328" t="str">
        <f>Cover!$G$25</f>
        <v>NO</v>
      </c>
      <c r="B1297" s="329" t="s">
        <v>219</v>
      </c>
      <c r="C1297" s="329">
        <f>'JQ1 Production'!$D$10</f>
        <v>2019</v>
      </c>
      <c r="D1297" s="329" t="s">
        <v>214</v>
      </c>
      <c r="E1297" s="339" t="s">
        <v>147</v>
      </c>
      <c r="F1297" s="368" t="str">
        <f t="shared" si="19"/>
        <v>NO_EX_X_2019_1000 NAC_10_4</v>
      </c>
      <c r="G1297" s="325">
        <f>'EU1 ExtraEU Trade'!I68</f>
        <v>11086</v>
      </c>
    </row>
    <row r="1298" spans="1:7" ht="13.5" thickBot="1" x14ac:dyDescent="0.25">
      <c r="A1298" s="345" t="str">
        <f>Cover!$G$25</f>
        <v>NO</v>
      </c>
      <c r="B1298" s="332" t="s">
        <v>219</v>
      </c>
      <c r="C1298" s="332">
        <f>'JQ1 Production'!$E$10</f>
        <v>2020</v>
      </c>
      <c r="D1298" s="332" t="s">
        <v>291</v>
      </c>
      <c r="E1298" s="333">
        <v>1</v>
      </c>
      <c r="F1298" s="368" t="str">
        <f t="shared" si="19"/>
        <v>NO_EX_X_2020_1000 m3_1</v>
      </c>
      <c r="G1298" s="342">
        <f>'EU1 ExtraEU Trade'!J11</f>
        <v>1.2310000000000001</v>
      </c>
    </row>
    <row r="1299" spans="1:7" ht="13.5" thickBot="1" x14ac:dyDescent="0.25">
      <c r="A1299" s="326" t="str">
        <f>Cover!$G$25</f>
        <v>NO</v>
      </c>
      <c r="B1299" s="322" t="s">
        <v>219</v>
      </c>
      <c r="C1299" s="322">
        <f>'JQ1 Production'!$E$10</f>
        <v>2020</v>
      </c>
      <c r="D1299" s="322" t="s">
        <v>291</v>
      </c>
      <c r="E1299" s="331" t="s">
        <v>93</v>
      </c>
      <c r="F1299" s="368" t="str">
        <f t="shared" si="19"/>
        <v>NO_EX_X_2020_1000 m3_1_1</v>
      </c>
      <c r="G1299" s="327">
        <f>'EU1 ExtraEU Trade'!J12</f>
        <v>0</v>
      </c>
    </row>
    <row r="1300" spans="1:7" ht="13.5" thickBot="1" x14ac:dyDescent="0.25">
      <c r="A1300" s="326" t="str">
        <f>Cover!$G$25</f>
        <v>NO</v>
      </c>
      <c r="B1300" s="322" t="s">
        <v>219</v>
      </c>
      <c r="C1300" s="322">
        <f>'JQ1 Production'!$E$10</f>
        <v>2020</v>
      </c>
      <c r="D1300" s="322" t="s">
        <v>291</v>
      </c>
      <c r="E1300" s="331" t="s">
        <v>96</v>
      </c>
      <c r="F1300" s="368" t="str">
        <f t="shared" si="19"/>
        <v>NO_EX_X_2020_1000 m3_1_2</v>
      </c>
      <c r="G1300" s="327">
        <f>'EU1 ExtraEU Trade'!J13</f>
        <v>0</v>
      </c>
    </row>
    <row r="1301" spans="1:7" ht="13.5" thickBot="1" x14ac:dyDescent="0.25">
      <c r="A1301" s="326" t="str">
        <f>Cover!$G$25</f>
        <v>NO</v>
      </c>
      <c r="B1301" s="322" t="s">
        <v>219</v>
      </c>
      <c r="C1301" s="322">
        <f>'JQ1 Production'!$E$10</f>
        <v>2020</v>
      </c>
      <c r="D1301" s="322" t="s">
        <v>291</v>
      </c>
      <c r="E1301" s="331" t="s">
        <v>97</v>
      </c>
      <c r="F1301" s="368" t="str">
        <f t="shared" si="19"/>
        <v>NO_EX_X_2020_1000 m3_1_2_C</v>
      </c>
      <c r="G1301" s="327">
        <f>'EU1 ExtraEU Trade'!J14</f>
        <v>0</v>
      </c>
    </row>
    <row r="1302" spans="1:7" ht="13.5" thickBot="1" x14ac:dyDescent="0.25">
      <c r="A1302" s="326" t="str">
        <f>Cover!$G$25</f>
        <v>NO</v>
      </c>
      <c r="B1302" s="322" t="s">
        <v>219</v>
      </c>
      <c r="C1302" s="322">
        <f>'JQ1 Production'!$E$10</f>
        <v>2020</v>
      </c>
      <c r="D1302" s="322" t="s">
        <v>291</v>
      </c>
      <c r="E1302" s="331" t="s">
        <v>98</v>
      </c>
      <c r="F1302" s="368" t="str">
        <f t="shared" si="19"/>
        <v>NO_EX_X_2020_1000 m3_1_2_NC</v>
      </c>
      <c r="G1302" s="327">
        <f>'EU1 ExtraEU Trade'!J15</f>
        <v>1.2310000000000001</v>
      </c>
    </row>
    <row r="1303" spans="1:7" ht="13.5" thickBot="1" x14ac:dyDescent="0.25">
      <c r="A1303" s="326" t="str">
        <f>Cover!$G$25</f>
        <v>NO</v>
      </c>
      <c r="B1303" s="322" t="s">
        <v>219</v>
      </c>
      <c r="C1303" s="322">
        <f>'JQ1 Production'!$E$10</f>
        <v>2020</v>
      </c>
      <c r="D1303" s="322" t="s">
        <v>291</v>
      </c>
      <c r="E1303" s="331" t="s">
        <v>99</v>
      </c>
      <c r="F1303" s="368" t="str">
        <f t="shared" si="19"/>
        <v>NO_EX_X_2020_1000 m3_1_2_NC_T</v>
      </c>
      <c r="G1303" s="327">
        <f>'EU1 ExtraEU Trade'!J16</f>
        <v>1.226</v>
      </c>
    </row>
    <row r="1304" spans="1:7" ht="13.5" thickBot="1" x14ac:dyDescent="0.25">
      <c r="A1304" s="326" t="str">
        <f>Cover!$G$25</f>
        <v>NO</v>
      </c>
      <c r="B1304" s="322" t="s">
        <v>219</v>
      </c>
      <c r="C1304" s="322">
        <f>'JQ1 Production'!$E$10</f>
        <v>2020</v>
      </c>
      <c r="D1304" s="322" t="s">
        <v>360</v>
      </c>
      <c r="E1304" s="331">
        <v>2</v>
      </c>
      <c r="F1304" s="368" t="str">
        <f t="shared" si="19"/>
        <v>NO_EX_X_2020_1000 mt_2</v>
      </c>
      <c r="G1304" s="327">
        <f>'EU1 ExtraEU Trade'!J17</f>
        <v>5.0000000000000001E-3</v>
      </c>
    </row>
    <row r="1305" spans="1:7" ht="13.5" thickBot="1" x14ac:dyDescent="0.25">
      <c r="A1305" s="326" t="str">
        <f>Cover!$G$25</f>
        <v>NO</v>
      </c>
      <c r="B1305" s="322" t="s">
        <v>219</v>
      </c>
      <c r="C1305" s="322">
        <f>'JQ1 Production'!$E$10</f>
        <v>2020</v>
      </c>
      <c r="D1305" s="322" t="s">
        <v>291</v>
      </c>
      <c r="E1305" s="331">
        <v>3</v>
      </c>
      <c r="F1305" s="368" t="str">
        <f t="shared" si="19"/>
        <v>NO_EX_X_2020_1000 m3_3</v>
      </c>
      <c r="G1305" s="327">
        <f>'EU1 ExtraEU Trade'!J18</f>
        <v>0</v>
      </c>
    </row>
    <row r="1306" spans="1:7" ht="13.5" thickBot="1" x14ac:dyDescent="0.25">
      <c r="A1306" s="326" t="str">
        <f>Cover!$G$25</f>
        <v>NO</v>
      </c>
      <c r="B1306" s="322" t="s">
        <v>219</v>
      </c>
      <c r="C1306" s="322">
        <f>'JQ1 Production'!$E$10</f>
        <v>2020</v>
      </c>
      <c r="D1306" s="322" t="s">
        <v>291</v>
      </c>
      <c r="E1306" s="331" t="s">
        <v>378</v>
      </c>
      <c r="F1306" s="368" t="str">
        <f>CONCATENATE(A1306,"_",B1306,"_",C1306,"_",D1306,"_",E1306)</f>
        <v>NO_EX_X_2020_1000 m3_3_1</v>
      </c>
      <c r="G1306" s="327">
        <f>'EU1 ExtraEU Trade'!J19</f>
        <v>1.446</v>
      </c>
    </row>
    <row r="1307" spans="1:7" ht="13.5" thickBot="1" x14ac:dyDescent="0.25">
      <c r="A1307" s="326" t="str">
        <f>Cover!$G$25</f>
        <v>NO</v>
      </c>
      <c r="B1307" s="322" t="s">
        <v>219</v>
      </c>
      <c r="C1307" s="322">
        <f>'JQ1 Production'!$E$10</f>
        <v>2020</v>
      </c>
      <c r="D1307" s="322" t="s">
        <v>291</v>
      </c>
      <c r="E1307" s="331" t="s">
        <v>379</v>
      </c>
      <c r="F1307" s="368" t="str">
        <f>CONCATENATE(A1307,"_",B1307,"_",C1307,"_",D1307,"_",E1307)</f>
        <v>NO_EX_X_2020_1000 m3_3_2</v>
      </c>
      <c r="G1307" s="327">
        <f>'EU1 ExtraEU Trade'!J20</f>
        <v>1E-3</v>
      </c>
    </row>
    <row r="1308" spans="1:7" ht="13.5" thickBot="1" x14ac:dyDescent="0.25">
      <c r="A1308" s="326" t="str">
        <f>Cover!$G$25</f>
        <v>NO</v>
      </c>
      <c r="B1308" s="322" t="s">
        <v>219</v>
      </c>
      <c r="C1308" s="322">
        <f>'JQ1 Production'!$E$10</f>
        <v>2020</v>
      </c>
      <c r="D1308" s="322" t="s">
        <v>360</v>
      </c>
      <c r="E1308" s="331">
        <v>4</v>
      </c>
      <c r="F1308" s="368" t="str">
        <f>CONCATENATE(A1308,"_",B1308,"_",C1308,"_",D1308,"_",E1308)</f>
        <v>NO_EX_X_2020_1000 mt_4</v>
      </c>
      <c r="G1308" s="327">
        <f>'EU1 ExtraEU Trade'!J21</f>
        <v>0</v>
      </c>
    </row>
    <row r="1309" spans="1:7" ht="13.5" thickBot="1" x14ac:dyDescent="0.25">
      <c r="A1309" s="326" t="str">
        <f>Cover!$G$25</f>
        <v>NO</v>
      </c>
      <c r="B1309" s="322" t="s">
        <v>219</v>
      </c>
      <c r="C1309" s="322">
        <f>'JQ1 Production'!$E$10</f>
        <v>2020</v>
      </c>
      <c r="D1309" s="322" t="s">
        <v>360</v>
      </c>
      <c r="E1309" s="331" t="s">
        <v>380</v>
      </c>
      <c r="F1309" s="368" t="str">
        <f>CONCATENATE(A1309,"_",B1309,"_",C1309,"_",D1309,"_",E1309)</f>
        <v>NO_EX_X_2020_1000 mt_4_1</v>
      </c>
      <c r="G1309" s="327">
        <f>'EU1 ExtraEU Trade'!J22</f>
        <v>1E-3</v>
      </c>
    </row>
    <row r="1310" spans="1:7" ht="13.5" thickBot="1" x14ac:dyDescent="0.25">
      <c r="A1310" s="326" t="str">
        <f>Cover!$G$25</f>
        <v>NO</v>
      </c>
      <c r="B1310" s="322" t="s">
        <v>219</v>
      </c>
      <c r="C1310" s="322">
        <f>'JQ1 Production'!$E$10</f>
        <v>2020</v>
      </c>
      <c r="D1310" s="322" t="s">
        <v>360</v>
      </c>
      <c r="E1310" s="331" t="s">
        <v>381</v>
      </c>
      <c r="F1310" s="368" t="str">
        <f>CONCATENATE(A1310,"_",B1310,"_",C1310,"_",D1310,"_",E1310)</f>
        <v>NO_EX_X_2020_1000 mt_4_2</v>
      </c>
      <c r="G1310" s="327">
        <f>'EU1 ExtraEU Trade'!J23</f>
        <v>0</v>
      </c>
    </row>
    <row r="1311" spans="1:7" ht="13.5" thickBot="1" x14ac:dyDescent="0.25">
      <c r="A1311" s="326" t="str">
        <f>Cover!$G$25</f>
        <v>NO</v>
      </c>
      <c r="B1311" s="322" t="s">
        <v>219</v>
      </c>
      <c r="C1311" s="322">
        <f>'JQ1 Production'!$E$10</f>
        <v>2020</v>
      </c>
      <c r="D1311" s="322" t="s">
        <v>291</v>
      </c>
      <c r="E1311" s="331">
        <v>5</v>
      </c>
      <c r="F1311" s="368" t="str">
        <f t="shared" si="19"/>
        <v>NO_EX_X_2020_1000 m3_5</v>
      </c>
      <c r="G1311" s="327">
        <f>'EU1 ExtraEU Trade'!J24</f>
        <v>0</v>
      </c>
    </row>
    <row r="1312" spans="1:7" ht="13.5" thickBot="1" x14ac:dyDescent="0.25">
      <c r="A1312" s="326" t="str">
        <f>Cover!$G$25</f>
        <v>NO</v>
      </c>
      <c r="B1312" s="322" t="s">
        <v>219</v>
      </c>
      <c r="C1312" s="322">
        <f>'JQ1 Production'!$E$10</f>
        <v>2020</v>
      </c>
      <c r="D1312" s="322" t="s">
        <v>291</v>
      </c>
      <c r="E1312" s="331" t="s">
        <v>109</v>
      </c>
      <c r="F1312" s="368" t="str">
        <f t="shared" si="19"/>
        <v>NO_EX_X_2020_1000 m3_5_C</v>
      </c>
      <c r="G1312" s="327">
        <f>'EU1 ExtraEU Trade'!J25</f>
        <v>0</v>
      </c>
    </row>
    <row r="1313" spans="1:7" ht="13.5" thickBot="1" x14ac:dyDescent="0.25">
      <c r="A1313" s="326" t="str">
        <f>Cover!$G$25</f>
        <v>NO</v>
      </c>
      <c r="B1313" s="322" t="s">
        <v>219</v>
      </c>
      <c r="C1313" s="322">
        <f>'JQ1 Production'!$E$10</f>
        <v>2020</v>
      </c>
      <c r="D1313" s="322" t="s">
        <v>291</v>
      </c>
      <c r="E1313" s="331" t="s">
        <v>110</v>
      </c>
      <c r="F1313" s="368" t="str">
        <f t="shared" si="19"/>
        <v>NO_EX_X_2020_1000 m3_5_NC</v>
      </c>
      <c r="G1313" s="327">
        <f>'EU1 ExtraEU Trade'!J26</f>
        <v>0</v>
      </c>
    </row>
    <row r="1314" spans="1:7" ht="13.5" thickBot="1" x14ac:dyDescent="0.25">
      <c r="A1314" s="326" t="str">
        <f>Cover!$G$25</f>
        <v>NO</v>
      </c>
      <c r="B1314" s="322" t="s">
        <v>219</v>
      </c>
      <c r="C1314" s="322">
        <f>'JQ1 Production'!$E$10</f>
        <v>2020</v>
      </c>
      <c r="D1314" s="322" t="s">
        <v>291</v>
      </c>
      <c r="E1314" s="331" t="s">
        <v>111</v>
      </c>
      <c r="F1314" s="368" t="str">
        <f t="shared" si="19"/>
        <v>NO_EX_X_2020_1000 m3_5_NC_T</v>
      </c>
      <c r="G1314" s="327">
        <f>'EU1 ExtraEU Trade'!J27</f>
        <v>39.168999999999997</v>
      </c>
    </row>
    <row r="1315" spans="1:7" ht="13.5" thickBot="1" x14ac:dyDescent="0.25">
      <c r="A1315" s="326" t="str">
        <f>Cover!$G$25</f>
        <v>NO</v>
      </c>
      <c r="B1315" s="322" t="s">
        <v>219</v>
      </c>
      <c r="C1315" s="322">
        <f>'JQ1 Production'!$E$10</f>
        <v>2020</v>
      </c>
      <c r="D1315" s="322" t="s">
        <v>291</v>
      </c>
      <c r="E1315" s="331">
        <v>6</v>
      </c>
      <c r="F1315" s="368" t="str">
        <f t="shared" si="19"/>
        <v>NO_EX_X_2020_1000 m3_6</v>
      </c>
      <c r="G1315" s="327">
        <f>'EU1 ExtraEU Trade'!J28</f>
        <v>39.127000000000002</v>
      </c>
    </row>
    <row r="1316" spans="1:7" ht="13.5" thickBot="1" x14ac:dyDescent="0.25">
      <c r="A1316" s="326" t="str">
        <f>Cover!$G$25</f>
        <v>NO</v>
      </c>
      <c r="B1316" s="322" t="s">
        <v>219</v>
      </c>
      <c r="C1316" s="322">
        <f>'JQ1 Production'!$E$10</f>
        <v>2020</v>
      </c>
      <c r="D1316" s="322" t="s">
        <v>291</v>
      </c>
      <c r="E1316" s="331" t="s">
        <v>112</v>
      </c>
      <c r="F1316" s="368" t="str">
        <f t="shared" si="19"/>
        <v>NO_EX_X_2020_1000 m3_6_1</v>
      </c>
      <c r="G1316" s="327">
        <f>'EU1 ExtraEU Trade'!J29</f>
        <v>4.2000000000000003E-2</v>
      </c>
    </row>
    <row r="1317" spans="1:7" ht="13.5" thickBot="1" x14ac:dyDescent="0.25">
      <c r="A1317" s="326" t="str">
        <f>Cover!$G$25</f>
        <v>NO</v>
      </c>
      <c r="B1317" s="322" t="s">
        <v>219</v>
      </c>
      <c r="C1317" s="322">
        <f>'JQ1 Production'!$E$10</f>
        <v>2020</v>
      </c>
      <c r="D1317" s="322" t="s">
        <v>291</v>
      </c>
      <c r="E1317" s="331" t="s">
        <v>113</v>
      </c>
      <c r="F1317" s="368" t="str">
        <f t="shared" si="19"/>
        <v>NO_EX_X_2020_1000 m3_6_1_C</v>
      </c>
      <c r="G1317" s="327">
        <f>'EU1 ExtraEU Trade'!J30</f>
        <v>0</v>
      </c>
    </row>
    <row r="1318" spans="1:7" ht="13.5" thickBot="1" x14ac:dyDescent="0.25">
      <c r="A1318" s="326" t="str">
        <f>Cover!$G$25</f>
        <v>NO</v>
      </c>
      <c r="B1318" s="322" t="s">
        <v>219</v>
      </c>
      <c r="C1318" s="322">
        <f>'JQ1 Production'!$E$10</f>
        <v>2020</v>
      </c>
      <c r="D1318" s="322" t="s">
        <v>291</v>
      </c>
      <c r="E1318" s="331" t="s">
        <v>114</v>
      </c>
      <c r="F1318" s="368" t="str">
        <f t="shared" si="19"/>
        <v>NO_EX_X_2020_1000 m3_6_1_NC</v>
      </c>
      <c r="G1318" s="327">
        <f>'EU1 ExtraEU Trade'!J31</f>
        <v>1.4E-2</v>
      </c>
    </row>
    <row r="1319" spans="1:7" ht="13.5" thickBot="1" x14ac:dyDescent="0.25">
      <c r="A1319" s="326" t="str">
        <f>Cover!$G$25</f>
        <v>NO</v>
      </c>
      <c r="B1319" s="322" t="s">
        <v>219</v>
      </c>
      <c r="C1319" s="322">
        <f>'JQ1 Production'!$E$10</f>
        <v>2020</v>
      </c>
      <c r="D1319" s="322" t="s">
        <v>291</v>
      </c>
      <c r="E1319" s="331" t="s">
        <v>115</v>
      </c>
      <c r="F1319" s="368" t="str">
        <f t="shared" si="19"/>
        <v>NO_EX_X_2020_1000 m3_6_1_NC_T</v>
      </c>
      <c r="G1319" s="327">
        <f>'EU1 ExtraEU Trade'!J32</f>
        <v>1.2E-2</v>
      </c>
    </row>
    <row r="1320" spans="1:7" ht="13.5" thickBot="1" x14ac:dyDescent="0.25">
      <c r="A1320" s="326" t="str">
        <f>Cover!$G$25</f>
        <v>NO</v>
      </c>
      <c r="B1320" s="322" t="s">
        <v>219</v>
      </c>
      <c r="C1320" s="322">
        <f>'JQ1 Production'!$E$10</f>
        <v>2020</v>
      </c>
      <c r="D1320" s="322" t="s">
        <v>291</v>
      </c>
      <c r="E1320" s="331" t="s">
        <v>116</v>
      </c>
      <c r="F1320" s="368" t="str">
        <f t="shared" si="19"/>
        <v>NO_EX_X_2020_1000 m3_6_2</v>
      </c>
      <c r="G1320" s="327">
        <f>'EU1 ExtraEU Trade'!J33</f>
        <v>2E-3</v>
      </c>
    </row>
    <row r="1321" spans="1:7" ht="13.5" thickBot="1" x14ac:dyDescent="0.25">
      <c r="A1321" s="326" t="str">
        <f>Cover!$G$25</f>
        <v>NO</v>
      </c>
      <c r="B1321" s="322" t="s">
        <v>219</v>
      </c>
      <c r="C1321" s="322">
        <f>'JQ1 Production'!$E$10</f>
        <v>2020</v>
      </c>
      <c r="D1321" s="322" t="s">
        <v>291</v>
      </c>
      <c r="E1321" s="331" t="s">
        <v>117</v>
      </c>
      <c r="F1321" s="368" t="str">
        <f t="shared" si="19"/>
        <v>NO_EX_X_2020_1000 m3_6_2_C</v>
      </c>
      <c r="G1321" s="327">
        <f>'EU1 ExtraEU Trade'!J34</f>
        <v>0</v>
      </c>
    </row>
    <row r="1322" spans="1:7" ht="13.5" thickBot="1" x14ac:dyDescent="0.25">
      <c r="A1322" s="326" t="str">
        <f>Cover!$G$25</f>
        <v>NO</v>
      </c>
      <c r="B1322" s="322" t="s">
        <v>219</v>
      </c>
      <c r="C1322" s="322">
        <f>'JQ1 Production'!$E$10</f>
        <v>2020</v>
      </c>
      <c r="D1322" s="322" t="s">
        <v>291</v>
      </c>
      <c r="E1322" s="331" t="s">
        <v>118</v>
      </c>
      <c r="F1322" s="368" t="str">
        <f t="shared" si="19"/>
        <v>NO_EX_X_2020_1000 m3_6_2_NC</v>
      </c>
      <c r="G1322" s="327">
        <f>'EU1 ExtraEU Trade'!J35</f>
        <v>15.007</v>
      </c>
    </row>
    <row r="1323" spans="1:7" ht="13.5" thickBot="1" x14ac:dyDescent="0.25">
      <c r="A1323" s="326" t="str">
        <f>Cover!$G$25</f>
        <v>NO</v>
      </c>
      <c r="B1323" s="322" t="s">
        <v>219</v>
      </c>
      <c r="C1323" s="322">
        <f>'JQ1 Production'!$E$10</f>
        <v>2020</v>
      </c>
      <c r="D1323" s="322" t="s">
        <v>291</v>
      </c>
      <c r="E1323" s="331" t="s">
        <v>119</v>
      </c>
      <c r="F1323" s="368" t="str">
        <f t="shared" si="19"/>
        <v>NO_EX_X_2020_1000 m3_6_2_NC_T</v>
      </c>
      <c r="G1323" s="327">
        <f>'EU1 ExtraEU Trade'!J36</f>
        <v>8.3469999999999995</v>
      </c>
    </row>
    <row r="1324" spans="1:7" ht="13.5" thickBot="1" x14ac:dyDescent="0.25">
      <c r="A1324" s="326" t="str">
        <f>Cover!$G$25</f>
        <v>NO</v>
      </c>
      <c r="B1324" s="322" t="s">
        <v>219</v>
      </c>
      <c r="C1324" s="322">
        <f>'JQ1 Production'!$E$10</f>
        <v>2020</v>
      </c>
      <c r="D1324" s="322" t="s">
        <v>291</v>
      </c>
      <c r="E1324" s="331" t="s">
        <v>120</v>
      </c>
      <c r="F1324" s="368" t="str">
        <f t="shared" si="19"/>
        <v>NO_EX_X_2020_1000 m3_6_3</v>
      </c>
      <c r="G1324" s="327">
        <f>'EU1 ExtraEU Trade'!J37</f>
        <v>1.6779999999999999</v>
      </c>
    </row>
    <row r="1325" spans="1:7" ht="13.5" thickBot="1" x14ac:dyDescent="0.25">
      <c r="A1325" s="326" t="str">
        <f>Cover!$G$25</f>
        <v>NO</v>
      </c>
      <c r="B1325" s="322" t="s">
        <v>219</v>
      </c>
      <c r="C1325" s="322">
        <f>'JQ1 Production'!$E$10</f>
        <v>2020</v>
      </c>
      <c r="D1325" s="322" t="s">
        <v>291</v>
      </c>
      <c r="E1325" s="331" t="s">
        <v>121</v>
      </c>
      <c r="F1325" s="368" t="str">
        <f t="shared" si="19"/>
        <v>NO_EX_X_2020_1000 m3_6_3_1</v>
      </c>
      <c r="G1325" s="327">
        <f>'EU1 ExtraEU Trade'!J38</f>
        <v>6.6689999999999996</v>
      </c>
    </row>
    <row r="1326" spans="1:7" ht="13.5" thickBot="1" x14ac:dyDescent="0.25">
      <c r="A1326" s="326" t="str">
        <f>Cover!$G$25</f>
        <v>NO</v>
      </c>
      <c r="B1326" s="322" t="s">
        <v>219</v>
      </c>
      <c r="C1326" s="322">
        <f>'JQ1 Production'!$E$10</f>
        <v>2020</v>
      </c>
      <c r="D1326" s="322" t="s">
        <v>291</v>
      </c>
      <c r="E1326" s="331" t="s">
        <v>122</v>
      </c>
      <c r="F1326" s="368" t="str">
        <f t="shared" si="19"/>
        <v>NO_EX_X_2020_1000 m3_6_4</v>
      </c>
      <c r="G1326" s="327">
        <f>'EU1 ExtraEU Trade'!J39</f>
        <v>5.4219999999999997</v>
      </c>
    </row>
    <row r="1327" spans="1:7" ht="13.5" thickBot="1" x14ac:dyDescent="0.25">
      <c r="A1327" s="326" t="str">
        <f>Cover!$G$25</f>
        <v>NO</v>
      </c>
      <c r="B1327" s="322" t="s">
        <v>219</v>
      </c>
      <c r="C1327" s="322">
        <f>'JQ1 Production'!$E$10</f>
        <v>2020</v>
      </c>
      <c r="D1327" s="322" t="s">
        <v>291</v>
      </c>
      <c r="E1327" s="331" t="s">
        <v>123</v>
      </c>
      <c r="F1327" s="368" t="str">
        <f t="shared" si="19"/>
        <v>NO_EX_X_2020_1000 m3_6_4_1</v>
      </c>
      <c r="G1327" s="327">
        <f>'EU1 ExtraEU Trade'!J40</f>
        <v>2.0030000000000001</v>
      </c>
    </row>
    <row r="1328" spans="1:7" ht="13.5" thickBot="1" x14ac:dyDescent="0.25">
      <c r="A1328" s="326" t="str">
        <f>Cover!$G$25</f>
        <v>NO</v>
      </c>
      <c r="B1328" s="322" t="s">
        <v>219</v>
      </c>
      <c r="C1328" s="322">
        <f>'JQ1 Production'!$E$10</f>
        <v>2020</v>
      </c>
      <c r="D1328" s="322" t="s">
        <v>291</v>
      </c>
      <c r="E1328" s="331" t="s">
        <v>124</v>
      </c>
      <c r="F1328" s="368" t="str">
        <f t="shared" si="19"/>
        <v>NO_EX_X_2020_1000 m3_6_4_2</v>
      </c>
      <c r="G1328" s="327">
        <f>'EU1 ExtraEU Trade'!J41</f>
        <v>0</v>
      </c>
    </row>
    <row r="1329" spans="1:7" ht="13.5" thickBot="1" x14ac:dyDescent="0.25">
      <c r="A1329" s="326" t="str">
        <f>Cover!$G$25</f>
        <v>NO</v>
      </c>
      <c r="B1329" s="322" t="s">
        <v>219</v>
      </c>
      <c r="C1329" s="322">
        <f>'JQ1 Production'!$E$10</f>
        <v>2020</v>
      </c>
      <c r="D1329" s="322" t="s">
        <v>291</v>
      </c>
      <c r="E1329" s="331" t="s">
        <v>125</v>
      </c>
      <c r="F1329" s="368" t="str">
        <f t="shared" si="19"/>
        <v>NO_EX_X_2020_1000 m3_6_4_3</v>
      </c>
      <c r="G1329" s="327">
        <f>'EU1 ExtraEU Trade'!J42</f>
        <v>4.657</v>
      </c>
    </row>
    <row r="1330" spans="1:7" ht="13.5" thickBot="1" x14ac:dyDescent="0.25">
      <c r="A1330" s="326" t="str">
        <f>Cover!$G$25</f>
        <v>NO</v>
      </c>
      <c r="B1330" s="322" t="s">
        <v>219</v>
      </c>
      <c r="C1330" s="322">
        <f>'JQ1 Production'!$E$10</f>
        <v>2020</v>
      </c>
      <c r="D1330" s="322" t="s">
        <v>360</v>
      </c>
      <c r="E1330" s="331">
        <v>7</v>
      </c>
      <c r="F1330" s="368" t="str">
        <f t="shared" si="19"/>
        <v>NO_EX_X_2020_1000 mt_7</v>
      </c>
      <c r="G1330" s="327">
        <f>'EU1 ExtraEU Trade'!J44</f>
        <v>1.379</v>
      </c>
    </row>
    <row r="1331" spans="1:7" ht="13.5" thickBot="1" x14ac:dyDescent="0.25">
      <c r="A1331" s="326" t="str">
        <f>Cover!$G$25</f>
        <v>NO</v>
      </c>
      <c r="B1331" s="322" t="s">
        <v>219</v>
      </c>
      <c r="C1331" s="322">
        <f>'JQ1 Production'!$E$10</f>
        <v>2020</v>
      </c>
      <c r="D1331" s="322" t="s">
        <v>360</v>
      </c>
      <c r="E1331" s="331" t="s">
        <v>126</v>
      </c>
      <c r="F1331" s="368" t="str">
        <f t="shared" si="19"/>
        <v>NO_EX_X_2020_1000 mt_7_1</v>
      </c>
      <c r="G1331" s="327">
        <f>'EU1 ExtraEU Trade'!J45</f>
        <v>3.278</v>
      </c>
    </row>
    <row r="1332" spans="1:7" ht="13.5" thickBot="1" x14ac:dyDescent="0.25">
      <c r="A1332" s="326" t="str">
        <f>Cover!$G$25</f>
        <v>NO</v>
      </c>
      <c r="B1332" s="322" t="s">
        <v>219</v>
      </c>
      <c r="C1332" s="322">
        <f>'JQ1 Production'!$E$10</f>
        <v>2020</v>
      </c>
      <c r="D1332" s="322" t="s">
        <v>360</v>
      </c>
      <c r="E1332" s="331" t="s">
        <v>127</v>
      </c>
      <c r="F1332" s="368" t="str">
        <f t="shared" si="19"/>
        <v>NO_EX_X_2020_1000 mt_7_2</v>
      </c>
      <c r="G1332" s="327" t="e">
        <f>'EU1 ExtraEU Trade'!#REF!</f>
        <v>#REF!</v>
      </c>
    </row>
    <row r="1333" spans="1:7" ht="13.5" thickBot="1" x14ac:dyDescent="0.25">
      <c r="A1333" s="326" t="str">
        <f>Cover!$G$25</f>
        <v>NO</v>
      </c>
      <c r="B1333" s="322" t="s">
        <v>219</v>
      </c>
      <c r="C1333" s="322">
        <f>'JQ1 Production'!$E$10</f>
        <v>2020</v>
      </c>
      <c r="D1333" s="322" t="s">
        <v>360</v>
      </c>
      <c r="E1333" s="331" t="s">
        <v>128</v>
      </c>
      <c r="F1333" s="368" t="str">
        <f t="shared" si="19"/>
        <v>NO_EX_X_2020_1000 mt_7_3</v>
      </c>
      <c r="G1333" s="327">
        <f>'EU1 ExtraEU Trade'!J46</f>
        <v>0</v>
      </c>
    </row>
    <row r="1334" spans="1:7" ht="13.5" thickBot="1" x14ac:dyDescent="0.25">
      <c r="A1334" s="326" t="str">
        <f>Cover!$G$25</f>
        <v>NO</v>
      </c>
      <c r="B1334" s="322" t="s">
        <v>219</v>
      </c>
      <c r="C1334" s="322">
        <f>'JQ1 Production'!$E$10</f>
        <v>2020</v>
      </c>
      <c r="D1334" s="322" t="s">
        <v>360</v>
      </c>
      <c r="E1334" s="331" t="s">
        <v>129</v>
      </c>
      <c r="F1334" s="368" t="str">
        <f t="shared" si="19"/>
        <v>NO_EX_X_2020_1000 mt_7_3_1</v>
      </c>
      <c r="G1334" s="327">
        <f>'EU1 ExtraEU Trade'!J47</f>
        <v>25.22</v>
      </c>
    </row>
    <row r="1335" spans="1:7" ht="13.5" thickBot="1" x14ac:dyDescent="0.25">
      <c r="A1335" s="326" t="str">
        <f>Cover!$G$25</f>
        <v>NO</v>
      </c>
      <c r="B1335" s="322" t="s">
        <v>219</v>
      </c>
      <c r="C1335" s="322">
        <f>'JQ1 Production'!$E$10</f>
        <v>2020</v>
      </c>
      <c r="D1335" s="322" t="s">
        <v>360</v>
      </c>
      <c r="E1335" s="331" t="s">
        <v>130</v>
      </c>
      <c r="F1335" s="368" t="str">
        <f t="shared" ref="F1335:F1402" si="20">CONCATENATE(A1335,"_",B1335,"_",C1335,"_",D1335,"_",E1335)</f>
        <v>NO_EX_X_2020_1000 mt_7_3_2</v>
      </c>
      <c r="G1335" s="327">
        <f>'EU1 ExtraEU Trade'!J48</f>
        <v>0</v>
      </c>
    </row>
    <row r="1336" spans="1:7" ht="13.5" thickBot="1" x14ac:dyDescent="0.25">
      <c r="A1336" s="326" t="str">
        <f>Cover!$G$25</f>
        <v>NO</v>
      </c>
      <c r="B1336" s="322" t="s">
        <v>219</v>
      </c>
      <c r="C1336" s="322">
        <f>'JQ1 Production'!$E$10</f>
        <v>2020</v>
      </c>
      <c r="D1336" s="322" t="s">
        <v>360</v>
      </c>
      <c r="E1336" s="331" t="s">
        <v>131</v>
      </c>
      <c r="F1336" s="368" t="str">
        <f t="shared" si="20"/>
        <v>NO_EX_X_2020_1000 mt_7_3_3</v>
      </c>
      <c r="G1336" s="327">
        <f>'EU1 ExtraEU Trade'!J49</f>
        <v>0</v>
      </c>
    </row>
    <row r="1337" spans="1:7" ht="13.5" thickBot="1" x14ac:dyDescent="0.25">
      <c r="A1337" s="326" t="str">
        <f>Cover!$G$25</f>
        <v>NO</v>
      </c>
      <c r="B1337" s="322" t="s">
        <v>219</v>
      </c>
      <c r="C1337" s="322">
        <f>'JQ1 Production'!$E$10</f>
        <v>2020</v>
      </c>
      <c r="D1337" s="322" t="s">
        <v>360</v>
      </c>
      <c r="E1337" s="331" t="s">
        <v>132</v>
      </c>
      <c r="F1337" s="368" t="str">
        <f t="shared" si="20"/>
        <v>NO_EX_X_2020_1000 mt_7_3_4</v>
      </c>
      <c r="G1337" s="327">
        <f>'EU1 ExtraEU Trade'!J50</f>
        <v>0</v>
      </c>
    </row>
    <row r="1338" spans="1:7" ht="13.5" thickBot="1" x14ac:dyDescent="0.25">
      <c r="A1338" s="326" t="str">
        <f>Cover!$G$25</f>
        <v>NO</v>
      </c>
      <c r="B1338" s="322" t="s">
        <v>219</v>
      </c>
      <c r="C1338" s="322">
        <f>'JQ1 Production'!$E$10</f>
        <v>2020</v>
      </c>
      <c r="D1338" s="322" t="s">
        <v>360</v>
      </c>
      <c r="E1338" s="331" t="s">
        <v>133</v>
      </c>
      <c r="F1338" s="368" t="str">
        <f t="shared" si="20"/>
        <v>NO_EX_X_2020_1000 mt_7_4</v>
      </c>
      <c r="G1338" s="327">
        <f>'EU1 ExtraEU Trade'!J51</f>
        <v>0</v>
      </c>
    </row>
    <row r="1339" spans="1:7" ht="13.5" thickBot="1" x14ac:dyDescent="0.25">
      <c r="A1339" s="326" t="str">
        <f>Cover!$G$25</f>
        <v>NO</v>
      </c>
      <c r="B1339" s="322" t="s">
        <v>219</v>
      </c>
      <c r="C1339" s="322">
        <f>'JQ1 Production'!$E$10</f>
        <v>2020</v>
      </c>
      <c r="D1339" s="322" t="s">
        <v>360</v>
      </c>
      <c r="E1339" s="331">
        <v>8</v>
      </c>
      <c r="F1339" s="368" t="str">
        <f t="shared" si="20"/>
        <v>NO_EX_X_2020_1000 mt_8</v>
      </c>
      <c r="G1339" s="327">
        <f>'EU1 ExtraEU Trade'!J52</f>
        <v>51.104999999999997</v>
      </c>
    </row>
    <row r="1340" spans="1:7" ht="13.5" thickBot="1" x14ac:dyDescent="0.25">
      <c r="A1340" s="326" t="str">
        <f>Cover!$G$25</f>
        <v>NO</v>
      </c>
      <c r="B1340" s="322" t="s">
        <v>219</v>
      </c>
      <c r="C1340" s="322">
        <f>'JQ1 Production'!$E$10</f>
        <v>2020</v>
      </c>
      <c r="D1340" s="322" t="s">
        <v>360</v>
      </c>
      <c r="E1340" s="331" t="s">
        <v>134</v>
      </c>
      <c r="F1340" s="368" t="str">
        <f t="shared" si="20"/>
        <v>NO_EX_X_2020_1000 mt_8_1</v>
      </c>
      <c r="G1340" s="327">
        <f>'EU1 ExtraEU Trade'!J53</f>
        <v>1</v>
      </c>
    </row>
    <row r="1341" spans="1:7" ht="13.5" thickBot="1" x14ac:dyDescent="0.25">
      <c r="A1341" s="326" t="str">
        <f>Cover!$G$25</f>
        <v>NO</v>
      </c>
      <c r="B1341" s="322" t="s">
        <v>219</v>
      </c>
      <c r="C1341" s="322">
        <f>'JQ1 Production'!$E$10</f>
        <v>2020</v>
      </c>
      <c r="D1341" s="322" t="s">
        <v>360</v>
      </c>
      <c r="E1341" s="331" t="s">
        <v>135</v>
      </c>
      <c r="F1341" s="368" t="str">
        <f t="shared" si="20"/>
        <v>NO_EX_X_2020_1000 mt_8_2</v>
      </c>
      <c r="G1341" s="327">
        <f>'EU1 ExtraEU Trade'!J55</f>
        <v>1</v>
      </c>
    </row>
    <row r="1342" spans="1:7" ht="13.5" thickBot="1" x14ac:dyDescent="0.25">
      <c r="A1342" s="326" t="str">
        <f>Cover!$G$25</f>
        <v>NO</v>
      </c>
      <c r="B1342" s="322" t="s">
        <v>219</v>
      </c>
      <c r="C1342" s="322">
        <f>'JQ1 Production'!$E$10</f>
        <v>2020</v>
      </c>
      <c r="D1342" s="322" t="s">
        <v>360</v>
      </c>
      <c r="E1342" s="331">
        <v>9</v>
      </c>
      <c r="F1342" s="368" t="str">
        <f t="shared" si="20"/>
        <v>NO_EX_X_2020_1000 mt_9</v>
      </c>
      <c r="G1342" s="327" t="e">
        <f>'EU1 ExtraEU Trade'!#REF!</f>
        <v>#REF!</v>
      </c>
    </row>
    <row r="1343" spans="1:7" ht="13.5" thickBot="1" x14ac:dyDescent="0.25">
      <c r="A1343" s="326" t="str">
        <f>Cover!$G$25</f>
        <v>NO</v>
      </c>
      <c r="B1343" s="322" t="s">
        <v>219</v>
      </c>
      <c r="C1343" s="322">
        <f>'JQ1 Production'!$E$10</f>
        <v>2020</v>
      </c>
      <c r="D1343" s="322" t="s">
        <v>360</v>
      </c>
      <c r="E1343" s="331">
        <v>10</v>
      </c>
      <c r="F1343" s="368" t="str">
        <f t="shared" si="20"/>
        <v>NO_EX_X_2020_1000 mt_10</v>
      </c>
      <c r="G1343" s="327">
        <f>'EU1 ExtraEU Trade'!J56</f>
        <v>70.278999999999996</v>
      </c>
    </row>
    <row r="1344" spans="1:7" ht="13.5" thickBot="1" x14ac:dyDescent="0.25">
      <c r="A1344" s="326" t="str">
        <f>Cover!$G$25</f>
        <v>NO</v>
      </c>
      <c r="B1344" s="322" t="s">
        <v>219</v>
      </c>
      <c r="C1344" s="322">
        <f>'JQ1 Production'!$E$10</f>
        <v>2020</v>
      </c>
      <c r="D1344" s="322" t="s">
        <v>360</v>
      </c>
      <c r="E1344" s="331" t="s">
        <v>136</v>
      </c>
      <c r="F1344" s="368" t="str">
        <f t="shared" si="20"/>
        <v>NO_EX_X_2020_1000 mt_10_1</v>
      </c>
      <c r="G1344" s="327">
        <f>'EU1 ExtraEU Trade'!J57</f>
        <v>0</v>
      </c>
    </row>
    <row r="1345" spans="1:7" ht="13.5" thickBot="1" x14ac:dyDescent="0.25">
      <c r="A1345" s="326" t="str">
        <f>Cover!$G$25</f>
        <v>NO</v>
      </c>
      <c r="B1345" s="322" t="s">
        <v>219</v>
      </c>
      <c r="C1345" s="322">
        <f>'JQ1 Production'!$E$10</f>
        <v>2020</v>
      </c>
      <c r="D1345" s="322" t="s">
        <v>360</v>
      </c>
      <c r="E1345" s="331" t="s">
        <v>137</v>
      </c>
      <c r="F1345" s="368" t="str">
        <f t="shared" si="20"/>
        <v>NO_EX_X_2020_1000 mt_10_1_1</v>
      </c>
      <c r="G1345" s="327">
        <f>'EU1 ExtraEU Trade'!J58</f>
        <v>0</v>
      </c>
    </row>
    <row r="1346" spans="1:7" ht="13.5" thickBot="1" x14ac:dyDescent="0.25">
      <c r="A1346" s="326" t="str">
        <f>Cover!$G$25</f>
        <v>NO</v>
      </c>
      <c r="B1346" s="322" t="s">
        <v>219</v>
      </c>
      <c r="C1346" s="322">
        <f>'JQ1 Production'!$E$10</f>
        <v>2020</v>
      </c>
      <c r="D1346" s="322" t="s">
        <v>360</v>
      </c>
      <c r="E1346" s="331" t="s">
        <v>138</v>
      </c>
      <c r="F1346" s="368" t="str">
        <f t="shared" si="20"/>
        <v>NO_EX_X_2020_1000 mt_10_1_2</v>
      </c>
      <c r="G1346" s="327">
        <f>'EU1 ExtraEU Trade'!J59</f>
        <v>0</v>
      </c>
    </row>
    <row r="1347" spans="1:7" ht="13.5" thickBot="1" x14ac:dyDescent="0.25">
      <c r="A1347" s="326" t="str">
        <f>Cover!$G$25</f>
        <v>NO</v>
      </c>
      <c r="B1347" s="322" t="s">
        <v>219</v>
      </c>
      <c r="C1347" s="322">
        <f>'JQ1 Production'!$E$10</f>
        <v>2020</v>
      </c>
      <c r="D1347" s="322" t="s">
        <v>360</v>
      </c>
      <c r="E1347" s="331" t="s">
        <v>139</v>
      </c>
      <c r="F1347" s="368" t="str">
        <f t="shared" si="20"/>
        <v>NO_EX_X_2020_1000 mt_10_1_3</v>
      </c>
      <c r="G1347" s="327">
        <f>'EU1 ExtraEU Trade'!J60</f>
        <v>0</v>
      </c>
    </row>
    <row r="1348" spans="1:7" ht="13.5" thickBot="1" x14ac:dyDescent="0.25">
      <c r="A1348" s="326" t="str">
        <f>Cover!$G$25</f>
        <v>NO</v>
      </c>
      <c r="B1348" s="322" t="s">
        <v>219</v>
      </c>
      <c r="C1348" s="322">
        <f>'JQ1 Production'!$E$10</f>
        <v>2020</v>
      </c>
      <c r="D1348" s="322" t="s">
        <v>360</v>
      </c>
      <c r="E1348" s="331" t="s">
        <v>140</v>
      </c>
      <c r="F1348" s="368" t="str">
        <f t="shared" si="20"/>
        <v>NO_EX_X_2020_1000 mt_10_1_4</v>
      </c>
      <c r="G1348" s="327">
        <f>'EU1 ExtraEU Trade'!J61</f>
        <v>5.0000000000000001E-3</v>
      </c>
    </row>
    <row r="1349" spans="1:7" ht="13.5" thickBot="1" x14ac:dyDescent="0.25">
      <c r="A1349" s="326" t="str">
        <f>Cover!$G$25</f>
        <v>NO</v>
      </c>
      <c r="B1349" s="322" t="s">
        <v>219</v>
      </c>
      <c r="C1349" s="322">
        <f>'JQ1 Production'!$E$10</f>
        <v>2020</v>
      </c>
      <c r="D1349" s="322" t="s">
        <v>360</v>
      </c>
      <c r="E1349" s="331" t="s">
        <v>141</v>
      </c>
      <c r="F1349" s="368" t="str">
        <f t="shared" si="20"/>
        <v>NO_EX_X_2020_1000 mt_10_2</v>
      </c>
      <c r="G1349" s="327">
        <f>'EU1 ExtraEU Trade'!J62</f>
        <v>2E-3</v>
      </c>
    </row>
    <row r="1350" spans="1:7" ht="13.5" thickBot="1" x14ac:dyDescent="0.25">
      <c r="A1350" s="326" t="str">
        <f>Cover!$G$25</f>
        <v>NO</v>
      </c>
      <c r="B1350" s="322" t="s">
        <v>219</v>
      </c>
      <c r="C1350" s="322">
        <f>'JQ1 Production'!$E$10</f>
        <v>2020</v>
      </c>
      <c r="D1350" s="322" t="s">
        <v>360</v>
      </c>
      <c r="E1350" s="331" t="s">
        <v>142</v>
      </c>
      <c r="F1350" s="368" t="str">
        <f t="shared" si="20"/>
        <v>NO_EX_X_2020_1000 mt_10_3</v>
      </c>
      <c r="G1350" s="327">
        <f>'EU1 ExtraEU Trade'!J63</f>
        <v>1E-3</v>
      </c>
    </row>
    <row r="1351" spans="1:7" ht="13.5" thickBot="1" x14ac:dyDescent="0.25">
      <c r="A1351" s="326" t="str">
        <f>Cover!$G$25</f>
        <v>NO</v>
      </c>
      <c r="B1351" s="322" t="s">
        <v>219</v>
      </c>
      <c r="C1351" s="322">
        <f>'JQ1 Production'!$E$10</f>
        <v>2020</v>
      </c>
      <c r="D1351" s="322" t="s">
        <v>360</v>
      </c>
      <c r="E1351" s="331" t="s">
        <v>143</v>
      </c>
      <c r="F1351" s="368" t="str">
        <f t="shared" si="20"/>
        <v>NO_EX_X_2020_1000 mt_10_3_1</v>
      </c>
      <c r="G1351" s="327">
        <f>'EU1 ExtraEU Trade'!J64</f>
        <v>24.094000000000001</v>
      </c>
    </row>
    <row r="1352" spans="1:7" ht="13.5" thickBot="1" x14ac:dyDescent="0.25">
      <c r="A1352" s="326" t="str">
        <f>Cover!$G$25</f>
        <v>NO</v>
      </c>
      <c r="B1352" s="322" t="s">
        <v>219</v>
      </c>
      <c r="C1352" s="322">
        <f>'JQ1 Production'!$E$10</f>
        <v>2020</v>
      </c>
      <c r="D1352" s="322" t="s">
        <v>360</v>
      </c>
      <c r="E1352" s="331" t="s">
        <v>144</v>
      </c>
      <c r="F1352" s="368" t="str">
        <f t="shared" si="20"/>
        <v>NO_EX_X_2020_1000 mt_10_3_2</v>
      </c>
      <c r="G1352" s="327">
        <f>'EU1 ExtraEU Trade'!J65</f>
        <v>5.2249999999999996</v>
      </c>
    </row>
    <row r="1353" spans="1:7" ht="13.5" thickBot="1" x14ac:dyDescent="0.25">
      <c r="A1353" s="326" t="str">
        <f>Cover!$G$25</f>
        <v>NO</v>
      </c>
      <c r="B1353" s="322" t="s">
        <v>219</v>
      </c>
      <c r="C1353" s="322">
        <f>'JQ1 Production'!$E$10</f>
        <v>2020</v>
      </c>
      <c r="D1353" s="322" t="s">
        <v>360</v>
      </c>
      <c r="E1353" s="331" t="s">
        <v>145</v>
      </c>
      <c r="F1353" s="368" t="str">
        <f t="shared" si="20"/>
        <v>NO_EX_X_2020_1000 mt_10_3_3</v>
      </c>
      <c r="G1353" s="327">
        <f>'EU1 ExtraEU Trade'!J66</f>
        <v>6.0000000000000001E-3</v>
      </c>
    </row>
    <row r="1354" spans="1:7" ht="13.5" thickBot="1" x14ac:dyDescent="0.25">
      <c r="A1354" s="326" t="str">
        <f>Cover!$G$25</f>
        <v>NO</v>
      </c>
      <c r="B1354" s="322" t="s">
        <v>219</v>
      </c>
      <c r="C1354" s="322">
        <f>'JQ1 Production'!$E$10</f>
        <v>2020</v>
      </c>
      <c r="D1354" s="322" t="s">
        <v>360</v>
      </c>
      <c r="E1354" s="331" t="s">
        <v>146</v>
      </c>
      <c r="F1354" s="368" t="str">
        <f t="shared" si="20"/>
        <v>NO_EX_X_2020_1000 mt_10_3_4</v>
      </c>
      <c r="G1354" s="327">
        <f>'EU1 ExtraEU Trade'!J67</f>
        <v>17.007999999999999</v>
      </c>
    </row>
    <row r="1355" spans="1:7" ht="13.5" thickBot="1" x14ac:dyDescent="0.25">
      <c r="A1355" s="343" t="str">
        <f>Cover!$G$25</f>
        <v>NO</v>
      </c>
      <c r="B1355" s="340" t="s">
        <v>219</v>
      </c>
      <c r="C1355" s="340">
        <f>'JQ1 Production'!$E$10</f>
        <v>2020</v>
      </c>
      <c r="D1355" s="340" t="s">
        <v>360</v>
      </c>
      <c r="E1355" s="344" t="s">
        <v>147</v>
      </c>
      <c r="F1355" s="368" t="str">
        <f t="shared" si="20"/>
        <v>NO_EX_X_2020_1000 mt_10_4</v>
      </c>
      <c r="G1355" s="341">
        <f>'EU1 ExtraEU Trade'!J68</f>
        <v>1.8560000000000001</v>
      </c>
    </row>
    <row r="1356" spans="1:7" ht="13.5" thickBot="1" x14ac:dyDescent="0.25">
      <c r="A1356" s="323" t="str">
        <f>Cover!$G$25</f>
        <v>NO</v>
      </c>
      <c r="B1356" s="324" t="s">
        <v>219</v>
      </c>
      <c r="C1356" s="324">
        <f>'JQ1 Production'!$E$10</f>
        <v>2020</v>
      </c>
      <c r="D1356" s="324" t="s">
        <v>214</v>
      </c>
      <c r="E1356" s="338">
        <v>1</v>
      </c>
      <c r="F1356" s="368" t="str">
        <f t="shared" si="20"/>
        <v>NO_EX_X_2020_1000 NAC_1</v>
      </c>
      <c r="G1356" s="325">
        <f>'EU1 ExtraEU Trade'!K11</f>
        <v>949</v>
      </c>
    </row>
    <row r="1357" spans="1:7" ht="13.5" thickBot="1" x14ac:dyDescent="0.25">
      <c r="A1357" s="326" t="str">
        <f>Cover!$G$25</f>
        <v>NO</v>
      </c>
      <c r="B1357" s="322" t="s">
        <v>219</v>
      </c>
      <c r="C1357" s="322">
        <f>'JQ1 Production'!$E$10</f>
        <v>2020</v>
      </c>
      <c r="D1357" s="322" t="s">
        <v>214</v>
      </c>
      <c r="E1357" s="331" t="s">
        <v>93</v>
      </c>
      <c r="F1357" s="368" t="str">
        <f t="shared" si="20"/>
        <v>NO_EX_X_2020_1000 NAC_1_1</v>
      </c>
      <c r="G1357" s="325">
        <f>'EU1 ExtraEU Trade'!K12</f>
        <v>0</v>
      </c>
    </row>
    <row r="1358" spans="1:7" ht="13.5" thickBot="1" x14ac:dyDescent="0.25">
      <c r="A1358" s="326" t="str">
        <f>Cover!$G$25</f>
        <v>NO</v>
      </c>
      <c r="B1358" s="322" t="s">
        <v>219</v>
      </c>
      <c r="C1358" s="322">
        <f>'JQ1 Production'!$E$10</f>
        <v>2020</v>
      </c>
      <c r="D1358" s="322" t="s">
        <v>214</v>
      </c>
      <c r="E1358" s="331" t="s">
        <v>96</v>
      </c>
      <c r="F1358" s="368" t="str">
        <f t="shared" si="20"/>
        <v>NO_EX_X_2020_1000 NAC_1_2</v>
      </c>
      <c r="G1358" s="325">
        <f>'EU1 ExtraEU Trade'!K13</f>
        <v>0</v>
      </c>
    </row>
    <row r="1359" spans="1:7" ht="13.5" thickBot="1" x14ac:dyDescent="0.25">
      <c r="A1359" s="326" t="str">
        <f>Cover!$G$25</f>
        <v>NO</v>
      </c>
      <c r="B1359" s="322" t="s">
        <v>219</v>
      </c>
      <c r="C1359" s="322">
        <f>'JQ1 Production'!$E$10</f>
        <v>2020</v>
      </c>
      <c r="D1359" s="322" t="s">
        <v>214</v>
      </c>
      <c r="E1359" s="331" t="s">
        <v>97</v>
      </c>
      <c r="F1359" s="368" t="str">
        <f t="shared" si="20"/>
        <v>NO_EX_X_2020_1000 NAC_1_2_C</v>
      </c>
      <c r="G1359" s="325">
        <f>'EU1 ExtraEU Trade'!K14</f>
        <v>0</v>
      </c>
    </row>
    <row r="1360" spans="1:7" ht="13.5" thickBot="1" x14ac:dyDescent="0.25">
      <c r="A1360" s="326" t="str">
        <f>Cover!$G$25</f>
        <v>NO</v>
      </c>
      <c r="B1360" s="322" t="s">
        <v>219</v>
      </c>
      <c r="C1360" s="322">
        <f>'JQ1 Production'!$E$10</f>
        <v>2020</v>
      </c>
      <c r="D1360" s="322" t="s">
        <v>214</v>
      </c>
      <c r="E1360" s="331" t="s">
        <v>98</v>
      </c>
      <c r="F1360" s="368" t="str">
        <f t="shared" si="20"/>
        <v>NO_EX_X_2020_1000 NAC_1_2_NC</v>
      </c>
      <c r="G1360" s="325">
        <f>'EU1 ExtraEU Trade'!K15</f>
        <v>949</v>
      </c>
    </row>
    <row r="1361" spans="1:7" ht="13.5" thickBot="1" x14ac:dyDescent="0.25">
      <c r="A1361" s="326" t="str">
        <f>Cover!$G$25</f>
        <v>NO</v>
      </c>
      <c r="B1361" s="322" t="s">
        <v>219</v>
      </c>
      <c r="C1361" s="322">
        <f>'JQ1 Production'!$E$10</f>
        <v>2020</v>
      </c>
      <c r="D1361" s="322" t="s">
        <v>214</v>
      </c>
      <c r="E1361" s="331" t="s">
        <v>99</v>
      </c>
      <c r="F1361" s="368" t="str">
        <f t="shared" si="20"/>
        <v>NO_EX_X_2020_1000 NAC_1_2_NC_T</v>
      </c>
      <c r="G1361" s="325">
        <f>'EU1 ExtraEU Trade'!K16</f>
        <v>940</v>
      </c>
    </row>
    <row r="1362" spans="1:7" ht="13.5" thickBot="1" x14ac:dyDescent="0.25">
      <c r="A1362" s="326" t="str">
        <f>Cover!$G$25</f>
        <v>NO</v>
      </c>
      <c r="B1362" s="322" t="s">
        <v>219</v>
      </c>
      <c r="C1362" s="322">
        <f>'JQ1 Production'!$E$10</f>
        <v>2020</v>
      </c>
      <c r="D1362" s="322" t="s">
        <v>214</v>
      </c>
      <c r="E1362" s="331">
        <v>2</v>
      </c>
      <c r="F1362" s="368" t="str">
        <f t="shared" si="20"/>
        <v>NO_EX_X_2020_1000 NAC_2</v>
      </c>
      <c r="G1362" s="325">
        <f>'EU1 ExtraEU Trade'!K17</f>
        <v>9</v>
      </c>
    </row>
    <row r="1363" spans="1:7" ht="13.5" thickBot="1" x14ac:dyDescent="0.25">
      <c r="A1363" s="326" t="str">
        <f>Cover!$G$25</f>
        <v>NO</v>
      </c>
      <c r="B1363" s="322" t="s">
        <v>219</v>
      </c>
      <c r="C1363" s="322">
        <f>'JQ1 Production'!$E$10</f>
        <v>2020</v>
      </c>
      <c r="D1363" s="322" t="s">
        <v>214</v>
      </c>
      <c r="E1363" s="331">
        <v>3</v>
      </c>
      <c r="F1363" s="368" t="str">
        <f t="shared" si="20"/>
        <v>NO_EX_X_2020_1000 NAC_3</v>
      </c>
      <c r="G1363" s="325">
        <f>'EU1 ExtraEU Trade'!K18</f>
        <v>0</v>
      </c>
    </row>
    <row r="1364" spans="1:7" ht="13.5" thickBot="1" x14ac:dyDescent="0.25">
      <c r="A1364" s="326" t="str">
        <f>Cover!$G$25</f>
        <v>NO</v>
      </c>
      <c r="B1364" s="322" t="s">
        <v>219</v>
      </c>
      <c r="C1364" s="322">
        <f>'JQ1 Production'!$E$10</f>
        <v>2020</v>
      </c>
      <c r="D1364" s="322" t="s">
        <v>214</v>
      </c>
      <c r="E1364" s="331" t="s">
        <v>378</v>
      </c>
      <c r="F1364" s="368" t="str">
        <f>CONCATENATE(A1364,"_",B1364,"_",C1364,"_",D1364,"_",E1364)</f>
        <v>NO_EX_X_2020_1000 NAC_3_1</v>
      </c>
      <c r="G1364" s="325">
        <f>'EU1 ExtraEU Trade'!K19</f>
        <v>8939</v>
      </c>
    </row>
    <row r="1365" spans="1:7" ht="13.5" thickBot="1" x14ac:dyDescent="0.25">
      <c r="A1365" s="326" t="str">
        <f>Cover!$G$25</f>
        <v>NO</v>
      </c>
      <c r="B1365" s="322" t="s">
        <v>219</v>
      </c>
      <c r="C1365" s="322">
        <f>'JQ1 Production'!$E$10</f>
        <v>2020</v>
      </c>
      <c r="D1365" s="322" t="s">
        <v>214</v>
      </c>
      <c r="E1365" s="331" t="s">
        <v>379</v>
      </c>
      <c r="F1365" s="368" t="str">
        <f>CONCATENATE(A1365,"_",B1365,"_",C1365,"_",D1365,"_",E1365)</f>
        <v>NO_EX_X_2020_1000 NAC_3_2</v>
      </c>
      <c r="G1365" s="325">
        <f>'EU1 ExtraEU Trade'!K20</f>
        <v>4</v>
      </c>
    </row>
    <row r="1366" spans="1:7" ht="13.5" thickBot="1" x14ac:dyDescent="0.25">
      <c r="A1366" s="326" t="str">
        <f>Cover!$G$25</f>
        <v>NO</v>
      </c>
      <c r="B1366" s="322" t="s">
        <v>219</v>
      </c>
      <c r="C1366" s="322">
        <f>'JQ1 Production'!$E$10</f>
        <v>2020</v>
      </c>
      <c r="D1366" s="322" t="s">
        <v>214</v>
      </c>
      <c r="E1366" s="331">
        <v>4</v>
      </c>
      <c r="F1366" s="368" t="str">
        <f>CONCATENATE(A1366,"_",B1366,"_",C1366,"_",D1366,"_",E1366)</f>
        <v>NO_EX_X_2020_1000 NAC_4</v>
      </c>
      <c r="G1366" s="325">
        <f>'EU1 ExtraEU Trade'!K21</f>
        <v>0</v>
      </c>
    </row>
    <row r="1367" spans="1:7" ht="13.5" thickBot="1" x14ac:dyDescent="0.25">
      <c r="A1367" s="326" t="str">
        <f>Cover!$G$25</f>
        <v>NO</v>
      </c>
      <c r="B1367" s="322" t="s">
        <v>219</v>
      </c>
      <c r="C1367" s="322">
        <f>'JQ1 Production'!$E$10</f>
        <v>2020</v>
      </c>
      <c r="D1367" s="322" t="s">
        <v>214</v>
      </c>
      <c r="E1367" s="331" t="s">
        <v>380</v>
      </c>
      <c r="F1367" s="368" t="str">
        <f>CONCATENATE(A1367,"_",B1367,"_",C1367,"_",D1367,"_",E1367)</f>
        <v>NO_EX_X_2020_1000 NAC_4_1</v>
      </c>
      <c r="G1367" s="325">
        <f>'EU1 ExtraEU Trade'!K22</f>
        <v>4</v>
      </c>
    </row>
    <row r="1368" spans="1:7" ht="13.5" thickBot="1" x14ac:dyDescent="0.25">
      <c r="A1368" s="326" t="str">
        <f>Cover!$G$25</f>
        <v>NO</v>
      </c>
      <c r="B1368" s="322" t="s">
        <v>219</v>
      </c>
      <c r="C1368" s="322">
        <f>'JQ1 Production'!$E$10</f>
        <v>2020</v>
      </c>
      <c r="D1368" s="322" t="s">
        <v>214</v>
      </c>
      <c r="E1368" s="331" t="s">
        <v>381</v>
      </c>
      <c r="F1368" s="368" t="str">
        <f>CONCATENATE(A1368,"_",B1368,"_",C1368,"_",D1368,"_",E1368)</f>
        <v>NO_EX_X_2020_1000 NAC_4_2</v>
      </c>
      <c r="G1368" s="325">
        <f>'EU1 ExtraEU Trade'!K23</f>
        <v>0</v>
      </c>
    </row>
    <row r="1369" spans="1:7" ht="13.5" thickBot="1" x14ac:dyDescent="0.25">
      <c r="A1369" s="326" t="str">
        <f>Cover!$G$25</f>
        <v>NO</v>
      </c>
      <c r="B1369" s="322" t="s">
        <v>219</v>
      </c>
      <c r="C1369" s="322">
        <f>'JQ1 Production'!$E$10</f>
        <v>2020</v>
      </c>
      <c r="D1369" s="322" t="s">
        <v>214</v>
      </c>
      <c r="E1369" s="331">
        <v>5</v>
      </c>
      <c r="F1369" s="368" t="str">
        <f t="shared" si="20"/>
        <v>NO_EX_X_2020_1000 NAC_5</v>
      </c>
      <c r="G1369" s="325">
        <f>'EU1 ExtraEU Trade'!K24</f>
        <v>0</v>
      </c>
    </row>
    <row r="1370" spans="1:7" ht="13.5" thickBot="1" x14ac:dyDescent="0.25">
      <c r="A1370" s="326" t="str">
        <f>Cover!$G$25</f>
        <v>NO</v>
      </c>
      <c r="B1370" s="322" t="s">
        <v>219</v>
      </c>
      <c r="C1370" s="322">
        <f>'JQ1 Production'!$E$10</f>
        <v>2020</v>
      </c>
      <c r="D1370" s="322" t="s">
        <v>214</v>
      </c>
      <c r="E1370" s="331" t="s">
        <v>109</v>
      </c>
      <c r="F1370" s="368" t="str">
        <f t="shared" si="20"/>
        <v>NO_EX_X_2020_1000 NAC_5_C</v>
      </c>
      <c r="G1370" s="325">
        <f>'EU1 ExtraEU Trade'!K25</f>
        <v>0</v>
      </c>
    </row>
    <row r="1371" spans="1:7" ht="13.5" thickBot="1" x14ac:dyDescent="0.25">
      <c r="A1371" s="326" t="str">
        <f>Cover!$G$25</f>
        <v>NO</v>
      </c>
      <c r="B1371" s="322" t="s">
        <v>219</v>
      </c>
      <c r="C1371" s="322">
        <f>'JQ1 Production'!$E$10</f>
        <v>2020</v>
      </c>
      <c r="D1371" s="322" t="s">
        <v>214</v>
      </c>
      <c r="E1371" s="331" t="s">
        <v>110</v>
      </c>
      <c r="F1371" s="368" t="str">
        <f t="shared" si="20"/>
        <v>NO_EX_X_2020_1000 NAC_5_NC</v>
      </c>
      <c r="G1371" s="325">
        <f>'EU1 ExtraEU Trade'!K26</f>
        <v>0</v>
      </c>
    </row>
    <row r="1372" spans="1:7" ht="13.5" thickBot="1" x14ac:dyDescent="0.25">
      <c r="A1372" s="326" t="str">
        <f>Cover!$G$25</f>
        <v>NO</v>
      </c>
      <c r="B1372" s="322" t="s">
        <v>219</v>
      </c>
      <c r="C1372" s="322">
        <f>'JQ1 Production'!$E$10</f>
        <v>2020</v>
      </c>
      <c r="D1372" s="322" t="s">
        <v>214</v>
      </c>
      <c r="E1372" s="331" t="s">
        <v>111</v>
      </c>
      <c r="F1372" s="368" t="str">
        <f t="shared" si="20"/>
        <v>NO_EX_X_2020_1000 NAC_5_NC_T</v>
      </c>
      <c r="G1372" s="325">
        <f>'EU1 ExtraEU Trade'!K27</f>
        <v>70975</v>
      </c>
    </row>
    <row r="1373" spans="1:7" ht="13.5" thickBot="1" x14ac:dyDescent="0.25">
      <c r="A1373" s="326" t="str">
        <f>Cover!$G$25</f>
        <v>NO</v>
      </c>
      <c r="B1373" s="322" t="s">
        <v>219</v>
      </c>
      <c r="C1373" s="322">
        <f>'JQ1 Production'!$E$10</f>
        <v>2020</v>
      </c>
      <c r="D1373" s="322" t="s">
        <v>214</v>
      </c>
      <c r="E1373" s="331">
        <v>6</v>
      </c>
      <c r="F1373" s="368" t="str">
        <f t="shared" si="20"/>
        <v>NO_EX_X_2020_1000 NAC_6</v>
      </c>
      <c r="G1373" s="325">
        <f>'EU1 ExtraEU Trade'!K28</f>
        <v>69552</v>
      </c>
    </row>
    <row r="1374" spans="1:7" ht="13.5" thickBot="1" x14ac:dyDescent="0.25">
      <c r="A1374" s="326" t="str">
        <f>Cover!$G$25</f>
        <v>NO</v>
      </c>
      <c r="B1374" s="322" t="s">
        <v>219</v>
      </c>
      <c r="C1374" s="322">
        <f>'JQ1 Production'!$E$10</f>
        <v>2020</v>
      </c>
      <c r="D1374" s="322" t="s">
        <v>214</v>
      </c>
      <c r="E1374" s="331" t="s">
        <v>112</v>
      </c>
      <c r="F1374" s="368" t="str">
        <f t="shared" si="20"/>
        <v>NO_EX_X_2020_1000 NAC_6_1</v>
      </c>
      <c r="G1374" s="325">
        <f>'EU1 ExtraEU Trade'!K29</f>
        <v>1423</v>
      </c>
    </row>
    <row r="1375" spans="1:7" ht="13.5" thickBot="1" x14ac:dyDescent="0.25">
      <c r="A1375" s="326" t="str">
        <f>Cover!$G$25</f>
        <v>NO</v>
      </c>
      <c r="B1375" s="322" t="s">
        <v>219</v>
      </c>
      <c r="C1375" s="322">
        <f>'JQ1 Production'!$E$10</f>
        <v>2020</v>
      </c>
      <c r="D1375" s="322" t="s">
        <v>214</v>
      </c>
      <c r="E1375" s="331" t="s">
        <v>113</v>
      </c>
      <c r="F1375" s="368" t="str">
        <f t="shared" si="20"/>
        <v>NO_EX_X_2020_1000 NAC_6_1_C</v>
      </c>
      <c r="G1375" s="325">
        <f>'EU1 ExtraEU Trade'!K30</f>
        <v>0</v>
      </c>
    </row>
    <row r="1376" spans="1:7" ht="13.5" thickBot="1" x14ac:dyDescent="0.25">
      <c r="A1376" s="326" t="str">
        <f>Cover!$G$25</f>
        <v>NO</v>
      </c>
      <c r="B1376" s="322" t="s">
        <v>219</v>
      </c>
      <c r="C1376" s="322">
        <f>'JQ1 Production'!$E$10</f>
        <v>2020</v>
      </c>
      <c r="D1376" s="322" t="s">
        <v>214</v>
      </c>
      <c r="E1376" s="331" t="s">
        <v>114</v>
      </c>
      <c r="F1376" s="368" t="str">
        <f t="shared" si="20"/>
        <v>NO_EX_X_2020_1000 NAC_6_1_NC</v>
      </c>
      <c r="G1376" s="325">
        <f>'EU1 ExtraEU Trade'!K31</f>
        <v>73</v>
      </c>
    </row>
    <row r="1377" spans="1:7" ht="13.5" thickBot="1" x14ac:dyDescent="0.25">
      <c r="A1377" s="326" t="str">
        <f>Cover!$G$25</f>
        <v>NO</v>
      </c>
      <c r="B1377" s="322" t="s">
        <v>219</v>
      </c>
      <c r="C1377" s="322">
        <f>'JQ1 Production'!$E$10</f>
        <v>2020</v>
      </c>
      <c r="D1377" s="322" t="s">
        <v>214</v>
      </c>
      <c r="E1377" s="331" t="s">
        <v>115</v>
      </c>
      <c r="F1377" s="368" t="str">
        <f t="shared" si="20"/>
        <v>NO_EX_X_2020_1000 NAC_6_1_NC_T</v>
      </c>
      <c r="G1377" s="325">
        <f>'EU1 ExtraEU Trade'!K32</f>
        <v>71</v>
      </c>
    </row>
    <row r="1378" spans="1:7" ht="13.5" thickBot="1" x14ac:dyDescent="0.25">
      <c r="A1378" s="326" t="str">
        <f>Cover!$G$25</f>
        <v>NO</v>
      </c>
      <c r="B1378" s="322" t="s">
        <v>219</v>
      </c>
      <c r="C1378" s="322">
        <f>'JQ1 Production'!$E$10</f>
        <v>2020</v>
      </c>
      <c r="D1378" s="322" t="s">
        <v>214</v>
      </c>
      <c r="E1378" s="331" t="s">
        <v>116</v>
      </c>
      <c r="F1378" s="368" t="str">
        <f t="shared" si="20"/>
        <v>NO_EX_X_2020_1000 NAC_6_2</v>
      </c>
      <c r="G1378" s="325">
        <f>'EU1 ExtraEU Trade'!K33</f>
        <v>2</v>
      </c>
    </row>
    <row r="1379" spans="1:7" ht="13.5" thickBot="1" x14ac:dyDescent="0.25">
      <c r="A1379" s="326" t="str">
        <f>Cover!$G$25</f>
        <v>NO</v>
      </c>
      <c r="B1379" s="322" t="s">
        <v>219</v>
      </c>
      <c r="C1379" s="322">
        <f>'JQ1 Production'!$E$10</f>
        <v>2020</v>
      </c>
      <c r="D1379" s="322" t="s">
        <v>214</v>
      </c>
      <c r="E1379" s="331" t="s">
        <v>117</v>
      </c>
      <c r="F1379" s="368" t="str">
        <f t="shared" si="20"/>
        <v>NO_EX_X_2020_1000 NAC_6_2_C</v>
      </c>
      <c r="G1379" s="325">
        <f>'EU1 ExtraEU Trade'!K34</f>
        <v>0</v>
      </c>
    </row>
    <row r="1380" spans="1:7" ht="13.5" thickBot="1" x14ac:dyDescent="0.25">
      <c r="A1380" s="326" t="str">
        <f>Cover!$G$25</f>
        <v>NO</v>
      </c>
      <c r="B1380" s="322" t="s">
        <v>219</v>
      </c>
      <c r="C1380" s="322">
        <f>'JQ1 Production'!$E$10</f>
        <v>2020</v>
      </c>
      <c r="D1380" s="322" t="s">
        <v>214</v>
      </c>
      <c r="E1380" s="331" t="s">
        <v>118</v>
      </c>
      <c r="F1380" s="368" t="str">
        <f t="shared" si="20"/>
        <v>NO_EX_X_2020_1000 NAC_6_2_NC</v>
      </c>
      <c r="G1380" s="325">
        <f>'EU1 ExtraEU Trade'!K35</f>
        <v>71715</v>
      </c>
    </row>
    <row r="1381" spans="1:7" ht="13.5" thickBot="1" x14ac:dyDescent="0.25">
      <c r="A1381" s="326" t="str">
        <f>Cover!$G$25</f>
        <v>NO</v>
      </c>
      <c r="B1381" s="322" t="s">
        <v>219</v>
      </c>
      <c r="C1381" s="322">
        <f>'JQ1 Production'!$E$10</f>
        <v>2020</v>
      </c>
      <c r="D1381" s="322" t="s">
        <v>214</v>
      </c>
      <c r="E1381" s="331" t="s">
        <v>119</v>
      </c>
      <c r="F1381" s="368" t="str">
        <f t="shared" si="20"/>
        <v>NO_EX_X_2020_1000 NAC_6_2_NC_T</v>
      </c>
      <c r="G1381" s="325">
        <f>'EU1 ExtraEU Trade'!K36</f>
        <v>17720</v>
      </c>
    </row>
    <row r="1382" spans="1:7" ht="13.5" thickBot="1" x14ac:dyDescent="0.25">
      <c r="A1382" s="326" t="str">
        <f>Cover!$G$25</f>
        <v>NO</v>
      </c>
      <c r="B1382" s="322" t="s">
        <v>219</v>
      </c>
      <c r="C1382" s="322">
        <f>'JQ1 Production'!$E$10</f>
        <v>2020</v>
      </c>
      <c r="D1382" s="322" t="s">
        <v>214</v>
      </c>
      <c r="E1382" s="331" t="s">
        <v>120</v>
      </c>
      <c r="F1382" s="368" t="str">
        <f t="shared" si="20"/>
        <v>NO_EX_X_2020_1000 NAC_6_3</v>
      </c>
      <c r="G1382" s="325">
        <f>'EU1 ExtraEU Trade'!K37</f>
        <v>13697</v>
      </c>
    </row>
    <row r="1383" spans="1:7" ht="13.5" thickBot="1" x14ac:dyDescent="0.25">
      <c r="A1383" s="326" t="str">
        <f>Cover!$G$25</f>
        <v>NO</v>
      </c>
      <c r="B1383" s="322" t="s">
        <v>219</v>
      </c>
      <c r="C1383" s="322">
        <f>'JQ1 Production'!$E$10</f>
        <v>2020</v>
      </c>
      <c r="D1383" s="322" t="s">
        <v>214</v>
      </c>
      <c r="E1383" s="331" t="s">
        <v>121</v>
      </c>
      <c r="F1383" s="368" t="str">
        <f t="shared" si="20"/>
        <v>NO_EX_X_2020_1000 NAC_6_3_1</v>
      </c>
      <c r="G1383" s="325">
        <f>'EU1 ExtraEU Trade'!K38</f>
        <v>4023</v>
      </c>
    </row>
    <row r="1384" spans="1:7" ht="13.5" thickBot="1" x14ac:dyDescent="0.25">
      <c r="A1384" s="326" t="str">
        <f>Cover!$G$25</f>
        <v>NO</v>
      </c>
      <c r="B1384" s="322" t="s">
        <v>219</v>
      </c>
      <c r="C1384" s="322">
        <f>'JQ1 Production'!$E$10</f>
        <v>2020</v>
      </c>
      <c r="D1384" s="322" t="s">
        <v>214</v>
      </c>
      <c r="E1384" s="331" t="s">
        <v>122</v>
      </c>
      <c r="F1384" s="368" t="str">
        <f t="shared" si="20"/>
        <v>NO_EX_X_2020_1000 NAC_6_4</v>
      </c>
      <c r="G1384" s="325">
        <f>'EU1 ExtraEU Trade'!K39</f>
        <v>1948</v>
      </c>
    </row>
    <row r="1385" spans="1:7" ht="13.5" thickBot="1" x14ac:dyDescent="0.25">
      <c r="A1385" s="326" t="str">
        <f>Cover!$G$25</f>
        <v>NO</v>
      </c>
      <c r="B1385" s="322" t="s">
        <v>219</v>
      </c>
      <c r="C1385" s="322">
        <f>'JQ1 Production'!$E$10</f>
        <v>2020</v>
      </c>
      <c r="D1385" s="322" t="s">
        <v>214</v>
      </c>
      <c r="E1385" s="331" t="s">
        <v>123</v>
      </c>
      <c r="F1385" s="368" t="str">
        <f t="shared" si="20"/>
        <v>NO_EX_X_2020_1000 NAC_6_4_1</v>
      </c>
      <c r="G1385" s="325">
        <f>'EU1 ExtraEU Trade'!K40</f>
        <v>7572</v>
      </c>
    </row>
    <row r="1386" spans="1:7" ht="13.5" thickBot="1" x14ac:dyDescent="0.25">
      <c r="A1386" s="326" t="str">
        <f>Cover!$G$25</f>
        <v>NO</v>
      </c>
      <c r="B1386" s="322" t="s">
        <v>219</v>
      </c>
      <c r="C1386" s="322">
        <f>'JQ1 Production'!$E$10</f>
        <v>2020</v>
      </c>
      <c r="D1386" s="322" t="s">
        <v>214</v>
      </c>
      <c r="E1386" s="331" t="s">
        <v>124</v>
      </c>
      <c r="F1386" s="368" t="str">
        <f t="shared" si="20"/>
        <v>NO_EX_X_2020_1000 NAC_6_4_2</v>
      </c>
      <c r="G1386" s="325">
        <f>'EU1 ExtraEU Trade'!K41</f>
        <v>0</v>
      </c>
    </row>
    <row r="1387" spans="1:7" ht="13.5" thickBot="1" x14ac:dyDescent="0.25">
      <c r="A1387" s="326" t="str">
        <f>Cover!$G$25</f>
        <v>NO</v>
      </c>
      <c r="B1387" s="322" t="s">
        <v>219</v>
      </c>
      <c r="C1387" s="322">
        <f>'JQ1 Production'!$E$10</f>
        <v>2020</v>
      </c>
      <c r="D1387" s="322" t="s">
        <v>214</v>
      </c>
      <c r="E1387" s="331" t="s">
        <v>125</v>
      </c>
      <c r="F1387" s="368" t="str">
        <f t="shared" si="20"/>
        <v>NO_EX_X_2020_1000 NAC_6_4_3</v>
      </c>
      <c r="G1387" s="325">
        <f>'EU1 ExtraEU Trade'!K42</f>
        <v>46423</v>
      </c>
    </row>
    <row r="1388" spans="1:7" ht="13.5" thickBot="1" x14ac:dyDescent="0.25">
      <c r="A1388" s="326" t="str">
        <f>Cover!$G$25</f>
        <v>NO</v>
      </c>
      <c r="B1388" s="322" t="s">
        <v>219</v>
      </c>
      <c r="C1388" s="322">
        <f>'JQ1 Production'!$E$10</f>
        <v>2020</v>
      </c>
      <c r="D1388" s="322" t="s">
        <v>214</v>
      </c>
      <c r="E1388" s="331">
        <v>7</v>
      </c>
      <c r="F1388" s="368" t="str">
        <f t="shared" si="20"/>
        <v>NO_EX_X_2020_1000 NAC_7</v>
      </c>
      <c r="G1388" s="325">
        <f>'EU1 ExtraEU Trade'!K44</f>
        <v>20771</v>
      </c>
    </row>
    <row r="1389" spans="1:7" ht="13.5" thickBot="1" x14ac:dyDescent="0.25">
      <c r="A1389" s="326" t="str">
        <f>Cover!$G$25</f>
        <v>NO</v>
      </c>
      <c r="B1389" s="322" t="s">
        <v>219</v>
      </c>
      <c r="C1389" s="322">
        <f>'JQ1 Production'!$E$10</f>
        <v>2020</v>
      </c>
      <c r="D1389" s="322" t="s">
        <v>214</v>
      </c>
      <c r="E1389" s="331" t="s">
        <v>126</v>
      </c>
      <c r="F1389" s="368" t="str">
        <f t="shared" si="20"/>
        <v>NO_EX_X_2020_1000 NAC_7_1</v>
      </c>
      <c r="G1389" s="325">
        <f>'EU1 ExtraEU Trade'!K45</f>
        <v>25652</v>
      </c>
    </row>
    <row r="1390" spans="1:7" ht="13.5" thickBot="1" x14ac:dyDescent="0.25">
      <c r="A1390" s="326" t="str">
        <f>Cover!$G$25</f>
        <v>NO</v>
      </c>
      <c r="B1390" s="322" t="s">
        <v>219</v>
      </c>
      <c r="C1390" s="322">
        <f>'JQ1 Production'!$E$10</f>
        <v>2020</v>
      </c>
      <c r="D1390" s="322" t="s">
        <v>214</v>
      </c>
      <c r="E1390" s="331" t="s">
        <v>127</v>
      </c>
      <c r="F1390" s="368" t="str">
        <f t="shared" si="20"/>
        <v>NO_EX_X_2020_1000 NAC_7_2</v>
      </c>
      <c r="G1390" s="325" t="e">
        <f>'EU1 ExtraEU Trade'!#REF!</f>
        <v>#REF!</v>
      </c>
    </row>
    <row r="1391" spans="1:7" ht="13.5" thickBot="1" x14ac:dyDescent="0.25">
      <c r="A1391" s="326" t="str">
        <f>Cover!$G$25</f>
        <v>NO</v>
      </c>
      <c r="B1391" s="322" t="s">
        <v>219</v>
      </c>
      <c r="C1391" s="322">
        <f>'JQ1 Production'!$E$10</f>
        <v>2020</v>
      </c>
      <c r="D1391" s="322" t="s">
        <v>214</v>
      </c>
      <c r="E1391" s="331" t="s">
        <v>128</v>
      </c>
      <c r="F1391" s="368" t="str">
        <f t="shared" si="20"/>
        <v>NO_EX_X_2020_1000 NAC_7_3</v>
      </c>
      <c r="G1391" s="325">
        <f>'EU1 ExtraEU Trade'!K46</f>
        <v>0</v>
      </c>
    </row>
    <row r="1392" spans="1:7" ht="13.5" thickBot="1" x14ac:dyDescent="0.25">
      <c r="A1392" s="326" t="str">
        <f>Cover!$G$25</f>
        <v>NO</v>
      </c>
      <c r="B1392" s="322" t="s">
        <v>219</v>
      </c>
      <c r="C1392" s="322">
        <f>'JQ1 Production'!$E$10</f>
        <v>2020</v>
      </c>
      <c r="D1392" s="322" t="s">
        <v>214</v>
      </c>
      <c r="E1392" s="331" t="s">
        <v>129</v>
      </c>
      <c r="F1392" s="368" t="str">
        <f t="shared" si="20"/>
        <v>NO_EX_X_2020_1000 NAC_7_3_1</v>
      </c>
      <c r="G1392" s="325">
        <f>'EU1 ExtraEU Trade'!K47</f>
        <v>92238</v>
      </c>
    </row>
    <row r="1393" spans="1:7" ht="13.5" thickBot="1" x14ac:dyDescent="0.25">
      <c r="A1393" s="326" t="str">
        <f>Cover!$G$25</f>
        <v>NO</v>
      </c>
      <c r="B1393" s="322" t="s">
        <v>219</v>
      </c>
      <c r="C1393" s="322">
        <f>'JQ1 Production'!$E$10</f>
        <v>2020</v>
      </c>
      <c r="D1393" s="322" t="s">
        <v>214</v>
      </c>
      <c r="E1393" s="331" t="s">
        <v>130</v>
      </c>
      <c r="F1393" s="368" t="str">
        <f t="shared" si="20"/>
        <v>NO_EX_X_2020_1000 NAC_7_3_2</v>
      </c>
      <c r="G1393" s="325">
        <f>'EU1 ExtraEU Trade'!K48</f>
        <v>0</v>
      </c>
    </row>
    <row r="1394" spans="1:7" ht="13.5" thickBot="1" x14ac:dyDescent="0.25">
      <c r="A1394" s="326" t="str">
        <f>Cover!$G$25</f>
        <v>NO</v>
      </c>
      <c r="B1394" s="322" t="s">
        <v>219</v>
      </c>
      <c r="C1394" s="322">
        <f>'JQ1 Production'!$E$10</f>
        <v>2020</v>
      </c>
      <c r="D1394" s="322" t="s">
        <v>214</v>
      </c>
      <c r="E1394" s="331" t="s">
        <v>131</v>
      </c>
      <c r="F1394" s="368" t="str">
        <f t="shared" si="20"/>
        <v>NO_EX_X_2020_1000 NAC_7_3_3</v>
      </c>
      <c r="G1394" s="325">
        <f>'EU1 ExtraEU Trade'!K49</f>
        <v>0</v>
      </c>
    </row>
    <row r="1395" spans="1:7" ht="13.5" thickBot="1" x14ac:dyDescent="0.25">
      <c r="A1395" s="326" t="str">
        <f>Cover!$G$25</f>
        <v>NO</v>
      </c>
      <c r="B1395" s="322" t="s">
        <v>219</v>
      </c>
      <c r="C1395" s="322">
        <f>'JQ1 Production'!$E$10</f>
        <v>2020</v>
      </c>
      <c r="D1395" s="322" t="s">
        <v>214</v>
      </c>
      <c r="E1395" s="331" t="s">
        <v>132</v>
      </c>
      <c r="F1395" s="368" t="str">
        <f t="shared" si="20"/>
        <v>NO_EX_X_2020_1000 NAC_7_3_4</v>
      </c>
      <c r="G1395" s="325">
        <f>'EU1 ExtraEU Trade'!K50</f>
        <v>0</v>
      </c>
    </row>
    <row r="1396" spans="1:7" ht="13.5" thickBot="1" x14ac:dyDescent="0.25">
      <c r="A1396" s="326" t="str">
        <f>Cover!$G$25</f>
        <v>NO</v>
      </c>
      <c r="B1396" s="322" t="s">
        <v>219</v>
      </c>
      <c r="C1396" s="322">
        <f>'JQ1 Production'!$E$10</f>
        <v>2020</v>
      </c>
      <c r="D1396" s="322" t="s">
        <v>214</v>
      </c>
      <c r="E1396" s="331" t="s">
        <v>133</v>
      </c>
      <c r="F1396" s="368" t="str">
        <f t="shared" si="20"/>
        <v>NO_EX_X_2020_1000 NAC_7_4</v>
      </c>
      <c r="G1396" s="325">
        <f>'EU1 ExtraEU Trade'!K51</f>
        <v>0</v>
      </c>
    </row>
    <row r="1397" spans="1:7" ht="13.5" thickBot="1" x14ac:dyDescent="0.25">
      <c r="A1397" s="326" t="str">
        <f>Cover!$G$25</f>
        <v>NO</v>
      </c>
      <c r="B1397" s="322" t="s">
        <v>219</v>
      </c>
      <c r="C1397" s="322">
        <f>'JQ1 Production'!$E$10</f>
        <v>2020</v>
      </c>
      <c r="D1397" s="322" t="s">
        <v>214</v>
      </c>
      <c r="E1397" s="331">
        <v>8</v>
      </c>
      <c r="F1397" s="368" t="str">
        <f t="shared" si="20"/>
        <v>NO_EX_X_2020_1000 NAC_8</v>
      </c>
      <c r="G1397" s="325">
        <f>'EU1 ExtraEU Trade'!K52</f>
        <v>586801</v>
      </c>
    </row>
    <row r="1398" spans="1:7" ht="13.5" thickBot="1" x14ac:dyDescent="0.25">
      <c r="A1398" s="326" t="str">
        <f>Cover!$G$25</f>
        <v>NO</v>
      </c>
      <c r="B1398" s="322" t="s">
        <v>219</v>
      </c>
      <c r="C1398" s="322">
        <f>'JQ1 Production'!$E$10</f>
        <v>2020</v>
      </c>
      <c r="D1398" s="322" t="s">
        <v>214</v>
      </c>
      <c r="E1398" s="331" t="s">
        <v>134</v>
      </c>
      <c r="F1398" s="368" t="str">
        <f t="shared" si="20"/>
        <v>NO_EX_X_2020_1000 NAC_8_1</v>
      </c>
      <c r="G1398" s="325">
        <f>'EU1 ExtraEU Trade'!K53</f>
        <v>336</v>
      </c>
    </row>
    <row r="1399" spans="1:7" ht="13.5" thickBot="1" x14ac:dyDescent="0.25">
      <c r="A1399" s="326" t="str">
        <f>Cover!$G$25</f>
        <v>NO</v>
      </c>
      <c r="B1399" s="322" t="s">
        <v>219</v>
      </c>
      <c r="C1399" s="322">
        <f>'JQ1 Production'!$E$10</f>
        <v>2020</v>
      </c>
      <c r="D1399" s="322" t="s">
        <v>214</v>
      </c>
      <c r="E1399" s="331" t="s">
        <v>135</v>
      </c>
      <c r="F1399" s="368" t="str">
        <f t="shared" si="20"/>
        <v>NO_EX_X_2020_1000 NAC_8_2</v>
      </c>
      <c r="G1399" s="325">
        <f>'EU1 ExtraEU Trade'!K55</f>
        <v>336</v>
      </c>
    </row>
    <row r="1400" spans="1:7" ht="13.5" thickBot="1" x14ac:dyDescent="0.25">
      <c r="A1400" s="326" t="str">
        <f>Cover!$G$25</f>
        <v>NO</v>
      </c>
      <c r="B1400" s="322" t="s">
        <v>219</v>
      </c>
      <c r="C1400" s="322">
        <f>'JQ1 Production'!$E$10</f>
        <v>2020</v>
      </c>
      <c r="D1400" s="322" t="s">
        <v>214</v>
      </c>
      <c r="E1400" s="331">
        <v>9</v>
      </c>
      <c r="F1400" s="368" t="str">
        <f t="shared" si="20"/>
        <v>NO_EX_X_2020_1000 NAC_9</v>
      </c>
      <c r="G1400" s="325" t="e">
        <f>'EU1 ExtraEU Trade'!#REF!</f>
        <v>#REF!</v>
      </c>
    </row>
    <row r="1401" spans="1:7" ht="13.5" thickBot="1" x14ac:dyDescent="0.25">
      <c r="A1401" s="326" t="str">
        <f>Cover!$G$25</f>
        <v>NO</v>
      </c>
      <c r="B1401" s="322" t="s">
        <v>219</v>
      </c>
      <c r="C1401" s="322">
        <f>'JQ1 Production'!$E$10</f>
        <v>2020</v>
      </c>
      <c r="D1401" s="322" t="s">
        <v>214</v>
      </c>
      <c r="E1401" s="331">
        <v>10</v>
      </c>
      <c r="F1401" s="368" t="str">
        <f t="shared" si="20"/>
        <v>NO_EX_X_2020_1000 NAC_10</v>
      </c>
      <c r="G1401" s="325">
        <f>'EU1 ExtraEU Trade'!K56</f>
        <v>77958</v>
      </c>
    </row>
    <row r="1402" spans="1:7" ht="13.5" thickBot="1" x14ac:dyDescent="0.25">
      <c r="A1402" s="326" t="str">
        <f>Cover!$G$25</f>
        <v>NO</v>
      </c>
      <c r="B1402" s="322" t="s">
        <v>219</v>
      </c>
      <c r="C1402" s="322">
        <f>'JQ1 Production'!$E$10</f>
        <v>2020</v>
      </c>
      <c r="D1402" s="322" t="s">
        <v>214</v>
      </c>
      <c r="E1402" s="331" t="s">
        <v>136</v>
      </c>
      <c r="F1402" s="368" t="str">
        <f t="shared" si="20"/>
        <v>NO_EX_X_2020_1000 NAC_10_1</v>
      </c>
      <c r="G1402" s="325">
        <f>'EU1 ExtraEU Trade'!K57</f>
        <v>0</v>
      </c>
    </row>
    <row r="1403" spans="1:7" ht="13.5" thickBot="1" x14ac:dyDescent="0.25">
      <c r="A1403" s="326" t="str">
        <f>Cover!$G$25</f>
        <v>NO</v>
      </c>
      <c r="B1403" s="322" t="s">
        <v>219</v>
      </c>
      <c r="C1403" s="322">
        <f>'JQ1 Production'!$E$10</f>
        <v>2020</v>
      </c>
      <c r="D1403" s="322" t="s">
        <v>214</v>
      </c>
      <c r="E1403" s="331" t="s">
        <v>137</v>
      </c>
      <c r="F1403" s="368" t="str">
        <f t="shared" ref="F1403:F1455" si="21">CONCATENATE(A1403,"_",B1403,"_",C1403,"_",D1403,"_",E1403)</f>
        <v>NO_EX_X_2020_1000 NAC_10_1_1</v>
      </c>
      <c r="G1403" s="325">
        <f>'EU1 ExtraEU Trade'!K58</f>
        <v>0</v>
      </c>
    </row>
    <row r="1404" spans="1:7" ht="13.5" thickBot="1" x14ac:dyDescent="0.25">
      <c r="A1404" s="326" t="str">
        <f>Cover!$G$25</f>
        <v>NO</v>
      </c>
      <c r="B1404" s="322" t="s">
        <v>219</v>
      </c>
      <c r="C1404" s="322">
        <f>'JQ1 Production'!$E$10</f>
        <v>2020</v>
      </c>
      <c r="D1404" s="322" t="s">
        <v>214</v>
      </c>
      <c r="E1404" s="331" t="s">
        <v>138</v>
      </c>
      <c r="F1404" s="368" t="str">
        <f t="shared" si="21"/>
        <v>NO_EX_X_2020_1000 NAC_10_1_2</v>
      </c>
      <c r="G1404" s="325">
        <f>'EU1 ExtraEU Trade'!K59</f>
        <v>0</v>
      </c>
    </row>
    <row r="1405" spans="1:7" ht="13.5" thickBot="1" x14ac:dyDescent="0.25">
      <c r="A1405" s="326" t="str">
        <f>Cover!$G$25</f>
        <v>NO</v>
      </c>
      <c r="B1405" s="322" t="s">
        <v>219</v>
      </c>
      <c r="C1405" s="322">
        <f>'JQ1 Production'!$E$10</f>
        <v>2020</v>
      </c>
      <c r="D1405" s="322" t="s">
        <v>214</v>
      </c>
      <c r="E1405" s="331" t="s">
        <v>139</v>
      </c>
      <c r="F1405" s="368" t="str">
        <f t="shared" si="21"/>
        <v>NO_EX_X_2020_1000 NAC_10_1_3</v>
      </c>
      <c r="G1405" s="325">
        <f>'EU1 ExtraEU Trade'!K60</f>
        <v>0</v>
      </c>
    </row>
    <row r="1406" spans="1:7" ht="13.5" thickBot="1" x14ac:dyDescent="0.25">
      <c r="A1406" s="326" t="str">
        <f>Cover!$G$25</f>
        <v>NO</v>
      </c>
      <c r="B1406" s="322" t="s">
        <v>219</v>
      </c>
      <c r="C1406" s="322">
        <f>'JQ1 Production'!$E$10</f>
        <v>2020</v>
      </c>
      <c r="D1406" s="322" t="s">
        <v>214</v>
      </c>
      <c r="E1406" s="331" t="s">
        <v>140</v>
      </c>
      <c r="F1406" s="368" t="str">
        <f t="shared" si="21"/>
        <v>NO_EX_X_2020_1000 NAC_10_1_4</v>
      </c>
      <c r="G1406" s="325">
        <f>'EU1 ExtraEU Trade'!K61</f>
        <v>65</v>
      </c>
    </row>
    <row r="1407" spans="1:7" ht="13.5" thickBot="1" x14ac:dyDescent="0.25">
      <c r="A1407" s="326" t="str">
        <f>Cover!$G$25</f>
        <v>NO</v>
      </c>
      <c r="B1407" s="322" t="s">
        <v>219</v>
      </c>
      <c r="C1407" s="322">
        <f>'JQ1 Production'!$E$10</f>
        <v>2020</v>
      </c>
      <c r="D1407" s="322" t="s">
        <v>214</v>
      </c>
      <c r="E1407" s="331" t="s">
        <v>141</v>
      </c>
      <c r="F1407" s="368" t="str">
        <f t="shared" si="21"/>
        <v>NO_EX_X_2020_1000 NAC_10_2</v>
      </c>
      <c r="G1407" s="325">
        <f>'EU1 ExtraEU Trade'!K62</f>
        <v>297</v>
      </c>
    </row>
    <row r="1408" spans="1:7" ht="13.5" thickBot="1" x14ac:dyDescent="0.25">
      <c r="A1408" s="326" t="str">
        <f>Cover!$G$25</f>
        <v>NO</v>
      </c>
      <c r="B1408" s="322" t="s">
        <v>219</v>
      </c>
      <c r="C1408" s="322">
        <f>'JQ1 Production'!$E$10</f>
        <v>2020</v>
      </c>
      <c r="D1408" s="322" t="s">
        <v>214</v>
      </c>
      <c r="E1408" s="331" t="s">
        <v>142</v>
      </c>
      <c r="F1408" s="368" t="str">
        <f t="shared" si="21"/>
        <v>NO_EX_X_2020_1000 NAC_10_3</v>
      </c>
      <c r="G1408" s="325">
        <f>'EU1 ExtraEU Trade'!K63</f>
        <v>74</v>
      </c>
    </row>
    <row r="1409" spans="1:8" ht="13.5" thickBot="1" x14ac:dyDescent="0.25">
      <c r="A1409" s="326" t="str">
        <f>Cover!$G$25</f>
        <v>NO</v>
      </c>
      <c r="B1409" s="322" t="s">
        <v>219</v>
      </c>
      <c r="C1409" s="322">
        <f>'JQ1 Production'!$E$10</f>
        <v>2020</v>
      </c>
      <c r="D1409" s="322" t="s">
        <v>214</v>
      </c>
      <c r="E1409" s="331" t="s">
        <v>143</v>
      </c>
      <c r="F1409" s="368" t="str">
        <f t="shared" si="21"/>
        <v>NO_EX_X_2020_1000 NAC_10_3_1</v>
      </c>
      <c r="G1409" s="325">
        <f>'EU1 ExtraEU Trade'!K64</f>
        <v>387722</v>
      </c>
    </row>
    <row r="1410" spans="1:8" ht="13.5" thickBot="1" x14ac:dyDescent="0.25">
      <c r="A1410" s="326" t="str">
        <f>Cover!$G$25</f>
        <v>NO</v>
      </c>
      <c r="B1410" s="322" t="s">
        <v>219</v>
      </c>
      <c r="C1410" s="322">
        <f>'JQ1 Production'!$E$10</f>
        <v>2020</v>
      </c>
      <c r="D1410" s="322" t="s">
        <v>214</v>
      </c>
      <c r="E1410" s="331" t="s">
        <v>144</v>
      </c>
      <c r="F1410" s="368" t="str">
        <f t="shared" si="21"/>
        <v>NO_EX_X_2020_1000 NAC_10_3_2</v>
      </c>
      <c r="G1410" s="325">
        <f>'EU1 ExtraEU Trade'!K65</f>
        <v>16669</v>
      </c>
    </row>
    <row r="1411" spans="1:8" ht="13.5" thickBot="1" x14ac:dyDescent="0.25">
      <c r="A1411" s="326" t="str">
        <f>Cover!$G$25</f>
        <v>NO</v>
      </c>
      <c r="B1411" s="322" t="s">
        <v>219</v>
      </c>
      <c r="C1411" s="322">
        <f>'JQ1 Production'!$E$10</f>
        <v>2020</v>
      </c>
      <c r="D1411" s="322" t="s">
        <v>214</v>
      </c>
      <c r="E1411" s="331" t="s">
        <v>145</v>
      </c>
      <c r="F1411" s="368" t="str">
        <f t="shared" si="21"/>
        <v>NO_EX_X_2020_1000 NAC_10_3_3</v>
      </c>
      <c r="G1411" s="325">
        <f>'EU1 ExtraEU Trade'!K66</f>
        <v>1413</v>
      </c>
    </row>
    <row r="1412" spans="1:8" ht="13.5" thickBot="1" x14ac:dyDescent="0.25">
      <c r="A1412" s="326" t="str">
        <f>Cover!$G$25</f>
        <v>NO</v>
      </c>
      <c r="B1412" s="322" t="s">
        <v>219</v>
      </c>
      <c r="C1412" s="322">
        <f>'JQ1 Production'!$E$10</f>
        <v>2020</v>
      </c>
      <c r="D1412" s="322" t="s">
        <v>214</v>
      </c>
      <c r="E1412" s="331" t="s">
        <v>146</v>
      </c>
      <c r="F1412" s="368" t="str">
        <f t="shared" si="21"/>
        <v>NO_EX_X_2020_1000 NAC_10_3_4</v>
      </c>
      <c r="G1412" s="325">
        <f>'EU1 ExtraEU Trade'!K67</f>
        <v>358603</v>
      </c>
    </row>
    <row r="1413" spans="1:8" ht="13.5" thickBot="1" x14ac:dyDescent="0.25">
      <c r="A1413" s="343" t="str">
        <f>Cover!$G$25</f>
        <v>NO</v>
      </c>
      <c r="B1413" s="340" t="s">
        <v>219</v>
      </c>
      <c r="C1413" s="340">
        <f>'JQ1 Production'!$E$10</f>
        <v>2020</v>
      </c>
      <c r="D1413" s="340" t="s">
        <v>214</v>
      </c>
      <c r="E1413" s="344" t="s">
        <v>147</v>
      </c>
      <c r="F1413" s="368" t="str">
        <f t="shared" si="21"/>
        <v>NO_EX_X_2020_1000 NAC_10_4</v>
      </c>
      <c r="G1413" s="325">
        <f>'EU1 ExtraEU Trade'!K68</f>
        <v>11037</v>
      </c>
    </row>
    <row r="1414" spans="1:8" ht="13.5" thickBot="1" x14ac:dyDescent="0.25">
      <c r="A1414" s="323" t="str">
        <f>Cover!$G$25</f>
        <v>NO</v>
      </c>
      <c r="B1414" s="324" t="s">
        <v>293</v>
      </c>
      <c r="C1414" s="324">
        <f>'EU2 Removals'!$E$16</f>
        <v>2019</v>
      </c>
      <c r="D1414" s="324" t="s">
        <v>291</v>
      </c>
      <c r="E1414" s="338" t="s">
        <v>227</v>
      </c>
      <c r="F1414" s="368" t="str">
        <f t="shared" si="21"/>
        <v>NO_P_2019_1000 m3_EU2_1</v>
      </c>
      <c r="G1414" s="325">
        <f>'EU2 Removals'!E19</f>
        <v>12568.430474772726</v>
      </c>
      <c r="H1414" s="320" t="s">
        <v>3</v>
      </c>
    </row>
    <row r="1415" spans="1:8" ht="13.5" thickBot="1" x14ac:dyDescent="0.25">
      <c r="A1415" s="326" t="str">
        <f>Cover!$G$25</f>
        <v>NO</v>
      </c>
      <c r="B1415" s="322" t="s">
        <v>293</v>
      </c>
      <c r="C1415" s="322">
        <f>'EU2 Removals'!$E$16</f>
        <v>2019</v>
      </c>
      <c r="D1415" s="322" t="s">
        <v>291</v>
      </c>
      <c r="E1415" s="331" t="s">
        <v>228</v>
      </c>
      <c r="F1415" s="368" t="str">
        <f t="shared" si="21"/>
        <v>NO_P_2019_1000 m3_EU2_1_C</v>
      </c>
      <c r="G1415" s="327">
        <f>'EU2 Removals'!E20</f>
        <v>11280.813362272727</v>
      </c>
    </row>
    <row r="1416" spans="1:8" ht="13.5" thickBot="1" x14ac:dyDescent="0.25">
      <c r="A1416" s="326" t="str">
        <f>Cover!$G$25</f>
        <v>NO</v>
      </c>
      <c r="B1416" s="322" t="s">
        <v>293</v>
      </c>
      <c r="C1416" s="322">
        <f>'EU2 Removals'!$E$16</f>
        <v>2019</v>
      </c>
      <c r="D1416" s="322" t="s">
        <v>291</v>
      </c>
      <c r="E1416" s="331" t="s">
        <v>229</v>
      </c>
      <c r="F1416" s="368" t="str">
        <f t="shared" si="21"/>
        <v>NO_P_2019_1000 m3_EU2_1_NC</v>
      </c>
      <c r="G1416" s="327">
        <f>'EU2 Removals'!E21</f>
        <v>1287.6171125000001</v>
      </c>
    </row>
    <row r="1417" spans="1:8" ht="13.5" thickBot="1" x14ac:dyDescent="0.25">
      <c r="A1417" s="326" t="str">
        <f>Cover!$G$25</f>
        <v>NO</v>
      </c>
      <c r="B1417" s="322" t="s">
        <v>293</v>
      </c>
      <c r="C1417" s="322">
        <f>'EU2 Removals'!$E$16</f>
        <v>2019</v>
      </c>
      <c r="D1417" s="322" t="s">
        <v>291</v>
      </c>
      <c r="E1417" s="331" t="s">
        <v>230</v>
      </c>
      <c r="F1417" s="368" t="str">
        <f t="shared" si="21"/>
        <v>NO_P_2019_1000 m3_EU2_1_1</v>
      </c>
      <c r="G1417" s="327">
        <f>'EU2 Removals'!E22</f>
        <v>459.50424061933523</v>
      </c>
    </row>
    <row r="1418" spans="1:8" ht="13.5" thickBot="1" x14ac:dyDescent="0.25">
      <c r="A1418" s="326" t="str">
        <f>Cover!$G$25</f>
        <v>NO</v>
      </c>
      <c r="B1418" s="322" t="s">
        <v>293</v>
      </c>
      <c r="C1418" s="322">
        <f>'EU2 Removals'!$E$16</f>
        <v>2019</v>
      </c>
      <c r="D1418" s="322" t="s">
        <v>291</v>
      </c>
      <c r="E1418" s="331" t="s">
        <v>231</v>
      </c>
      <c r="F1418" s="368" t="str">
        <f t="shared" si="21"/>
        <v>NO_P_2019_1000 m3_EU2_1_1_C</v>
      </c>
      <c r="G1418" s="327">
        <f>'EU2 Removals'!E23</f>
        <v>449.54422351765248</v>
      </c>
    </row>
    <row r="1419" spans="1:8" ht="13.5" thickBot="1" x14ac:dyDescent="0.25">
      <c r="A1419" s="326" t="str">
        <f>Cover!$G$25</f>
        <v>NO</v>
      </c>
      <c r="B1419" s="322" t="s">
        <v>293</v>
      </c>
      <c r="C1419" s="322">
        <f>'EU2 Removals'!$E$16</f>
        <v>2019</v>
      </c>
      <c r="D1419" s="322" t="s">
        <v>291</v>
      </c>
      <c r="E1419" s="331" t="s">
        <v>232</v>
      </c>
      <c r="F1419" s="368" t="str">
        <f t="shared" si="21"/>
        <v>NO_P_2019_1000 m3_EU2_1_1_NC</v>
      </c>
      <c r="G1419" s="327">
        <f>'EU2 Removals'!E24</f>
        <v>9.9600171016827392</v>
      </c>
    </row>
    <row r="1420" spans="1:8" ht="13.5" thickBot="1" x14ac:dyDescent="0.25">
      <c r="A1420" s="326" t="str">
        <f>Cover!$G$25</f>
        <v>NO</v>
      </c>
      <c r="B1420" s="322" t="s">
        <v>293</v>
      </c>
      <c r="C1420" s="322">
        <f>'EU2 Removals'!$E$16</f>
        <v>2019</v>
      </c>
      <c r="D1420" s="322" t="s">
        <v>291</v>
      </c>
      <c r="E1420" s="331" t="s">
        <v>233</v>
      </c>
      <c r="F1420" s="368" t="str">
        <f t="shared" si="21"/>
        <v>NO_P_2019_1000 m3_EU2_1_2</v>
      </c>
      <c r="G1420" s="327">
        <f>'EU2 Removals'!E25</f>
        <v>634.05582440741387</v>
      </c>
    </row>
    <row r="1421" spans="1:8" ht="13.5" thickBot="1" x14ac:dyDescent="0.25">
      <c r="A1421" s="326" t="str">
        <f>Cover!$G$25</f>
        <v>NO</v>
      </c>
      <c r="B1421" s="322" t="s">
        <v>293</v>
      </c>
      <c r="C1421" s="322">
        <f>'EU2 Removals'!$E$16</f>
        <v>2019</v>
      </c>
      <c r="D1421" s="322" t="s">
        <v>291</v>
      </c>
      <c r="E1421" s="331" t="s">
        <v>234</v>
      </c>
      <c r="F1421" s="368" t="str">
        <f t="shared" si="21"/>
        <v>NO_P_2019_1000 m3_EU2_1_2_C</v>
      </c>
      <c r="G1421" s="327">
        <f>'EU2 Removals'!E26</f>
        <v>620.30662904385997</v>
      </c>
    </row>
    <row r="1422" spans="1:8" ht="13.5" thickBot="1" x14ac:dyDescent="0.25">
      <c r="A1422" s="326" t="str">
        <f>Cover!$G$25</f>
        <v>NO</v>
      </c>
      <c r="B1422" s="322" t="s">
        <v>293</v>
      </c>
      <c r="C1422" s="322">
        <f>'EU2 Removals'!$E$16</f>
        <v>2019</v>
      </c>
      <c r="D1422" s="322" t="s">
        <v>291</v>
      </c>
      <c r="E1422" s="331" t="s">
        <v>235</v>
      </c>
      <c r="F1422" s="368" t="str">
        <f t="shared" si="21"/>
        <v>NO_P_2019_1000 m3_EU2_1_2_NC</v>
      </c>
      <c r="G1422" s="327">
        <f>'EU2 Removals'!E27</f>
        <v>13.749195363553838</v>
      </c>
    </row>
    <row r="1423" spans="1:8" ht="13.5" thickBot="1" x14ac:dyDescent="0.25">
      <c r="A1423" s="326" t="str">
        <f>Cover!$G$25</f>
        <v>NO</v>
      </c>
      <c r="B1423" s="322" t="s">
        <v>293</v>
      </c>
      <c r="C1423" s="322">
        <f>'EU2 Removals'!$E$16</f>
        <v>2019</v>
      </c>
      <c r="D1423" s="322" t="s">
        <v>291</v>
      </c>
      <c r="E1423" s="331" t="s">
        <v>236</v>
      </c>
      <c r="F1423" s="368" t="str">
        <f t="shared" si="21"/>
        <v>NO_P_2019_1000 m3_EU2_1_3</v>
      </c>
      <c r="G1423" s="327">
        <f>'EU2 Removals'!E28</f>
        <v>11474.870409745976</v>
      </c>
    </row>
    <row r="1424" spans="1:8" ht="13.5" thickBot="1" x14ac:dyDescent="0.25">
      <c r="A1424" s="326" t="str">
        <f>Cover!$G$25</f>
        <v>NO</v>
      </c>
      <c r="B1424" s="322" t="s">
        <v>293</v>
      </c>
      <c r="C1424" s="322">
        <f>'EU2 Removals'!$E$16</f>
        <v>2019</v>
      </c>
      <c r="D1424" s="322" t="s">
        <v>291</v>
      </c>
      <c r="E1424" s="331" t="s">
        <v>237</v>
      </c>
      <c r="F1424" s="368" t="str">
        <f t="shared" si="21"/>
        <v>NO_P_2019_1000 m3_EU2_1_3_C</v>
      </c>
      <c r="G1424" s="327">
        <f>'EU2 Removals'!E29</f>
        <v>10210.962509711213</v>
      </c>
    </row>
    <row r="1425" spans="1:8" ht="13.5" thickBot="1" x14ac:dyDescent="0.25">
      <c r="A1425" s="328" t="str">
        <f>Cover!$G$25</f>
        <v>NO</v>
      </c>
      <c r="B1425" s="329" t="s">
        <v>293</v>
      </c>
      <c r="C1425" s="329">
        <f>'EU2 Removals'!$E$16</f>
        <v>2019</v>
      </c>
      <c r="D1425" s="329" t="s">
        <v>291</v>
      </c>
      <c r="E1425" s="339" t="s">
        <v>238</v>
      </c>
      <c r="F1425" s="368" t="str">
        <f t="shared" si="21"/>
        <v>NO_P_2019_1000 m3_EU2_1_3_NC</v>
      </c>
      <c r="G1425" s="330">
        <f>'EU2 Removals'!E30</f>
        <v>1263.9079000347635</v>
      </c>
    </row>
    <row r="1426" spans="1:8" ht="13.5" thickBot="1" x14ac:dyDescent="0.25">
      <c r="A1426" s="323" t="str">
        <f>Cover!$G$25</f>
        <v>NO</v>
      </c>
      <c r="B1426" s="324" t="s">
        <v>293</v>
      </c>
      <c r="C1426" s="324">
        <f>'EU2 Removals'!$F$16</f>
        <v>2020</v>
      </c>
      <c r="D1426" s="324" t="s">
        <v>291</v>
      </c>
      <c r="E1426" s="338" t="s">
        <v>227</v>
      </c>
      <c r="F1426" s="368" t="str">
        <f t="shared" si="21"/>
        <v>NO_P_2020_1000 m3_EU2_1</v>
      </c>
      <c r="G1426" s="325">
        <f>'EU2 Removals'!F19</f>
        <v>11749.886885227272</v>
      </c>
    </row>
    <row r="1427" spans="1:8" ht="13.5" thickBot="1" x14ac:dyDescent="0.25">
      <c r="A1427" s="326" t="str">
        <f>Cover!$G$25</f>
        <v>NO</v>
      </c>
      <c r="B1427" s="322" t="s">
        <v>293</v>
      </c>
      <c r="C1427" s="322">
        <f>'EU2 Removals'!$F$16</f>
        <v>2020</v>
      </c>
      <c r="D1427" s="322" t="s">
        <v>291</v>
      </c>
      <c r="E1427" s="331" t="s">
        <v>228</v>
      </c>
      <c r="F1427" s="368" t="str">
        <f t="shared" si="21"/>
        <v>NO_P_2020_1000 m3_EU2_1_C</v>
      </c>
      <c r="G1427" s="342">
        <f>'EU2 Removals'!F20</f>
        <v>10460.909</v>
      </c>
    </row>
    <row r="1428" spans="1:8" ht="13.5" thickBot="1" x14ac:dyDescent="0.25">
      <c r="A1428" s="326" t="str">
        <f>Cover!$G$25</f>
        <v>NO</v>
      </c>
      <c r="B1428" s="322" t="s">
        <v>293</v>
      </c>
      <c r="C1428" s="322">
        <f>'EU2 Removals'!$F$16</f>
        <v>2020</v>
      </c>
      <c r="D1428" s="322" t="s">
        <v>291</v>
      </c>
      <c r="E1428" s="331" t="s">
        <v>229</v>
      </c>
      <c r="F1428" s="368" t="str">
        <f t="shared" si="21"/>
        <v>NO_P_2020_1000 m3_EU2_1_NC</v>
      </c>
      <c r="G1428" s="342">
        <f>'EU2 Removals'!F21</f>
        <v>1288.9780000000001</v>
      </c>
    </row>
    <row r="1429" spans="1:8" ht="13.5" thickBot="1" x14ac:dyDescent="0.25">
      <c r="A1429" s="326" t="str">
        <f>Cover!$G$25</f>
        <v>NO</v>
      </c>
      <c r="B1429" s="322" t="s">
        <v>293</v>
      </c>
      <c r="C1429" s="322">
        <f>'EU2 Removals'!$F$16</f>
        <v>2020</v>
      </c>
      <c r="D1429" s="322" t="s">
        <v>291</v>
      </c>
      <c r="E1429" s="331" t="s">
        <v>230</v>
      </c>
      <c r="F1429" s="368" t="str">
        <f t="shared" si="21"/>
        <v>NO_P_2020_1000 m3_EU2_1_1</v>
      </c>
      <c r="G1429" s="342">
        <f>'EU2 Removals'!F22</f>
        <v>422.99592786818181</v>
      </c>
    </row>
    <row r="1430" spans="1:8" ht="13.5" thickBot="1" x14ac:dyDescent="0.25">
      <c r="A1430" s="326" t="str">
        <f>Cover!$G$25</f>
        <v>NO</v>
      </c>
      <c r="B1430" s="322" t="s">
        <v>293</v>
      </c>
      <c r="C1430" s="322">
        <f>'EU2 Removals'!$F$16</f>
        <v>2020</v>
      </c>
      <c r="D1430" s="322" t="s">
        <v>291</v>
      </c>
      <c r="E1430" s="331" t="s">
        <v>231</v>
      </c>
      <c r="F1430" s="368" t="str">
        <f t="shared" si="21"/>
        <v>NO_P_2020_1000 m3_EU2_1_1_C</v>
      </c>
      <c r="G1430" s="342">
        <f>'EU2 Removals'!F23</f>
        <v>418.43634827848302</v>
      </c>
    </row>
    <row r="1431" spans="1:8" ht="13.5" thickBot="1" x14ac:dyDescent="0.25">
      <c r="A1431" s="326" t="str">
        <f>Cover!$G$25</f>
        <v>NO</v>
      </c>
      <c r="B1431" s="322" t="s">
        <v>293</v>
      </c>
      <c r="C1431" s="322">
        <f>'EU2 Removals'!$F$16</f>
        <v>2020</v>
      </c>
      <c r="D1431" s="322" t="s">
        <v>291</v>
      </c>
      <c r="E1431" s="331" t="s">
        <v>232</v>
      </c>
      <c r="F1431" s="368" t="str">
        <f t="shared" si="21"/>
        <v>NO_P_2020_1000 m3_EU2_1_1_NC</v>
      </c>
      <c r="G1431" s="342">
        <f>'EU2 Removals'!F24</f>
        <v>4.5595795896988145</v>
      </c>
    </row>
    <row r="1432" spans="1:8" ht="13.5" thickBot="1" x14ac:dyDescent="0.25">
      <c r="A1432" s="326" t="str">
        <f>Cover!$G$25</f>
        <v>NO</v>
      </c>
      <c r="B1432" s="322" t="s">
        <v>293</v>
      </c>
      <c r="C1432" s="322">
        <f>'EU2 Removals'!$F$16</f>
        <v>2020</v>
      </c>
      <c r="D1432" s="322" t="s">
        <v>291</v>
      </c>
      <c r="E1432" s="331" t="s">
        <v>233</v>
      </c>
      <c r="F1432" s="368" t="str">
        <f t="shared" si="21"/>
        <v>NO_P_2020_1000 m3_EU2_1_2</v>
      </c>
      <c r="G1432" s="342">
        <f>'EU2 Removals'!F25</f>
        <v>563.99457049090836</v>
      </c>
    </row>
    <row r="1433" spans="1:8" ht="13.5" thickBot="1" x14ac:dyDescent="0.25">
      <c r="A1433" s="326" t="str">
        <f>Cover!$G$25</f>
        <v>NO</v>
      </c>
      <c r="B1433" s="322" t="s">
        <v>293</v>
      </c>
      <c r="C1433" s="322">
        <f>'EU2 Removals'!$F$16</f>
        <v>2020</v>
      </c>
      <c r="D1433" s="322" t="s">
        <v>291</v>
      </c>
      <c r="E1433" s="331" t="s">
        <v>234</v>
      </c>
      <c r="F1433" s="368" t="str">
        <f t="shared" si="21"/>
        <v>NO_P_2020_1000 m3_EU2_1_2_C</v>
      </c>
      <c r="G1433" s="342">
        <f>'EU2 Removals'!F26</f>
        <v>543.96725276202801</v>
      </c>
    </row>
    <row r="1434" spans="1:8" ht="13.5" thickBot="1" x14ac:dyDescent="0.25">
      <c r="A1434" s="326" t="str">
        <f>Cover!$G$25</f>
        <v>NO</v>
      </c>
      <c r="B1434" s="322" t="s">
        <v>293</v>
      </c>
      <c r="C1434" s="322">
        <f>'EU2 Removals'!$F$16</f>
        <v>2020</v>
      </c>
      <c r="D1434" s="322" t="s">
        <v>291</v>
      </c>
      <c r="E1434" s="331" t="s">
        <v>235</v>
      </c>
      <c r="F1434" s="368" t="str">
        <f t="shared" si="21"/>
        <v>NO_P_2020_1000 m3_EU2_1_2_NC</v>
      </c>
      <c r="G1434" s="342">
        <f>'EU2 Removals'!F27</f>
        <v>20.027317728880334</v>
      </c>
    </row>
    <row r="1435" spans="1:8" ht="13.5" thickBot="1" x14ac:dyDescent="0.25">
      <c r="A1435" s="326" t="str">
        <f>Cover!$G$25</f>
        <v>NO</v>
      </c>
      <c r="B1435" s="322" t="s">
        <v>293</v>
      </c>
      <c r="C1435" s="322">
        <f>'EU2 Removals'!$F$16</f>
        <v>2020</v>
      </c>
      <c r="D1435" s="322" t="s">
        <v>291</v>
      </c>
      <c r="E1435" s="331" t="s">
        <v>236</v>
      </c>
      <c r="F1435" s="368" t="str">
        <f t="shared" si="21"/>
        <v>NO_P_2020_1000 m3_EU2_1_3</v>
      </c>
      <c r="G1435" s="342">
        <f>'EU2 Removals'!F28</f>
        <v>10762.896386868182</v>
      </c>
    </row>
    <row r="1436" spans="1:8" ht="13.5" thickBot="1" x14ac:dyDescent="0.25">
      <c r="A1436" s="326" t="str">
        <f>Cover!$G$25</f>
        <v>NO</v>
      </c>
      <c r="B1436" s="322" t="s">
        <v>293</v>
      </c>
      <c r="C1436" s="322">
        <f>'EU2 Removals'!$F$16</f>
        <v>2020</v>
      </c>
      <c r="D1436" s="322" t="s">
        <v>291</v>
      </c>
      <c r="E1436" s="331" t="s">
        <v>237</v>
      </c>
      <c r="F1436" s="368" t="str">
        <f t="shared" si="21"/>
        <v>NO_P_2020_1000 m3_EU2_1_3_C</v>
      </c>
      <c r="G1436" s="342">
        <f>'EU2 Removals'!F29</f>
        <v>9498.5051059215657</v>
      </c>
    </row>
    <row r="1437" spans="1:8" ht="13.5" thickBot="1" x14ac:dyDescent="0.25">
      <c r="A1437" s="328" t="str">
        <f>Cover!$G$25</f>
        <v>NO</v>
      </c>
      <c r="B1437" s="329" t="s">
        <v>293</v>
      </c>
      <c r="C1437" s="329">
        <f>'EU2 Removals'!$F$16</f>
        <v>2020</v>
      </c>
      <c r="D1437" s="329" t="s">
        <v>291</v>
      </c>
      <c r="E1437" s="339" t="s">
        <v>238</v>
      </c>
      <c r="F1437" s="368" t="str">
        <f t="shared" si="21"/>
        <v>NO_P_2020_1000 m3_EU2_1_3_NC</v>
      </c>
      <c r="G1437" s="349">
        <f>'EU2 Removals'!F30</f>
        <v>1264.3912809466171</v>
      </c>
    </row>
    <row r="1438" spans="1:8" ht="13.5" thickBot="1" x14ac:dyDescent="0.25">
      <c r="A1438" s="328" t="str">
        <f>Cover!$G$25</f>
        <v>NO</v>
      </c>
      <c r="B1438" s="329" t="s">
        <v>268</v>
      </c>
      <c r="C1438" s="324">
        <f>'EU2 Removals'!$E$16</f>
        <v>2019</v>
      </c>
      <c r="D1438" s="329" t="s">
        <v>291</v>
      </c>
      <c r="E1438" s="338" t="s">
        <v>292</v>
      </c>
      <c r="F1438" s="368" t="str">
        <f t="shared" si="21"/>
        <v>NO_P.OB_2019_1000 m3_1</v>
      </c>
      <c r="G1438" s="320">
        <f>'Removals over bark'!D13</f>
        <v>13889.654377875</v>
      </c>
      <c r="H1438" s="320" t="s">
        <v>221</v>
      </c>
    </row>
    <row r="1439" spans="1:8" ht="13.5" thickBot="1" x14ac:dyDescent="0.25">
      <c r="A1439" s="328" t="str">
        <f>Cover!$G$25</f>
        <v>NO</v>
      </c>
      <c r="B1439" s="329" t="s">
        <v>268</v>
      </c>
      <c r="C1439" s="324">
        <f>'EU2 Removals'!$E$16</f>
        <v>2019</v>
      </c>
      <c r="D1439" s="329" t="s">
        <v>291</v>
      </c>
      <c r="E1439" s="331" t="s">
        <v>91</v>
      </c>
      <c r="F1439" s="368" t="str">
        <f t="shared" si="21"/>
        <v>NO_P.OB_2019_1000 m3_1_C</v>
      </c>
      <c r="G1439" s="320">
        <f>'Removals over bark'!D14</f>
        <v>1731.9503778749997</v>
      </c>
    </row>
    <row r="1440" spans="1:8" ht="13.5" thickBot="1" x14ac:dyDescent="0.25">
      <c r="A1440" s="328" t="str">
        <f>Cover!$G$25</f>
        <v>NO</v>
      </c>
      <c r="B1440" s="329" t="s">
        <v>268</v>
      </c>
      <c r="C1440" s="324">
        <f>'EU2 Removals'!$E$16</f>
        <v>2019</v>
      </c>
      <c r="D1440" s="329" t="s">
        <v>291</v>
      </c>
      <c r="E1440" s="331" t="s">
        <v>92</v>
      </c>
      <c r="F1440" s="368" t="str">
        <f t="shared" si="21"/>
        <v>NO_P.OB_2019_1000 m3_1_NC</v>
      </c>
      <c r="G1440" s="320">
        <f>'Removals over bark'!D15</f>
        <v>599.29799849999995</v>
      </c>
    </row>
    <row r="1441" spans="1:7" ht="13.5" thickBot="1" x14ac:dyDescent="0.25">
      <c r="A1441" s="328" t="str">
        <f>Cover!$G$25</f>
        <v>NO</v>
      </c>
      <c r="B1441" s="329" t="s">
        <v>268</v>
      </c>
      <c r="C1441" s="324">
        <f>'EU2 Removals'!$E$16</f>
        <v>2019</v>
      </c>
      <c r="D1441" s="329" t="s">
        <v>291</v>
      </c>
      <c r="E1441" s="331" t="s">
        <v>93</v>
      </c>
      <c r="F1441" s="368" t="str">
        <f t="shared" si="21"/>
        <v>NO_P.OB_2019_1000 m3_1_1</v>
      </c>
      <c r="G1441" s="320">
        <f>'Removals over bark'!D16</f>
        <v>1132.6523793749998</v>
      </c>
    </row>
    <row r="1442" spans="1:7" ht="13.5" thickBot="1" x14ac:dyDescent="0.25">
      <c r="A1442" s="328" t="str">
        <f>Cover!$G$25</f>
        <v>NO</v>
      </c>
      <c r="B1442" s="329" t="s">
        <v>268</v>
      </c>
      <c r="C1442" s="324">
        <f>'EU2 Removals'!$E$16</f>
        <v>2019</v>
      </c>
      <c r="D1442" s="329" t="s">
        <v>291</v>
      </c>
      <c r="E1442" s="331" t="s">
        <v>94</v>
      </c>
      <c r="F1442" s="368" t="str">
        <f t="shared" si="21"/>
        <v>NO_P.OB_2019_1000 m3_1_1_C</v>
      </c>
      <c r="G1442" s="320">
        <f>'Removals over bark'!D17</f>
        <v>12157.704</v>
      </c>
    </row>
    <row r="1443" spans="1:7" ht="13.5" thickBot="1" x14ac:dyDescent="0.25">
      <c r="A1443" s="328" t="str">
        <f>Cover!$G$25</f>
        <v>NO</v>
      </c>
      <c r="B1443" s="329" t="s">
        <v>268</v>
      </c>
      <c r="C1443" s="324">
        <f>'EU2 Removals'!$E$16</f>
        <v>2019</v>
      </c>
      <c r="D1443" s="329" t="s">
        <v>291</v>
      </c>
      <c r="E1443" s="331" t="s">
        <v>95</v>
      </c>
      <c r="F1443" s="368" t="str">
        <f t="shared" si="21"/>
        <v>NO_P.OB_2019_1000 m3_1_1_NC</v>
      </c>
      <c r="G1443" s="320">
        <f>'Removals over bark'!D18</f>
        <v>11809.5967</v>
      </c>
    </row>
    <row r="1444" spans="1:7" ht="13.5" thickBot="1" x14ac:dyDescent="0.25">
      <c r="A1444" s="328" t="str">
        <f>Cover!$G$25</f>
        <v>NO</v>
      </c>
      <c r="B1444" s="329" t="s">
        <v>268</v>
      </c>
      <c r="C1444" s="324">
        <f>'EU2 Removals'!$E$16</f>
        <v>2019</v>
      </c>
      <c r="D1444" s="329" t="s">
        <v>291</v>
      </c>
      <c r="E1444" s="331" t="s">
        <v>96</v>
      </c>
      <c r="F1444" s="368" t="str">
        <f t="shared" si="21"/>
        <v>NO_P.OB_2019_1000 m3_1_2</v>
      </c>
      <c r="G1444" s="320">
        <f>'Removals over bark'!D19</f>
        <v>348.10729999999995</v>
      </c>
    </row>
    <row r="1445" spans="1:7" ht="13.5" thickBot="1" x14ac:dyDescent="0.25">
      <c r="A1445" s="328" t="str">
        <f>Cover!$G$25</f>
        <v>NO</v>
      </c>
      <c r="B1445" s="329" t="s">
        <v>268</v>
      </c>
      <c r="C1445" s="324">
        <f>'EU2 Removals'!$E$16</f>
        <v>2019</v>
      </c>
      <c r="D1445" s="329" t="s">
        <v>291</v>
      </c>
      <c r="E1445" s="331" t="s">
        <v>97</v>
      </c>
      <c r="F1445" s="368" t="str">
        <f t="shared" si="21"/>
        <v>NO_P.OB_2019_1000 m3_1_2_C</v>
      </c>
      <c r="G1445" s="320">
        <f>'Removals over bark'!D20</f>
        <v>0</v>
      </c>
    </row>
    <row r="1446" spans="1:7" ht="13.5" thickBot="1" x14ac:dyDescent="0.25">
      <c r="A1446" s="328" t="str">
        <f>Cover!$G$25</f>
        <v>NO</v>
      </c>
      <c r="B1446" s="329" t="s">
        <v>268</v>
      </c>
      <c r="C1446" s="324">
        <f>'EU2 Removals'!$E$16</f>
        <v>2019</v>
      </c>
      <c r="D1446" s="329" t="s">
        <v>291</v>
      </c>
      <c r="E1446" s="331" t="s">
        <v>98</v>
      </c>
      <c r="F1446" s="368" t="str">
        <f t="shared" si="21"/>
        <v>NO_P.OB_2019_1000 m3_1_2_NC</v>
      </c>
      <c r="G1446" s="320">
        <f>'Removals over bark'!D21</f>
        <v>6613.6178</v>
      </c>
    </row>
    <row r="1447" spans="1:7" ht="13.5" thickBot="1" x14ac:dyDescent="0.25">
      <c r="A1447" s="328" t="str">
        <f>Cover!$G$25</f>
        <v>NO</v>
      </c>
      <c r="B1447" s="329" t="s">
        <v>268</v>
      </c>
      <c r="C1447" s="324">
        <f>'EU2 Removals'!$E$16</f>
        <v>2019</v>
      </c>
      <c r="D1447" s="329" t="s">
        <v>291</v>
      </c>
      <c r="E1447" s="331" t="s">
        <v>100</v>
      </c>
      <c r="F1447" s="368" t="str">
        <f t="shared" si="21"/>
        <v>NO_P.OB_2019_1000 m3_1_2_1</v>
      </c>
      <c r="G1447" s="320">
        <f>'Removals over bark'!D22</f>
        <v>6612.1676500000003</v>
      </c>
    </row>
    <row r="1448" spans="1:7" ht="13.5" thickBot="1" x14ac:dyDescent="0.25">
      <c r="A1448" s="328" t="str">
        <f>Cover!$G$25</f>
        <v>NO</v>
      </c>
      <c r="B1448" s="329" t="s">
        <v>268</v>
      </c>
      <c r="C1448" s="324">
        <f>'EU2 Removals'!$E$16</f>
        <v>2019</v>
      </c>
      <c r="D1448" s="329" t="s">
        <v>291</v>
      </c>
      <c r="E1448" s="331" t="s">
        <v>101</v>
      </c>
      <c r="F1448" s="368" t="str">
        <f t="shared" si="21"/>
        <v>NO_P.OB_2019_1000 m3_1_2_1_C</v>
      </c>
      <c r="G1448" s="320">
        <f>'Removals over bark'!D23</f>
        <v>1.4501499999999998</v>
      </c>
    </row>
    <row r="1449" spans="1:7" ht="13.5" thickBot="1" x14ac:dyDescent="0.25">
      <c r="A1449" s="328" t="str">
        <f>Cover!$G$25</f>
        <v>NO</v>
      </c>
      <c r="B1449" s="329" t="s">
        <v>268</v>
      </c>
      <c r="C1449" s="324">
        <f>'EU2 Removals'!$E$16</f>
        <v>2019</v>
      </c>
      <c r="D1449" s="329" t="s">
        <v>291</v>
      </c>
      <c r="E1449" s="331" t="s">
        <v>102</v>
      </c>
      <c r="F1449" s="368" t="str">
        <f t="shared" si="21"/>
        <v>NO_P.OB_2019_1000 m3_1_2_1_NC</v>
      </c>
      <c r="G1449" s="320">
        <f>'Removals over bark'!D24</f>
        <v>5447.4985000000006</v>
      </c>
    </row>
    <row r="1450" spans="1:7" ht="13.5" thickBot="1" x14ac:dyDescent="0.25">
      <c r="A1450" s="328" t="str">
        <f>Cover!$G$25</f>
        <v>NO</v>
      </c>
      <c r="B1450" s="329" t="s">
        <v>268</v>
      </c>
      <c r="C1450" s="324">
        <f>'EU2 Removals'!$E$16</f>
        <v>2019</v>
      </c>
      <c r="D1450" s="329" t="s">
        <v>291</v>
      </c>
      <c r="E1450" s="331" t="s">
        <v>103</v>
      </c>
      <c r="F1450" s="368" t="str">
        <f t="shared" si="21"/>
        <v>NO_P.OB_2019_1000 m3_1_2_2</v>
      </c>
      <c r="G1450" s="320">
        <f>'Removals over bark'!D25</f>
        <v>5100.8413500000006</v>
      </c>
    </row>
    <row r="1451" spans="1:7" ht="13.5" thickBot="1" x14ac:dyDescent="0.25">
      <c r="A1451" s="328" t="str">
        <f>Cover!$G$25</f>
        <v>NO</v>
      </c>
      <c r="B1451" s="329" t="s">
        <v>268</v>
      </c>
      <c r="C1451" s="324">
        <f>'EU2 Removals'!$E$16</f>
        <v>2019</v>
      </c>
      <c r="D1451" s="329" t="s">
        <v>291</v>
      </c>
      <c r="E1451" s="331" t="s">
        <v>104</v>
      </c>
      <c r="F1451" s="368" t="str">
        <f t="shared" si="21"/>
        <v>NO_P.OB_2019_1000 m3_1_2_2_C</v>
      </c>
      <c r="G1451" s="320">
        <f>'Removals over bark'!D26</f>
        <v>346.65714999999994</v>
      </c>
    </row>
    <row r="1452" spans="1:7" ht="13.5" thickBot="1" x14ac:dyDescent="0.25">
      <c r="A1452" s="328" t="str">
        <f>Cover!$G$25</f>
        <v>NO</v>
      </c>
      <c r="B1452" s="329" t="s">
        <v>268</v>
      </c>
      <c r="C1452" s="324">
        <f>'EU2 Removals'!$E$16</f>
        <v>2019</v>
      </c>
      <c r="D1452" s="329" t="s">
        <v>291</v>
      </c>
      <c r="E1452" s="331" t="s">
        <v>105</v>
      </c>
      <c r="F1452" s="368" t="str">
        <f t="shared" si="21"/>
        <v>NO_P.OB_2019_1000 m3_1_2_2_NC</v>
      </c>
      <c r="G1452" s="320">
        <f>'Removals over bark'!D27</f>
        <v>96.587700000000012</v>
      </c>
    </row>
    <row r="1453" spans="1:7" ht="13.5" thickBot="1" x14ac:dyDescent="0.25">
      <c r="A1453" s="328" t="str">
        <f>Cover!$G$25</f>
        <v>NO</v>
      </c>
      <c r="B1453" s="329" t="s">
        <v>268</v>
      </c>
      <c r="C1453" s="324">
        <f>'EU2 Removals'!$E$16</f>
        <v>2019</v>
      </c>
      <c r="D1453" s="329" t="s">
        <v>291</v>
      </c>
      <c r="E1453" s="331" t="s">
        <v>106</v>
      </c>
      <c r="F1453" s="368" t="str">
        <f t="shared" si="21"/>
        <v>NO_P.OB_2019_1000 m3_1_2_3</v>
      </c>
      <c r="G1453" s="320">
        <f>'Removals over bark'!D28</f>
        <v>96.587700000000012</v>
      </c>
    </row>
    <row r="1454" spans="1:7" ht="13.5" thickBot="1" x14ac:dyDescent="0.25">
      <c r="A1454" s="328" t="str">
        <f>Cover!$G$25</f>
        <v>NO</v>
      </c>
      <c r="B1454" s="329" t="s">
        <v>268</v>
      </c>
      <c r="C1454" s="324">
        <f>'EU2 Removals'!$E$16</f>
        <v>2019</v>
      </c>
      <c r="D1454" s="329" t="s">
        <v>291</v>
      </c>
      <c r="E1454" s="331" t="s">
        <v>107</v>
      </c>
      <c r="F1454" s="368" t="str">
        <f t="shared" si="21"/>
        <v>NO_P.OB_2019_1000 m3_1_2_3_C</v>
      </c>
      <c r="G1454" s="320">
        <f>'Removals over bark'!D29</f>
        <v>0</v>
      </c>
    </row>
    <row r="1455" spans="1:7" ht="13.5" thickBot="1" x14ac:dyDescent="0.25">
      <c r="A1455" s="328" t="str">
        <f>Cover!$G$25</f>
        <v>NO</v>
      </c>
      <c r="B1455" s="329" t="s">
        <v>268</v>
      </c>
      <c r="C1455" s="324">
        <f>'EU2 Removals'!$E$16</f>
        <v>2019</v>
      </c>
      <c r="D1455" s="329" t="s">
        <v>291</v>
      </c>
      <c r="E1455" s="331" t="s">
        <v>108</v>
      </c>
      <c r="F1455" s="368" t="str">
        <f t="shared" si="21"/>
        <v>NO_P.OB_2019_1000 m3_1_2_3_NC</v>
      </c>
      <c r="G1455" s="320" t="e">
        <f>'Removals over bark'!#REF!</f>
        <v>#REF!</v>
      </c>
    </row>
    <row r="1456" spans="1:7" ht="13.5" thickBot="1" x14ac:dyDescent="0.25">
      <c r="A1456" s="328" t="str">
        <f>Cover!$G$25</f>
        <v>NO</v>
      </c>
      <c r="B1456" s="329" t="s">
        <v>268</v>
      </c>
      <c r="C1456" s="329">
        <f>'EU2 Removals'!$F$16</f>
        <v>2020</v>
      </c>
      <c r="D1456" s="329" t="s">
        <v>291</v>
      </c>
      <c r="E1456" s="338" t="s">
        <v>292</v>
      </c>
      <c r="F1456" s="368" t="str">
        <f t="shared" ref="F1456:F1473" si="22">CONCATENATE(A1456,"_",B1456,"_",C1456,"_",D1456,"_",E1456)</f>
        <v>NO_P.OB_2020_1000 m3_1</v>
      </c>
      <c r="G1456" s="320">
        <f>'Removals over bark'!E13</f>
        <v>12988.475211875</v>
      </c>
    </row>
    <row r="1457" spans="1:7" ht="13.5" thickBot="1" x14ac:dyDescent="0.25">
      <c r="A1457" s="328" t="str">
        <f>Cover!$G$25</f>
        <v>NO</v>
      </c>
      <c r="B1457" s="329" t="s">
        <v>268</v>
      </c>
      <c r="C1457" s="329">
        <f>'EU2 Removals'!$F$16</f>
        <v>2020</v>
      </c>
      <c r="D1457" s="329" t="s">
        <v>291</v>
      </c>
      <c r="E1457" s="331" t="s">
        <v>91</v>
      </c>
      <c r="F1457" s="368" t="str">
        <f t="shared" si="22"/>
        <v>NO_P.OB_2020_1000 m3_1_C</v>
      </c>
      <c r="G1457" s="320">
        <f>'Removals over bark'!E14</f>
        <v>1707.2993618750002</v>
      </c>
    </row>
    <row r="1458" spans="1:7" ht="13.5" thickBot="1" x14ac:dyDescent="0.25">
      <c r="A1458" s="328" t="str">
        <f>Cover!$G$25</f>
        <v>NO</v>
      </c>
      <c r="B1458" s="329" t="s">
        <v>268</v>
      </c>
      <c r="C1458" s="329">
        <f>'EU2 Removals'!$F$16</f>
        <v>2020</v>
      </c>
      <c r="D1458" s="329" t="s">
        <v>291</v>
      </c>
      <c r="E1458" s="331" t="s">
        <v>92</v>
      </c>
      <c r="F1458" s="368" t="str">
        <f t="shared" si="22"/>
        <v>NO_P.OB_2020_1000 m3_1_NC</v>
      </c>
      <c r="G1458" s="320">
        <f>'Removals over bark'!E15</f>
        <v>596.89643500000011</v>
      </c>
    </row>
    <row r="1459" spans="1:7" ht="13.5" thickBot="1" x14ac:dyDescent="0.25">
      <c r="A1459" s="328" t="str">
        <f>Cover!$G$25</f>
        <v>NO</v>
      </c>
      <c r="B1459" s="329" t="s">
        <v>268</v>
      </c>
      <c r="C1459" s="329">
        <f>'EU2 Removals'!$F$16</f>
        <v>2020</v>
      </c>
      <c r="D1459" s="329" t="s">
        <v>291</v>
      </c>
      <c r="E1459" s="331" t="s">
        <v>93</v>
      </c>
      <c r="F1459" s="368" t="str">
        <f t="shared" si="22"/>
        <v>NO_P.OB_2020_1000 m3_1_1</v>
      </c>
      <c r="G1459" s="320">
        <f>'Removals over bark'!E16</f>
        <v>1110.402926875</v>
      </c>
    </row>
    <row r="1460" spans="1:7" ht="13.5" thickBot="1" x14ac:dyDescent="0.25">
      <c r="A1460" s="328" t="str">
        <f>Cover!$G$25</f>
        <v>NO</v>
      </c>
      <c r="B1460" s="329" t="s">
        <v>268</v>
      </c>
      <c r="C1460" s="329">
        <f>'EU2 Removals'!$F$16</f>
        <v>2020</v>
      </c>
      <c r="D1460" s="329" t="s">
        <v>291</v>
      </c>
      <c r="E1460" s="331" t="s">
        <v>94</v>
      </c>
      <c r="F1460" s="368" t="str">
        <f t="shared" si="22"/>
        <v>NO_P.OB_2020_1000 m3_1_1_C</v>
      </c>
      <c r="G1460" s="320">
        <f>'Removals over bark'!E17</f>
        <v>11281.17585</v>
      </c>
    </row>
    <row r="1461" spans="1:7" ht="13.5" thickBot="1" x14ac:dyDescent="0.25">
      <c r="A1461" s="328" t="str">
        <f>Cover!$G$25</f>
        <v>NO</v>
      </c>
      <c r="B1461" s="329" t="s">
        <v>268</v>
      </c>
      <c r="C1461" s="329">
        <f>'EU2 Removals'!$F$16</f>
        <v>2020</v>
      </c>
      <c r="D1461" s="329" t="s">
        <v>291</v>
      </c>
      <c r="E1461" s="331" t="s">
        <v>95</v>
      </c>
      <c r="F1461" s="368" t="str">
        <f t="shared" si="22"/>
        <v>NO_P.OB_2020_1000 m3_1_1_NC</v>
      </c>
      <c r="G1461" s="320">
        <f>'Removals over bark'!E18</f>
        <v>10928.7871</v>
      </c>
    </row>
    <row r="1462" spans="1:7" ht="13.5" thickBot="1" x14ac:dyDescent="0.25">
      <c r="A1462" s="328" t="str">
        <f>Cover!$G$25</f>
        <v>NO</v>
      </c>
      <c r="B1462" s="329" t="s">
        <v>268</v>
      </c>
      <c r="C1462" s="329">
        <f>'EU2 Removals'!$F$16</f>
        <v>2020</v>
      </c>
      <c r="D1462" s="329" t="s">
        <v>291</v>
      </c>
      <c r="E1462" s="331" t="s">
        <v>96</v>
      </c>
      <c r="F1462" s="368" t="str">
        <f t="shared" si="22"/>
        <v>NO_P.OB_2020_1000 m3_1_2</v>
      </c>
      <c r="G1462" s="320">
        <f>'Removals over bark'!E19</f>
        <v>352.38874999999996</v>
      </c>
    </row>
    <row r="1463" spans="1:7" ht="13.5" thickBot="1" x14ac:dyDescent="0.25">
      <c r="A1463" s="328" t="str">
        <f>Cover!$G$25</f>
        <v>NO</v>
      </c>
      <c r="B1463" s="329" t="s">
        <v>268</v>
      </c>
      <c r="C1463" s="329">
        <f>'EU2 Removals'!$F$16</f>
        <v>2020</v>
      </c>
      <c r="D1463" s="329" t="s">
        <v>291</v>
      </c>
      <c r="E1463" s="331" t="s">
        <v>97</v>
      </c>
      <c r="F1463" s="368" t="str">
        <f t="shared" si="22"/>
        <v>NO_P.OB_2020_1000 m3_1_2_C</v>
      </c>
      <c r="G1463" s="320">
        <f>'Removals over bark'!E20</f>
        <v>0</v>
      </c>
    </row>
    <row r="1464" spans="1:7" ht="13.5" thickBot="1" x14ac:dyDescent="0.25">
      <c r="A1464" s="328" t="str">
        <f>Cover!$G$25</f>
        <v>NO</v>
      </c>
      <c r="B1464" s="329" t="s">
        <v>268</v>
      </c>
      <c r="C1464" s="329">
        <f>'EU2 Removals'!$F$16</f>
        <v>2020</v>
      </c>
      <c r="D1464" s="329" t="s">
        <v>291</v>
      </c>
      <c r="E1464" s="331" t="s">
        <v>98</v>
      </c>
      <c r="F1464" s="368" t="str">
        <f t="shared" si="22"/>
        <v>NO_P.OB_2020_1000 m3_1_2_NC</v>
      </c>
      <c r="G1464" s="320">
        <f>'Removals over bark'!E21</f>
        <v>6003.7654499999999</v>
      </c>
    </row>
    <row r="1465" spans="1:7" ht="13.5" thickBot="1" x14ac:dyDescent="0.25">
      <c r="A1465" s="328" t="str">
        <f>Cover!$G$25</f>
        <v>NO</v>
      </c>
      <c r="B1465" s="329" t="s">
        <v>268</v>
      </c>
      <c r="C1465" s="329">
        <f>'EU2 Removals'!$F$16</f>
        <v>2020</v>
      </c>
      <c r="D1465" s="329" t="s">
        <v>291</v>
      </c>
      <c r="E1465" s="331" t="s">
        <v>100</v>
      </c>
      <c r="F1465" s="368" t="str">
        <f t="shared" si="22"/>
        <v>NO_P.OB_2020_1000 m3_1_2_1</v>
      </c>
      <c r="G1465" s="320">
        <f>'Removals over bark'!E22</f>
        <v>6001.1193000000003</v>
      </c>
    </row>
    <row r="1466" spans="1:7" ht="13.5" thickBot="1" x14ac:dyDescent="0.25">
      <c r="A1466" s="328" t="str">
        <f>Cover!$G$25</f>
        <v>NO</v>
      </c>
      <c r="B1466" s="329" t="s">
        <v>268</v>
      </c>
      <c r="C1466" s="329">
        <f>'EU2 Removals'!$F$16</f>
        <v>2020</v>
      </c>
      <c r="D1466" s="329" t="s">
        <v>291</v>
      </c>
      <c r="E1466" s="331" t="s">
        <v>101</v>
      </c>
      <c r="F1466" s="368" t="str">
        <f t="shared" si="22"/>
        <v>NO_P.OB_2020_1000 m3_1_2_1_C</v>
      </c>
      <c r="G1466" s="320">
        <f>'Removals over bark'!E23</f>
        <v>2.64615</v>
      </c>
    </row>
    <row r="1467" spans="1:7" ht="13.5" thickBot="1" x14ac:dyDescent="0.25">
      <c r="A1467" s="328" t="str">
        <f>Cover!$G$25</f>
        <v>NO</v>
      </c>
      <c r="B1467" s="329" t="s">
        <v>268</v>
      </c>
      <c r="C1467" s="329">
        <f>'EU2 Removals'!$F$16</f>
        <v>2020</v>
      </c>
      <c r="D1467" s="329" t="s">
        <v>291</v>
      </c>
      <c r="E1467" s="331" t="s">
        <v>102</v>
      </c>
      <c r="F1467" s="368" t="str">
        <f t="shared" si="22"/>
        <v>NO_P.OB_2020_1000 m3_1_2_1_NC</v>
      </c>
      <c r="G1467" s="320">
        <f>'Removals over bark'!E24</f>
        <v>5188.6294000000007</v>
      </c>
    </row>
    <row r="1468" spans="1:7" ht="13.5" thickBot="1" x14ac:dyDescent="0.25">
      <c r="A1468" s="328" t="str">
        <f>Cover!$G$25</f>
        <v>NO</v>
      </c>
      <c r="B1468" s="329" t="s">
        <v>268</v>
      </c>
      <c r="C1468" s="329">
        <f>'EU2 Removals'!$F$16</f>
        <v>2020</v>
      </c>
      <c r="D1468" s="329" t="s">
        <v>291</v>
      </c>
      <c r="E1468" s="331" t="s">
        <v>103</v>
      </c>
      <c r="F1468" s="368" t="str">
        <f t="shared" si="22"/>
        <v>NO_P.OB_2020_1000 m3_1_2_2</v>
      </c>
      <c r="G1468" s="320">
        <f>'Removals over bark'!E25</f>
        <v>4838.8868000000011</v>
      </c>
    </row>
    <row r="1469" spans="1:7" ht="13.5" thickBot="1" x14ac:dyDescent="0.25">
      <c r="A1469" s="328" t="str">
        <f>Cover!$G$25</f>
        <v>NO</v>
      </c>
      <c r="B1469" s="329" t="s">
        <v>268</v>
      </c>
      <c r="C1469" s="329">
        <f>'EU2 Removals'!$F$16</f>
        <v>2020</v>
      </c>
      <c r="D1469" s="329" t="s">
        <v>291</v>
      </c>
      <c r="E1469" s="331" t="s">
        <v>104</v>
      </c>
      <c r="F1469" s="368" t="str">
        <f t="shared" si="22"/>
        <v>NO_P.OB_2020_1000 m3_1_2_2_C</v>
      </c>
      <c r="G1469" s="320">
        <f>'Removals over bark'!E26</f>
        <v>349.74259999999998</v>
      </c>
    </row>
    <row r="1470" spans="1:7" ht="13.5" thickBot="1" x14ac:dyDescent="0.25">
      <c r="A1470" s="328" t="str">
        <f>Cover!$G$25</f>
        <v>NO</v>
      </c>
      <c r="B1470" s="329" t="s">
        <v>268</v>
      </c>
      <c r="C1470" s="329">
        <f>'EU2 Removals'!$F$16</f>
        <v>2020</v>
      </c>
      <c r="D1470" s="329" t="s">
        <v>291</v>
      </c>
      <c r="E1470" s="331" t="s">
        <v>105</v>
      </c>
      <c r="F1470" s="368" t="str">
        <f t="shared" si="22"/>
        <v>NO_P.OB_2020_1000 m3_1_2_2_NC</v>
      </c>
      <c r="G1470" s="320">
        <f>'Removals over bark'!E27</f>
        <v>88.781000000000006</v>
      </c>
    </row>
    <row r="1471" spans="1:7" ht="13.5" thickBot="1" x14ac:dyDescent="0.25">
      <c r="A1471" s="328" t="str">
        <f>Cover!$G$25</f>
        <v>NO</v>
      </c>
      <c r="B1471" s="329" t="s">
        <v>268</v>
      </c>
      <c r="C1471" s="329">
        <f>'EU2 Removals'!$F$16</f>
        <v>2020</v>
      </c>
      <c r="D1471" s="329" t="s">
        <v>291</v>
      </c>
      <c r="E1471" s="331" t="s">
        <v>106</v>
      </c>
      <c r="F1471" s="368" t="str">
        <f t="shared" si="22"/>
        <v>NO_P.OB_2020_1000 m3_1_2_3</v>
      </c>
      <c r="G1471" s="320">
        <f>'Removals over bark'!E28</f>
        <v>88.781000000000006</v>
      </c>
    </row>
    <row r="1472" spans="1:7" ht="13.5" thickBot="1" x14ac:dyDescent="0.25">
      <c r="A1472" s="328" t="str">
        <f>Cover!$G$25</f>
        <v>NO</v>
      </c>
      <c r="B1472" s="329" t="s">
        <v>268</v>
      </c>
      <c r="C1472" s="329">
        <f>'EU2 Removals'!$F$16</f>
        <v>2020</v>
      </c>
      <c r="D1472" s="329" t="s">
        <v>291</v>
      </c>
      <c r="E1472" s="331" t="s">
        <v>107</v>
      </c>
      <c r="F1472" s="368" t="str">
        <f t="shared" si="22"/>
        <v>NO_P.OB_2020_1000 m3_1_2_3_C</v>
      </c>
      <c r="G1472" s="320">
        <f>'Removals over bark'!E29</f>
        <v>0</v>
      </c>
    </row>
    <row r="1473" spans="1:7" ht="13.5" thickBot="1" x14ac:dyDescent="0.25">
      <c r="A1473" s="328" t="str">
        <f>Cover!$G$25</f>
        <v>NO</v>
      </c>
      <c r="B1473" s="329" t="s">
        <v>268</v>
      </c>
      <c r="C1473" s="329">
        <f>'EU2 Removals'!$F$16</f>
        <v>2020</v>
      </c>
      <c r="D1473" s="329" t="s">
        <v>291</v>
      </c>
      <c r="E1473" s="331" t="s">
        <v>108</v>
      </c>
      <c r="F1473" s="368" t="str">
        <f t="shared" si="22"/>
        <v>NO_P.OB_2020_1000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9" bestFit="1" customWidth="1"/>
    <col min="2" max="2" width="7.375" bestFit="1" customWidth="1"/>
    <col min="3" max="3" width="6.125" style="369" bestFit="1" customWidth="1"/>
    <col min="4" max="4" width="9.25" bestFit="1" customWidth="1"/>
    <col min="5" max="5" width="12.875" bestFit="1" customWidth="1"/>
    <col min="6" max="6" width="28.125" style="320" bestFit="1" customWidth="1"/>
    <col min="7" max="7" width="10.5" style="662" bestFit="1" customWidth="1"/>
    <col min="8" max="16384" width="9" style="320"/>
  </cols>
  <sheetData>
    <row r="1" spans="1:7" ht="13.5" thickBot="1" x14ac:dyDescent="0.25">
      <c r="A1" s="369" t="s">
        <v>286</v>
      </c>
      <c r="B1" s="335" t="s">
        <v>287</v>
      </c>
      <c r="C1" s="369" t="s">
        <v>288</v>
      </c>
      <c r="D1" s="335" t="s">
        <v>304</v>
      </c>
      <c r="E1" s="336" t="s">
        <v>311</v>
      </c>
      <c r="F1" s="320" t="s">
        <v>173</v>
      </c>
    </row>
    <row r="2" spans="1:7" ht="13.5" thickBot="1" x14ac:dyDescent="0.25">
      <c r="A2" s="369" t="str">
        <f>Cover!$G$25</f>
        <v>NO</v>
      </c>
      <c r="B2" s="324" t="s">
        <v>293</v>
      </c>
      <c r="C2" s="320">
        <v>2015</v>
      </c>
      <c r="D2" s="338" t="s">
        <v>291</v>
      </c>
      <c r="E2" s="338" t="s">
        <v>292</v>
      </c>
      <c r="F2" s="320" t="str">
        <f>CONCATENATE(A2,"_",B2,"_",C2,"_",D2,"_",E2)</f>
        <v>NO_P_2015_1000 m3_1</v>
      </c>
      <c r="G2" s="663"/>
    </row>
    <row r="3" spans="1:7" ht="13.5" thickBot="1" x14ac:dyDescent="0.25">
      <c r="A3" s="369" t="str">
        <f>Cover!$G$25</f>
        <v>NO</v>
      </c>
      <c r="B3" s="322" t="s">
        <v>293</v>
      </c>
      <c r="C3" s="320">
        <v>2015</v>
      </c>
      <c r="D3" s="331" t="s">
        <v>291</v>
      </c>
      <c r="E3" s="331" t="s">
        <v>91</v>
      </c>
      <c r="F3" s="320" t="str">
        <f t="shared" ref="F3:F66" si="0">CONCATENATE(A3,"_",B3,"_",C3,"_",D3,"_",E3)</f>
        <v>NO_P_2015_1000 m3_1_C</v>
      </c>
      <c r="G3" s="663"/>
    </row>
    <row r="4" spans="1:7" ht="13.5" thickBot="1" x14ac:dyDescent="0.25">
      <c r="A4" s="369" t="str">
        <f>Cover!$G$25</f>
        <v>NO</v>
      </c>
      <c r="B4" s="322" t="s">
        <v>293</v>
      </c>
      <c r="C4" s="320">
        <v>2015</v>
      </c>
      <c r="D4" s="331" t="s">
        <v>291</v>
      </c>
      <c r="E4" s="331" t="s">
        <v>92</v>
      </c>
      <c r="F4" s="320" t="str">
        <f t="shared" si="0"/>
        <v>NO_P_2015_1000 m3_1_NC</v>
      </c>
      <c r="G4" s="663"/>
    </row>
    <row r="5" spans="1:7" ht="13.5" thickBot="1" x14ac:dyDescent="0.25">
      <c r="A5" s="369" t="str">
        <f>Cover!$G$25</f>
        <v>NO</v>
      </c>
      <c r="B5" s="322" t="s">
        <v>293</v>
      </c>
      <c r="C5" s="320">
        <v>2015</v>
      </c>
      <c r="D5" s="331" t="s">
        <v>291</v>
      </c>
      <c r="E5" s="331" t="s">
        <v>93</v>
      </c>
      <c r="F5" s="320" t="str">
        <f t="shared" si="0"/>
        <v>NO_P_2015_1000 m3_1_1</v>
      </c>
      <c r="G5" s="663"/>
    </row>
    <row r="6" spans="1:7" ht="13.5" thickBot="1" x14ac:dyDescent="0.25">
      <c r="A6" s="369" t="str">
        <f>Cover!$G$25</f>
        <v>NO</v>
      </c>
      <c r="B6" s="322" t="s">
        <v>293</v>
      </c>
      <c r="C6" s="320">
        <v>2015</v>
      </c>
      <c r="D6" s="331" t="s">
        <v>291</v>
      </c>
      <c r="E6" s="331" t="s">
        <v>94</v>
      </c>
      <c r="F6" s="320" t="str">
        <f t="shared" si="0"/>
        <v>NO_P_2015_1000 m3_1_1_C</v>
      </c>
      <c r="G6" s="663"/>
    </row>
    <row r="7" spans="1:7" ht="13.5" thickBot="1" x14ac:dyDescent="0.25">
      <c r="A7" s="369" t="str">
        <f>Cover!$G$25</f>
        <v>NO</v>
      </c>
      <c r="B7" s="322" t="s">
        <v>293</v>
      </c>
      <c r="C7" s="320">
        <v>2015</v>
      </c>
      <c r="D7" s="331" t="s">
        <v>291</v>
      </c>
      <c r="E7" s="331" t="s">
        <v>95</v>
      </c>
      <c r="F7" s="320" t="str">
        <f t="shared" si="0"/>
        <v>NO_P_2015_1000 m3_1_1_NC</v>
      </c>
      <c r="G7" s="663"/>
    </row>
    <row r="8" spans="1:7" ht="13.5" thickBot="1" x14ac:dyDescent="0.25">
      <c r="A8" s="369" t="str">
        <f>Cover!$G$25</f>
        <v>NO</v>
      </c>
      <c r="B8" s="322" t="s">
        <v>293</v>
      </c>
      <c r="C8" s="320">
        <v>2015</v>
      </c>
      <c r="D8" s="331" t="s">
        <v>291</v>
      </c>
      <c r="E8" s="331" t="s">
        <v>96</v>
      </c>
      <c r="F8" s="320" t="str">
        <f t="shared" si="0"/>
        <v>NO_P_2015_1000 m3_1_2</v>
      </c>
      <c r="G8" s="663"/>
    </row>
    <row r="9" spans="1:7" ht="13.5" thickBot="1" x14ac:dyDescent="0.25">
      <c r="A9" s="369" t="str">
        <f>Cover!$G$25</f>
        <v>NO</v>
      </c>
      <c r="B9" s="322" t="s">
        <v>293</v>
      </c>
      <c r="C9" s="320">
        <v>2015</v>
      </c>
      <c r="D9" s="331" t="s">
        <v>291</v>
      </c>
      <c r="E9" s="331" t="s">
        <v>97</v>
      </c>
      <c r="F9" s="320" t="str">
        <f t="shared" si="0"/>
        <v>NO_P_2015_1000 m3_1_2_C</v>
      </c>
      <c r="G9" s="663"/>
    </row>
    <row r="10" spans="1:7" ht="13.5" thickBot="1" x14ac:dyDescent="0.25">
      <c r="A10" s="369" t="str">
        <f>Cover!$G$25</f>
        <v>NO</v>
      </c>
      <c r="B10" s="322" t="s">
        <v>293</v>
      </c>
      <c r="C10" s="320">
        <v>2015</v>
      </c>
      <c r="D10" s="331" t="s">
        <v>291</v>
      </c>
      <c r="E10" s="331" t="s">
        <v>98</v>
      </c>
      <c r="F10" s="320" t="str">
        <f t="shared" si="0"/>
        <v>NO_P_2015_1000 m3_1_2_NC</v>
      </c>
      <c r="G10" s="663"/>
    </row>
    <row r="11" spans="1:7" ht="13.5" thickBot="1" x14ac:dyDescent="0.25">
      <c r="A11" s="369" t="str">
        <f>Cover!$G$25</f>
        <v>NO</v>
      </c>
      <c r="B11" s="322" t="s">
        <v>293</v>
      </c>
      <c r="C11" s="320">
        <v>2015</v>
      </c>
      <c r="D11" s="331" t="s">
        <v>291</v>
      </c>
      <c r="E11" s="331" t="s">
        <v>100</v>
      </c>
      <c r="F11" s="320" t="str">
        <f t="shared" si="0"/>
        <v>NO_P_2015_1000 m3_1_2_1</v>
      </c>
      <c r="G11" s="663"/>
    </row>
    <row r="12" spans="1:7" ht="13.5" thickBot="1" x14ac:dyDescent="0.25">
      <c r="A12" s="369" t="str">
        <f>Cover!$G$25</f>
        <v>NO</v>
      </c>
      <c r="B12" s="322" t="s">
        <v>293</v>
      </c>
      <c r="C12" s="320">
        <v>2015</v>
      </c>
      <c r="D12" s="331" t="s">
        <v>291</v>
      </c>
      <c r="E12" s="331" t="s">
        <v>101</v>
      </c>
      <c r="F12" s="320" t="str">
        <f t="shared" si="0"/>
        <v>NO_P_2015_1000 m3_1_2_1_C</v>
      </c>
      <c r="G12" s="663"/>
    </row>
    <row r="13" spans="1:7" ht="13.5" thickBot="1" x14ac:dyDescent="0.25">
      <c r="A13" s="369" t="str">
        <f>Cover!$G$25</f>
        <v>NO</v>
      </c>
      <c r="B13" s="322" t="s">
        <v>293</v>
      </c>
      <c r="C13" s="320">
        <v>2015</v>
      </c>
      <c r="D13" s="331" t="s">
        <v>291</v>
      </c>
      <c r="E13" s="331" t="s">
        <v>102</v>
      </c>
      <c r="F13" s="320" t="str">
        <f t="shared" si="0"/>
        <v>NO_P_2015_1000 m3_1_2_1_NC</v>
      </c>
      <c r="G13" s="663"/>
    </row>
    <row r="14" spans="1:7" ht="13.5" thickBot="1" x14ac:dyDescent="0.25">
      <c r="A14" s="369" t="str">
        <f>Cover!$G$25</f>
        <v>NO</v>
      </c>
      <c r="B14" s="322" t="s">
        <v>293</v>
      </c>
      <c r="C14" s="320">
        <v>2015</v>
      </c>
      <c r="D14" s="331" t="s">
        <v>291</v>
      </c>
      <c r="E14" s="331" t="s">
        <v>103</v>
      </c>
      <c r="F14" s="320" t="str">
        <f t="shared" si="0"/>
        <v>NO_P_2015_1000 m3_1_2_2</v>
      </c>
      <c r="G14" s="663"/>
    </row>
    <row r="15" spans="1:7" ht="13.5" thickBot="1" x14ac:dyDescent="0.25">
      <c r="A15" s="369" t="str">
        <f>Cover!$G$25</f>
        <v>NO</v>
      </c>
      <c r="B15" s="322" t="s">
        <v>293</v>
      </c>
      <c r="C15" s="320">
        <v>2015</v>
      </c>
      <c r="D15" s="331" t="s">
        <v>291</v>
      </c>
      <c r="E15" s="331" t="s">
        <v>104</v>
      </c>
      <c r="F15" s="320" t="str">
        <f t="shared" si="0"/>
        <v>NO_P_2015_1000 m3_1_2_2_C</v>
      </c>
      <c r="G15" s="663"/>
    </row>
    <row r="16" spans="1:7" ht="13.5" thickBot="1" x14ac:dyDescent="0.25">
      <c r="A16" s="369" t="str">
        <f>Cover!$G$25</f>
        <v>NO</v>
      </c>
      <c r="B16" s="322" t="s">
        <v>293</v>
      </c>
      <c r="C16" s="320">
        <v>2015</v>
      </c>
      <c r="D16" s="331" t="s">
        <v>291</v>
      </c>
      <c r="E16" s="331" t="s">
        <v>105</v>
      </c>
      <c r="F16" s="320" t="str">
        <f t="shared" si="0"/>
        <v>NO_P_2015_1000 m3_1_2_2_NC</v>
      </c>
      <c r="G16" s="663"/>
    </row>
    <row r="17" spans="1:7" ht="13.5" thickBot="1" x14ac:dyDescent="0.25">
      <c r="A17" s="369" t="str">
        <f>Cover!$G$25</f>
        <v>NO</v>
      </c>
      <c r="B17" s="322" t="s">
        <v>293</v>
      </c>
      <c r="C17" s="320">
        <v>2015</v>
      </c>
      <c r="D17" s="331" t="s">
        <v>291</v>
      </c>
      <c r="E17" s="331" t="s">
        <v>106</v>
      </c>
      <c r="F17" s="320" t="str">
        <f t="shared" si="0"/>
        <v>NO_P_2015_1000 m3_1_2_3</v>
      </c>
      <c r="G17" s="663"/>
    </row>
    <row r="18" spans="1:7" ht="13.5" thickBot="1" x14ac:dyDescent="0.25">
      <c r="A18" s="369" t="str">
        <f>Cover!$G$25</f>
        <v>NO</v>
      </c>
      <c r="B18" s="322" t="s">
        <v>293</v>
      </c>
      <c r="C18" s="320">
        <v>2015</v>
      </c>
      <c r="D18" s="331" t="s">
        <v>291</v>
      </c>
      <c r="E18" s="331" t="s">
        <v>107</v>
      </c>
      <c r="F18" s="320" t="str">
        <f t="shared" si="0"/>
        <v>NO_P_2015_1000 m3_1_2_3_C</v>
      </c>
      <c r="G18" s="663"/>
    </row>
    <row r="19" spans="1:7" ht="13.5" thickBot="1" x14ac:dyDescent="0.25">
      <c r="A19" s="369" t="str">
        <f>Cover!$G$25</f>
        <v>NO</v>
      </c>
      <c r="B19" s="322" t="s">
        <v>293</v>
      </c>
      <c r="C19" s="320">
        <v>2015</v>
      </c>
      <c r="D19" s="331" t="s">
        <v>291</v>
      </c>
      <c r="E19" s="331" t="s">
        <v>108</v>
      </c>
      <c r="F19" s="320" t="str">
        <f t="shared" si="0"/>
        <v>NO_P_2015_1000 m3_1_2_3_NC</v>
      </c>
      <c r="G19" s="663"/>
    </row>
    <row r="20" spans="1:7" ht="13.5" thickBot="1" x14ac:dyDescent="0.25">
      <c r="A20" s="369" t="str">
        <f>Cover!$G$25</f>
        <v>NO</v>
      </c>
      <c r="B20" s="322" t="s">
        <v>293</v>
      </c>
      <c r="C20" s="320">
        <v>2015</v>
      </c>
      <c r="D20" s="322" t="s">
        <v>360</v>
      </c>
      <c r="E20" s="331">
        <v>2</v>
      </c>
      <c r="F20" s="320" t="str">
        <f t="shared" si="0"/>
        <v>NO_P_2015_1000 mt_2</v>
      </c>
      <c r="G20" s="663"/>
    </row>
    <row r="21" spans="1:7" ht="13.5" thickBot="1" x14ac:dyDescent="0.25">
      <c r="A21" s="369" t="str">
        <f>Cover!$G$25</f>
        <v>NO</v>
      </c>
      <c r="B21" s="322" t="s">
        <v>293</v>
      </c>
      <c r="C21" s="320">
        <v>2015</v>
      </c>
      <c r="D21" s="331" t="s">
        <v>291</v>
      </c>
      <c r="E21" s="331">
        <v>3</v>
      </c>
      <c r="F21" s="320" t="str">
        <f t="shared" si="0"/>
        <v>NO_P_2015_1000 m3_3</v>
      </c>
      <c r="G21" s="663"/>
    </row>
    <row r="22" spans="1:7" ht="13.5" thickBot="1" x14ac:dyDescent="0.25">
      <c r="A22" s="369" t="str">
        <f>Cover!$G$25</f>
        <v>NO</v>
      </c>
      <c r="B22" s="322" t="s">
        <v>293</v>
      </c>
      <c r="C22" s="320">
        <v>2015</v>
      </c>
      <c r="D22" s="331" t="s">
        <v>291</v>
      </c>
      <c r="E22" s="331" t="s">
        <v>378</v>
      </c>
      <c r="F22" s="320" t="str">
        <f t="shared" si="0"/>
        <v>NO_P_2015_1000 m3_3_1</v>
      </c>
      <c r="G22" s="663"/>
    </row>
    <row r="23" spans="1:7" ht="13.5" thickBot="1" x14ac:dyDescent="0.25">
      <c r="A23" s="369" t="str">
        <f>Cover!$G$25</f>
        <v>NO</v>
      </c>
      <c r="B23" s="322" t="s">
        <v>293</v>
      </c>
      <c r="C23" s="320">
        <v>2015</v>
      </c>
      <c r="D23" s="331" t="s">
        <v>291</v>
      </c>
      <c r="E23" s="331" t="s">
        <v>379</v>
      </c>
      <c r="F23" s="320" t="str">
        <f t="shared" si="0"/>
        <v>NO_P_2015_1000 m3_3_2</v>
      </c>
      <c r="G23" s="663"/>
    </row>
    <row r="24" spans="1:7" ht="13.5" thickBot="1" x14ac:dyDescent="0.25">
      <c r="A24" s="369" t="str">
        <f>Cover!$G$25</f>
        <v>NO</v>
      </c>
      <c r="B24" s="322" t="s">
        <v>293</v>
      </c>
      <c r="C24" s="320">
        <v>2015</v>
      </c>
      <c r="D24" s="331" t="s">
        <v>360</v>
      </c>
      <c r="E24" s="331">
        <v>4</v>
      </c>
      <c r="F24" s="320" t="str">
        <f t="shared" si="0"/>
        <v>NO_P_2015_1000 mt_4</v>
      </c>
      <c r="G24" s="663"/>
    </row>
    <row r="25" spans="1:7" ht="13.5" thickBot="1" x14ac:dyDescent="0.25">
      <c r="A25" s="369" t="str">
        <f>Cover!$G$25</f>
        <v>NO</v>
      </c>
      <c r="B25" s="322" t="s">
        <v>293</v>
      </c>
      <c r="C25" s="320">
        <v>2015</v>
      </c>
      <c r="D25" s="331" t="s">
        <v>360</v>
      </c>
      <c r="E25" s="331" t="s">
        <v>380</v>
      </c>
      <c r="F25" s="320" t="str">
        <f t="shared" si="0"/>
        <v>NO_P_2015_1000 mt_4_1</v>
      </c>
      <c r="G25" s="663"/>
    </row>
    <row r="26" spans="1:7" ht="13.5" thickBot="1" x14ac:dyDescent="0.25">
      <c r="A26" s="369" t="str">
        <f>Cover!$G$25</f>
        <v>NO</v>
      </c>
      <c r="B26" s="322" t="s">
        <v>293</v>
      </c>
      <c r="C26" s="320">
        <v>2015</v>
      </c>
      <c r="D26" s="331" t="s">
        <v>360</v>
      </c>
      <c r="E26" s="331" t="s">
        <v>381</v>
      </c>
      <c r="F26" s="320" t="str">
        <f t="shared" si="0"/>
        <v>NO_P_2015_1000 mt_4_2</v>
      </c>
      <c r="G26" s="663"/>
    </row>
    <row r="27" spans="1:7" ht="13.5" thickBot="1" x14ac:dyDescent="0.25">
      <c r="A27" s="369" t="str">
        <f>Cover!$G$25</f>
        <v>NO</v>
      </c>
      <c r="B27" s="322" t="s">
        <v>293</v>
      </c>
      <c r="C27" s="320">
        <v>2015</v>
      </c>
      <c r="D27" s="331" t="s">
        <v>291</v>
      </c>
      <c r="E27" s="331">
        <v>5</v>
      </c>
      <c r="F27" s="320" t="str">
        <f t="shared" si="0"/>
        <v>NO_P_2015_1000 m3_5</v>
      </c>
      <c r="G27" s="663"/>
    </row>
    <row r="28" spans="1:7" ht="13.5" thickBot="1" x14ac:dyDescent="0.25">
      <c r="A28" s="369" t="str">
        <f>Cover!$G$25</f>
        <v>NO</v>
      </c>
      <c r="B28" s="322" t="s">
        <v>293</v>
      </c>
      <c r="C28" s="320">
        <v>2015</v>
      </c>
      <c r="D28" s="331" t="s">
        <v>291</v>
      </c>
      <c r="E28" s="331" t="s">
        <v>109</v>
      </c>
      <c r="F28" s="320" t="str">
        <f t="shared" si="0"/>
        <v>NO_P_2015_1000 m3_5_C</v>
      </c>
      <c r="G28" s="663"/>
    </row>
    <row r="29" spans="1:7" ht="13.5" thickBot="1" x14ac:dyDescent="0.25">
      <c r="A29" s="369" t="str">
        <f>Cover!$G$25</f>
        <v>NO</v>
      </c>
      <c r="B29" s="322" t="s">
        <v>293</v>
      </c>
      <c r="C29" s="320">
        <v>2015</v>
      </c>
      <c r="D29" s="331" t="s">
        <v>291</v>
      </c>
      <c r="E29" s="331" t="s">
        <v>110</v>
      </c>
      <c r="F29" s="320" t="str">
        <f t="shared" si="0"/>
        <v>NO_P_2015_1000 m3_5_NC</v>
      </c>
      <c r="G29" s="663"/>
    </row>
    <row r="30" spans="1:7" ht="13.5" thickBot="1" x14ac:dyDescent="0.25">
      <c r="A30" s="369" t="str">
        <f>Cover!$G$25</f>
        <v>NO</v>
      </c>
      <c r="B30" s="322" t="s">
        <v>293</v>
      </c>
      <c r="C30" s="320">
        <v>2015</v>
      </c>
      <c r="D30" s="331" t="s">
        <v>291</v>
      </c>
      <c r="E30" s="331" t="s">
        <v>111</v>
      </c>
      <c r="F30" s="320" t="str">
        <f t="shared" si="0"/>
        <v>NO_P_2015_1000 m3_5_NC_T</v>
      </c>
      <c r="G30" s="663"/>
    </row>
    <row r="31" spans="1:7" ht="13.5" thickBot="1" x14ac:dyDescent="0.25">
      <c r="A31" s="369" t="str">
        <f>Cover!$G$25</f>
        <v>NO</v>
      </c>
      <c r="B31" s="322" t="s">
        <v>293</v>
      </c>
      <c r="C31" s="320">
        <v>2015</v>
      </c>
      <c r="D31" s="331" t="s">
        <v>291</v>
      </c>
      <c r="E31" s="331">
        <v>6</v>
      </c>
      <c r="F31" s="320" t="str">
        <f t="shared" si="0"/>
        <v>NO_P_2015_1000 m3_6</v>
      </c>
      <c r="G31" s="663"/>
    </row>
    <row r="32" spans="1:7" ht="13.5" thickBot="1" x14ac:dyDescent="0.25">
      <c r="A32" s="369" t="str">
        <f>Cover!$G$25</f>
        <v>NO</v>
      </c>
      <c r="B32" s="322" t="s">
        <v>293</v>
      </c>
      <c r="C32" s="320">
        <v>2015</v>
      </c>
      <c r="D32" s="331" t="s">
        <v>291</v>
      </c>
      <c r="E32" s="331" t="s">
        <v>112</v>
      </c>
      <c r="F32" s="320" t="str">
        <f t="shared" si="0"/>
        <v>NO_P_2015_1000 m3_6_1</v>
      </c>
      <c r="G32" s="663"/>
    </row>
    <row r="33" spans="1:7" ht="13.5" thickBot="1" x14ac:dyDescent="0.25">
      <c r="A33" s="369" t="str">
        <f>Cover!$G$25</f>
        <v>NO</v>
      </c>
      <c r="B33" s="322" t="s">
        <v>293</v>
      </c>
      <c r="C33" s="320">
        <v>2015</v>
      </c>
      <c r="D33" s="331" t="s">
        <v>291</v>
      </c>
      <c r="E33" s="331" t="s">
        <v>113</v>
      </c>
      <c r="F33" s="320" t="str">
        <f t="shared" si="0"/>
        <v>NO_P_2015_1000 m3_6_1_C</v>
      </c>
      <c r="G33" s="663"/>
    </row>
    <row r="34" spans="1:7" ht="13.5" thickBot="1" x14ac:dyDescent="0.25">
      <c r="A34" s="369" t="str">
        <f>Cover!$G$25</f>
        <v>NO</v>
      </c>
      <c r="B34" s="322" t="s">
        <v>293</v>
      </c>
      <c r="C34" s="320">
        <v>2015</v>
      </c>
      <c r="D34" s="331" t="s">
        <v>291</v>
      </c>
      <c r="E34" s="331" t="s">
        <v>114</v>
      </c>
      <c r="F34" s="320" t="str">
        <f t="shared" si="0"/>
        <v>NO_P_2015_1000 m3_6_1_NC</v>
      </c>
      <c r="G34" s="663"/>
    </row>
    <row r="35" spans="1:7" ht="13.5" thickBot="1" x14ac:dyDescent="0.25">
      <c r="A35" s="369" t="str">
        <f>Cover!$G$25</f>
        <v>NO</v>
      </c>
      <c r="B35" s="322" t="s">
        <v>293</v>
      </c>
      <c r="C35" s="320">
        <v>2015</v>
      </c>
      <c r="D35" s="331" t="s">
        <v>291</v>
      </c>
      <c r="E35" s="331" t="s">
        <v>115</v>
      </c>
      <c r="F35" s="320" t="str">
        <f t="shared" si="0"/>
        <v>NO_P_2015_1000 m3_6_1_NC_T</v>
      </c>
      <c r="G35" s="663"/>
    </row>
    <row r="36" spans="1:7" ht="13.5" thickBot="1" x14ac:dyDescent="0.25">
      <c r="A36" s="369" t="str">
        <f>Cover!$G$25</f>
        <v>NO</v>
      </c>
      <c r="B36" s="322" t="s">
        <v>293</v>
      </c>
      <c r="C36" s="320">
        <v>2015</v>
      </c>
      <c r="D36" s="331" t="s">
        <v>291</v>
      </c>
      <c r="E36" s="331" t="s">
        <v>116</v>
      </c>
      <c r="F36" s="320" t="str">
        <f t="shared" si="0"/>
        <v>NO_P_2015_1000 m3_6_2</v>
      </c>
      <c r="G36" s="663"/>
    </row>
    <row r="37" spans="1:7" ht="13.5" thickBot="1" x14ac:dyDescent="0.25">
      <c r="A37" s="369" t="str">
        <f>Cover!$G$25</f>
        <v>NO</v>
      </c>
      <c r="B37" s="322" t="s">
        <v>293</v>
      </c>
      <c r="C37" s="320">
        <v>2015</v>
      </c>
      <c r="D37" s="331" t="s">
        <v>291</v>
      </c>
      <c r="E37" s="331" t="s">
        <v>117</v>
      </c>
      <c r="F37" s="320" t="str">
        <f t="shared" si="0"/>
        <v>NO_P_2015_1000 m3_6_2_C</v>
      </c>
      <c r="G37" s="663"/>
    </row>
    <row r="38" spans="1:7" ht="13.5" thickBot="1" x14ac:dyDescent="0.25">
      <c r="A38" s="369" t="str">
        <f>Cover!$G$25</f>
        <v>NO</v>
      </c>
      <c r="B38" s="322" t="s">
        <v>293</v>
      </c>
      <c r="C38" s="320">
        <v>2015</v>
      </c>
      <c r="D38" s="331" t="s">
        <v>291</v>
      </c>
      <c r="E38" s="331" t="s">
        <v>118</v>
      </c>
      <c r="F38" s="320" t="str">
        <f t="shared" si="0"/>
        <v>NO_P_2015_1000 m3_6_2_NC</v>
      </c>
      <c r="G38" s="663"/>
    </row>
    <row r="39" spans="1:7" ht="13.5" thickBot="1" x14ac:dyDescent="0.25">
      <c r="A39" s="369" t="str">
        <f>Cover!$G$25</f>
        <v>NO</v>
      </c>
      <c r="B39" s="322" t="s">
        <v>293</v>
      </c>
      <c r="C39" s="320">
        <v>2015</v>
      </c>
      <c r="D39" s="331" t="s">
        <v>291</v>
      </c>
      <c r="E39" s="331" t="s">
        <v>119</v>
      </c>
      <c r="F39" s="320" t="str">
        <f t="shared" si="0"/>
        <v>NO_P_2015_1000 m3_6_2_NC_T</v>
      </c>
      <c r="G39" s="663"/>
    </row>
    <row r="40" spans="1:7" ht="13.5" thickBot="1" x14ac:dyDescent="0.25">
      <c r="A40" s="369" t="str">
        <f>Cover!$G$25</f>
        <v>NO</v>
      </c>
      <c r="B40" s="322" t="s">
        <v>293</v>
      </c>
      <c r="C40" s="320">
        <v>2015</v>
      </c>
      <c r="D40" s="331" t="s">
        <v>291</v>
      </c>
      <c r="E40" s="331" t="s">
        <v>120</v>
      </c>
      <c r="F40" s="320" t="str">
        <f t="shared" si="0"/>
        <v>NO_P_2015_1000 m3_6_3</v>
      </c>
      <c r="G40" s="663"/>
    </row>
    <row r="41" spans="1:7" ht="13.5" thickBot="1" x14ac:dyDescent="0.25">
      <c r="A41" s="369" t="str">
        <f>Cover!$G$25</f>
        <v>NO</v>
      </c>
      <c r="B41" s="322" t="s">
        <v>293</v>
      </c>
      <c r="C41" s="320">
        <v>2015</v>
      </c>
      <c r="D41" s="331" t="s">
        <v>291</v>
      </c>
      <c r="E41" s="331" t="s">
        <v>121</v>
      </c>
      <c r="F41" s="320" t="str">
        <f t="shared" si="0"/>
        <v>NO_P_2015_1000 m3_6_3_1</v>
      </c>
      <c r="G41" s="663"/>
    </row>
    <row r="42" spans="1:7" ht="13.5" thickBot="1" x14ac:dyDescent="0.25">
      <c r="A42" s="369" t="str">
        <f>Cover!$G$25</f>
        <v>NO</v>
      </c>
      <c r="B42" s="322" t="s">
        <v>293</v>
      </c>
      <c r="C42" s="320">
        <v>2015</v>
      </c>
      <c r="D42" s="322" t="s">
        <v>291</v>
      </c>
      <c r="E42" s="331" t="s">
        <v>122</v>
      </c>
      <c r="F42" s="320" t="str">
        <f t="shared" si="0"/>
        <v>NO_P_2015_1000 m3_6_4</v>
      </c>
      <c r="G42" s="663"/>
    </row>
    <row r="43" spans="1:7" ht="13.5" thickBot="1" x14ac:dyDescent="0.25">
      <c r="A43" s="369" t="str">
        <f>Cover!$G$25</f>
        <v>NO</v>
      </c>
      <c r="B43" s="322" t="s">
        <v>293</v>
      </c>
      <c r="C43" s="320">
        <v>2015</v>
      </c>
      <c r="D43" s="322" t="s">
        <v>291</v>
      </c>
      <c r="E43" s="331" t="s">
        <v>123</v>
      </c>
      <c r="F43" s="320" t="str">
        <f t="shared" si="0"/>
        <v>NO_P_2015_1000 m3_6_4_1</v>
      </c>
      <c r="G43" s="663"/>
    </row>
    <row r="44" spans="1:7" ht="13.5" thickBot="1" x14ac:dyDescent="0.25">
      <c r="A44" s="369" t="str">
        <f>Cover!$G$25</f>
        <v>NO</v>
      </c>
      <c r="B44" s="322" t="s">
        <v>293</v>
      </c>
      <c r="C44" s="320">
        <v>2015</v>
      </c>
      <c r="D44" s="322" t="s">
        <v>291</v>
      </c>
      <c r="E44" s="331" t="s">
        <v>124</v>
      </c>
      <c r="F44" s="320" t="str">
        <f t="shared" si="0"/>
        <v>NO_P_2015_1000 m3_6_4_2</v>
      </c>
      <c r="G44" s="663"/>
    </row>
    <row r="45" spans="1:7" ht="13.5" thickBot="1" x14ac:dyDescent="0.25">
      <c r="A45" s="369" t="str">
        <f>Cover!$G$25</f>
        <v>NO</v>
      </c>
      <c r="B45" s="322" t="s">
        <v>293</v>
      </c>
      <c r="C45" s="320">
        <v>2015</v>
      </c>
      <c r="D45" s="322" t="s">
        <v>291</v>
      </c>
      <c r="E45" s="331" t="s">
        <v>125</v>
      </c>
      <c r="F45" s="320" t="str">
        <f t="shared" si="0"/>
        <v>NO_P_2015_1000 m3_6_4_3</v>
      </c>
      <c r="G45" s="663"/>
    </row>
    <row r="46" spans="1:7" ht="13.5" thickBot="1" x14ac:dyDescent="0.25">
      <c r="A46" s="369" t="str">
        <f>Cover!$G$25</f>
        <v>NO</v>
      </c>
      <c r="B46" s="322" t="s">
        <v>293</v>
      </c>
      <c r="C46" s="320">
        <v>2015</v>
      </c>
      <c r="D46" s="322" t="s">
        <v>360</v>
      </c>
      <c r="E46" s="331">
        <v>7</v>
      </c>
      <c r="F46" s="320" t="str">
        <f t="shared" si="0"/>
        <v>NO_P_2015_1000 mt_7</v>
      </c>
      <c r="G46" s="663"/>
    </row>
    <row r="47" spans="1:7" ht="13.5" thickBot="1" x14ac:dyDescent="0.25">
      <c r="A47" s="369" t="str">
        <f>Cover!$G$25</f>
        <v>NO</v>
      </c>
      <c r="B47" s="322" t="s">
        <v>293</v>
      </c>
      <c r="C47" s="320">
        <v>2015</v>
      </c>
      <c r="D47" s="322" t="s">
        <v>360</v>
      </c>
      <c r="E47" s="331" t="s">
        <v>126</v>
      </c>
      <c r="F47" s="320" t="str">
        <f t="shared" si="0"/>
        <v>NO_P_2015_1000 mt_7_1</v>
      </c>
      <c r="G47" s="663"/>
    </row>
    <row r="48" spans="1:7" ht="13.5" thickBot="1" x14ac:dyDescent="0.25">
      <c r="A48" s="369" t="str">
        <f>Cover!$G$25</f>
        <v>NO</v>
      </c>
      <c r="B48" s="322" t="s">
        <v>293</v>
      </c>
      <c r="C48" s="320">
        <v>2015</v>
      </c>
      <c r="D48" s="322" t="s">
        <v>360</v>
      </c>
      <c r="E48" s="331" t="s">
        <v>127</v>
      </c>
      <c r="F48" s="320" t="str">
        <f t="shared" si="0"/>
        <v>NO_P_2015_1000 mt_7_2</v>
      </c>
      <c r="G48" s="663"/>
    </row>
    <row r="49" spans="1:7" ht="13.5" thickBot="1" x14ac:dyDescent="0.25">
      <c r="A49" s="369" t="str">
        <f>Cover!$G$25</f>
        <v>NO</v>
      </c>
      <c r="B49" s="322" t="s">
        <v>293</v>
      </c>
      <c r="C49" s="320">
        <v>2015</v>
      </c>
      <c r="D49" s="322" t="s">
        <v>360</v>
      </c>
      <c r="E49" s="331" t="s">
        <v>128</v>
      </c>
      <c r="F49" s="320" t="str">
        <f t="shared" si="0"/>
        <v>NO_P_2015_1000 mt_7_3</v>
      </c>
      <c r="G49" s="663"/>
    </row>
    <row r="50" spans="1:7" ht="13.5" thickBot="1" x14ac:dyDescent="0.25">
      <c r="A50" s="369" t="str">
        <f>Cover!$G$25</f>
        <v>NO</v>
      </c>
      <c r="B50" s="322" t="s">
        <v>293</v>
      </c>
      <c r="C50" s="320">
        <v>2015</v>
      </c>
      <c r="D50" s="322" t="s">
        <v>360</v>
      </c>
      <c r="E50" s="331" t="s">
        <v>129</v>
      </c>
      <c r="F50" s="320" t="str">
        <f t="shared" si="0"/>
        <v>NO_P_2015_1000 mt_7_3_1</v>
      </c>
      <c r="G50" s="663"/>
    </row>
    <row r="51" spans="1:7" ht="13.5" thickBot="1" x14ac:dyDescent="0.25">
      <c r="A51" s="369" t="str">
        <f>Cover!$G$25</f>
        <v>NO</v>
      </c>
      <c r="B51" s="322" t="s">
        <v>293</v>
      </c>
      <c r="C51" s="320">
        <v>2015</v>
      </c>
      <c r="D51" s="322" t="s">
        <v>360</v>
      </c>
      <c r="E51" s="331" t="s">
        <v>130</v>
      </c>
      <c r="F51" s="320" t="str">
        <f t="shared" si="0"/>
        <v>NO_P_2015_1000 mt_7_3_2</v>
      </c>
      <c r="G51" s="663"/>
    </row>
    <row r="52" spans="1:7" ht="13.5" thickBot="1" x14ac:dyDescent="0.25">
      <c r="A52" s="369" t="str">
        <f>Cover!$G$25</f>
        <v>NO</v>
      </c>
      <c r="B52" s="322" t="s">
        <v>293</v>
      </c>
      <c r="C52" s="320">
        <v>2015</v>
      </c>
      <c r="D52" s="322" t="s">
        <v>360</v>
      </c>
      <c r="E52" s="331" t="s">
        <v>131</v>
      </c>
      <c r="F52" s="320" t="str">
        <f t="shared" si="0"/>
        <v>NO_P_2015_1000 mt_7_3_3</v>
      </c>
      <c r="G52" s="663"/>
    </row>
    <row r="53" spans="1:7" ht="13.5" thickBot="1" x14ac:dyDescent="0.25">
      <c r="A53" s="369" t="str">
        <f>Cover!$G$25</f>
        <v>NO</v>
      </c>
      <c r="B53" s="322" t="s">
        <v>293</v>
      </c>
      <c r="C53" s="320">
        <v>2015</v>
      </c>
      <c r="D53" s="322" t="s">
        <v>360</v>
      </c>
      <c r="E53" s="331" t="s">
        <v>132</v>
      </c>
      <c r="F53" s="320" t="str">
        <f t="shared" si="0"/>
        <v>NO_P_2015_1000 mt_7_3_4</v>
      </c>
      <c r="G53" s="663"/>
    </row>
    <row r="54" spans="1:7" ht="13.5" thickBot="1" x14ac:dyDescent="0.25">
      <c r="A54" s="369" t="str">
        <f>Cover!$G$25</f>
        <v>NO</v>
      </c>
      <c r="B54" s="322" t="s">
        <v>293</v>
      </c>
      <c r="C54" s="320">
        <v>2015</v>
      </c>
      <c r="D54" s="322" t="s">
        <v>360</v>
      </c>
      <c r="E54" s="331" t="s">
        <v>133</v>
      </c>
      <c r="F54" s="320" t="str">
        <f t="shared" si="0"/>
        <v>NO_P_2015_1000 mt_7_4</v>
      </c>
      <c r="G54" s="663"/>
    </row>
    <row r="55" spans="1:7" ht="13.5" thickBot="1" x14ac:dyDescent="0.25">
      <c r="A55" s="369" t="str">
        <f>Cover!$G$25</f>
        <v>NO</v>
      </c>
      <c r="B55" s="322" t="s">
        <v>293</v>
      </c>
      <c r="C55" s="320">
        <v>2015</v>
      </c>
      <c r="D55" s="322" t="s">
        <v>360</v>
      </c>
      <c r="E55" s="331">
        <v>8</v>
      </c>
      <c r="F55" s="320" t="str">
        <f t="shared" si="0"/>
        <v>NO_P_2015_1000 mt_8</v>
      </c>
      <c r="G55" s="663"/>
    </row>
    <row r="56" spans="1:7" ht="13.5" thickBot="1" x14ac:dyDescent="0.25">
      <c r="A56" s="369" t="str">
        <f>Cover!$G$25</f>
        <v>NO</v>
      </c>
      <c r="B56" s="322" t="s">
        <v>293</v>
      </c>
      <c r="C56" s="320">
        <v>2015</v>
      </c>
      <c r="D56" s="322" t="s">
        <v>360</v>
      </c>
      <c r="E56" s="331" t="s">
        <v>134</v>
      </c>
      <c r="F56" s="320" t="str">
        <f t="shared" si="0"/>
        <v>NO_P_2015_1000 mt_8_1</v>
      </c>
      <c r="G56" s="663"/>
    </row>
    <row r="57" spans="1:7" ht="13.5" thickBot="1" x14ac:dyDescent="0.25">
      <c r="A57" s="369" t="str">
        <f>Cover!$G$25</f>
        <v>NO</v>
      </c>
      <c r="B57" s="322" t="s">
        <v>293</v>
      </c>
      <c r="C57" s="320">
        <v>2015</v>
      </c>
      <c r="D57" s="322" t="s">
        <v>360</v>
      </c>
      <c r="E57" s="331" t="s">
        <v>135</v>
      </c>
      <c r="F57" s="320" t="str">
        <f t="shared" si="0"/>
        <v>NO_P_2015_1000 mt_8_2</v>
      </c>
      <c r="G57" s="663"/>
    </row>
    <row r="58" spans="1:7" ht="13.5" thickBot="1" x14ac:dyDescent="0.25">
      <c r="A58" s="369" t="str">
        <f>Cover!$G$25</f>
        <v>NO</v>
      </c>
      <c r="B58" s="322" t="s">
        <v>293</v>
      </c>
      <c r="C58" s="320">
        <v>2015</v>
      </c>
      <c r="D58" s="322" t="s">
        <v>360</v>
      </c>
      <c r="E58" s="331">
        <v>9</v>
      </c>
      <c r="F58" s="320" t="str">
        <f t="shared" si="0"/>
        <v>NO_P_2015_1000 mt_9</v>
      </c>
      <c r="G58" s="663"/>
    </row>
    <row r="59" spans="1:7" ht="13.5" thickBot="1" x14ac:dyDescent="0.25">
      <c r="A59" s="369" t="str">
        <f>Cover!$G$25</f>
        <v>NO</v>
      </c>
      <c r="B59" s="322" t="s">
        <v>293</v>
      </c>
      <c r="C59" s="320">
        <v>2015</v>
      </c>
      <c r="D59" s="322" t="s">
        <v>360</v>
      </c>
      <c r="E59" s="331">
        <v>10</v>
      </c>
      <c r="F59" s="320" t="str">
        <f t="shared" si="0"/>
        <v>NO_P_2015_1000 mt_10</v>
      </c>
      <c r="G59" s="663"/>
    </row>
    <row r="60" spans="1:7" ht="13.5" thickBot="1" x14ac:dyDescent="0.25">
      <c r="A60" s="369" t="str">
        <f>Cover!$G$25</f>
        <v>NO</v>
      </c>
      <c r="B60" s="322" t="s">
        <v>293</v>
      </c>
      <c r="C60" s="320">
        <v>2015</v>
      </c>
      <c r="D60" s="322" t="s">
        <v>360</v>
      </c>
      <c r="E60" s="331" t="s">
        <v>136</v>
      </c>
      <c r="F60" s="320" t="str">
        <f t="shared" si="0"/>
        <v>NO_P_2015_1000 mt_10_1</v>
      </c>
      <c r="G60" s="663"/>
    </row>
    <row r="61" spans="1:7" ht="13.5" thickBot="1" x14ac:dyDescent="0.25">
      <c r="A61" s="369" t="str">
        <f>Cover!$G$25</f>
        <v>NO</v>
      </c>
      <c r="B61" s="322" t="s">
        <v>293</v>
      </c>
      <c r="C61" s="320">
        <v>2015</v>
      </c>
      <c r="D61" s="322" t="s">
        <v>360</v>
      </c>
      <c r="E61" s="331" t="s">
        <v>137</v>
      </c>
      <c r="F61" s="320" t="str">
        <f t="shared" si="0"/>
        <v>NO_P_2015_1000 mt_10_1_1</v>
      </c>
      <c r="G61" s="663"/>
    </row>
    <row r="62" spans="1:7" ht="13.5" thickBot="1" x14ac:dyDescent="0.25">
      <c r="A62" s="369" t="str">
        <f>Cover!$G$25</f>
        <v>NO</v>
      </c>
      <c r="B62" s="322" t="s">
        <v>293</v>
      </c>
      <c r="C62" s="320">
        <v>2015</v>
      </c>
      <c r="D62" s="322" t="s">
        <v>360</v>
      </c>
      <c r="E62" s="331" t="s">
        <v>138</v>
      </c>
      <c r="F62" s="320" t="str">
        <f t="shared" si="0"/>
        <v>NO_P_2015_1000 mt_10_1_2</v>
      </c>
      <c r="G62" s="663"/>
    </row>
    <row r="63" spans="1:7" ht="13.5" thickBot="1" x14ac:dyDescent="0.25">
      <c r="A63" s="369" t="str">
        <f>Cover!$G$25</f>
        <v>NO</v>
      </c>
      <c r="B63" s="322" t="s">
        <v>293</v>
      </c>
      <c r="C63" s="320">
        <v>2015</v>
      </c>
      <c r="D63" s="322" t="s">
        <v>360</v>
      </c>
      <c r="E63" s="331" t="s">
        <v>139</v>
      </c>
      <c r="F63" s="320" t="str">
        <f t="shared" si="0"/>
        <v>NO_P_2015_1000 mt_10_1_3</v>
      </c>
      <c r="G63" s="663"/>
    </row>
    <row r="64" spans="1:7" ht="13.5" thickBot="1" x14ac:dyDescent="0.25">
      <c r="A64" s="369" t="str">
        <f>Cover!$G$25</f>
        <v>NO</v>
      </c>
      <c r="B64" s="322" t="s">
        <v>293</v>
      </c>
      <c r="C64" s="320">
        <v>2015</v>
      </c>
      <c r="D64" s="322" t="s">
        <v>360</v>
      </c>
      <c r="E64" s="331" t="s">
        <v>140</v>
      </c>
      <c r="F64" s="320" t="str">
        <f t="shared" si="0"/>
        <v>NO_P_2015_1000 mt_10_1_4</v>
      </c>
      <c r="G64" s="663"/>
    </row>
    <row r="65" spans="1:7" ht="13.5" thickBot="1" x14ac:dyDescent="0.25">
      <c r="A65" s="369" t="str">
        <f>Cover!$G$25</f>
        <v>NO</v>
      </c>
      <c r="B65" s="322" t="s">
        <v>293</v>
      </c>
      <c r="C65" s="320">
        <v>2015</v>
      </c>
      <c r="D65" s="322" t="s">
        <v>360</v>
      </c>
      <c r="E65" s="331" t="s">
        <v>141</v>
      </c>
      <c r="F65" s="320" t="str">
        <f t="shared" si="0"/>
        <v>NO_P_2015_1000 mt_10_2</v>
      </c>
      <c r="G65" s="663"/>
    </row>
    <row r="66" spans="1:7" ht="13.5" thickBot="1" x14ac:dyDescent="0.25">
      <c r="A66" s="369" t="str">
        <f>Cover!$G$25</f>
        <v>NO</v>
      </c>
      <c r="B66" s="322" t="s">
        <v>293</v>
      </c>
      <c r="C66" s="320">
        <v>2015</v>
      </c>
      <c r="D66" s="322" t="s">
        <v>360</v>
      </c>
      <c r="E66" s="331" t="s">
        <v>142</v>
      </c>
      <c r="F66" s="320" t="str">
        <f t="shared" si="0"/>
        <v>NO_P_2015_1000 mt_10_3</v>
      </c>
      <c r="G66" s="663"/>
    </row>
    <row r="67" spans="1:7" ht="13.5" thickBot="1" x14ac:dyDescent="0.25">
      <c r="A67" s="369" t="str">
        <f>Cover!$G$25</f>
        <v>NO</v>
      </c>
      <c r="B67" s="329" t="s">
        <v>293</v>
      </c>
      <c r="C67" s="320">
        <v>2015</v>
      </c>
      <c r="D67" s="329" t="s">
        <v>360</v>
      </c>
      <c r="E67" s="339" t="s">
        <v>143</v>
      </c>
      <c r="F67" s="320" t="str">
        <f t="shared" ref="F67:F130" si="1">CONCATENATE(A67,"_",B67,"_",C67,"_",D67,"_",E67)</f>
        <v>NO_P_2015_1000 mt_10_3_1</v>
      </c>
      <c r="G67" s="663"/>
    </row>
    <row r="68" spans="1:7" ht="13.5" thickBot="1" x14ac:dyDescent="0.25">
      <c r="A68" s="369" t="str">
        <f>Cover!$G$25</f>
        <v>NO</v>
      </c>
      <c r="B68" s="324" t="s">
        <v>293</v>
      </c>
      <c r="C68" s="320">
        <v>2015</v>
      </c>
      <c r="D68" s="324" t="s">
        <v>360</v>
      </c>
      <c r="E68" s="338" t="s">
        <v>144</v>
      </c>
      <c r="F68" s="320" t="str">
        <f t="shared" si="1"/>
        <v>NO_P_2015_1000 mt_10_3_2</v>
      </c>
      <c r="G68" s="663"/>
    </row>
    <row r="69" spans="1:7" ht="13.5" thickBot="1" x14ac:dyDescent="0.25">
      <c r="A69" s="369" t="str">
        <f>Cover!$G$25</f>
        <v>NO</v>
      </c>
      <c r="B69" s="322" t="s">
        <v>293</v>
      </c>
      <c r="C69" s="320">
        <v>2015</v>
      </c>
      <c r="D69" s="322" t="s">
        <v>360</v>
      </c>
      <c r="E69" s="331" t="s">
        <v>145</v>
      </c>
      <c r="F69" s="320" t="str">
        <f t="shared" si="1"/>
        <v>NO_P_2015_1000 mt_10_3_3</v>
      </c>
      <c r="G69" s="663"/>
    </row>
    <row r="70" spans="1:7" ht="13.5" thickBot="1" x14ac:dyDescent="0.25">
      <c r="A70" s="369" t="str">
        <f>Cover!$G$25</f>
        <v>NO</v>
      </c>
      <c r="B70" s="322" t="s">
        <v>293</v>
      </c>
      <c r="C70" s="320">
        <v>2015</v>
      </c>
      <c r="D70" s="322" t="s">
        <v>360</v>
      </c>
      <c r="E70" s="331" t="s">
        <v>146</v>
      </c>
      <c r="F70" s="320" t="str">
        <f t="shared" si="1"/>
        <v>NO_P_2015_1000 mt_10_3_4</v>
      </c>
      <c r="G70" s="663"/>
    </row>
    <row r="71" spans="1:7" ht="13.5" thickBot="1" x14ac:dyDescent="0.25">
      <c r="A71" s="369" t="str">
        <f>Cover!$G$25</f>
        <v>NO</v>
      </c>
      <c r="B71" s="322" t="s">
        <v>293</v>
      </c>
      <c r="C71" s="320">
        <v>2015</v>
      </c>
      <c r="D71" s="322" t="s">
        <v>360</v>
      </c>
      <c r="E71" s="331" t="s">
        <v>147</v>
      </c>
      <c r="F71" s="320" t="str">
        <f t="shared" si="1"/>
        <v>NO_P_2015_1000 mt_10_4</v>
      </c>
      <c r="G71" s="663"/>
    </row>
    <row r="72" spans="1:7" ht="13.5" thickBot="1" x14ac:dyDescent="0.25">
      <c r="A72" s="369" t="str">
        <f>Cover!$G$25</f>
        <v>NO</v>
      </c>
      <c r="B72" s="322" t="s">
        <v>290</v>
      </c>
      <c r="C72" s="320">
        <v>2015</v>
      </c>
      <c r="D72" s="322" t="s">
        <v>291</v>
      </c>
      <c r="E72" s="331">
        <v>1</v>
      </c>
      <c r="F72" s="320" t="str">
        <f t="shared" si="1"/>
        <v>NO_M_2015_1000 m3_1</v>
      </c>
      <c r="G72" s="663"/>
    </row>
    <row r="73" spans="1:7" ht="13.5" thickBot="1" x14ac:dyDescent="0.25">
      <c r="A73" s="369" t="str">
        <f>Cover!$G$25</f>
        <v>NO</v>
      </c>
      <c r="B73" s="322" t="s">
        <v>290</v>
      </c>
      <c r="C73" s="320">
        <v>2015</v>
      </c>
      <c r="D73" s="322" t="s">
        <v>291</v>
      </c>
      <c r="E73" s="331" t="s">
        <v>93</v>
      </c>
      <c r="F73" s="320" t="str">
        <f t="shared" si="1"/>
        <v>NO_M_2015_1000 m3_1_1</v>
      </c>
      <c r="G73" s="663"/>
    </row>
    <row r="74" spans="1:7" ht="13.5" thickBot="1" x14ac:dyDescent="0.25">
      <c r="A74" s="369" t="str">
        <f>Cover!$G$25</f>
        <v>NO</v>
      </c>
      <c r="B74" s="322" t="s">
        <v>290</v>
      </c>
      <c r="C74" s="320">
        <v>2015</v>
      </c>
      <c r="D74" s="322" t="s">
        <v>291</v>
      </c>
      <c r="E74" s="331" t="s">
        <v>96</v>
      </c>
      <c r="F74" s="320" t="str">
        <f t="shared" si="1"/>
        <v>NO_M_2015_1000 m3_1_2</v>
      </c>
      <c r="G74" s="663"/>
    </row>
    <row r="75" spans="1:7" ht="13.5" thickBot="1" x14ac:dyDescent="0.25">
      <c r="A75" s="369" t="str">
        <f>Cover!$G$25</f>
        <v>NO</v>
      </c>
      <c r="B75" s="322" t="s">
        <v>290</v>
      </c>
      <c r="C75" s="320">
        <v>2015</v>
      </c>
      <c r="D75" s="322" t="s">
        <v>291</v>
      </c>
      <c r="E75" s="331" t="s">
        <v>97</v>
      </c>
      <c r="F75" s="320" t="str">
        <f t="shared" si="1"/>
        <v>NO_M_2015_1000 m3_1_2_C</v>
      </c>
      <c r="G75" s="663"/>
    </row>
    <row r="76" spans="1:7" ht="13.5" thickBot="1" x14ac:dyDescent="0.25">
      <c r="A76" s="369" t="str">
        <f>Cover!$G$25</f>
        <v>NO</v>
      </c>
      <c r="B76" s="322" t="s">
        <v>290</v>
      </c>
      <c r="C76" s="320">
        <v>2015</v>
      </c>
      <c r="D76" s="322" t="s">
        <v>291</v>
      </c>
      <c r="E76" s="331" t="s">
        <v>98</v>
      </c>
      <c r="F76" s="320" t="str">
        <f t="shared" si="1"/>
        <v>NO_M_2015_1000 m3_1_2_NC</v>
      </c>
      <c r="G76" s="663"/>
    </row>
    <row r="77" spans="1:7" ht="13.5" thickBot="1" x14ac:dyDescent="0.25">
      <c r="A77" s="369" t="str">
        <f>Cover!$G$25</f>
        <v>NO</v>
      </c>
      <c r="B77" s="322" t="s">
        <v>290</v>
      </c>
      <c r="C77" s="320">
        <v>2015</v>
      </c>
      <c r="D77" s="322" t="s">
        <v>291</v>
      </c>
      <c r="E77" s="331" t="s">
        <v>99</v>
      </c>
      <c r="F77" s="320" t="str">
        <f t="shared" si="1"/>
        <v>NO_M_2015_1000 m3_1_2_NC_T</v>
      </c>
      <c r="G77" s="663"/>
    </row>
    <row r="78" spans="1:7" ht="13.5" thickBot="1" x14ac:dyDescent="0.25">
      <c r="A78" s="369" t="str">
        <f>Cover!$G$25</f>
        <v>NO</v>
      </c>
      <c r="B78" s="322" t="s">
        <v>290</v>
      </c>
      <c r="C78" s="320">
        <v>2015</v>
      </c>
      <c r="D78" s="322" t="s">
        <v>360</v>
      </c>
      <c r="E78" s="331">
        <v>2</v>
      </c>
      <c r="F78" s="320" t="str">
        <f t="shared" si="1"/>
        <v>NO_M_2015_1000 mt_2</v>
      </c>
      <c r="G78" s="663"/>
    </row>
    <row r="79" spans="1:7" ht="13.5" thickBot="1" x14ac:dyDescent="0.25">
      <c r="A79" s="369" t="str">
        <f>Cover!$G$25</f>
        <v>NO</v>
      </c>
      <c r="B79" s="322" t="s">
        <v>290</v>
      </c>
      <c r="C79" s="320">
        <v>2015</v>
      </c>
      <c r="D79" s="322" t="s">
        <v>291</v>
      </c>
      <c r="E79" s="331">
        <v>3</v>
      </c>
      <c r="F79" s="320" t="str">
        <f t="shared" si="1"/>
        <v>NO_M_2015_1000 m3_3</v>
      </c>
      <c r="G79" s="663"/>
    </row>
    <row r="80" spans="1:7" ht="13.5" thickBot="1" x14ac:dyDescent="0.25">
      <c r="A80" s="369" t="str">
        <f>Cover!$G$25</f>
        <v>NO</v>
      </c>
      <c r="B80" s="322" t="s">
        <v>290</v>
      </c>
      <c r="C80" s="320">
        <v>2015</v>
      </c>
      <c r="D80" s="322" t="s">
        <v>291</v>
      </c>
      <c r="E80" s="331" t="s">
        <v>378</v>
      </c>
      <c r="F80" s="320" t="str">
        <f t="shared" si="1"/>
        <v>NO_M_2015_1000 m3_3_1</v>
      </c>
      <c r="G80" s="663"/>
    </row>
    <row r="81" spans="1:7" ht="13.5" thickBot="1" x14ac:dyDescent="0.25">
      <c r="A81" s="369" t="str">
        <f>Cover!$G$25</f>
        <v>NO</v>
      </c>
      <c r="B81" s="322" t="s">
        <v>290</v>
      </c>
      <c r="C81" s="320">
        <v>2015</v>
      </c>
      <c r="D81" s="322" t="s">
        <v>291</v>
      </c>
      <c r="E81" s="331" t="s">
        <v>379</v>
      </c>
      <c r="F81" s="320" t="str">
        <f t="shared" si="1"/>
        <v>NO_M_2015_1000 m3_3_2</v>
      </c>
      <c r="G81" s="663"/>
    </row>
    <row r="82" spans="1:7" ht="13.5" thickBot="1" x14ac:dyDescent="0.25">
      <c r="A82" s="369" t="str">
        <f>Cover!$G$25</f>
        <v>NO</v>
      </c>
      <c r="B82" s="322" t="s">
        <v>290</v>
      </c>
      <c r="C82" s="320">
        <v>2015</v>
      </c>
      <c r="D82" s="322" t="s">
        <v>360</v>
      </c>
      <c r="E82" s="331">
        <v>4</v>
      </c>
      <c r="F82" s="320" t="str">
        <f t="shared" si="1"/>
        <v>NO_M_2015_1000 mt_4</v>
      </c>
      <c r="G82" s="663"/>
    </row>
    <row r="83" spans="1:7" ht="13.5" thickBot="1" x14ac:dyDescent="0.25">
      <c r="A83" s="369" t="str">
        <f>Cover!$G$25</f>
        <v>NO</v>
      </c>
      <c r="B83" s="322" t="s">
        <v>290</v>
      </c>
      <c r="C83" s="320">
        <v>2015</v>
      </c>
      <c r="D83" s="322" t="s">
        <v>360</v>
      </c>
      <c r="E83" s="331" t="s">
        <v>380</v>
      </c>
      <c r="F83" s="320" t="str">
        <f t="shared" si="1"/>
        <v>NO_M_2015_1000 mt_4_1</v>
      </c>
      <c r="G83" s="663"/>
    </row>
    <row r="84" spans="1:7" ht="13.5" thickBot="1" x14ac:dyDescent="0.25">
      <c r="A84" s="369" t="str">
        <f>Cover!$G$25</f>
        <v>NO</v>
      </c>
      <c r="B84" s="322" t="s">
        <v>290</v>
      </c>
      <c r="C84" s="320">
        <v>2015</v>
      </c>
      <c r="D84" s="322" t="s">
        <v>360</v>
      </c>
      <c r="E84" s="331" t="s">
        <v>381</v>
      </c>
      <c r="F84" s="320" t="str">
        <f t="shared" si="1"/>
        <v>NO_M_2015_1000 mt_4_2</v>
      </c>
      <c r="G84" s="663"/>
    </row>
    <row r="85" spans="1:7" ht="13.5" thickBot="1" x14ac:dyDescent="0.25">
      <c r="A85" s="369" t="str">
        <f>Cover!$G$25</f>
        <v>NO</v>
      </c>
      <c r="B85" s="322" t="s">
        <v>290</v>
      </c>
      <c r="C85" s="320">
        <v>2015</v>
      </c>
      <c r="D85" s="322" t="s">
        <v>291</v>
      </c>
      <c r="E85" s="331">
        <v>5</v>
      </c>
      <c r="F85" s="320" t="str">
        <f t="shared" si="1"/>
        <v>NO_M_2015_1000 m3_5</v>
      </c>
      <c r="G85" s="663"/>
    </row>
    <row r="86" spans="1:7" ht="13.5" thickBot="1" x14ac:dyDescent="0.25">
      <c r="A86" s="369" t="str">
        <f>Cover!$G$25</f>
        <v>NO</v>
      </c>
      <c r="B86" s="322" t="s">
        <v>290</v>
      </c>
      <c r="C86" s="320">
        <v>2015</v>
      </c>
      <c r="D86" s="322" t="s">
        <v>291</v>
      </c>
      <c r="E86" s="331" t="s">
        <v>109</v>
      </c>
      <c r="F86" s="320" t="str">
        <f t="shared" si="1"/>
        <v>NO_M_2015_1000 m3_5_C</v>
      </c>
      <c r="G86" s="663"/>
    </row>
    <row r="87" spans="1:7" ht="13.5" thickBot="1" x14ac:dyDescent="0.25">
      <c r="A87" s="369" t="str">
        <f>Cover!$G$25</f>
        <v>NO</v>
      </c>
      <c r="B87" s="322" t="s">
        <v>290</v>
      </c>
      <c r="C87" s="320">
        <v>2015</v>
      </c>
      <c r="D87" s="322" t="s">
        <v>291</v>
      </c>
      <c r="E87" s="331" t="s">
        <v>110</v>
      </c>
      <c r="F87" s="320" t="str">
        <f t="shared" si="1"/>
        <v>NO_M_2015_1000 m3_5_NC</v>
      </c>
      <c r="G87" s="663"/>
    </row>
    <row r="88" spans="1:7" ht="13.5" thickBot="1" x14ac:dyDescent="0.25">
      <c r="A88" s="369" t="str">
        <f>Cover!$G$25</f>
        <v>NO</v>
      </c>
      <c r="B88" s="322" t="s">
        <v>290</v>
      </c>
      <c r="C88" s="320">
        <v>2015</v>
      </c>
      <c r="D88" s="322" t="s">
        <v>291</v>
      </c>
      <c r="E88" s="331" t="s">
        <v>111</v>
      </c>
      <c r="F88" s="320" t="str">
        <f t="shared" si="1"/>
        <v>NO_M_2015_1000 m3_5_NC_T</v>
      </c>
      <c r="G88" s="663"/>
    </row>
    <row r="89" spans="1:7" ht="13.5" thickBot="1" x14ac:dyDescent="0.25">
      <c r="A89" s="369" t="str">
        <f>Cover!$G$25</f>
        <v>NO</v>
      </c>
      <c r="B89" s="322" t="s">
        <v>290</v>
      </c>
      <c r="C89" s="320">
        <v>2015</v>
      </c>
      <c r="D89" s="322" t="s">
        <v>291</v>
      </c>
      <c r="E89" s="331">
        <v>6</v>
      </c>
      <c r="F89" s="320" t="str">
        <f t="shared" si="1"/>
        <v>NO_M_2015_1000 m3_6</v>
      </c>
      <c r="G89" s="663"/>
    </row>
    <row r="90" spans="1:7" ht="13.5" thickBot="1" x14ac:dyDescent="0.25">
      <c r="A90" s="369" t="str">
        <f>Cover!$G$25</f>
        <v>NO</v>
      </c>
      <c r="B90" s="322" t="s">
        <v>290</v>
      </c>
      <c r="C90" s="320">
        <v>2015</v>
      </c>
      <c r="D90" s="322" t="s">
        <v>291</v>
      </c>
      <c r="E90" s="331" t="s">
        <v>112</v>
      </c>
      <c r="F90" s="320" t="str">
        <f t="shared" si="1"/>
        <v>NO_M_2015_1000 m3_6_1</v>
      </c>
      <c r="G90" s="663"/>
    </row>
    <row r="91" spans="1:7" ht="13.5" thickBot="1" x14ac:dyDescent="0.25">
      <c r="A91" s="369" t="str">
        <f>Cover!$G$25</f>
        <v>NO</v>
      </c>
      <c r="B91" s="322" t="s">
        <v>290</v>
      </c>
      <c r="C91" s="320">
        <v>2015</v>
      </c>
      <c r="D91" s="322" t="s">
        <v>291</v>
      </c>
      <c r="E91" s="331" t="s">
        <v>113</v>
      </c>
      <c r="F91" s="320" t="str">
        <f t="shared" si="1"/>
        <v>NO_M_2015_1000 m3_6_1_C</v>
      </c>
      <c r="G91" s="663"/>
    </row>
    <row r="92" spans="1:7" ht="13.5" thickBot="1" x14ac:dyDescent="0.25">
      <c r="A92" s="369" t="str">
        <f>Cover!$G$25</f>
        <v>NO</v>
      </c>
      <c r="B92" s="322" t="s">
        <v>290</v>
      </c>
      <c r="C92" s="320">
        <v>2015</v>
      </c>
      <c r="D92" s="322" t="s">
        <v>291</v>
      </c>
      <c r="E92" s="331" t="s">
        <v>114</v>
      </c>
      <c r="F92" s="320" t="str">
        <f t="shared" si="1"/>
        <v>NO_M_2015_1000 m3_6_1_NC</v>
      </c>
      <c r="G92" s="663"/>
    </row>
    <row r="93" spans="1:7" ht="13.5" thickBot="1" x14ac:dyDescent="0.25">
      <c r="A93" s="369" t="str">
        <f>Cover!$G$25</f>
        <v>NO</v>
      </c>
      <c r="B93" s="322" t="s">
        <v>290</v>
      </c>
      <c r="C93" s="320">
        <v>2015</v>
      </c>
      <c r="D93" s="322" t="s">
        <v>291</v>
      </c>
      <c r="E93" s="331" t="s">
        <v>115</v>
      </c>
      <c r="F93" s="320" t="str">
        <f t="shared" si="1"/>
        <v>NO_M_2015_1000 m3_6_1_NC_T</v>
      </c>
      <c r="G93" s="663"/>
    </row>
    <row r="94" spans="1:7" ht="13.5" thickBot="1" x14ac:dyDescent="0.25">
      <c r="A94" s="369" t="str">
        <f>Cover!$G$25</f>
        <v>NO</v>
      </c>
      <c r="B94" s="322" t="s">
        <v>290</v>
      </c>
      <c r="C94" s="320">
        <v>2015</v>
      </c>
      <c r="D94" s="322" t="s">
        <v>291</v>
      </c>
      <c r="E94" s="331" t="s">
        <v>116</v>
      </c>
      <c r="F94" s="320" t="str">
        <f t="shared" si="1"/>
        <v>NO_M_2015_1000 m3_6_2</v>
      </c>
      <c r="G94" s="663"/>
    </row>
    <row r="95" spans="1:7" ht="13.5" thickBot="1" x14ac:dyDescent="0.25">
      <c r="A95" s="369" t="str">
        <f>Cover!$G$25</f>
        <v>NO</v>
      </c>
      <c r="B95" s="322" t="s">
        <v>290</v>
      </c>
      <c r="C95" s="320">
        <v>2015</v>
      </c>
      <c r="D95" s="322" t="s">
        <v>291</v>
      </c>
      <c r="E95" s="331" t="s">
        <v>117</v>
      </c>
      <c r="F95" s="320" t="str">
        <f t="shared" si="1"/>
        <v>NO_M_2015_1000 m3_6_2_C</v>
      </c>
      <c r="G95" s="663"/>
    </row>
    <row r="96" spans="1:7" ht="13.5" thickBot="1" x14ac:dyDescent="0.25">
      <c r="A96" s="369" t="str">
        <f>Cover!$G$25</f>
        <v>NO</v>
      </c>
      <c r="B96" s="322" t="s">
        <v>290</v>
      </c>
      <c r="C96" s="320">
        <v>2015</v>
      </c>
      <c r="D96" s="322" t="s">
        <v>291</v>
      </c>
      <c r="E96" s="331" t="s">
        <v>118</v>
      </c>
      <c r="F96" s="320" t="str">
        <f t="shared" si="1"/>
        <v>NO_M_2015_1000 m3_6_2_NC</v>
      </c>
      <c r="G96" s="663"/>
    </row>
    <row r="97" spans="1:7" ht="13.5" thickBot="1" x14ac:dyDescent="0.25">
      <c r="A97" s="369" t="str">
        <f>Cover!$G$25</f>
        <v>NO</v>
      </c>
      <c r="B97" s="322" t="s">
        <v>290</v>
      </c>
      <c r="C97" s="320">
        <v>2015</v>
      </c>
      <c r="D97" s="322" t="s">
        <v>291</v>
      </c>
      <c r="E97" s="331" t="s">
        <v>119</v>
      </c>
      <c r="F97" s="320" t="str">
        <f t="shared" si="1"/>
        <v>NO_M_2015_1000 m3_6_2_NC_T</v>
      </c>
      <c r="G97" s="663"/>
    </row>
    <row r="98" spans="1:7" ht="13.5" thickBot="1" x14ac:dyDescent="0.25">
      <c r="A98" s="369" t="str">
        <f>Cover!$G$25</f>
        <v>NO</v>
      </c>
      <c r="B98" s="322" t="s">
        <v>290</v>
      </c>
      <c r="C98" s="320">
        <v>2015</v>
      </c>
      <c r="D98" s="322" t="s">
        <v>291</v>
      </c>
      <c r="E98" s="331" t="s">
        <v>120</v>
      </c>
      <c r="F98" s="320" t="str">
        <f t="shared" si="1"/>
        <v>NO_M_2015_1000 m3_6_3</v>
      </c>
      <c r="G98" s="663"/>
    </row>
    <row r="99" spans="1:7" ht="13.5" thickBot="1" x14ac:dyDescent="0.25">
      <c r="A99" s="369" t="str">
        <f>Cover!$G$25</f>
        <v>NO</v>
      </c>
      <c r="B99" s="322" t="s">
        <v>290</v>
      </c>
      <c r="C99" s="320">
        <v>2015</v>
      </c>
      <c r="D99" s="322" t="s">
        <v>291</v>
      </c>
      <c r="E99" s="331" t="s">
        <v>121</v>
      </c>
      <c r="F99" s="320" t="str">
        <f t="shared" si="1"/>
        <v>NO_M_2015_1000 m3_6_3_1</v>
      </c>
      <c r="G99" s="663"/>
    </row>
    <row r="100" spans="1:7" ht="13.5" thickBot="1" x14ac:dyDescent="0.25">
      <c r="A100" s="369" t="str">
        <f>Cover!$G$25</f>
        <v>NO</v>
      </c>
      <c r="B100" s="322" t="s">
        <v>290</v>
      </c>
      <c r="C100" s="320">
        <v>2015</v>
      </c>
      <c r="D100" s="322" t="s">
        <v>291</v>
      </c>
      <c r="E100" s="331" t="s">
        <v>122</v>
      </c>
      <c r="F100" s="320" t="str">
        <f t="shared" si="1"/>
        <v>NO_M_2015_1000 m3_6_4</v>
      </c>
      <c r="G100" s="663"/>
    </row>
    <row r="101" spans="1:7" ht="13.5" thickBot="1" x14ac:dyDescent="0.25">
      <c r="A101" s="369" t="str">
        <f>Cover!$G$25</f>
        <v>NO</v>
      </c>
      <c r="B101" s="322" t="s">
        <v>290</v>
      </c>
      <c r="C101" s="320">
        <v>2015</v>
      </c>
      <c r="D101" s="322" t="s">
        <v>291</v>
      </c>
      <c r="E101" s="331" t="s">
        <v>123</v>
      </c>
      <c r="F101" s="320" t="str">
        <f t="shared" si="1"/>
        <v>NO_M_2015_1000 m3_6_4_1</v>
      </c>
      <c r="G101" s="663"/>
    </row>
    <row r="102" spans="1:7" ht="13.5" thickBot="1" x14ac:dyDescent="0.25">
      <c r="A102" s="369" t="str">
        <f>Cover!$G$25</f>
        <v>NO</v>
      </c>
      <c r="B102" s="322" t="s">
        <v>290</v>
      </c>
      <c r="C102" s="320">
        <v>2015</v>
      </c>
      <c r="D102" s="322" t="s">
        <v>291</v>
      </c>
      <c r="E102" s="331" t="s">
        <v>124</v>
      </c>
      <c r="F102" s="320" t="str">
        <f t="shared" si="1"/>
        <v>NO_M_2015_1000 m3_6_4_2</v>
      </c>
      <c r="G102" s="663"/>
    </row>
    <row r="103" spans="1:7" ht="13.5" thickBot="1" x14ac:dyDescent="0.25">
      <c r="A103" s="369" t="str">
        <f>Cover!$G$25</f>
        <v>NO</v>
      </c>
      <c r="B103" s="322" t="s">
        <v>290</v>
      </c>
      <c r="C103" s="320">
        <v>2015</v>
      </c>
      <c r="D103" s="322" t="s">
        <v>291</v>
      </c>
      <c r="E103" s="331" t="s">
        <v>125</v>
      </c>
      <c r="F103" s="320" t="str">
        <f t="shared" si="1"/>
        <v>NO_M_2015_1000 m3_6_4_3</v>
      </c>
      <c r="G103" s="663"/>
    </row>
    <row r="104" spans="1:7" ht="13.5" thickBot="1" x14ac:dyDescent="0.25">
      <c r="A104" s="369" t="str">
        <f>Cover!$G$25</f>
        <v>NO</v>
      </c>
      <c r="B104" s="322" t="s">
        <v>290</v>
      </c>
      <c r="C104" s="320">
        <v>2015</v>
      </c>
      <c r="D104" s="322" t="s">
        <v>360</v>
      </c>
      <c r="E104" s="331">
        <v>7</v>
      </c>
      <c r="F104" s="320" t="str">
        <f t="shared" si="1"/>
        <v>NO_M_2015_1000 mt_7</v>
      </c>
      <c r="G104" s="663"/>
    </row>
    <row r="105" spans="1:7" ht="13.5" thickBot="1" x14ac:dyDescent="0.25">
      <c r="A105" s="369" t="str">
        <f>Cover!$G$25</f>
        <v>NO</v>
      </c>
      <c r="B105" s="322" t="s">
        <v>290</v>
      </c>
      <c r="C105" s="320">
        <v>2015</v>
      </c>
      <c r="D105" s="322" t="s">
        <v>360</v>
      </c>
      <c r="E105" s="331" t="s">
        <v>126</v>
      </c>
      <c r="F105" s="320" t="str">
        <f t="shared" si="1"/>
        <v>NO_M_2015_1000 mt_7_1</v>
      </c>
      <c r="G105" s="663"/>
    </row>
    <row r="106" spans="1:7" ht="13.5" thickBot="1" x14ac:dyDescent="0.25">
      <c r="A106" s="369" t="str">
        <f>Cover!$G$25</f>
        <v>NO</v>
      </c>
      <c r="B106" s="322" t="s">
        <v>290</v>
      </c>
      <c r="C106" s="320">
        <v>2015</v>
      </c>
      <c r="D106" s="322" t="s">
        <v>360</v>
      </c>
      <c r="E106" s="331" t="s">
        <v>127</v>
      </c>
      <c r="F106" s="320" t="str">
        <f t="shared" si="1"/>
        <v>NO_M_2015_1000 mt_7_2</v>
      </c>
      <c r="G106" s="663"/>
    </row>
    <row r="107" spans="1:7" ht="13.5" thickBot="1" x14ac:dyDescent="0.25">
      <c r="A107" s="369" t="str">
        <f>Cover!$G$25</f>
        <v>NO</v>
      </c>
      <c r="B107" s="322" t="s">
        <v>290</v>
      </c>
      <c r="C107" s="320">
        <v>2015</v>
      </c>
      <c r="D107" s="322" t="s">
        <v>360</v>
      </c>
      <c r="E107" s="331" t="s">
        <v>128</v>
      </c>
      <c r="F107" s="320" t="str">
        <f t="shared" si="1"/>
        <v>NO_M_2015_1000 mt_7_3</v>
      </c>
      <c r="G107" s="663"/>
    </row>
    <row r="108" spans="1:7" ht="13.5" thickBot="1" x14ac:dyDescent="0.25">
      <c r="A108" s="369" t="str">
        <f>Cover!$G$25</f>
        <v>NO</v>
      </c>
      <c r="B108" s="322" t="s">
        <v>290</v>
      </c>
      <c r="C108" s="320">
        <v>2015</v>
      </c>
      <c r="D108" s="322" t="s">
        <v>360</v>
      </c>
      <c r="E108" s="331" t="s">
        <v>129</v>
      </c>
      <c r="F108" s="320" t="str">
        <f t="shared" si="1"/>
        <v>NO_M_2015_1000 mt_7_3_1</v>
      </c>
      <c r="G108" s="663"/>
    </row>
    <row r="109" spans="1:7" ht="13.5" thickBot="1" x14ac:dyDescent="0.25">
      <c r="A109" s="369" t="str">
        <f>Cover!$G$25</f>
        <v>NO</v>
      </c>
      <c r="B109" s="322" t="s">
        <v>290</v>
      </c>
      <c r="C109" s="320">
        <v>2015</v>
      </c>
      <c r="D109" s="322" t="s">
        <v>360</v>
      </c>
      <c r="E109" s="331" t="s">
        <v>130</v>
      </c>
      <c r="F109" s="320" t="str">
        <f t="shared" si="1"/>
        <v>NO_M_2015_1000 mt_7_3_2</v>
      </c>
      <c r="G109" s="663"/>
    </row>
    <row r="110" spans="1:7" ht="13.5" thickBot="1" x14ac:dyDescent="0.25">
      <c r="A110" s="369" t="str">
        <f>Cover!$G$25</f>
        <v>NO</v>
      </c>
      <c r="B110" s="322" t="s">
        <v>290</v>
      </c>
      <c r="C110" s="320">
        <v>2015</v>
      </c>
      <c r="D110" s="322" t="s">
        <v>360</v>
      </c>
      <c r="E110" s="331" t="s">
        <v>131</v>
      </c>
      <c r="F110" s="320" t="str">
        <f t="shared" si="1"/>
        <v>NO_M_2015_1000 mt_7_3_3</v>
      </c>
      <c r="G110" s="663"/>
    </row>
    <row r="111" spans="1:7" ht="13.5" thickBot="1" x14ac:dyDescent="0.25">
      <c r="A111" s="369" t="str">
        <f>Cover!$G$25</f>
        <v>NO</v>
      </c>
      <c r="B111" s="322" t="s">
        <v>290</v>
      </c>
      <c r="C111" s="320">
        <v>2015</v>
      </c>
      <c r="D111" s="322" t="s">
        <v>360</v>
      </c>
      <c r="E111" s="331" t="s">
        <v>132</v>
      </c>
      <c r="F111" s="320" t="str">
        <f t="shared" si="1"/>
        <v>NO_M_2015_1000 mt_7_3_4</v>
      </c>
      <c r="G111" s="663"/>
    </row>
    <row r="112" spans="1:7" ht="13.5" thickBot="1" x14ac:dyDescent="0.25">
      <c r="A112" s="369" t="str">
        <f>Cover!$G$25</f>
        <v>NO</v>
      </c>
      <c r="B112" s="322" t="s">
        <v>290</v>
      </c>
      <c r="C112" s="320">
        <v>2015</v>
      </c>
      <c r="D112" s="322" t="s">
        <v>360</v>
      </c>
      <c r="E112" s="331" t="s">
        <v>133</v>
      </c>
      <c r="F112" s="320" t="str">
        <f t="shared" si="1"/>
        <v>NO_M_2015_1000 mt_7_4</v>
      </c>
      <c r="G112" s="663"/>
    </row>
    <row r="113" spans="1:7" ht="13.5" thickBot="1" x14ac:dyDescent="0.25">
      <c r="A113" s="369" t="str">
        <f>Cover!$G$25</f>
        <v>NO</v>
      </c>
      <c r="B113" s="322" t="s">
        <v>290</v>
      </c>
      <c r="C113" s="320">
        <v>2015</v>
      </c>
      <c r="D113" s="322" t="s">
        <v>360</v>
      </c>
      <c r="E113" s="331">
        <v>8</v>
      </c>
      <c r="F113" s="320" t="str">
        <f t="shared" si="1"/>
        <v>NO_M_2015_1000 mt_8</v>
      </c>
      <c r="G113" s="663"/>
    </row>
    <row r="114" spans="1:7" ht="13.5" thickBot="1" x14ac:dyDescent="0.25">
      <c r="A114" s="369" t="str">
        <f>Cover!$G$25</f>
        <v>NO</v>
      </c>
      <c r="B114" s="322" t="s">
        <v>290</v>
      </c>
      <c r="C114" s="320">
        <v>2015</v>
      </c>
      <c r="D114" s="322" t="s">
        <v>360</v>
      </c>
      <c r="E114" s="331" t="s">
        <v>134</v>
      </c>
      <c r="F114" s="320" t="str">
        <f t="shared" si="1"/>
        <v>NO_M_2015_1000 mt_8_1</v>
      </c>
      <c r="G114" s="663"/>
    </row>
    <row r="115" spans="1:7" ht="13.5" thickBot="1" x14ac:dyDescent="0.25">
      <c r="A115" s="369" t="str">
        <f>Cover!$G$25</f>
        <v>NO</v>
      </c>
      <c r="B115" s="322" t="s">
        <v>290</v>
      </c>
      <c r="C115" s="320">
        <v>2015</v>
      </c>
      <c r="D115" s="322" t="s">
        <v>360</v>
      </c>
      <c r="E115" s="331" t="s">
        <v>135</v>
      </c>
      <c r="F115" s="320" t="str">
        <f t="shared" si="1"/>
        <v>NO_M_2015_1000 mt_8_2</v>
      </c>
      <c r="G115" s="663"/>
    </row>
    <row r="116" spans="1:7" ht="13.5" thickBot="1" x14ac:dyDescent="0.25">
      <c r="A116" s="369" t="str">
        <f>Cover!$G$25</f>
        <v>NO</v>
      </c>
      <c r="B116" s="322" t="s">
        <v>290</v>
      </c>
      <c r="C116" s="320">
        <v>2015</v>
      </c>
      <c r="D116" s="322" t="s">
        <v>360</v>
      </c>
      <c r="E116" s="331">
        <v>9</v>
      </c>
      <c r="F116" s="320" t="str">
        <f t="shared" si="1"/>
        <v>NO_M_2015_1000 mt_9</v>
      </c>
      <c r="G116" s="663"/>
    </row>
    <row r="117" spans="1:7" ht="13.5" thickBot="1" x14ac:dyDescent="0.25">
      <c r="A117" s="369" t="str">
        <f>Cover!$G$25</f>
        <v>NO</v>
      </c>
      <c r="B117" s="322" t="s">
        <v>290</v>
      </c>
      <c r="C117" s="320">
        <v>2015</v>
      </c>
      <c r="D117" s="322" t="s">
        <v>360</v>
      </c>
      <c r="E117" s="331">
        <v>10</v>
      </c>
      <c r="F117" s="320" t="str">
        <f t="shared" si="1"/>
        <v>NO_M_2015_1000 mt_10</v>
      </c>
      <c r="G117" s="663"/>
    </row>
    <row r="118" spans="1:7" ht="13.5" thickBot="1" x14ac:dyDescent="0.25">
      <c r="A118" s="369" t="str">
        <f>Cover!$G$25</f>
        <v>NO</v>
      </c>
      <c r="B118" s="322" t="s">
        <v>290</v>
      </c>
      <c r="C118" s="320">
        <v>2015</v>
      </c>
      <c r="D118" s="322" t="s">
        <v>360</v>
      </c>
      <c r="E118" s="331" t="s">
        <v>136</v>
      </c>
      <c r="F118" s="320" t="str">
        <f t="shared" si="1"/>
        <v>NO_M_2015_1000 mt_10_1</v>
      </c>
      <c r="G118" s="663"/>
    </row>
    <row r="119" spans="1:7" ht="13.5" thickBot="1" x14ac:dyDescent="0.25">
      <c r="A119" s="369" t="str">
        <f>Cover!$G$25</f>
        <v>NO</v>
      </c>
      <c r="B119" s="322" t="s">
        <v>290</v>
      </c>
      <c r="C119" s="320">
        <v>2015</v>
      </c>
      <c r="D119" s="322" t="s">
        <v>360</v>
      </c>
      <c r="E119" s="331" t="s">
        <v>137</v>
      </c>
      <c r="F119" s="320" t="str">
        <f t="shared" si="1"/>
        <v>NO_M_2015_1000 mt_10_1_1</v>
      </c>
      <c r="G119" s="663"/>
    </row>
    <row r="120" spans="1:7" ht="13.5" thickBot="1" x14ac:dyDescent="0.25">
      <c r="A120" s="369" t="str">
        <f>Cover!$G$25</f>
        <v>NO</v>
      </c>
      <c r="B120" s="322" t="s">
        <v>290</v>
      </c>
      <c r="C120" s="320">
        <v>2015</v>
      </c>
      <c r="D120" s="322" t="s">
        <v>360</v>
      </c>
      <c r="E120" s="331" t="s">
        <v>138</v>
      </c>
      <c r="F120" s="320" t="str">
        <f t="shared" si="1"/>
        <v>NO_M_2015_1000 mt_10_1_2</v>
      </c>
      <c r="G120" s="663"/>
    </row>
    <row r="121" spans="1:7" ht="13.5" thickBot="1" x14ac:dyDescent="0.25">
      <c r="A121" s="369" t="str">
        <f>Cover!$G$25</f>
        <v>NO</v>
      </c>
      <c r="B121" s="340" t="s">
        <v>290</v>
      </c>
      <c r="C121" s="320">
        <v>2015</v>
      </c>
      <c r="D121" s="340" t="s">
        <v>360</v>
      </c>
      <c r="E121" s="344" t="s">
        <v>139</v>
      </c>
      <c r="F121" s="320" t="str">
        <f t="shared" si="1"/>
        <v>NO_M_2015_1000 mt_10_1_3</v>
      </c>
      <c r="G121" s="663"/>
    </row>
    <row r="122" spans="1:7" ht="13.5" thickBot="1" x14ac:dyDescent="0.25">
      <c r="A122" s="369" t="str">
        <f>Cover!$G$25</f>
        <v>NO</v>
      </c>
      <c r="B122" s="324" t="s">
        <v>290</v>
      </c>
      <c r="C122" s="320">
        <v>2015</v>
      </c>
      <c r="D122" s="324" t="s">
        <v>360</v>
      </c>
      <c r="E122" s="338" t="s">
        <v>140</v>
      </c>
      <c r="F122" s="320" t="str">
        <f t="shared" si="1"/>
        <v>NO_M_2015_1000 mt_10_1_4</v>
      </c>
      <c r="G122" s="663"/>
    </row>
    <row r="123" spans="1:7" ht="13.5" thickBot="1" x14ac:dyDescent="0.25">
      <c r="A123" s="369" t="str">
        <f>Cover!$G$25</f>
        <v>NO</v>
      </c>
      <c r="B123" s="322" t="s">
        <v>290</v>
      </c>
      <c r="C123" s="320">
        <v>2015</v>
      </c>
      <c r="D123" s="322" t="s">
        <v>360</v>
      </c>
      <c r="E123" s="331" t="s">
        <v>141</v>
      </c>
      <c r="F123" s="320" t="str">
        <f t="shared" si="1"/>
        <v>NO_M_2015_1000 mt_10_2</v>
      </c>
      <c r="G123" s="663"/>
    </row>
    <row r="124" spans="1:7" ht="13.5" thickBot="1" x14ac:dyDescent="0.25">
      <c r="A124" s="369" t="str">
        <f>Cover!$G$25</f>
        <v>NO</v>
      </c>
      <c r="B124" s="322" t="s">
        <v>290</v>
      </c>
      <c r="C124" s="320">
        <v>2015</v>
      </c>
      <c r="D124" s="322" t="s">
        <v>360</v>
      </c>
      <c r="E124" s="331" t="s">
        <v>142</v>
      </c>
      <c r="F124" s="320" t="str">
        <f t="shared" si="1"/>
        <v>NO_M_2015_1000 mt_10_3</v>
      </c>
      <c r="G124" s="663"/>
    </row>
    <row r="125" spans="1:7" ht="13.5" thickBot="1" x14ac:dyDescent="0.25">
      <c r="A125" s="369" t="str">
        <f>Cover!$G$25</f>
        <v>NO</v>
      </c>
      <c r="B125" s="322" t="s">
        <v>290</v>
      </c>
      <c r="C125" s="320">
        <v>2015</v>
      </c>
      <c r="D125" s="322" t="s">
        <v>360</v>
      </c>
      <c r="E125" s="331" t="s">
        <v>143</v>
      </c>
      <c r="F125" s="320" t="str">
        <f t="shared" si="1"/>
        <v>NO_M_2015_1000 mt_10_3_1</v>
      </c>
      <c r="G125" s="663"/>
    </row>
    <row r="126" spans="1:7" ht="13.5" thickBot="1" x14ac:dyDescent="0.25">
      <c r="A126" s="369" t="str">
        <f>Cover!$G$25</f>
        <v>NO</v>
      </c>
      <c r="B126" s="322" t="s">
        <v>290</v>
      </c>
      <c r="C126" s="320">
        <v>2015</v>
      </c>
      <c r="D126" s="322" t="s">
        <v>360</v>
      </c>
      <c r="E126" s="331" t="s">
        <v>144</v>
      </c>
      <c r="F126" s="320" t="str">
        <f t="shared" si="1"/>
        <v>NO_M_2015_1000 mt_10_3_2</v>
      </c>
      <c r="G126" s="663"/>
    </row>
    <row r="127" spans="1:7" ht="13.5" thickBot="1" x14ac:dyDescent="0.25">
      <c r="A127" s="369" t="str">
        <f>Cover!$G$25</f>
        <v>NO</v>
      </c>
      <c r="B127" s="322" t="s">
        <v>290</v>
      </c>
      <c r="C127" s="320">
        <v>2015</v>
      </c>
      <c r="D127" s="322" t="s">
        <v>360</v>
      </c>
      <c r="E127" s="331" t="s">
        <v>145</v>
      </c>
      <c r="F127" s="320" t="str">
        <f t="shared" si="1"/>
        <v>NO_M_2015_1000 mt_10_3_3</v>
      </c>
      <c r="G127" s="663"/>
    </row>
    <row r="128" spans="1:7" ht="13.5" thickBot="1" x14ac:dyDescent="0.25">
      <c r="A128" s="369" t="str">
        <f>Cover!$G$25</f>
        <v>NO</v>
      </c>
      <c r="B128" s="322" t="s">
        <v>290</v>
      </c>
      <c r="C128" s="320">
        <v>2015</v>
      </c>
      <c r="D128" s="322" t="s">
        <v>360</v>
      </c>
      <c r="E128" s="331" t="s">
        <v>146</v>
      </c>
      <c r="F128" s="320" t="str">
        <f t="shared" si="1"/>
        <v>NO_M_2015_1000 mt_10_3_4</v>
      </c>
      <c r="G128" s="663"/>
    </row>
    <row r="129" spans="1:7" ht="13.5" thickBot="1" x14ac:dyDescent="0.25">
      <c r="A129" s="369" t="str">
        <f>Cover!$G$25</f>
        <v>NO</v>
      </c>
      <c r="B129" s="322" t="s">
        <v>290</v>
      </c>
      <c r="C129" s="320">
        <v>2015</v>
      </c>
      <c r="D129" s="322" t="s">
        <v>360</v>
      </c>
      <c r="E129" s="331" t="s">
        <v>147</v>
      </c>
      <c r="F129" s="320" t="str">
        <f t="shared" si="1"/>
        <v>NO_M_2015_1000 mt_10_4</v>
      </c>
      <c r="G129" s="663"/>
    </row>
    <row r="130" spans="1:7" ht="13.5" thickBot="1" x14ac:dyDescent="0.25">
      <c r="A130" s="369" t="str">
        <f>Cover!$G$25</f>
        <v>NO</v>
      </c>
      <c r="B130" s="322" t="s">
        <v>290</v>
      </c>
      <c r="C130" s="320">
        <v>2015</v>
      </c>
      <c r="D130" s="322" t="s">
        <v>214</v>
      </c>
      <c r="E130" s="331">
        <v>1</v>
      </c>
      <c r="F130" s="320" t="str">
        <f t="shared" si="1"/>
        <v>NO_M_2015_1000 NAC_1</v>
      </c>
      <c r="G130" s="663"/>
    </row>
    <row r="131" spans="1:7" ht="13.5" thickBot="1" x14ac:dyDescent="0.25">
      <c r="A131" s="369" t="str">
        <f>Cover!$G$25</f>
        <v>NO</v>
      </c>
      <c r="B131" s="322" t="s">
        <v>290</v>
      </c>
      <c r="C131" s="320">
        <v>2015</v>
      </c>
      <c r="D131" s="322" t="s">
        <v>214</v>
      </c>
      <c r="E131" s="331" t="s">
        <v>93</v>
      </c>
      <c r="F131" s="320" t="str">
        <f t="shared" ref="F131:F194" si="2">CONCATENATE(A131,"_",B131,"_",C131,"_",D131,"_",E131)</f>
        <v>NO_M_2015_1000 NAC_1_1</v>
      </c>
      <c r="G131" s="663"/>
    </row>
    <row r="132" spans="1:7" ht="13.5" thickBot="1" x14ac:dyDescent="0.25">
      <c r="A132" s="369" t="str">
        <f>Cover!$G$25</f>
        <v>NO</v>
      </c>
      <c r="B132" s="322" t="s">
        <v>290</v>
      </c>
      <c r="C132" s="320">
        <v>2015</v>
      </c>
      <c r="D132" s="322" t="s">
        <v>214</v>
      </c>
      <c r="E132" s="331" t="s">
        <v>96</v>
      </c>
      <c r="F132" s="320" t="str">
        <f t="shared" si="2"/>
        <v>NO_M_2015_1000 NAC_1_2</v>
      </c>
      <c r="G132" s="663"/>
    </row>
    <row r="133" spans="1:7" ht="13.5" thickBot="1" x14ac:dyDescent="0.25">
      <c r="A133" s="369" t="str">
        <f>Cover!$G$25</f>
        <v>NO</v>
      </c>
      <c r="B133" s="322" t="s">
        <v>290</v>
      </c>
      <c r="C133" s="320">
        <v>2015</v>
      </c>
      <c r="D133" s="322" t="s">
        <v>214</v>
      </c>
      <c r="E133" s="331" t="s">
        <v>97</v>
      </c>
      <c r="F133" s="320" t="str">
        <f t="shared" si="2"/>
        <v>NO_M_2015_1000 NAC_1_2_C</v>
      </c>
      <c r="G133" s="663"/>
    </row>
    <row r="134" spans="1:7" ht="13.5" thickBot="1" x14ac:dyDescent="0.25">
      <c r="A134" s="369" t="str">
        <f>Cover!$G$25</f>
        <v>NO</v>
      </c>
      <c r="B134" s="322" t="s">
        <v>290</v>
      </c>
      <c r="C134" s="320">
        <v>2015</v>
      </c>
      <c r="D134" s="322" t="s">
        <v>214</v>
      </c>
      <c r="E134" s="331" t="s">
        <v>98</v>
      </c>
      <c r="F134" s="320" t="str">
        <f t="shared" si="2"/>
        <v>NO_M_2015_1000 NAC_1_2_NC</v>
      </c>
      <c r="G134" s="663"/>
    </row>
    <row r="135" spans="1:7" ht="13.5" thickBot="1" x14ac:dyDescent="0.25">
      <c r="A135" s="369" t="str">
        <f>Cover!$G$25</f>
        <v>NO</v>
      </c>
      <c r="B135" s="322" t="s">
        <v>290</v>
      </c>
      <c r="C135" s="320">
        <v>2015</v>
      </c>
      <c r="D135" s="322" t="s">
        <v>214</v>
      </c>
      <c r="E135" s="331" t="s">
        <v>99</v>
      </c>
      <c r="F135" s="320" t="str">
        <f t="shared" si="2"/>
        <v>NO_M_2015_1000 NAC_1_2_NC_T</v>
      </c>
      <c r="G135" s="663"/>
    </row>
    <row r="136" spans="1:7" ht="13.5" thickBot="1" x14ac:dyDescent="0.25">
      <c r="A136" s="369" t="str">
        <f>Cover!$G$25</f>
        <v>NO</v>
      </c>
      <c r="B136" s="322" t="s">
        <v>290</v>
      </c>
      <c r="C136" s="320">
        <v>2015</v>
      </c>
      <c r="D136" s="322" t="s">
        <v>214</v>
      </c>
      <c r="E136" s="331">
        <v>2</v>
      </c>
      <c r="F136" s="320" t="str">
        <f t="shared" si="2"/>
        <v>NO_M_2015_1000 NAC_2</v>
      </c>
      <c r="G136" s="663"/>
    </row>
    <row r="137" spans="1:7" ht="13.5" thickBot="1" x14ac:dyDescent="0.25">
      <c r="A137" s="369" t="str">
        <f>Cover!$G$25</f>
        <v>NO</v>
      </c>
      <c r="B137" s="322" t="s">
        <v>290</v>
      </c>
      <c r="C137" s="320">
        <v>2015</v>
      </c>
      <c r="D137" s="322" t="s">
        <v>214</v>
      </c>
      <c r="E137" s="331">
        <v>3</v>
      </c>
      <c r="F137" s="320" t="str">
        <f t="shared" si="2"/>
        <v>NO_M_2015_1000 NAC_3</v>
      </c>
      <c r="G137" s="663"/>
    </row>
    <row r="138" spans="1:7" ht="13.5" thickBot="1" x14ac:dyDescent="0.25">
      <c r="A138" s="369" t="str">
        <f>Cover!$G$25</f>
        <v>NO</v>
      </c>
      <c r="B138" s="322" t="s">
        <v>290</v>
      </c>
      <c r="C138" s="320">
        <v>2015</v>
      </c>
      <c r="D138" s="322" t="s">
        <v>214</v>
      </c>
      <c r="E138" s="331" t="s">
        <v>378</v>
      </c>
      <c r="F138" s="320" t="str">
        <f t="shared" si="2"/>
        <v>NO_M_2015_1000 NAC_3_1</v>
      </c>
      <c r="G138" s="663"/>
    </row>
    <row r="139" spans="1:7" ht="13.5" thickBot="1" x14ac:dyDescent="0.25">
      <c r="A139" s="369" t="str">
        <f>Cover!$G$25</f>
        <v>NO</v>
      </c>
      <c r="B139" s="322" t="s">
        <v>290</v>
      </c>
      <c r="C139" s="320">
        <v>2015</v>
      </c>
      <c r="D139" s="322" t="s">
        <v>214</v>
      </c>
      <c r="E139" s="331" t="s">
        <v>379</v>
      </c>
      <c r="F139" s="320" t="str">
        <f t="shared" si="2"/>
        <v>NO_M_2015_1000 NAC_3_2</v>
      </c>
      <c r="G139" s="663"/>
    </row>
    <row r="140" spans="1:7" ht="13.5" thickBot="1" x14ac:dyDescent="0.25">
      <c r="A140" s="369" t="str">
        <f>Cover!$G$25</f>
        <v>NO</v>
      </c>
      <c r="B140" s="322" t="s">
        <v>290</v>
      </c>
      <c r="C140" s="320">
        <v>2015</v>
      </c>
      <c r="D140" s="322" t="s">
        <v>214</v>
      </c>
      <c r="E140" s="331">
        <v>4</v>
      </c>
      <c r="F140" s="320" t="str">
        <f t="shared" si="2"/>
        <v>NO_M_2015_1000 NAC_4</v>
      </c>
      <c r="G140" s="663"/>
    </row>
    <row r="141" spans="1:7" ht="13.5" thickBot="1" x14ac:dyDescent="0.25">
      <c r="A141" s="369" t="str">
        <f>Cover!$G$25</f>
        <v>NO</v>
      </c>
      <c r="B141" s="322" t="s">
        <v>290</v>
      </c>
      <c r="C141" s="320">
        <v>2015</v>
      </c>
      <c r="D141" s="322" t="s">
        <v>214</v>
      </c>
      <c r="E141" s="331" t="s">
        <v>380</v>
      </c>
      <c r="F141" s="320" t="str">
        <f t="shared" si="2"/>
        <v>NO_M_2015_1000 NAC_4_1</v>
      </c>
      <c r="G141" s="663"/>
    </row>
    <row r="142" spans="1:7" ht="13.5" thickBot="1" x14ac:dyDescent="0.25">
      <c r="A142" s="369" t="str">
        <f>Cover!$G$25</f>
        <v>NO</v>
      </c>
      <c r="B142" s="322" t="s">
        <v>290</v>
      </c>
      <c r="C142" s="320">
        <v>2015</v>
      </c>
      <c r="D142" s="322" t="s">
        <v>214</v>
      </c>
      <c r="E142" s="331" t="s">
        <v>381</v>
      </c>
      <c r="F142" s="320" t="str">
        <f t="shared" si="2"/>
        <v>NO_M_2015_1000 NAC_4_2</v>
      </c>
      <c r="G142" s="663"/>
    </row>
    <row r="143" spans="1:7" ht="13.5" thickBot="1" x14ac:dyDescent="0.25">
      <c r="A143" s="369" t="str">
        <f>Cover!$G$25</f>
        <v>NO</v>
      </c>
      <c r="B143" s="322" t="s">
        <v>290</v>
      </c>
      <c r="C143" s="320">
        <v>2015</v>
      </c>
      <c r="D143" s="322" t="s">
        <v>214</v>
      </c>
      <c r="E143" s="331">
        <v>5</v>
      </c>
      <c r="F143" s="320" t="str">
        <f t="shared" si="2"/>
        <v>NO_M_2015_1000 NAC_5</v>
      </c>
      <c r="G143" s="663"/>
    </row>
    <row r="144" spans="1:7" ht="13.5" thickBot="1" x14ac:dyDescent="0.25">
      <c r="A144" s="369" t="str">
        <f>Cover!$G$25</f>
        <v>NO</v>
      </c>
      <c r="B144" s="322" t="s">
        <v>290</v>
      </c>
      <c r="C144" s="320">
        <v>2015</v>
      </c>
      <c r="D144" s="322" t="s">
        <v>214</v>
      </c>
      <c r="E144" s="331" t="s">
        <v>109</v>
      </c>
      <c r="F144" s="320" t="str">
        <f t="shared" si="2"/>
        <v>NO_M_2015_1000 NAC_5_C</v>
      </c>
      <c r="G144" s="663"/>
    </row>
    <row r="145" spans="1:7" ht="13.5" thickBot="1" x14ac:dyDescent="0.25">
      <c r="A145" s="369" t="str">
        <f>Cover!$G$25</f>
        <v>NO</v>
      </c>
      <c r="B145" s="322" t="s">
        <v>290</v>
      </c>
      <c r="C145" s="320">
        <v>2015</v>
      </c>
      <c r="D145" s="322" t="s">
        <v>214</v>
      </c>
      <c r="E145" s="331" t="s">
        <v>110</v>
      </c>
      <c r="F145" s="320" t="str">
        <f t="shared" si="2"/>
        <v>NO_M_2015_1000 NAC_5_NC</v>
      </c>
      <c r="G145" s="663"/>
    </row>
    <row r="146" spans="1:7" ht="13.5" thickBot="1" x14ac:dyDescent="0.25">
      <c r="A146" s="369" t="str">
        <f>Cover!$G$25</f>
        <v>NO</v>
      </c>
      <c r="B146" s="322" t="s">
        <v>290</v>
      </c>
      <c r="C146" s="320">
        <v>2015</v>
      </c>
      <c r="D146" s="322" t="s">
        <v>214</v>
      </c>
      <c r="E146" s="331" t="s">
        <v>111</v>
      </c>
      <c r="F146" s="320" t="str">
        <f t="shared" si="2"/>
        <v>NO_M_2015_1000 NAC_5_NC_T</v>
      </c>
      <c r="G146" s="663"/>
    </row>
    <row r="147" spans="1:7" ht="13.5" thickBot="1" x14ac:dyDescent="0.25">
      <c r="A147" s="369" t="str">
        <f>Cover!$G$25</f>
        <v>NO</v>
      </c>
      <c r="B147" s="322" t="s">
        <v>290</v>
      </c>
      <c r="C147" s="320">
        <v>2015</v>
      </c>
      <c r="D147" s="322" t="s">
        <v>214</v>
      </c>
      <c r="E147" s="331">
        <v>6</v>
      </c>
      <c r="F147" s="320" t="str">
        <f t="shared" si="2"/>
        <v>NO_M_2015_1000 NAC_6</v>
      </c>
      <c r="G147" s="663"/>
    </row>
    <row r="148" spans="1:7" ht="13.5" thickBot="1" x14ac:dyDescent="0.25">
      <c r="A148" s="369" t="str">
        <f>Cover!$G$25</f>
        <v>NO</v>
      </c>
      <c r="B148" s="322" t="s">
        <v>290</v>
      </c>
      <c r="C148" s="320">
        <v>2015</v>
      </c>
      <c r="D148" s="322" t="s">
        <v>214</v>
      </c>
      <c r="E148" s="331" t="s">
        <v>112</v>
      </c>
      <c r="F148" s="320" t="str">
        <f t="shared" si="2"/>
        <v>NO_M_2015_1000 NAC_6_1</v>
      </c>
      <c r="G148" s="663"/>
    </row>
    <row r="149" spans="1:7" ht="13.5" thickBot="1" x14ac:dyDescent="0.25">
      <c r="A149" s="369" t="str">
        <f>Cover!$G$25</f>
        <v>NO</v>
      </c>
      <c r="B149" s="322" t="s">
        <v>290</v>
      </c>
      <c r="C149" s="320">
        <v>2015</v>
      </c>
      <c r="D149" s="322" t="s">
        <v>214</v>
      </c>
      <c r="E149" s="331" t="s">
        <v>113</v>
      </c>
      <c r="F149" s="320" t="str">
        <f t="shared" si="2"/>
        <v>NO_M_2015_1000 NAC_6_1_C</v>
      </c>
      <c r="G149" s="663"/>
    </row>
    <row r="150" spans="1:7" ht="13.5" thickBot="1" x14ac:dyDescent="0.25">
      <c r="A150" s="369" t="str">
        <f>Cover!$G$25</f>
        <v>NO</v>
      </c>
      <c r="B150" s="322" t="s">
        <v>290</v>
      </c>
      <c r="C150" s="320">
        <v>2015</v>
      </c>
      <c r="D150" s="322" t="s">
        <v>214</v>
      </c>
      <c r="E150" s="331" t="s">
        <v>114</v>
      </c>
      <c r="F150" s="320" t="str">
        <f t="shared" si="2"/>
        <v>NO_M_2015_1000 NAC_6_1_NC</v>
      </c>
      <c r="G150" s="663"/>
    </row>
    <row r="151" spans="1:7" ht="13.5" thickBot="1" x14ac:dyDescent="0.25">
      <c r="A151" s="369" t="str">
        <f>Cover!$G$25</f>
        <v>NO</v>
      </c>
      <c r="B151" s="322" t="s">
        <v>290</v>
      </c>
      <c r="C151" s="320">
        <v>2015</v>
      </c>
      <c r="D151" s="322" t="s">
        <v>214</v>
      </c>
      <c r="E151" s="331" t="s">
        <v>115</v>
      </c>
      <c r="F151" s="320" t="str">
        <f t="shared" si="2"/>
        <v>NO_M_2015_1000 NAC_6_1_NC_T</v>
      </c>
      <c r="G151" s="663"/>
    </row>
    <row r="152" spans="1:7" ht="13.5" thickBot="1" x14ac:dyDescent="0.25">
      <c r="A152" s="369" t="str">
        <f>Cover!$G$25</f>
        <v>NO</v>
      </c>
      <c r="B152" s="322" t="s">
        <v>290</v>
      </c>
      <c r="C152" s="320">
        <v>2015</v>
      </c>
      <c r="D152" s="322" t="s">
        <v>214</v>
      </c>
      <c r="E152" s="331" t="s">
        <v>116</v>
      </c>
      <c r="F152" s="320" t="str">
        <f t="shared" si="2"/>
        <v>NO_M_2015_1000 NAC_6_2</v>
      </c>
      <c r="G152" s="663"/>
    </row>
    <row r="153" spans="1:7" ht="13.5" thickBot="1" x14ac:dyDescent="0.25">
      <c r="A153" s="369" t="str">
        <f>Cover!$G$25</f>
        <v>NO</v>
      </c>
      <c r="B153" s="322" t="s">
        <v>290</v>
      </c>
      <c r="C153" s="320">
        <v>2015</v>
      </c>
      <c r="D153" s="322" t="s">
        <v>214</v>
      </c>
      <c r="E153" s="331" t="s">
        <v>117</v>
      </c>
      <c r="F153" s="320" t="str">
        <f t="shared" si="2"/>
        <v>NO_M_2015_1000 NAC_6_2_C</v>
      </c>
      <c r="G153" s="663"/>
    </row>
    <row r="154" spans="1:7" ht="13.5" thickBot="1" x14ac:dyDescent="0.25">
      <c r="A154" s="369" t="str">
        <f>Cover!$G$25</f>
        <v>NO</v>
      </c>
      <c r="B154" s="322" t="s">
        <v>290</v>
      </c>
      <c r="C154" s="320">
        <v>2015</v>
      </c>
      <c r="D154" s="322" t="s">
        <v>214</v>
      </c>
      <c r="E154" s="331" t="s">
        <v>118</v>
      </c>
      <c r="F154" s="320" t="str">
        <f t="shared" si="2"/>
        <v>NO_M_2015_1000 NAC_6_2_NC</v>
      </c>
      <c r="G154" s="663"/>
    </row>
    <row r="155" spans="1:7" ht="13.5" thickBot="1" x14ac:dyDescent="0.25">
      <c r="A155" s="369" t="str">
        <f>Cover!$G$25</f>
        <v>NO</v>
      </c>
      <c r="B155" s="322" t="s">
        <v>290</v>
      </c>
      <c r="C155" s="320">
        <v>2015</v>
      </c>
      <c r="D155" s="322" t="s">
        <v>214</v>
      </c>
      <c r="E155" s="331" t="s">
        <v>119</v>
      </c>
      <c r="F155" s="320" t="str">
        <f t="shared" si="2"/>
        <v>NO_M_2015_1000 NAC_6_2_NC_T</v>
      </c>
      <c r="G155" s="663"/>
    </row>
    <row r="156" spans="1:7" ht="13.5" thickBot="1" x14ac:dyDescent="0.25">
      <c r="A156" s="369" t="str">
        <f>Cover!$G$25</f>
        <v>NO</v>
      </c>
      <c r="B156" s="322" t="s">
        <v>290</v>
      </c>
      <c r="C156" s="320">
        <v>2015</v>
      </c>
      <c r="D156" s="322" t="s">
        <v>214</v>
      </c>
      <c r="E156" s="331" t="s">
        <v>120</v>
      </c>
      <c r="F156" s="320" t="str">
        <f t="shared" si="2"/>
        <v>NO_M_2015_1000 NAC_6_3</v>
      </c>
      <c r="G156" s="663"/>
    </row>
    <row r="157" spans="1:7" ht="13.5" thickBot="1" x14ac:dyDescent="0.25">
      <c r="A157" s="369" t="str">
        <f>Cover!$G$25</f>
        <v>NO</v>
      </c>
      <c r="B157" s="322" t="s">
        <v>290</v>
      </c>
      <c r="C157" s="320">
        <v>2015</v>
      </c>
      <c r="D157" s="322" t="s">
        <v>214</v>
      </c>
      <c r="E157" s="331" t="s">
        <v>121</v>
      </c>
      <c r="F157" s="320" t="str">
        <f t="shared" si="2"/>
        <v>NO_M_2015_1000 NAC_6_3_1</v>
      </c>
      <c r="G157" s="663"/>
    </row>
    <row r="158" spans="1:7" ht="13.5" thickBot="1" x14ac:dyDescent="0.25">
      <c r="A158" s="369" t="str">
        <f>Cover!$G$25</f>
        <v>NO</v>
      </c>
      <c r="B158" s="322" t="s">
        <v>290</v>
      </c>
      <c r="C158" s="320">
        <v>2015</v>
      </c>
      <c r="D158" s="322" t="s">
        <v>214</v>
      </c>
      <c r="E158" s="331" t="s">
        <v>122</v>
      </c>
      <c r="F158" s="320" t="str">
        <f t="shared" si="2"/>
        <v>NO_M_2015_1000 NAC_6_4</v>
      </c>
      <c r="G158" s="663"/>
    </row>
    <row r="159" spans="1:7" ht="13.5" thickBot="1" x14ac:dyDescent="0.25">
      <c r="A159" s="369" t="str">
        <f>Cover!$G$25</f>
        <v>NO</v>
      </c>
      <c r="B159" s="322" t="s">
        <v>290</v>
      </c>
      <c r="C159" s="320">
        <v>2015</v>
      </c>
      <c r="D159" s="322" t="s">
        <v>214</v>
      </c>
      <c r="E159" s="331" t="s">
        <v>123</v>
      </c>
      <c r="F159" s="320" t="str">
        <f t="shared" si="2"/>
        <v>NO_M_2015_1000 NAC_6_4_1</v>
      </c>
      <c r="G159" s="663"/>
    </row>
    <row r="160" spans="1:7" ht="13.5" thickBot="1" x14ac:dyDescent="0.25">
      <c r="A160" s="369" t="str">
        <f>Cover!$G$25</f>
        <v>NO</v>
      </c>
      <c r="B160" s="322" t="s">
        <v>290</v>
      </c>
      <c r="C160" s="320">
        <v>2015</v>
      </c>
      <c r="D160" s="322" t="s">
        <v>214</v>
      </c>
      <c r="E160" s="331" t="s">
        <v>124</v>
      </c>
      <c r="F160" s="320" t="str">
        <f t="shared" si="2"/>
        <v>NO_M_2015_1000 NAC_6_4_2</v>
      </c>
      <c r="G160" s="663"/>
    </row>
    <row r="161" spans="1:7" ht="13.5" thickBot="1" x14ac:dyDescent="0.25">
      <c r="A161" s="369" t="str">
        <f>Cover!$G$25</f>
        <v>NO</v>
      </c>
      <c r="B161" s="322" t="s">
        <v>290</v>
      </c>
      <c r="C161" s="320">
        <v>2015</v>
      </c>
      <c r="D161" s="322" t="s">
        <v>214</v>
      </c>
      <c r="E161" s="331" t="s">
        <v>125</v>
      </c>
      <c r="F161" s="320" t="str">
        <f t="shared" si="2"/>
        <v>NO_M_2015_1000 NAC_6_4_3</v>
      </c>
      <c r="G161" s="663"/>
    </row>
    <row r="162" spans="1:7" ht="13.5" thickBot="1" x14ac:dyDescent="0.25">
      <c r="A162" s="369" t="str">
        <f>Cover!$G$25</f>
        <v>NO</v>
      </c>
      <c r="B162" s="322" t="s">
        <v>290</v>
      </c>
      <c r="C162" s="320">
        <v>2015</v>
      </c>
      <c r="D162" s="322" t="s">
        <v>214</v>
      </c>
      <c r="E162" s="331">
        <v>7</v>
      </c>
      <c r="F162" s="320" t="str">
        <f t="shared" si="2"/>
        <v>NO_M_2015_1000 NAC_7</v>
      </c>
      <c r="G162" s="663"/>
    </row>
    <row r="163" spans="1:7" ht="13.5" thickBot="1" x14ac:dyDescent="0.25">
      <c r="A163" s="369" t="str">
        <f>Cover!$G$25</f>
        <v>NO</v>
      </c>
      <c r="B163" s="322" t="s">
        <v>290</v>
      </c>
      <c r="C163" s="320">
        <v>2015</v>
      </c>
      <c r="D163" s="322" t="s">
        <v>214</v>
      </c>
      <c r="E163" s="331" t="s">
        <v>126</v>
      </c>
      <c r="F163" s="320" t="str">
        <f t="shared" si="2"/>
        <v>NO_M_2015_1000 NAC_7_1</v>
      </c>
      <c r="G163" s="663"/>
    </row>
    <row r="164" spans="1:7" ht="13.5" thickBot="1" x14ac:dyDescent="0.25">
      <c r="A164" s="369" t="str">
        <f>Cover!$G$25</f>
        <v>NO</v>
      </c>
      <c r="B164" s="322" t="s">
        <v>290</v>
      </c>
      <c r="C164" s="320">
        <v>2015</v>
      </c>
      <c r="D164" s="322" t="s">
        <v>214</v>
      </c>
      <c r="E164" s="331" t="s">
        <v>127</v>
      </c>
      <c r="F164" s="320" t="str">
        <f t="shared" si="2"/>
        <v>NO_M_2015_1000 NAC_7_2</v>
      </c>
      <c r="G164" s="663"/>
    </row>
    <row r="165" spans="1:7" ht="13.5" thickBot="1" x14ac:dyDescent="0.25">
      <c r="A165" s="369" t="str">
        <f>Cover!$G$25</f>
        <v>NO</v>
      </c>
      <c r="B165" s="322" t="s">
        <v>290</v>
      </c>
      <c r="C165" s="320">
        <v>2015</v>
      </c>
      <c r="D165" s="322" t="s">
        <v>214</v>
      </c>
      <c r="E165" s="331" t="s">
        <v>128</v>
      </c>
      <c r="F165" s="320" t="str">
        <f t="shared" si="2"/>
        <v>NO_M_2015_1000 NAC_7_3</v>
      </c>
      <c r="G165" s="663"/>
    </row>
    <row r="166" spans="1:7" ht="13.5" thickBot="1" x14ac:dyDescent="0.25">
      <c r="A166" s="369" t="str">
        <f>Cover!$G$25</f>
        <v>NO</v>
      </c>
      <c r="B166" s="322" t="s">
        <v>290</v>
      </c>
      <c r="C166" s="320">
        <v>2015</v>
      </c>
      <c r="D166" s="322" t="s">
        <v>214</v>
      </c>
      <c r="E166" s="331" t="s">
        <v>129</v>
      </c>
      <c r="F166" s="320" t="str">
        <f t="shared" si="2"/>
        <v>NO_M_2015_1000 NAC_7_3_1</v>
      </c>
      <c r="G166" s="663"/>
    </row>
    <row r="167" spans="1:7" ht="13.5" thickBot="1" x14ac:dyDescent="0.25">
      <c r="A167" s="369" t="str">
        <f>Cover!$G$25</f>
        <v>NO</v>
      </c>
      <c r="B167" s="322" t="s">
        <v>290</v>
      </c>
      <c r="C167" s="320">
        <v>2015</v>
      </c>
      <c r="D167" s="322" t="s">
        <v>214</v>
      </c>
      <c r="E167" s="331" t="s">
        <v>130</v>
      </c>
      <c r="F167" s="320" t="str">
        <f t="shared" si="2"/>
        <v>NO_M_2015_1000 NAC_7_3_2</v>
      </c>
      <c r="G167" s="663"/>
    </row>
    <row r="168" spans="1:7" ht="13.5" thickBot="1" x14ac:dyDescent="0.25">
      <c r="A168" s="369" t="str">
        <f>Cover!$G$25</f>
        <v>NO</v>
      </c>
      <c r="B168" s="322" t="s">
        <v>290</v>
      </c>
      <c r="C168" s="320">
        <v>2015</v>
      </c>
      <c r="D168" s="322" t="s">
        <v>214</v>
      </c>
      <c r="E168" s="331" t="s">
        <v>131</v>
      </c>
      <c r="F168" s="320" t="str">
        <f t="shared" si="2"/>
        <v>NO_M_2015_1000 NAC_7_3_3</v>
      </c>
      <c r="G168" s="663"/>
    </row>
    <row r="169" spans="1:7" ht="13.5" thickBot="1" x14ac:dyDescent="0.25">
      <c r="A169" s="369" t="str">
        <f>Cover!$G$25</f>
        <v>NO</v>
      </c>
      <c r="B169" s="322" t="s">
        <v>290</v>
      </c>
      <c r="C169" s="320">
        <v>2015</v>
      </c>
      <c r="D169" s="322" t="s">
        <v>214</v>
      </c>
      <c r="E169" s="331" t="s">
        <v>132</v>
      </c>
      <c r="F169" s="320" t="str">
        <f t="shared" si="2"/>
        <v>NO_M_2015_1000 NAC_7_3_4</v>
      </c>
      <c r="G169" s="663"/>
    </row>
    <row r="170" spans="1:7" ht="13.5" thickBot="1" x14ac:dyDescent="0.25">
      <c r="A170" s="369" t="str">
        <f>Cover!$G$25</f>
        <v>NO</v>
      </c>
      <c r="B170" s="322" t="s">
        <v>290</v>
      </c>
      <c r="C170" s="320">
        <v>2015</v>
      </c>
      <c r="D170" s="322" t="s">
        <v>214</v>
      </c>
      <c r="E170" s="331" t="s">
        <v>133</v>
      </c>
      <c r="F170" s="320" t="str">
        <f t="shared" si="2"/>
        <v>NO_M_2015_1000 NAC_7_4</v>
      </c>
      <c r="G170" s="663"/>
    </row>
    <row r="171" spans="1:7" ht="13.5" thickBot="1" x14ac:dyDescent="0.25">
      <c r="A171" s="369" t="str">
        <f>Cover!$G$25</f>
        <v>NO</v>
      </c>
      <c r="B171" s="322" t="s">
        <v>290</v>
      </c>
      <c r="C171" s="320">
        <v>2015</v>
      </c>
      <c r="D171" s="322" t="s">
        <v>214</v>
      </c>
      <c r="E171" s="331">
        <v>8</v>
      </c>
      <c r="F171" s="320" t="str">
        <f t="shared" si="2"/>
        <v>NO_M_2015_1000 NAC_8</v>
      </c>
      <c r="G171" s="663"/>
    </row>
    <row r="172" spans="1:7" ht="13.5" thickBot="1" x14ac:dyDescent="0.25">
      <c r="A172" s="369" t="str">
        <f>Cover!$G$25</f>
        <v>NO</v>
      </c>
      <c r="B172" s="322" t="s">
        <v>290</v>
      </c>
      <c r="C172" s="320">
        <v>2015</v>
      </c>
      <c r="D172" s="322" t="s">
        <v>214</v>
      </c>
      <c r="E172" s="331" t="s">
        <v>134</v>
      </c>
      <c r="F172" s="320" t="str">
        <f t="shared" si="2"/>
        <v>NO_M_2015_1000 NAC_8_1</v>
      </c>
      <c r="G172" s="663"/>
    </row>
    <row r="173" spans="1:7" ht="13.5" thickBot="1" x14ac:dyDescent="0.25">
      <c r="A173" s="369" t="str">
        <f>Cover!$G$25</f>
        <v>NO</v>
      </c>
      <c r="B173" s="322" t="s">
        <v>290</v>
      </c>
      <c r="C173" s="320">
        <v>2015</v>
      </c>
      <c r="D173" s="322" t="s">
        <v>214</v>
      </c>
      <c r="E173" s="331" t="s">
        <v>135</v>
      </c>
      <c r="F173" s="320" t="str">
        <f t="shared" si="2"/>
        <v>NO_M_2015_1000 NAC_8_2</v>
      </c>
      <c r="G173" s="663"/>
    </row>
    <row r="174" spans="1:7" ht="13.5" thickBot="1" x14ac:dyDescent="0.25">
      <c r="A174" s="369" t="str">
        <f>Cover!$G$25</f>
        <v>NO</v>
      </c>
      <c r="B174" s="322" t="s">
        <v>290</v>
      </c>
      <c r="C174" s="320">
        <v>2015</v>
      </c>
      <c r="D174" s="322" t="s">
        <v>214</v>
      </c>
      <c r="E174" s="331">
        <v>9</v>
      </c>
      <c r="F174" s="320" t="str">
        <f t="shared" si="2"/>
        <v>NO_M_2015_1000 NAC_9</v>
      </c>
      <c r="G174" s="663"/>
    </row>
    <row r="175" spans="1:7" ht="13.5" thickBot="1" x14ac:dyDescent="0.25">
      <c r="A175" s="369" t="str">
        <f>Cover!$G$25</f>
        <v>NO</v>
      </c>
      <c r="B175" s="329" t="s">
        <v>290</v>
      </c>
      <c r="C175" s="320">
        <v>2015</v>
      </c>
      <c r="D175" s="329" t="s">
        <v>214</v>
      </c>
      <c r="E175" s="339">
        <v>10</v>
      </c>
      <c r="F175" s="320" t="str">
        <f t="shared" si="2"/>
        <v>NO_M_2015_1000 NAC_10</v>
      </c>
      <c r="G175" s="663"/>
    </row>
    <row r="176" spans="1:7" ht="13.5" thickBot="1" x14ac:dyDescent="0.25">
      <c r="A176" s="369" t="str">
        <f>Cover!$G$25</f>
        <v>NO</v>
      </c>
      <c r="B176" s="332" t="s">
        <v>290</v>
      </c>
      <c r="C176" s="320">
        <v>2015</v>
      </c>
      <c r="D176" s="332" t="s">
        <v>214</v>
      </c>
      <c r="E176" s="333" t="s">
        <v>136</v>
      </c>
      <c r="F176" s="320" t="str">
        <f t="shared" si="2"/>
        <v>NO_M_2015_1000 NAC_10_1</v>
      </c>
      <c r="G176" s="663"/>
    </row>
    <row r="177" spans="1:7" ht="13.5" thickBot="1" x14ac:dyDescent="0.25">
      <c r="A177" s="369" t="str">
        <f>Cover!$G$25</f>
        <v>NO</v>
      </c>
      <c r="B177" s="322" t="s">
        <v>290</v>
      </c>
      <c r="C177" s="320">
        <v>2015</v>
      </c>
      <c r="D177" s="322" t="s">
        <v>214</v>
      </c>
      <c r="E177" s="331" t="s">
        <v>137</v>
      </c>
      <c r="F177" s="320" t="str">
        <f t="shared" si="2"/>
        <v>NO_M_2015_1000 NAC_10_1_1</v>
      </c>
      <c r="G177" s="663"/>
    </row>
    <row r="178" spans="1:7" ht="13.5" thickBot="1" x14ac:dyDescent="0.25">
      <c r="A178" s="369" t="str">
        <f>Cover!$G$25</f>
        <v>NO</v>
      </c>
      <c r="B178" s="322" t="s">
        <v>290</v>
      </c>
      <c r="C178" s="320">
        <v>2015</v>
      </c>
      <c r="D178" s="322" t="s">
        <v>214</v>
      </c>
      <c r="E178" s="331" t="s">
        <v>138</v>
      </c>
      <c r="F178" s="320" t="str">
        <f t="shared" si="2"/>
        <v>NO_M_2015_1000 NAC_10_1_2</v>
      </c>
      <c r="G178" s="663"/>
    </row>
    <row r="179" spans="1:7" ht="13.5" thickBot="1" x14ac:dyDescent="0.25">
      <c r="A179" s="369" t="str">
        <f>Cover!$G$25</f>
        <v>NO</v>
      </c>
      <c r="B179" s="322" t="s">
        <v>290</v>
      </c>
      <c r="C179" s="320">
        <v>2015</v>
      </c>
      <c r="D179" s="322" t="s">
        <v>214</v>
      </c>
      <c r="E179" s="331" t="s">
        <v>139</v>
      </c>
      <c r="F179" s="320" t="str">
        <f t="shared" si="2"/>
        <v>NO_M_2015_1000 NAC_10_1_3</v>
      </c>
      <c r="G179" s="663"/>
    </row>
    <row r="180" spans="1:7" ht="13.5" thickBot="1" x14ac:dyDescent="0.25">
      <c r="A180" s="369" t="str">
        <f>Cover!$G$25</f>
        <v>NO</v>
      </c>
      <c r="B180" s="322" t="s">
        <v>290</v>
      </c>
      <c r="C180" s="320">
        <v>2015</v>
      </c>
      <c r="D180" s="322" t="s">
        <v>214</v>
      </c>
      <c r="E180" s="331" t="s">
        <v>140</v>
      </c>
      <c r="F180" s="320" t="str">
        <f t="shared" si="2"/>
        <v>NO_M_2015_1000 NAC_10_1_4</v>
      </c>
      <c r="G180" s="663"/>
    </row>
    <row r="181" spans="1:7" ht="13.5" thickBot="1" x14ac:dyDescent="0.25">
      <c r="A181" s="369" t="str">
        <f>Cover!$G$25</f>
        <v>NO</v>
      </c>
      <c r="B181" s="322" t="s">
        <v>290</v>
      </c>
      <c r="C181" s="320">
        <v>2015</v>
      </c>
      <c r="D181" s="322" t="s">
        <v>214</v>
      </c>
      <c r="E181" s="331" t="s">
        <v>141</v>
      </c>
      <c r="F181" s="320" t="str">
        <f t="shared" si="2"/>
        <v>NO_M_2015_1000 NAC_10_2</v>
      </c>
      <c r="G181" s="663"/>
    </row>
    <row r="182" spans="1:7" ht="13.5" thickBot="1" x14ac:dyDescent="0.25">
      <c r="A182" s="369" t="str">
        <f>Cover!$G$25</f>
        <v>NO</v>
      </c>
      <c r="B182" s="322" t="s">
        <v>290</v>
      </c>
      <c r="C182" s="320">
        <v>2015</v>
      </c>
      <c r="D182" s="322" t="s">
        <v>214</v>
      </c>
      <c r="E182" s="331" t="s">
        <v>142</v>
      </c>
      <c r="F182" s="320" t="str">
        <f t="shared" si="2"/>
        <v>NO_M_2015_1000 NAC_10_3</v>
      </c>
      <c r="G182" s="663"/>
    </row>
    <row r="183" spans="1:7" ht="13.5" thickBot="1" x14ac:dyDescent="0.25">
      <c r="A183" s="369" t="str">
        <f>Cover!$G$25</f>
        <v>NO</v>
      </c>
      <c r="B183" s="322" t="s">
        <v>290</v>
      </c>
      <c r="C183" s="320">
        <v>2015</v>
      </c>
      <c r="D183" s="322" t="s">
        <v>214</v>
      </c>
      <c r="E183" s="331" t="s">
        <v>143</v>
      </c>
      <c r="F183" s="320" t="str">
        <f t="shared" si="2"/>
        <v>NO_M_2015_1000 NAC_10_3_1</v>
      </c>
      <c r="G183" s="663"/>
    </row>
    <row r="184" spans="1:7" ht="13.5" thickBot="1" x14ac:dyDescent="0.25">
      <c r="A184" s="369" t="str">
        <f>Cover!$G$25</f>
        <v>NO</v>
      </c>
      <c r="B184" s="322" t="s">
        <v>290</v>
      </c>
      <c r="C184" s="320">
        <v>2015</v>
      </c>
      <c r="D184" s="322" t="s">
        <v>214</v>
      </c>
      <c r="E184" s="331" t="s">
        <v>144</v>
      </c>
      <c r="F184" s="320" t="str">
        <f t="shared" si="2"/>
        <v>NO_M_2015_1000 NAC_10_3_2</v>
      </c>
      <c r="G184" s="663"/>
    </row>
    <row r="185" spans="1:7" ht="13.5" thickBot="1" x14ac:dyDescent="0.25">
      <c r="A185" s="369" t="str">
        <f>Cover!$G$25</f>
        <v>NO</v>
      </c>
      <c r="B185" s="322" t="s">
        <v>290</v>
      </c>
      <c r="C185" s="320">
        <v>2015</v>
      </c>
      <c r="D185" s="322" t="s">
        <v>214</v>
      </c>
      <c r="E185" s="331" t="s">
        <v>145</v>
      </c>
      <c r="F185" s="320" t="str">
        <f t="shared" si="2"/>
        <v>NO_M_2015_1000 NAC_10_3_3</v>
      </c>
      <c r="G185" s="663"/>
    </row>
    <row r="186" spans="1:7" ht="13.5" thickBot="1" x14ac:dyDescent="0.25">
      <c r="A186" s="369" t="str">
        <f>Cover!$G$25</f>
        <v>NO</v>
      </c>
      <c r="B186" s="322" t="s">
        <v>290</v>
      </c>
      <c r="C186" s="320">
        <v>2015</v>
      </c>
      <c r="D186" s="322" t="s">
        <v>214</v>
      </c>
      <c r="E186" s="331" t="s">
        <v>146</v>
      </c>
      <c r="F186" s="320" t="str">
        <f t="shared" si="2"/>
        <v>NO_M_2015_1000 NAC_10_3_4</v>
      </c>
      <c r="G186" s="663"/>
    </row>
    <row r="187" spans="1:7" ht="13.5" thickBot="1" x14ac:dyDescent="0.25">
      <c r="A187" s="369" t="str">
        <f>Cover!$G$25</f>
        <v>NO</v>
      </c>
      <c r="B187" s="322" t="s">
        <v>290</v>
      </c>
      <c r="C187" s="320">
        <v>2015</v>
      </c>
      <c r="D187" s="322" t="s">
        <v>214</v>
      </c>
      <c r="E187" s="331" t="s">
        <v>147</v>
      </c>
      <c r="F187" s="320" t="str">
        <f t="shared" si="2"/>
        <v>NO_M_2015_1000 NAC_10_4</v>
      </c>
      <c r="G187" s="663"/>
    </row>
    <row r="188" spans="1:7" ht="13.5" thickBot="1" x14ac:dyDescent="0.25">
      <c r="A188" s="369" t="str">
        <f>Cover!$G$25</f>
        <v>NO</v>
      </c>
      <c r="B188" s="322" t="s">
        <v>294</v>
      </c>
      <c r="C188" s="320">
        <v>2015</v>
      </c>
      <c r="D188" s="322" t="s">
        <v>291</v>
      </c>
      <c r="E188" s="331">
        <v>1</v>
      </c>
      <c r="F188" s="320" t="str">
        <f t="shared" si="2"/>
        <v>NO_X_2015_1000 m3_1</v>
      </c>
      <c r="G188" s="663"/>
    </row>
    <row r="189" spans="1:7" ht="13.5" thickBot="1" x14ac:dyDescent="0.25">
      <c r="A189" s="369" t="str">
        <f>Cover!$G$25</f>
        <v>NO</v>
      </c>
      <c r="B189" s="322" t="s">
        <v>294</v>
      </c>
      <c r="C189" s="320">
        <v>2015</v>
      </c>
      <c r="D189" s="322" t="s">
        <v>291</v>
      </c>
      <c r="E189" s="331" t="s">
        <v>93</v>
      </c>
      <c r="F189" s="320" t="str">
        <f t="shared" si="2"/>
        <v>NO_X_2015_1000 m3_1_1</v>
      </c>
      <c r="G189" s="663"/>
    </row>
    <row r="190" spans="1:7" ht="13.5" thickBot="1" x14ac:dyDescent="0.25">
      <c r="A190" s="369" t="str">
        <f>Cover!$G$25</f>
        <v>NO</v>
      </c>
      <c r="B190" s="322" t="s">
        <v>294</v>
      </c>
      <c r="C190" s="320">
        <v>2015</v>
      </c>
      <c r="D190" s="322" t="s">
        <v>291</v>
      </c>
      <c r="E190" s="331" t="s">
        <v>96</v>
      </c>
      <c r="F190" s="320" t="str">
        <f t="shared" si="2"/>
        <v>NO_X_2015_1000 m3_1_2</v>
      </c>
      <c r="G190" s="663"/>
    </row>
    <row r="191" spans="1:7" ht="13.5" thickBot="1" x14ac:dyDescent="0.25">
      <c r="A191" s="369" t="str">
        <f>Cover!$G$25</f>
        <v>NO</v>
      </c>
      <c r="B191" s="322" t="s">
        <v>294</v>
      </c>
      <c r="C191" s="320">
        <v>2015</v>
      </c>
      <c r="D191" s="322" t="s">
        <v>291</v>
      </c>
      <c r="E191" s="331" t="s">
        <v>97</v>
      </c>
      <c r="F191" s="320" t="str">
        <f t="shared" si="2"/>
        <v>NO_X_2015_1000 m3_1_2_C</v>
      </c>
      <c r="G191" s="663"/>
    </row>
    <row r="192" spans="1:7" ht="13.5" thickBot="1" x14ac:dyDescent="0.25">
      <c r="A192" s="369" t="str">
        <f>Cover!$G$25</f>
        <v>NO</v>
      </c>
      <c r="B192" s="322" t="s">
        <v>294</v>
      </c>
      <c r="C192" s="320">
        <v>2015</v>
      </c>
      <c r="D192" s="322" t="s">
        <v>291</v>
      </c>
      <c r="E192" s="331" t="s">
        <v>98</v>
      </c>
      <c r="F192" s="320" t="str">
        <f t="shared" si="2"/>
        <v>NO_X_2015_1000 m3_1_2_NC</v>
      </c>
      <c r="G192" s="663"/>
    </row>
    <row r="193" spans="1:7" ht="13.5" thickBot="1" x14ac:dyDescent="0.25">
      <c r="A193" s="369" t="str">
        <f>Cover!$G$25</f>
        <v>NO</v>
      </c>
      <c r="B193" s="322" t="s">
        <v>294</v>
      </c>
      <c r="C193" s="320">
        <v>2015</v>
      </c>
      <c r="D193" s="322" t="s">
        <v>291</v>
      </c>
      <c r="E193" s="331" t="s">
        <v>99</v>
      </c>
      <c r="F193" s="320" t="str">
        <f t="shared" si="2"/>
        <v>NO_X_2015_1000 m3_1_2_NC_T</v>
      </c>
      <c r="G193" s="663"/>
    </row>
    <row r="194" spans="1:7" ht="13.5" thickBot="1" x14ac:dyDescent="0.25">
      <c r="A194" s="369" t="str">
        <f>Cover!$G$25</f>
        <v>NO</v>
      </c>
      <c r="B194" s="322" t="s">
        <v>294</v>
      </c>
      <c r="C194" s="320">
        <v>2015</v>
      </c>
      <c r="D194" s="322" t="s">
        <v>360</v>
      </c>
      <c r="E194" s="331">
        <v>2</v>
      </c>
      <c r="F194" s="320" t="str">
        <f t="shared" si="2"/>
        <v>NO_X_2015_1000 mt_2</v>
      </c>
      <c r="G194" s="663"/>
    </row>
    <row r="195" spans="1:7" ht="13.5" thickBot="1" x14ac:dyDescent="0.25">
      <c r="A195" s="369" t="str">
        <f>Cover!$G$25</f>
        <v>NO</v>
      </c>
      <c r="B195" s="322" t="s">
        <v>294</v>
      </c>
      <c r="C195" s="320">
        <v>2015</v>
      </c>
      <c r="D195" s="322" t="s">
        <v>291</v>
      </c>
      <c r="E195" s="331">
        <v>3</v>
      </c>
      <c r="F195" s="320" t="str">
        <f t="shared" ref="F195:F258" si="3">CONCATENATE(A195,"_",B195,"_",C195,"_",D195,"_",E195)</f>
        <v>NO_X_2015_1000 m3_3</v>
      </c>
      <c r="G195" s="663"/>
    </row>
    <row r="196" spans="1:7" ht="13.5" thickBot="1" x14ac:dyDescent="0.25">
      <c r="A196" s="369" t="str">
        <f>Cover!$G$25</f>
        <v>NO</v>
      </c>
      <c r="B196" s="322" t="s">
        <v>294</v>
      </c>
      <c r="C196" s="320">
        <v>2015</v>
      </c>
      <c r="D196" s="322" t="s">
        <v>291</v>
      </c>
      <c r="E196" s="331" t="s">
        <v>378</v>
      </c>
      <c r="F196" s="320" t="str">
        <f t="shared" si="3"/>
        <v>NO_X_2015_1000 m3_3_1</v>
      </c>
      <c r="G196" s="663"/>
    </row>
    <row r="197" spans="1:7" ht="13.5" thickBot="1" x14ac:dyDescent="0.25">
      <c r="A197" s="369" t="str">
        <f>Cover!$G$25</f>
        <v>NO</v>
      </c>
      <c r="B197" s="322" t="s">
        <v>294</v>
      </c>
      <c r="C197" s="320">
        <v>2015</v>
      </c>
      <c r="D197" s="322" t="s">
        <v>291</v>
      </c>
      <c r="E197" s="331" t="s">
        <v>379</v>
      </c>
      <c r="F197" s="320" t="str">
        <f t="shared" si="3"/>
        <v>NO_X_2015_1000 m3_3_2</v>
      </c>
      <c r="G197" s="663"/>
    </row>
    <row r="198" spans="1:7" ht="13.5" thickBot="1" x14ac:dyDescent="0.25">
      <c r="A198" s="369" t="str">
        <f>Cover!$G$25</f>
        <v>NO</v>
      </c>
      <c r="B198" s="322" t="s">
        <v>294</v>
      </c>
      <c r="C198" s="320">
        <v>2015</v>
      </c>
      <c r="D198" s="322" t="s">
        <v>360</v>
      </c>
      <c r="E198" s="331">
        <v>4</v>
      </c>
      <c r="F198" s="320" t="str">
        <f t="shared" si="3"/>
        <v>NO_X_2015_1000 mt_4</v>
      </c>
      <c r="G198" s="663"/>
    </row>
    <row r="199" spans="1:7" ht="13.5" thickBot="1" x14ac:dyDescent="0.25">
      <c r="A199" s="369" t="str">
        <f>Cover!$G$25</f>
        <v>NO</v>
      </c>
      <c r="B199" s="322" t="s">
        <v>294</v>
      </c>
      <c r="C199" s="320">
        <v>2015</v>
      </c>
      <c r="D199" s="322" t="s">
        <v>360</v>
      </c>
      <c r="E199" s="331" t="s">
        <v>380</v>
      </c>
      <c r="F199" s="320" t="str">
        <f t="shared" si="3"/>
        <v>NO_X_2015_1000 mt_4_1</v>
      </c>
      <c r="G199" s="663"/>
    </row>
    <row r="200" spans="1:7" ht="13.5" thickBot="1" x14ac:dyDescent="0.25">
      <c r="A200" s="369" t="str">
        <f>Cover!$G$25</f>
        <v>NO</v>
      </c>
      <c r="B200" s="322" t="s">
        <v>294</v>
      </c>
      <c r="C200" s="320">
        <v>2015</v>
      </c>
      <c r="D200" s="322" t="s">
        <v>360</v>
      </c>
      <c r="E200" s="331" t="s">
        <v>381</v>
      </c>
      <c r="F200" s="320" t="str">
        <f t="shared" si="3"/>
        <v>NO_X_2015_1000 mt_4_2</v>
      </c>
      <c r="G200" s="663"/>
    </row>
    <row r="201" spans="1:7" ht="13.5" thickBot="1" x14ac:dyDescent="0.25">
      <c r="A201" s="369" t="str">
        <f>Cover!$G$25</f>
        <v>NO</v>
      </c>
      <c r="B201" s="322" t="s">
        <v>294</v>
      </c>
      <c r="C201" s="320">
        <v>2015</v>
      </c>
      <c r="D201" s="322" t="s">
        <v>291</v>
      </c>
      <c r="E201" s="331">
        <v>5</v>
      </c>
      <c r="F201" s="320" t="str">
        <f t="shared" si="3"/>
        <v>NO_X_2015_1000 m3_5</v>
      </c>
      <c r="G201" s="663"/>
    </row>
    <row r="202" spans="1:7" ht="13.5" thickBot="1" x14ac:dyDescent="0.25">
      <c r="A202" s="369" t="str">
        <f>Cover!$G$25</f>
        <v>NO</v>
      </c>
      <c r="B202" s="322" t="s">
        <v>294</v>
      </c>
      <c r="C202" s="320">
        <v>2015</v>
      </c>
      <c r="D202" s="322" t="s">
        <v>291</v>
      </c>
      <c r="E202" s="331" t="s">
        <v>109</v>
      </c>
      <c r="F202" s="320" t="str">
        <f t="shared" si="3"/>
        <v>NO_X_2015_1000 m3_5_C</v>
      </c>
      <c r="G202" s="663"/>
    </row>
    <row r="203" spans="1:7" ht="13.5" thickBot="1" x14ac:dyDescent="0.25">
      <c r="A203" s="369" t="str">
        <f>Cover!$G$25</f>
        <v>NO</v>
      </c>
      <c r="B203" s="322" t="s">
        <v>294</v>
      </c>
      <c r="C203" s="320">
        <v>2015</v>
      </c>
      <c r="D203" s="322" t="s">
        <v>291</v>
      </c>
      <c r="E203" s="331" t="s">
        <v>110</v>
      </c>
      <c r="F203" s="320" t="str">
        <f t="shared" si="3"/>
        <v>NO_X_2015_1000 m3_5_NC</v>
      </c>
      <c r="G203" s="663"/>
    </row>
    <row r="204" spans="1:7" ht="13.5" thickBot="1" x14ac:dyDescent="0.25">
      <c r="A204" s="369" t="str">
        <f>Cover!$G$25</f>
        <v>NO</v>
      </c>
      <c r="B204" s="322" t="s">
        <v>294</v>
      </c>
      <c r="C204" s="320">
        <v>2015</v>
      </c>
      <c r="D204" s="322" t="s">
        <v>291</v>
      </c>
      <c r="E204" s="331" t="s">
        <v>111</v>
      </c>
      <c r="F204" s="320" t="str">
        <f t="shared" si="3"/>
        <v>NO_X_2015_1000 m3_5_NC_T</v>
      </c>
      <c r="G204" s="663"/>
    </row>
    <row r="205" spans="1:7" ht="13.5" thickBot="1" x14ac:dyDescent="0.25">
      <c r="A205" s="369" t="str">
        <f>Cover!$G$25</f>
        <v>NO</v>
      </c>
      <c r="B205" s="322" t="s">
        <v>294</v>
      </c>
      <c r="C205" s="320">
        <v>2015</v>
      </c>
      <c r="D205" s="322" t="s">
        <v>291</v>
      </c>
      <c r="E205" s="331">
        <v>6</v>
      </c>
      <c r="F205" s="320" t="str">
        <f t="shared" si="3"/>
        <v>NO_X_2015_1000 m3_6</v>
      </c>
      <c r="G205" s="663"/>
    </row>
    <row r="206" spans="1:7" ht="13.5" thickBot="1" x14ac:dyDescent="0.25">
      <c r="A206" s="369" t="str">
        <f>Cover!$G$25</f>
        <v>NO</v>
      </c>
      <c r="B206" s="322" t="s">
        <v>294</v>
      </c>
      <c r="C206" s="320">
        <v>2015</v>
      </c>
      <c r="D206" s="322" t="s">
        <v>291</v>
      </c>
      <c r="E206" s="331" t="s">
        <v>112</v>
      </c>
      <c r="F206" s="320" t="str">
        <f t="shared" si="3"/>
        <v>NO_X_2015_1000 m3_6_1</v>
      </c>
      <c r="G206" s="663"/>
    </row>
    <row r="207" spans="1:7" ht="13.5" thickBot="1" x14ac:dyDescent="0.25">
      <c r="A207" s="369" t="str">
        <f>Cover!$G$25</f>
        <v>NO</v>
      </c>
      <c r="B207" s="322" t="s">
        <v>294</v>
      </c>
      <c r="C207" s="320">
        <v>2015</v>
      </c>
      <c r="D207" s="322" t="s">
        <v>291</v>
      </c>
      <c r="E207" s="331" t="s">
        <v>113</v>
      </c>
      <c r="F207" s="320" t="str">
        <f t="shared" si="3"/>
        <v>NO_X_2015_1000 m3_6_1_C</v>
      </c>
      <c r="G207" s="663"/>
    </row>
    <row r="208" spans="1:7" ht="13.5" thickBot="1" x14ac:dyDescent="0.25">
      <c r="A208" s="369" t="str">
        <f>Cover!$G$25</f>
        <v>NO</v>
      </c>
      <c r="B208" s="322" t="s">
        <v>294</v>
      </c>
      <c r="C208" s="320">
        <v>2015</v>
      </c>
      <c r="D208" s="322" t="s">
        <v>291</v>
      </c>
      <c r="E208" s="331" t="s">
        <v>114</v>
      </c>
      <c r="F208" s="320" t="str">
        <f t="shared" si="3"/>
        <v>NO_X_2015_1000 m3_6_1_NC</v>
      </c>
      <c r="G208" s="663"/>
    </row>
    <row r="209" spans="1:7" ht="13.5" thickBot="1" x14ac:dyDescent="0.25">
      <c r="A209" s="369" t="str">
        <f>Cover!$G$25</f>
        <v>NO</v>
      </c>
      <c r="B209" s="322" t="s">
        <v>294</v>
      </c>
      <c r="C209" s="320">
        <v>2015</v>
      </c>
      <c r="D209" s="322" t="s">
        <v>291</v>
      </c>
      <c r="E209" s="331" t="s">
        <v>115</v>
      </c>
      <c r="F209" s="320" t="str">
        <f t="shared" si="3"/>
        <v>NO_X_2015_1000 m3_6_1_NC_T</v>
      </c>
      <c r="G209" s="663"/>
    </row>
    <row r="210" spans="1:7" ht="13.5" thickBot="1" x14ac:dyDescent="0.25">
      <c r="A210" s="369" t="str">
        <f>Cover!$G$25</f>
        <v>NO</v>
      </c>
      <c r="B210" s="322" t="s">
        <v>294</v>
      </c>
      <c r="C210" s="320">
        <v>2015</v>
      </c>
      <c r="D210" s="322" t="s">
        <v>291</v>
      </c>
      <c r="E210" s="331" t="s">
        <v>116</v>
      </c>
      <c r="F210" s="320" t="str">
        <f t="shared" si="3"/>
        <v>NO_X_2015_1000 m3_6_2</v>
      </c>
      <c r="G210" s="663"/>
    </row>
    <row r="211" spans="1:7" ht="13.5" thickBot="1" x14ac:dyDescent="0.25">
      <c r="A211" s="369" t="str">
        <f>Cover!$G$25</f>
        <v>NO</v>
      </c>
      <c r="B211" s="322" t="s">
        <v>294</v>
      </c>
      <c r="C211" s="320">
        <v>2015</v>
      </c>
      <c r="D211" s="322" t="s">
        <v>291</v>
      </c>
      <c r="E211" s="331" t="s">
        <v>117</v>
      </c>
      <c r="F211" s="320" t="str">
        <f t="shared" si="3"/>
        <v>NO_X_2015_1000 m3_6_2_C</v>
      </c>
      <c r="G211" s="663"/>
    </row>
    <row r="212" spans="1:7" ht="13.5" thickBot="1" x14ac:dyDescent="0.25">
      <c r="A212" s="369" t="str">
        <f>Cover!$G$25</f>
        <v>NO</v>
      </c>
      <c r="B212" s="322" t="s">
        <v>294</v>
      </c>
      <c r="C212" s="320">
        <v>2015</v>
      </c>
      <c r="D212" s="322" t="s">
        <v>291</v>
      </c>
      <c r="E212" s="331" t="s">
        <v>118</v>
      </c>
      <c r="F212" s="320" t="str">
        <f t="shared" si="3"/>
        <v>NO_X_2015_1000 m3_6_2_NC</v>
      </c>
      <c r="G212" s="663"/>
    </row>
    <row r="213" spans="1:7" ht="13.5" thickBot="1" x14ac:dyDescent="0.25">
      <c r="A213" s="369" t="str">
        <f>Cover!$G$25</f>
        <v>NO</v>
      </c>
      <c r="B213" s="322" t="s">
        <v>294</v>
      </c>
      <c r="C213" s="320">
        <v>2015</v>
      </c>
      <c r="D213" s="322" t="s">
        <v>291</v>
      </c>
      <c r="E213" s="331" t="s">
        <v>119</v>
      </c>
      <c r="F213" s="320" t="str">
        <f t="shared" si="3"/>
        <v>NO_X_2015_1000 m3_6_2_NC_T</v>
      </c>
      <c r="G213" s="663"/>
    </row>
    <row r="214" spans="1:7" ht="13.5" thickBot="1" x14ac:dyDescent="0.25">
      <c r="A214" s="369" t="str">
        <f>Cover!$G$25</f>
        <v>NO</v>
      </c>
      <c r="B214" s="322" t="s">
        <v>294</v>
      </c>
      <c r="C214" s="320">
        <v>2015</v>
      </c>
      <c r="D214" s="322" t="s">
        <v>291</v>
      </c>
      <c r="E214" s="331" t="s">
        <v>120</v>
      </c>
      <c r="F214" s="320" t="str">
        <f t="shared" si="3"/>
        <v>NO_X_2015_1000 m3_6_3</v>
      </c>
      <c r="G214" s="663"/>
    </row>
    <row r="215" spans="1:7" ht="13.5" thickBot="1" x14ac:dyDescent="0.25">
      <c r="A215" s="369" t="str">
        <f>Cover!$G$25</f>
        <v>NO</v>
      </c>
      <c r="B215" s="322" t="s">
        <v>294</v>
      </c>
      <c r="C215" s="320">
        <v>2015</v>
      </c>
      <c r="D215" s="322" t="s">
        <v>291</v>
      </c>
      <c r="E215" s="331" t="s">
        <v>121</v>
      </c>
      <c r="F215" s="320" t="str">
        <f t="shared" si="3"/>
        <v>NO_X_2015_1000 m3_6_3_1</v>
      </c>
      <c r="G215" s="663"/>
    </row>
    <row r="216" spans="1:7" ht="13.5" thickBot="1" x14ac:dyDescent="0.25">
      <c r="A216" s="369" t="str">
        <f>Cover!$G$25</f>
        <v>NO</v>
      </c>
      <c r="B216" s="322" t="s">
        <v>294</v>
      </c>
      <c r="C216" s="320">
        <v>2015</v>
      </c>
      <c r="D216" s="322" t="s">
        <v>291</v>
      </c>
      <c r="E216" s="331" t="s">
        <v>122</v>
      </c>
      <c r="F216" s="320" t="str">
        <f t="shared" si="3"/>
        <v>NO_X_2015_1000 m3_6_4</v>
      </c>
      <c r="G216" s="663"/>
    </row>
    <row r="217" spans="1:7" ht="13.5" thickBot="1" x14ac:dyDescent="0.25">
      <c r="A217" s="369" t="str">
        <f>Cover!$G$25</f>
        <v>NO</v>
      </c>
      <c r="B217" s="322" t="s">
        <v>294</v>
      </c>
      <c r="C217" s="320">
        <v>2015</v>
      </c>
      <c r="D217" s="322" t="s">
        <v>291</v>
      </c>
      <c r="E217" s="331" t="s">
        <v>123</v>
      </c>
      <c r="F217" s="320" t="str">
        <f t="shared" si="3"/>
        <v>NO_X_2015_1000 m3_6_4_1</v>
      </c>
      <c r="G217" s="663"/>
    </row>
    <row r="218" spans="1:7" ht="13.5" thickBot="1" x14ac:dyDescent="0.25">
      <c r="A218" s="369" t="str">
        <f>Cover!$G$25</f>
        <v>NO</v>
      </c>
      <c r="B218" s="322" t="s">
        <v>294</v>
      </c>
      <c r="C218" s="320">
        <v>2015</v>
      </c>
      <c r="D218" s="322" t="s">
        <v>291</v>
      </c>
      <c r="E218" s="331" t="s">
        <v>124</v>
      </c>
      <c r="F218" s="320" t="str">
        <f t="shared" si="3"/>
        <v>NO_X_2015_1000 m3_6_4_2</v>
      </c>
      <c r="G218" s="663"/>
    </row>
    <row r="219" spans="1:7" ht="13.5" thickBot="1" x14ac:dyDescent="0.25">
      <c r="A219" s="369" t="str">
        <f>Cover!$G$25</f>
        <v>NO</v>
      </c>
      <c r="B219" s="322" t="s">
        <v>294</v>
      </c>
      <c r="C219" s="320">
        <v>2015</v>
      </c>
      <c r="D219" s="322" t="s">
        <v>291</v>
      </c>
      <c r="E219" s="331" t="s">
        <v>125</v>
      </c>
      <c r="F219" s="320" t="str">
        <f t="shared" si="3"/>
        <v>NO_X_2015_1000 m3_6_4_3</v>
      </c>
      <c r="G219" s="663"/>
    </row>
    <row r="220" spans="1:7" ht="13.5" thickBot="1" x14ac:dyDescent="0.25">
      <c r="A220" s="369" t="str">
        <f>Cover!$G$25</f>
        <v>NO</v>
      </c>
      <c r="B220" s="322" t="s">
        <v>294</v>
      </c>
      <c r="C220" s="320">
        <v>2015</v>
      </c>
      <c r="D220" s="322" t="s">
        <v>360</v>
      </c>
      <c r="E220" s="331">
        <v>7</v>
      </c>
      <c r="F220" s="320" t="str">
        <f t="shared" si="3"/>
        <v>NO_X_2015_1000 mt_7</v>
      </c>
      <c r="G220" s="663"/>
    </row>
    <row r="221" spans="1:7" ht="13.5" thickBot="1" x14ac:dyDescent="0.25">
      <c r="A221" s="369" t="str">
        <f>Cover!$G$25</f>
        <v>NO</v>
      </c>
      <c r="B221" s="322" t="s">
        <v>294</v>
      </c>
      <c r="C221" s="320">
        <v>2015</v>
      </c>
      <c r="D221" s="322" t="s">
        <v>360</v>
      </c>
      <c r="E221" s="331" t="s">
        <v>126</v>
      </c>
      <c r="F221" s="320" t="str">
        <f t="shared" si="3"/>
        <v>NO_X_2015_1000 mt_7_1</v>
      </c>
      <c r="G221" s="663"/>
    </row>
    <row r="222" spans="1:7" ht="13.5" thickBot="1" x14ac:dyDescent="0.25">
      <c r="A222" s="369" t="str">
        <f>Cover!$G$25</f>
        <v>NO</v>
      </c>
      <c r="B222" s="322" t="s">
        <v>294</v>
      </c>
      <c r="C222" s="320">
        <v>2015</v>
      </c>
      <c r="D222" s="322" t="s">
        <v>360</v>
      </c>
      <c r="E222" s="331" t="s">
        <v>127</v>
      </c>
      <c r="F222" s="320" t="str">
        <f t="shared" si="3"/>
        <v>NO_X_2015_1000 mt_7_2</v>
      </c>
      <c r="G222" s="663"/>
    </row>
    <row r="223" spans="1:7" ht="13.5" thickBot="1" x14ac:dyDescent="0.25">
      <c r="A223" s="369" t="str">
        <f>Cover!$G$25</f>
        <v>NO</v>
      </c>
      <c r="B223" s="322" t="s">
        <v>294</v>
      </c>
      <c r="C223" s="320">
        <v>2015</v>
      </c>
      <c r="D223" s="322" t="s">
        <v>360</v>
      </c>
      <c r="E223" s="331" t="s">
        <v>128</v>
      </c>
      <c r="F223" s="320" t="str">
        <f t="shared" si="3"/>
        <v>NO_X_2015_1000 mt_7_3</v>
      </c>
      <c r="G223" s="663"/>
    </row>
    <row r="224" spans="1:7" ht="13.5" thickBot="1" x14ac:dyDescent="0.25">
      <c r="A224" s="369" t="str">
        <f>Cover!$G$25</f>
        <v>NO</v>
      </c>
      <c r="B224" s="322" t="s">
        <v>294</v>
      </c>
      <c r="C224" s="320">
        <v>2015</v>
      </c>
      <c r="D224" s="322" t="s">
        <v>360</v>
      </c>
      <c r="E224" s="331" t="s">
        <v>129</v>
      </c>
      <c r="F224" s="320" t="str">
        <f t="shared" si="3"/>
        <v>NO_X_2015_1000 mt_7_3_1</v>
      </c>
      <c r="G224" s="663"/>
    </row>
    <row r="225" spans="1:7" ht="13.5" thickBot="1" x14ac:dyDescent="0.25">
      <c r="A225" s="369" t="str">
        <f>Cover!$G$25</f>
        <v>NO</v>
      </c>
      <c r="B225" s="322" t="s">
        <v>294</v>
      </c>
      <c r="C225" s="320">
        <v>2015</v>
      </c>
      <c r="D225" s="322" t="s">
        <v>360</v>
      </c>
      <c r="E225" s="331" t="s">
        <v>130</v>
      </c>
      <c r="F225" s="320" t="str">
        <f t="shared" si="3"/>
        <v>NO_X_2015_1000 mt_7_3_2</v>
      </c>
      <c r="G225" s="663"/>
    </row>
    <row r="226" spans="1:7" ht="13.5" thickBot="1" x14ac:dyDescent="0.25">
      <c r="A226" s="369" t="str">
        <f>Cover!$G$25</f>
        <v>NO</v>
      </c>
      <c r="B226" s="322" t="s">
        <v>294</v>
      </c>
      <c r="C226" s="320">
        <v>2015</v>
      </c>
      <c r="D226" s="322" t="s">
        <v>360</v>
      </c>
      <c r="E226" s="331" t="s">
        <v>131</v>
      </c>
      <c r="F226" s="320" t="str">
        <f t="shared" si="3"/>
        <v>NO_X_2015_1000 mt_7_3_3</v>
      </c>
      <c r="G226" s="663"/>
    </row>
    <row r="227" spans="1:7" ht="13.5" thickBot="1" x14ac:dyDescent="0.25">
      <c r="A227" s="369" t="str">
        <f>Cover!$G$25</f>
        <v>NO</v>
      </c>
      <c r="B227" s="322" t="s">
        <v>294</v>
      </c>
      <c r="C227" s="320">
        <v>2015</v>
      </c>
      <c r="D227" s="322" t="s">
        <v>360</v>
      </c>
      <c r="E227" s="331" t="s">
        <v>132</v>
      </c>
      <c r="F227" s="320" t="str">
        <f t="shared" si="3"/>
        <v>NO_X_2015_1000 mt_7_3_4</v>
      </c>
      <c r="G227" s="663"/>
    </row>
    <row r="228" spans="1:7" ht="13.5" thickBot="1" x14ac:dyDescent="0.25">
      <c r="A228" s="369" t="str">
        <f>Cover!$G$25</f>
        <v>NO</v>
      </c>
      <c r="B228" s="322" t="s">
        <v>294</v>
      </c>
      <c r="C228" s="320">
        <v>2015</v>
      </c>
      <c r="D228" s="322" t="s">
        <v>360</v>
      </c>
      <c r="E228" s="331" t="s">
        <v>133</v>
      </c>
      <c r="F228" s="320" t="str">
        <f t="shared" si="3"/>
        <v>NO_X_2015_1000 mt_7_4</v>
      </c>
      <c r="G228" s="663"/>
    </row>
    <row r="229" spans="1:7" ht="13.5" thickBot="1" x14ac:dyDescent="0.25">
      <c r="A229" s="369" t="str">
        <f>Cover!$G$25</f>
        <v>NO</v>
      </c>
      <c r="B229" s="340" t="s">
        <v>294</v>
      </c>
      <c r="C229" s="320">
        <v>2015</v>
      </c>
      <c r="D229" s="340" t="s">
        <v>360</v>
      </c>
      <c r="E229" s="344">
        <v>8</v>
      </c>
      <c r="F229" s="320" t="str">
        <f t="shared" si="3"/>
        <v>NO_X_2015_1000 mt_8</v>
      </c>
      <c r="G229" s="663"/>
    </row>
    <row r="230" spans="1:7" ht="13.5" thickBot="1" x14ac:dyDescent="0.25">
      <c r="A230" s="369" t="str">
        <f>Cover!$G$25</f>
        <v>NO</v>
      </c>
      <c r="B230" s="324" t="s">
        <v>294</v>
      </c>
      <c r="C230" s="320">
        <v>2015</v>
      </c>
      <c r="D230" s="324" t="s">
        <v>360</v>
      </c>
      <c r="E230" s="338" t="s">
        <v>134</v>
      </c>
      <c r="F230" s="320" t="str">
        <f t="shared" si="3"/>
        <v>NO_X_2015_1000 mt_8_1</v>
      </c>
      <c r="G230" s="663"/>
    </row>
    <row r="231" spans="1:7" ht="13.5" thickBot="1" x14ac:dyDescent="0.25">
      <c r="A231" s="369" t="str">
        <f>Cover!$G$25</f>
        <v>NO</v>
      </c>
      <c r="B231" s="322" t="s">
        <v>294</v>
      </c>
      <c r="C231" s="320">
        <v>2015</v>
      </c>
      <c r="D231" s="322" t="s">
        <v>360</v>
      </c>
      <c r="E231" s="331" t="s">
        <v>135</v>
      </c>
      <c r="F231" s="320" t="str">
        <f t="shared" si="3"/>
        <v>NO_X_2015_1000 mt_8_2</v>
      </c>
      <c r="G231" s="663"/>
    </row>
    <row r="232" spans="1:7" ht="13.5" thickBot="1" x14ac:dyDescent="0.25">
      <c r="A232" s="369" t="str">
        <f>Cover!$G$25</f>
        <v>NO</v>
      </c>
      <c r="B232" s="322" t="s">
        <v>294</v>
      </c>
      <c r="C232" s="320">
        <v>2015</v>
      </c>
      <c r="D232" s="322" t="s">
        <v>360</v>
      </c>
      <c r="E232" s="331">
        <v>9</v>
      </c>
      <c r="F232" s="320" t="str">
        <f t="shared" si="3"/>
        <v>NO_X_2015_1000 mt_9</v>
      </c>
      <c r="G232" s="663"/>
    </row>
    <row r="233" spans="1:7" ht="13.5" thickBot="1" x14ac:dyDescent="0.25">
      <c r="A233" s="369" t="str">
        <f>Cover!$G$25</f>
        <v>NO</v>
      </c>
      <c r="B233" s="322" t="s">
        <v>294</v>
      </c>
      <c r="C233" s="320">
        <v>2015</v>
      </c>
      <c r="D233" s="322" t="s">
        <v>360</v>
      </c>
      <c r="E233" s="331">
        <v>10</v>
      </c>
      <c r="F233" s="320" t="str">
        <f t="shared" si="3"/>
        <v>NO_X_2015_1000 mt_10</v>
      </c>
      <c r="G233" s="663"/>
    </row>
    <row r="234" spans="1:7" ht="13.5" thickBot="1" x14ac:dyDescent="0.25">
      <c r="A234" s="369" t="str">
        <f>Cover!$G$25</f>
        <v>NO</v>
      </c>
      <c r="B234" s="322" t="s">
        <v>294</v>
      </c>
      <c r="C234" s="320">
        <v>2015</v>
      </c>
      <c r="D234" s="322" t="s">
        <v>360</v>
      </c>
      <c r="E234" s="331" t="s">
        <v>136</v>
      </c>
      <c r="F234" s="320" t="str">
        <f t="shared" si="3"/>
        <v>NO_X_2015_1000 mt_10_1</v>
      </c>
      <c r="G234" s="663"/>
    </row>
    <row r="235" spans="1:7" ht="13.5" thickBot="1" x14ac:dyDescent="0.25">
      <c r="A235" s="369" t="str">
        <f>Cover!$G$25</f>
        <v>NO</v>
      </c>
      <c r="B235" s="322" t="s">
        <v>294</v>
      </c>
      <c r="C235" s="320">
        <v>2015</v>
      </c>
      <c r="D235" s="322" t="s">
        <v>360</v>
      </c>
      <c r="E235" s="331" t="s">
        <v>137</v>
      </c>
      <c r="F235" s="320" t="str">
        <f t="shared" si="3"/>
        <v>NO_X_2015_1000 mt_10_1_1</v>
      </c>
      <c r="G235" s="663"/>
    </row>
    <row r="236" spans="1:7" ht="13.5" thickBot="1" x14ac:dyDescent="0.25">
      <c r="A236" s="369" t="str">
        <f>Cover!$G$25</f>
        <v>NO</v>
      </c>
      <c r="B236" s="322" t="s">
        <v>294</v>
      </c>
      <c r="C236" s="320">
        <v>2015</v>
      </c>
      <c r="D236" s="322" t="s">
        <v>360</v>
      </c>
      <c r="E236" s="331" t="s">
        <v>138</v>
      </c>
      <c r="F236" s="320" t="str">
        <f t="shared" si="3"/>
        <v>NO_X_2015_1000 mt_10_1_2</v>
      </c>
      <c r="G236" s="663"/>
    </row>
    <row r="237" spans="1:7" ht="13.5" thickBot="1" x14ac:dyDescent="0.25">
      <c r="A237" s="369" t="str">
        <f>Cover!$G$25</f>
        <v>NO</v>
      </c>
      <c r="B237" s="322" t="s">
        <v>294</v>
      </c>
      <c r="C237" s="320">
        <v>2015</v>
      </c>
      <c r="D237" s="322" t="s">
        <v>360</v>
      </c>
      <c r="E237" s="331" t="s">
        <v>139</v>
      </c>
      <c r="F237" s="320" t="str">
        <f t="shared" si="3"/>
        <v>NO_X_2015_1000 mt_10_1_3</v>
      </c>
      <c r="G237" s="663"/>
    </row>
    <row r="238" spans="1:7" ht="13.5" thickBot="1" x14ac:dyDescent="0.25">
      <c r="A238" s="369" t="str">
        <f>Cover!$G$25</f>
        <v>NO</v>
      </c>
      <c r="B238" s="322" t="s">
        <v>294</v>
      </c>
      <c r="C238" s="320">
        <v>2015</v>
      </c>
      <c r="D238" s="322" t="s">
        <v>360</v>
      </c>
      <c r="E238" s="331" t="s">
        <v>140</v>
      </c>
      <c r="F238" s="320" t="str">
        <f t="shared" si="3"/>
        <v>NO_X_2015_1000 mt_10_1_4</v>
      </c>
      <c r="G238" s="663"/>
    </row>
    <row r="239" spans="1:7" ht="13.5" thickBot="1" x14ac:dyDescent="0.25">
      <c r="A239" s="369" t="str">
        <f>Cover!$G$25</f>
        <v>NO</v>
      </c>
      <c r="B239" s="322" t="s">
        <v>294</v>
      </c>
      <c r="C239" s="320">
        <v>2015</v>
      </c>
      <c r="D239" s="322" t="s">
        <v>360</v>
      </c>
      <c r="E239" s="331" t="s">
        <v>141</v>
      </c>
      <c r="F239" s="320" t="str">
        <f t="shared" si="3"/>
        <v>NO_X_2015_1000 mt_10_2</v>
      </c>
      <c r="G239" s="663"/>
    </row>
    <row r="240" spans="1:7" ht="13.5" thickBot="1" x14ac:dyDescent="0.25">
      <c r="A240" s="369" t="str">
        <f>Cover!$G$25</f>
        <v>NO</v>
      </c>
      <c r="B240" s="322" t="s">
        <v>294</v>
      </c>
      <c r="C240" s="320">
        <v>2015</v>
      </c>
      <c r="D240" s="322" t="s">
        <v>360</v>
      </c>
      <c r="E240" s="331" t="s">
        <v>142</v>
      </c>
      <c r="F240" s="320" t="str">
        <f t="shared" si="3"/>
        <v>NO_X_2015_1000 mt_10_3</v>
      </c>
      <c r="G240" s="663"/>
    </row>
    <row r="241" spans="1:7" ht="13.5" thickBot="1" x14ac:dyDescent="0.25">
      <c r="A241" s="369" t="str">
        <f>Cover!$G$25</f>
        <v>NO</v>
      </c>
      <c r="B241" s="322" t="s">
        <v>294</v>
      </c>
      <c r="C241" s="320">
        <v>2015</v>
      </c>
      <c r="D241" s="322" t="s">
        <v>360</v>
      </c>
      <c r="E241" s="331" t="s">
        <v>143</v>
      </c>
      <c r="F241" s="320" t="str">
        <f t="shared" si="3"/>
        <v>NO_X_2015_1000 mt_10_3_1</v>
      </c>
      <c r="G241" s="663"/>
    </row>
    <row r="242" spans="1:7" ht="13.5" thickBot="1" x14ac:dyDescent="0.25">
      <c r="A242" s="369" t="str">
        <f>Cover!$G$25</f>
        <v>NO</v>
      </c>
      <c r="B242" s="322" t="s">
        <v>294</v>
      </c>
      <c r="C242" s="320">
        <v>2015</v>
      </c>
      <c r="D242" s="322" t="s">
        <v>360</v>
      </c>
      <c r="E242" s="331" t="s">
        <v>144</v>
      </c>
      <c r="F242" s="320" t="str">
        <f t="shared" si="3"/>
        <v>NO_X_2015_1000 mt_10_3_2</v>
      </c>
      <c r="G242" s="663"/>
    </row>
    <row r="243" spans="1:7" ht="13.5" thickBot="1" x14ac:dyDescent="0.25">
      <c r="A243" s="369" t="str">
        <f>Cover!$G$25</f>
        <v>NO</v>
      </c>
      <c r="B243" s="322" t="s">
        <v>294</v>
      </c>
      <c r="C243" s="320">
        <v>2015</v>
      </c>
      <c r="D243" s="322" t="s">
        <v>360</v>
      </c>
      <c r="E243" s="331" t="s">
        <v>145</v>
      </c>
      <c r="F243" s="320" t="str">
        <f t="shared" si="3"/>
        <v>NO_X_2015_1000 mt_10_3_3</v>
      </c>
      <c r="G243" s="663"/>
    </row>
    <row r="244" spans="1:7" ht="13.5" thickBot="1" x14ac:dyDescent="0.25">
      <c r="A244" s="369" t="str">
        <f>Cover!$G$25</f>
        <v>NO</v>
      </c>
      <c r="B244" s="322" t="s">
        <v>294</v>
      </c>
      <c r="C244" s="320">
        <v>2015</v>
      </c>
      <c r="D244" s="322" t="s">
        <v>360</v>
      </c>
      <c r="E244" s="331" t="s">
        <v>146</v>
      </c>
      <c r="F244" s="320" t="str">
        <f t="shared" si="3"/>
        <v>NO_X_2015_1000 mt_10_3_4</v>
      </c>
      <c r="G244" s="663"/>
    </row>
    <row r="245" spans="1:7" ht="13.5" thickBot="1" x14ac:dyDescent="0.25">
      <c r="A245" s="369" t="str">
        <f>Cover!$G$25</f>
        <v>NO</v>
      </c>
      <c r="B245" s="322" t="s">
        <v>294</v>
      </c>
      <c r="C245" s="320">
        <v>2015</v>
      </c>
      <c r="D245" s="322" t="s">
        <v>360</v>
      </c>
      <c r="E245" s="331" t="s">
        <v>147</v>
      </c>
      <c r="F245" s="320" t="str">
        <f t="shared" si="3"/>
        <v>NO_X_2015_1000 mt_10_4</v>
      </c>
      <c r="G245" s="663"/>
    </row>
    <row r="246" spans="1:7" ht="13.5" thickBot="1" x14ac:dyDescent="0.25">
      <c r="A246" s="369" t="str">
        <f>Cover!$G$25</f>
        <v>NO</v>
      </c>
      <c r="B246" s="322" t="s">
        <v>294</v>
      </c>
      <c r="C246" s="320">
        <v>2015</v>
      </c>
      <c r="D246" s="322" t="s">
        <v>214</v>
      </c>
      <c r="E246" s="331">
        <v>1</v>
      </c>
      <c r="F246" s="320" t="str">
        <f t="shared" si="3"/>
        <v>NO_X_2015_1000 NAC_1</v>
      </c>
      <c r="G246" s="663"/>
    </row>
    <row r="247" spans="1:7" ht="13.5" thickBot="1" x14ac:dyDescent="0.25">
      <c r="A247" s="369" t="str">
        <f>Cover!$G$25</f>
        <v>NO</v>
      </c>
      <c r="B247" s="322" t="s">
        <v>294</v>
      </c>
      <c r="C247" s="320">
        <v>2015</v>
      </c>
      <c r="D247" s="322" t="s">
        <v>214</v>
      </c>
      <c r="E247" s="331" t="s">
        <v>93</v>
      </c>
      <c r="F247" s="320" t="str">
        <f t="shared" si="3"/>
        <v>NO_X_2015_1000 NAC_1_1</v>
      </c>
      <c r="G247" s="663"/>
    </row>
    <row r="248" spans="1:7" ht="13.5" thickBot="1" x14ac:dyDescent="0.25">
      <c r="A248" s="369" t="str">
        <f>Cover!$G$25</f>
        <v>NO</v>
      </c>
      <c r="B248" s="322" t="s">
        <v>294</v>
      </c>
      <c r="C248" s="320">
        <v>2015</v>
      </c>
      <c r="D248" s="322" t="s">
        <v>214</v>
      </c>
      <c r="E248" s="331" t="s">
        <v>96</v>
      </c>
      <c r="F248" s="320" t="str">
        <f t="shared" si="3"/>
        <v>NO_X_2015_1000 NAC_1_2</v>
      </c>
      <c r="G248" s="663"/>
    </row>
    <row r="249" spans="1:7" ht="13.5" thickBot="1" x14ac:dyDescent="0.25">
      <c r="A249" s="369" t="str">
        <f>Cover!$G$25</f>
        <v>NO</v>
      </c>
      <c r="B249" s="322" t="s">
        <v>294</v>
      </c>
      <c r="C249" s="320">
        <v>2015</v>
      </c>
      <c r="D249" s="322" t="s">
        <v>214</v>
      </c>
      <c r="E249" s="331" t="s">
        <v>97</v>
      </c>
      <c r="F249" s="320" t="str">
        <f t="shared" si="3"/>
        <v>NO_X_2015_1000 NAC_1_2_C</v>
      </c>
      <c r="G249" s="663"/>
    </row>
    <row r="250" spans="1:7" ht="13.5" thickBot="1" x14ac:dyDescent="0.25">
      <c r="A250" s="369" t="str">
        <f>Cover!$G$25</f>
        <v>NO</v>
      </c>
      <c r="B250" s="322" t="s">
        <v>294</v>
      </c>
      <c r="C250" s="320">
        <v>2015</v>
      </c>
      <c r="D250" s="322" t="s">
        <v>214</v>
      </c>
      <c r="E250" s="331" t="s">
        <v>98</v>
      </c>
      <c r="F250" s="320" t="str">
        <f t="shared" si="3"/>
        <v>NO_X_2015_1000 NAC_1_2_NC</v>
      </c>
      <c r="G250" s="663"/>
    </row>
    <row r="251" spans="1:7" ht="13.5" thickBot="1" x14ac:dyDescent="0.25">
      <c r="A251" s="369" t="str">
        <f>Cover!$G$25</f>
        <v>NO</v>
      </c>
      <c r="B251" s="322" t="s">
        <v>294</v>
      </c>
      <c r="C251" s="320">
        <v>2015</v>
      </c>
      <c r="D251" s="322" t="s">
        <v>214</v>
      </c>
      <c r="E251" s="331" t="s">
        <v>99</v>
      </c>
      <c r="F251" s="320" t="str">
        <f t="shared" si="3"/>
        <v>NO_X_2015_1000 NAC_1_2_NC_T</v>
      </c>
      <c r="G251" s="663"/>
    </row>
    <row r="252" spans="1:7" ht="13.5" thickBot="1" x14ac:dyDescent="0.25">
      <c r="A252" s="369" t="str">
        <f>Cover!$G$25</f>
        <v>NO</v>
      </c>
      <c r="B252" s="322" t="s">
        <v>294</v>
      </c>
      <c r="C252" s="320">
        <v>2015</v>
      </c>
      <c r="D252" s="322" t="s">
        <v>214</v>
      </c>
      <c r="E252" s="331">
        <v>2</v>
      </c>
      <c r="F252" s="320" t="str">
        <f t="shared" si="3"/>
        <v>NO_X_2015_1000 NAC_2</v>
      </c>
      <c r="G252" s="663"/>
    </row>
    <row r="253" spans="1:7" ht="13.5" thickBot="1" x14ac:dyDescent="0.25">
      <c r="A253" s="369" t="str">
        <f>Cover!$G$25</f>
        <v>NO</v>
      </c>
      <c r="B253" s="322" t="s">
        <v>294</v>
      </c>
      <c r="C253" s="320">
        <v>2015</v>
      </c>
      <c r="D253" s="322" t="s">
        <v>214</v>
      </c>
      <c r="E253" s="331">
        <v>3</v>
      </c>
      <c r="F253" s="320" t="str">
        <f t="shared" si="3"/>
        <v>NO_X_2015_1000 NAC_3</v>
      </c>
      <c r="G253" s="663"/>
    </row>
    <row r="254" spans="1:7" ht="13.5" thickBot="1" x14ac:dyDescent="0.25">
      <c r="A254" s="369" t="str">
        <f>Cover!$G$25</f>
        <v>NO</v>
      </c>
      <c r="B254" s="322" t="s">
        <v>294</v>
      </c>
      <c r="C254" s="320">
        <v>2015</v>
      </c>
      <c r="D254" s="322" t="s">
        <v>214</v>
      </c>
      <c r="E254" s="331" t="s">
        <v>378</v>
      </c>
      <c r="F254" s="320" t="str">
        <f t="shared" si="3"/>
        <v>NO_X_2015_1000 NAC_3_1</v>
      </c>
      <c r="G254" s="663"/>
    </row>
    <row r="255" spans="1:7" ht="13.5" thickBot="1" x14ac:dyDescent="0.25">
      <c r="A255" s="369" t="str">
        <f>Cover!$G$25</f>
        <v>NO</v>
      </c>
      <c r="B255" s="322" t="s">
        <v>294</v>
      </c>
      <c r="C255" s="320">
        <v>2015</v>
      </c>
      <c r="D255" s="322" t="s">
        <v>214</v>
      </c>
      <c r="E255" s="331" t="s">
        <v>379</v>
      </c>
      <c r="F255" s="320" t="str">
        <f t="shared" si="3"/>
        <v>NO_X_2015_1000 NAC_3_2</v>
      </c>
      <c r="G255" s="663"/>
    </row>
    <row r="256" spans="1:7" ht="13.5" thickBot="1" x14ac:dyDescent="0.25">
      <c r="A256" s="369" t="str">
        <f>Cover!$G$25</f>
        <v>NO</v>
      </c>
      <c r="B256" s="322" t="s">
        <v>294</v>
      </c>
      <c r="C256" s="320">
        <v>2015</v>
      </c>
      <c r="D256" s="322" t="s">
        <v>214</v>
      </c>
      <c r="E256" s="331">
        <v>4</v>
      </c>
      <c r="F256" s="320" t="str">
        <f t="shared" si="3"/>
        <v>NO_X_2015_1000 NAC_4</v>
      </c>
      <c r="G256" s="663"/>
    </row>
    <row r="257" spans="1:7" ht="13.5" thickBot="1" x14ac:dyDescent="0.25">
      <c r="A257" s="369" t="str">
        <f>Cover!$G$25</f>
        <v>NO</v>
      </c>
      <c r="B257" s="322" t="s">
        <v>294</v>
      </c>
      <c r="C257" s="320">
        <v>2015</v>
      </c>
      <c r="D257" s="322" t="s">
        <v>214</v>
      </c>
      <c r="E257" s="331" t="s">
        <v>380</v>
      </c>
      <c r="F257" s="320" t="str">
        <f t="shared" si="3"/>
        <v>NO_X_2015_1000 NAC_4_1</v>
      </c>
      <c r="G257" s="663"/>
    </row>
    <row r="258" spans="1:7" ht="13.5" thickBot="1" x14ac:dyDescent="0.25">
      <c r="A258" s="369" t="str">
        <f>Cover!$G$25</f>
        <v>NO</v>
      </c>
      <c r="B258" s="322" t="s">
        <v>294</v>
      </c>
      <c r="C258" s="320">
        <v>2015</v>
      </c>
      <c r="D258" s="322" t="s">
        <v>214</v>
      </c>
      <c r="E258" s="331" t="s">
        <v>381</v>
      </c>
      <c r="F258" s="320" t="str">
        <f t="shared" si="3"/>
        <v>NO_X_2015_1000 NAC_4_2</v>
      </c>
      <c r="G258" s="663"/>
    </row>
    <row r="259" spans="1:7" ht="13.5" thickBot="1" x14ac:dyDescent="0.25">
      <c r="A259" s="369" t="str">
        <f>Cover!$G$25</f>
        <v>NO</v>
      </c>
      <c r="B259" s="322" t="s">
        <v>294</v>
      </c>
      <c r="C259" s="320">
        <v>2015</v>
      </c>
      <c r="D259" s="322" t="s">
        <v>214</v>
      </c>
      <c r="E259" s="331">
        <v>5</v>
      </c>
      <c r="F259" s="320" t="str">
        <f t="shared" ref="F259:F322" si="4">CONCATENATE(A259,"_",B259,"_",C259,"_",D259,"_",E259)</f>
        <v>NO_X_2015_1000 NAC_5</v>
      </c>
      <c r="G259" s="663"/>
    </row>
    <row r="260" spans="1:7" ht="13.5" thickBot="1" x14ac:dyDescent="0.25">
      <c r="A260" s="369" t="str">
        <f>Cover!$G$25</f>
        <v>NO</v>
      </c>
      <c r="B260" s="322" t="s">
        <v>294</v>
      </c>
      <c r="C260" s="320">
        <v>2015</v>
      </c>
      <c r="D260" s="322" t="s">
        <v>214</v>
      </c>
      <c r="E260" s="331" t="s">
        <v>109</v>
      </c>
      <c r="F260" s="320" t="str">
        <f t="shared" si="4"/>
        <v>NO_X_2015_1000 NAC_5_C</v>
      </c>
      <c r="G260" s="663"/>
    </row>
    <row r="261" spans="1:7" ht="13.5" thickBot="1" x14ac:dyDescent="0.25">
      <c r="A261" s="369" t="str">
        <f>Cover!$G$25</f>
        <v>NO</v>
      </c>
      <c r="B261" s="322" t="s">
        <v>294</v>
      </c>
      <c r="C261" s="320">
        <v>2015</v>
      </c>
      <c r="D261" s="322" t="s">
        <v>214</v>
      </c>
      <c r="E261" s="331" t="s">
        <v>110</v>
      </c>
      <c r="F261" s="320" t="str">
        <f t="shared" si="4"/>
        <v>NO_X_2015_1000 NAC_5_NC</v>
      </c>
      <c r="G261" s="663"/>
    </row>
    <row r="262" spans="1:7" ht="13.5" thickBot="1" x14ac:dyDescent="0.25">
      <c r="A262" s="369" t="str">
        <f>Cover!$G$25</f>
        <v>NO</v>
      </c>
      <c r="B262" s="322" t="s">
        <v>294</v>
      </c>
      <c r="C262" s="320">
        <v>2015</v>
      </c>
      <c r="D262" s="322" t="s">
        <v>214</v>
      </c>
      <c r="E262" s="331" t="s">
        <v>111</v>
      </c>
      <c r="F262" s="320" t="str">
        <f t="shared" si="4"/>
        <v>NO_X_2015_1000 NAC_5_NC_T</v>
      </c>
      <c r="G262" s="663"/>
    </row>
    <row r="263" spans="1:7" ht="13.5" thickBot="1" x14ac:dyDescent="0.25">
      <c r="A263" s="369" t="str">
        <f>Cover!$G$25</f>
        <v>NO</v>
      </c>
      <c r="B263" s="322" t="s">
        <v>294</v>
      </c>
      <c r="C263" s="320">
        <v>2015</v>
      </c>
      <c r="D263" s="322" t="s">
        <v>214</v>
      </c>
      <c r="E263" s="331">
        <v>6</v>
      </c>
      <c r="F263" s="320" t="str">
        <f t="shared" si="4"/>
        <v>NO_X_2015_1000 NAC_6</v>
      </c>
      <c r="G263" s="663"/>
    </row>
    <row r="264" spans="1:7" ht="13.5" thickBot="1" x14ac:dyDescent="0.25">
      <c r="A264" s="369" t="str">
        <f>Cover!$G$25</f>
        <v>NO</v>
      </c>
      <c r="B264" s="322" t="s">
        <v>294</v>
      </c>
      <c r="C264" s="320">
        <v>2015</v>
      </c>
      <c r="D264" s="322" t="s">
        <v>214</v>
      </c>
      <c r="E264" s="331" t="s">
        <v>112</v>
      </c>
      <c r="F264" s="320" t="str">
        <f t="shared" si="4"/>
        <v>NO_X_2015_1000 NAC_6_1</v>
      </c>
      <c r="G264" s="663"/>
    </row>
    <row r="265" spans="1:7" ht="13.5" thickBot="1" x14ac:dyDescent="0.25">
      <c r="A265" s="369" t="str">
        <f>Cover!$G$25</f>
        <v>NO</v>
      </c>
      <c r="B265" s="322" t="s">
        <v>294</v>
      </c>
      <c r="C265" s="320">
        <v>2015</v>
      </c>
      <c r="D265" s="322" t="s">
        <v>214</v>
      </c>
      <c r="E265" s="331" t="s">
        <v>113</v>
      </c>
      <c r="F265" s="320" t="str">
        <f t="shared" si="4"/>
        <v>NO_X_2015_1000 NAC_6_1_C</v>
      </c>
      <c r="G265" s="663"/>
    </row>
    <row r="266" spans="1:7" ht="13.5" thickBot="1" x14ac:dyDescent="0.25">
      <c r="A266" s="369" t="str">
        <f>Cover!$G$25</f>
        <v>NO</v>
      </c>
      <c r="B266" s="322" t="s">
        <v>294</v>
      </c>
      <c r="C266" s="320">
        <v>2015</v>
      </c>
      <c r="D266" s="322" t="s">
        <v>214</v>
      </c>
      <c r="E266" s="331" t="s">
        <v>114</v>
      </c>
      <c r="F266" s="320" t="str">
        <f t="shared" si="4"/>
        <v>NO_X_2015_1000 NAC_6_1_NC</v>
      </c>
      <c r="G266" s="663"/>
    </row>
    <row r="267" spans="1:7" ht="13.5" thickBot="1" x14ac:dyDescent="0.25">
      <c r="A267" s="369" t="str">
        <f>Cover!$G$25</f>
        <v>NO</v>
      </c>
      <c r="B267" s="322" t="s">
        <v>294</v>
      </c>
      <c r="C267" s="320">
        <v>2015</v>
      </c>
      <c r="D267" s="322" t="s">
        <v>214</v>
      </c>
      <c r="E267" s="331" t="s">
        <v>115</v>
      </c>
      <c r="F267" s="320" t="str">
        <f t="shared" si="4"/>
        <v>NO_X_2015_1000 NAC_6_1_NC_T</v>
      </c>
      <c r="G267" s="663"/>
    </row>
    <row r="268" spans="1:7" ht="13.5" thickBot="1" x14ac:dyDescent="0.25">
      <c r="A268" s="369" t="str">
        <f>Cover!$G$25</f>
        <v>NO</v>
      </c>
      <c r="B268" s="322" t="s">
        <v>294</v>
      </c>
      <c r="C268" s="320">
        <v>2015</v>
      </c>
      <c r="D268" s="322" t="s">
        <v>214</v>
      </c>
      <c r="E268" s="331" t="s">
        <v>116</v>
      </c>
      <c r="F268" s="320" t="str">
        <f t="shared" si="4"/>
        <v>NO_X_2015_1000 NAC_6_2</v>
      </c>
      <c r="G268" s="663"/>
    </row>
    <row r="269" spans="1:7" ht="13.5" thickBot="1" x14ac:dyDescent="0.25">
      <c r="A269" s="369" t="str">
        <f>Cover!$G$25</f>
        <v>NO</v>
      </c>
      <c r="B269" s="322" t="s">
        <v>294</v>
      </c>
      <c r="C269" s="320">
        <v>2015</v>
      </c>
      <c r="D269" s="322" t="s">
        <v>214</v>
      </c>
      <c r="E269" s="331" t="s">
        <v>117</v>
      </c>
      <c r="F269" s="320" t="str">
        <f t="shared" si="4"/>
        <v>NO_X_2015_1000 NAC_6_2_C</v>
      </c>
      <c r="G269" s="663"/>
    </row>
    <row r="270" spans="1:7" ht="13.5" thickBot="1" x14ac:dyDescent="0.25">
      <c r="A270" s="369" t="str">
        <f>Cover!$G$25</f>
        <v>NO</v>
      </c>
      <c r="B270" s="322" t="s">
        <v>294</v>
      </c>
      <c r="C270" s="320">
        <v>2015</v>
      </c>
      <c r="D270" s="322" t="s">
        <v>214</v>
      </c>
      <c r="E270" s="331" t="s">
        <v>118</v>
      </c>
      <c r="F270" s="320" t="str">
        <f t="shared" si="4"/>
        <v>NO_X_2015_1000 NAC_6_2_NC</v>
      </c>
      <c r="G270" s="663"/>
    </row>
    <row r="271" spans="1:7" ht="13.5" thickBot="1" x14ac:dyDescent="0.25">
      <c r="A271" s="369" t="str">
        <f>Cover!$G$25</f>
        <v>NO</v>
      </c>
      <c r="B271" s="322" t="s">
        <v>294</v>
      </c>
      <c r="C271" s="320">
        <v>2015</v>
      </c>
      <c r="D271" s="322" t="s">
        <v>214</v>
      </c>
      <c r="E271" s="331" t="s">
        <v>119</v>
      </c>
      <c r="F271" s="320" t="str">
        <f t="shared" si="4"/>
        <v>NO_X_2015_1000 NAC_6_2_NC_T</v>
      </c>
      <c r="G271" s="663"/>
    </row>
    <row r="272" spans="1:7" ht="13.5" thickBot="1" x14ac:dyDescent="0.25">
      <c r="A272" s="369" t="str">
        <f>Cover!$G$25</f>
        <v>NO</v>
      </c>
      <c r="B272" s="322" t="s">
        <v>294</v>
      </c>
      <c r="C272" s="320">
        <v>2015</v>
      </c>
      <c r="D272" s="322" t="s">
        <v>214</v>
      </c>
      <c r="E272" s="331" t="s">
        <v>120</v>
      </c>
      <c r="F272" s="320" t="str">
        <f t="shared" si="4"/>
        <v>NO_X_2015_1000 NAC_6_3</v>
      </c>
      <c r="G272" s="663"/>
    </row>
    <row r="273" spans="1:7" ht="13.5" thickBot="1" x14ac:dyDescent="0.25">
      <c r="A273" s="369" t="str">
        <f>Cover!$G$25</f>
        <v>NO</v>
      </c>
      <c r="B273" s="322" t="s">
        <v>294</v>
      </c>
      <c r="C273" s="320">
        <v>2015</v>
      </c>
      <c r="D273" s="322" t="s">
        <v>214</v>
      </c>
      <c r="E273" s="331" t="s">
        <v>121</v>
      </c>
      <c r="F273" s="320" t="str">
        <f t="shared" si="4"/>
        <v>NO_X_2015_1000 NAC_6_3_1</v>
      </c>
      <c r="G273" s="663"/>
    </row>
    <row r="274" spans="1:7" ht="13.5" thickBot="1" x14ac:dyDescent="0.25">
      <c r="A274" s="369" t="str">
        <f>Cover!$G$25</f>
        <v>NO</v>
      </c>
      <c r="B274" s="322" t="s">
        <v>294</v>
      </c>
      <c r="C274" s="320">
        <v>2015</v>
      </c>
      <c r="D274" s="322" t="s">
        <v>214</v>
      </c>
      <c r="E274" s="331" t="s">
        <v>122</v>
      </c>
      <c r="F274" s="320" t="str">
        <f t="shared" si="4"/>
        <v>NO_X_2015_1000 NAC_6_4</v>
      </c>
      <c r="G274" s="663"/>
    </row>
    <row r="275" spans="1:7" ht="13.5" thickBot="1" x14ac:dyDescent="0.25">
      <c r="A275" s="369" t="str">
        <f>Cover!$G$25</f>
        <v>NO</v>
      </c>
      <c r="B275" s="322" t="s">
        <v>294</v>
      </c>
      <c r="C275" s="320">
        <v>2015</v>
      </c>
      <c r="D275" s="322" t="s">
        <v>214</v>
      </c>
      <c r="E275" s="331" t="s">
        <v>123</v>
      </c>
      <c r="F275" s="320" t="str">
        <f t="shared" si="4"/>
        <v>NO_X_2015_1000 NAC_6_4_1</v>
      </c>
      <c r="G275" s="663"/>
    </row>
    <row r="276" spans="1:7" ht="13.5" thickBot="1" x14ac:dyDescent="0.25">
      <c r="A276" s="369" t="str">
        <f>Cover!$G$25</f>
        <v>NO</v>
      </c>
      <c r="B276" s="322" t="s">
        <v>294</v>
      </c>
      <c r="C276" s="320">
        <v>2015</v>
      </c>
      <c r="D276" s="322" t="s">
        <v>214</v>
      </c>
      <c r="E276" s="331" t="s">
        <v>124</v>
      </c>
      <c r="F276" s="320" t="str">
        <f t="shared" si="4"/>
        <v>NO_X_2015_1000 NAC_6_4_2</v>
      </c>
      <c r="G276" s="663"/>
    </row>
    <row r="277" spans="1:7" ht="13.5" thickBot="1" x14ac:dyDescent="0.25">
      <c r="A277" s="369" t="str">
        <f>Cover!$G$25</f>
        <v>NO</v>
      </c>
      <c r="B277" s="322" t="s">
        <v>294</v>
      </c>
      <c r="C277" s="320">
        <v>2015</v>
      </c>
      <c r="D277" s="322" t="s">
        <v>214</v>
      </c>
      <c r="E277" s="331" t="s">
        <v>125</v>
      </c>
      <c r="F277" s="320" t="str">
        <f t="shared" si="4"/>
        <v>NO_X_2015_1000 NAC_6_4_3</v>
      </c>
      <c r="G277" s="663"/>
    </row>
    <row r="278" spans="1:7" ht="13.5" thickBot="1" x14ac:dyDescent="0.25">
      <c r="A278" s="369" t="str">
        <f>Cover!$G$25</f>
        <v>NO</v>
      </c>
      <c r="B278" s="322" t="s">
        <v>294</v>
      </c>
      <c r="C278" s="320">
        <v>2015</v>
      </c>
      <c r="D278" s="322" t="s">
        <v>214</v>
      </c>
      <c r="E278" s="331">
        <v>7</v>
      </c>
      <c r="F278" s="320" t="str">
        <f t="shared" si="4"/>
        <v>NO_X_2015_1000 NAC_7</v>
      </c>
      <c r="G278" s="663"/>
    </row>
    <row r="279" spans="1:7" ht="13.5" thickBot="1" x14ac:dyDescent="0.25">
      <c r="A279" s="369" t="str">
        <f>Cover!$G$25</f>
        <v>NO</v>
      </c>
      <c r="B279" s="322" t="s">
        <v>294</v>
      </c>
      <c r="C279" s="320">
        <v>2015</v>
      </c>
      <c r="D279" s="322" t="s">
        <v>214</v>
      </c>
      <c r="E279" s="331" t="s">
        <v>126</v>
      </c>
      <c r="F279" s="320" t="str">
        <f t="shared" si="4"/>
        <v>NO_X_2015_1000 NAC_7_1</v>
      </c>
      <c r="G279" s="663"/>
    </row>
    <row r="280" spans="1:7" ht="13.5" thickBot="1" x14ac:dyDescent="0.25">
      <c r="A280" s="369" t="str">
        <f>Cover!$G$25</f>
        <v>NO</v>
      </c>
      <c r="B280" s="322" t="s">
        <v>294</v>
      </c>
      <c r="C280" s="320">
        <v>2015</v>
      </c>
      <c r="D280" s="322" t="s">
        <v>214</v>
      </c>
      <c r="E280" s="331" t="s">
        <v>127</v>
      </c>
      <c r="F280" s="320" t="str">
        <f t="shared" si="4"/>
        <v>NO_X_2015_1000 NAC_7_2</v>
      </c>
      <c r="G280" s="663"/>
    </row>
    <row r="281" spans="1:7" ht="13.5" thickBot="1" x14ac:dyDescent="0.25">
      <c r="A281" s="369" t="str">
        <f>Cover!$G$25</f>
        <v>NO</v>
      </c>
      <c r="B281" s="322" t="s">
        <v>294</v>
      </c>
      <c r="C281" s="320">
        <v>2015</v>
      </c>
      <c r="D281" s="322" t="s">
        <v>214</v>
      </c>
      <c r="E281" s="331" t="s">
        <v>128</v>
      </c>
      <c r="F281" s="320" t="str">
        <f t="shared" si="4"/>
        <v>NO_X_2015_1000 NAC_7_3</v>
      </c>
      <c r="G281" s="663"/>
    </row>
    <row r="282" spans="1:7" ht="13.5" thickBot="1" x14ac:dyDescent="0.25">
      <c r="A282" s="369" t="str">
        <f>Cover!$G$25</f>
        <v>NO</v>
      </c>
      <c r="B282" s="322" t="s">
        <v>294</v>
      </c>
      <c r="C282" s="320">
        <v>2015</v>
      </c>
      <c r="D282" s="322" t="s">
        <v>214</v>
      </c>
      <c r="E282" s="331" t="s">
        <v>129</v>
      </c>
      <c r="F282" s="320" t="str">
        <f t="shared" si="4"/>
        <v>NO_X_2015_1000 NAC_7_3_1</v>
      </c>
      <c r="G282" s="663"/>
    </row>
    <row r="283" spans="1:7" ht="13.5" thickBot="1" x14ac:dyDescent="0.25">
      <c r="A283" s="369" t="str">
        <f>Cover!$G$25</f>
        <v>NO</v>
      </c>
      <c r="B283" s="329" t="s">
        <v>294</v>
      </c>
      <c r="C283" s="320">
        <v>2015</v>
      </c>
      <c r="D283" s="329" t="s">
        <v>214</v>
      </c>
      <c r="E283" s="339" t="s">
        <v>130</v>
      </c>
      <c r="F283" s="320" t="str">
        <f t="shared" si="4"/>
        <v>NO_X_2015_1000 NAC_7_3_2</v>
      </c>
      <c r="G283" s="663"/>
    </row>
    <row r="284" spans="1:7" ht="13.5" thickBot="1" x14ac:dyDescent="0.25">
      <c r="A284" s="369" t="str">
        <f>Cover!$G$25</f>
        <v>NO</v>
      </c>
      <c r="B284" s="324" t="s">
        <v>294</v>
      </c>
      <c r="C284" s="320">
        <v>2015</v>
      </c>
      <c r="D284" s="324" t="s">
        <v>214</v>
      </c>
      <c r="E284" s="338" t="s">
        <v>131</v>
      </c>
      <c r="F284" s="320" t="str">
        <f t="shared" si="4"/>
        <v>NO_X_2015_1000 NAC_7_3_3</v>
      </c>
      <c r="G284" s="663"/>
    </row>
    <row r="285" spans="1:7" ht="13.5" thickBot="1" x14ac:dyDescent="0.25">
      <c r="A285" s="369" t="str">
        <f>Cover!$G$25</f>
        <v>NO</v>
      </c>
      <c r="B285" s="332" t="s">
        <v>294</v>
      </c>
      <c r="C285" s="320">
        <v>2015</v>
      </c>
      <c r="D285" s="322" t="s">
        <v>214</v>
      </c>
      <c r="E285" s="331" t="s">
        <v>132</v>
      </c>
      <c r="F285" s="320" t="str">
        <f t="shared" si="4"/>
        <v>NO_X_2015_1000 NAC_7_3_4</v>
      </c>
      <c r="G285" s="663"/>
    </row>
    <row r="286" spans="1:7" ht="13.5" thickBot="1" x14ac:dyDescent="0.25">
      <c r="A286" s="369" t="str">
        <f>Cover!$G$25</f>
        <v>NO</v>
      </c>
      <c r="B286" s="332" t="s">
        <v>294</v>
      </c>
      <c r="C286" s="320">
        <v>2015</v>
      </c>
      <c r="D286" s="322" t="s">
        <v>214</v>
      </c>
      <c r="E286" s="331" t="s">
        <v>133</v>
      </c>
      <c r="F286" s="320" t="str">
        <f t="shared" si="4"/>
        <v>NO_X_2015_1000 NAC_7_4</v>
      </c>
      <c r="G286" s="663"/>
    </row>
    <row r="287" spans="1:7" ht="13.5" thickBot="1" x14ac:dyDescent="0.25">
      <c r="A287" s="369" t="str">
        <f>Cover!$G$25</f>
        <v>NO</v>
      </c>
      <c r="B287" s="332" t="s">
        <v>294</v>
      </c>
      <c r="C287" s="320">
        <v>2015</v>
      </c>
      <c r="D287" s="322" t="s">
        <v>214</v>
      </c>
      <c r="E287" s="331">
        <v>8</v>
      </c>
      <c r="F287" s="320" t="str">
        <f t="shared" si="4"/>
        <v>NO_X_2015_1000 NAC_8</v>
      </c>
      <c r="G287" s="663"/>
    </row>
    <row r="288" spans="1:7" ht="13.5" thickBot="1" x14ac:dyDescent="0.25">
      <c r="A288" s="369" t="str">
        <f>Cover!$G$25</f>
        <v>NO</v>
      </c>
      <c r="B288" s="332" t="s">
        <v>294</v>
      </c>
      <c r="C288" s="320">
        <v>2015</v>
      </c>
      <c r="D288" s="322" t="s">
        <v>214</v>
      </c>
      <c r="E288" s="331" t="s">
        <v>134</v>
      </c>
      <c r="F288" s="320" t="str">
        <f t="shared" si="4"/>
        <v>NO_X_2015_1000 NAC_8_1</v>
      </c>
      <c r="G288" s="663"/>
    </row>
    <row r="289" spans="1:7" ht="13.5" thickBot="1" x14ac:dyDescent="0.25">
      <c r="A289" s="369" t="str">
        <f>Cover!$G$25</f>
        <v>NO</v>
      </c>
      <c r="B289" s="332" t="s">
        <v>294</v>
      </c>
      <c r="C289" s="320">
        <v>2015</v>
      </c>
      <c r="D289" s="322" t="s">
        <v>214</v>
      </c>
      <c r="E289" s="331" t="s">
        <v>135</v>
      </c>
      <c r="F289" s="320" t="str">
        <f t="shared" si="4"/>
        <v>NO_X_2015_1000 NAC_8_2</v>
      </c>
      <c r="G289" s="663"/>
    </row>
    <row r="290" spans="1:7" ht="13.5" thickBot="1" x14ac:dyDescent="0.25">
      <c r="A290" s="369" t="str">
        <f>Cover!$G$25</f>
        <v>NO</v>
      </c>
      <c r="B290" s="332" t="s">
        <v>294</v>
      </c>
      <c r="C290" s="320">
        <v>2015</v>
      </c>
      <c r="D290" s="322" t="s">
        <v>214</v>
      </c>
      <c r="E290" s="331">
        <v>9</v>
      </c>
      <c r="F290" s="320" t="str">
        <f t="shared" si="4"/>
        <v>NO_X_2015_1000 NAC_9</v>
      </c>
      <c r="G290" s="663"/>
    </row>
    <row r="291" spans="1:7" ht="13.5" thickBot="1" x14ac:dyDescent="0.25">
      <c r="A291" s="369" t="str">
        <f>Cover!$G$25</f>
        <v>NO</v>
      </c>
      <c r="B291" s="332" t="s">
        <v>294</v>
      </c>
      <c r="C291" s="320">
        <v>2015</v>
      </c>
      <c r="D291" s="322" t="s">
        <v>214</v>
      </c>
      <c r="E291" s="331">
        <v>10</v>
      </c>
      <c r="F291" s="320" t="str">
        <f t="shared" si="4"/>
        <v>NO_X_2015_1000 NAC_10</v>
      </c>
      <c r="G291" s="663"/>
    </row>
    <row r="292" spans="1:7" ht="13.5" thickBot="1" x14ac:dyDescent="0.25">
      <c r="A292" s="369" t="str">
        <f>Cover!$G$25</f>
        <v>NO</v>
      </c>
      <c r="B292" s="332" t="s">
        <v>294</v>
      </c>
      <c r="C292" s="320">
        <v>2015</v>
      </c>
      <c r="D292" s="322" t="s">
        <v>214</v>
      </c>
      <c r="E292" s="331" t="s">
        <v>136</v>
      </c>
      <c r="F292" s="320" t="str">
        <f t="shared" si="4"/>
        <v>NO_X_2015_1000 NAC_10_1</v>
      </c>
      <c r="G292" s="663"/>
    </row>
    <row r="293" spans="1:7" ht="13.5" thickBot="1" x14ac:dyDescent="0.25">
      <c r="A293" s="369" t="str">
        <f>Cover!$G$25</f>
        <v>NO</v>
      </c>
      <c r="B293" s="332" t="s">
        <v>294</v>
      </c>
      <c r="C293" s="320">
        <v>2015</v>
      </c>
      <c r="D293" s="322" t="s">
        <v>214</v>
      </c>
      <c r="E293" s="331" t="s">
        <v>137</v>
      </c>
      <c r="F293" s="320" t="str">
        <f t="shared" si="4"/>
        <v>NO_X_2015_1000 NAC_10_1_1</v>
      </c>
      <c r="G293" s="663"/>
    </row>
    <row r="294" spans="1:7" ht="13.5" thickBot="1" x14ac:dyDescent="0.25">
      <c r="A294" s="369" t="str">
        <f>Cover!$G$25</f>
        <v>NO</v>
      </c>
      <c r="B294" s="332" t="s">
        <v>294</v>
      </c>
      <c r="C294" s="320">
        <v>2015</v>
      </c>
      <c r="D294" s="322" t="s">
        <v>214</v>
      </c>
      <c r="E294" s="331" t="s">
        <v>138</v>
      </c>
      <c r="F294" s="320" t="str">
        <f t="shared" si="4"/>
        <v>NO_X_2015_1000 NAC_10_1_2</v>
      </c>
      <c r="G294" s="663"/>
    </row>
    <row r="295" spans="1:7" ht="13.5" thickBot="1" x14ac:dyDescent="0.25">
      <c r="A295" s="369" t="str">
        <f>Cover!$G$25</f>
        <v>NO</v>
      </c>
      <c r="B295" s="332" t="s">
        <v>294</v>
      </c>
      <c r="C295" s="320">
        <v>2015</v>
      </c>
      <c r="D295" s="322" t="s">
        <v>214</v>
      </c>
      <c r="E295" s="331" t="s">
        <v>139</v>
      </c>
      <c r="F295" s="320" t="str">
        <f t="shared" si="4"/>
        <v>NO_X_2015_1000 NAC_10_1_3</v>
      </c>
      <c r="G295" s="663"/>
    </row>
    <row r="296" spans="1:7" ht="13.5" thickBot="1" x14ac:dyDescent="0.25">
      <c r="A296" s="369" t="str">
        <f>Cover!$G$25</f>
        <v>NO</v>
      </c>
      <c r="B296" s="332" t="s">
        <v>294</v>
      </c>
      <c r="C296" s="320">
        <v>2015</v>
      </c>
      <c r="D296" s="322" t="s">
        <v>214</v>
      </c>
      <c r="E296" s="331" t="s">
        <v>140</v>
      </c>
      <c r="F296" s="320" t="str">
        <f t="shared" si="4"/>
        <v>NO_X_2015_1000 NAC_10_1_4</v>
      </c>
      <c r="G296" s="663"/>
    </row>
    <row r="297" spans="1:7" ht="13.5" thickBot="1" x14ac:dyDescent="0.25">
      <c r="A297" s="369" t="str">
        <f>Cover!$G$25</f>
        <v>NO</v>
      </c>
      <c r="B297" s="332" t="s">
        <v>294</v>
      </c>
      <c r="C297" s="320">
        <v>2015</v>
      </c>
      <c r="D297" s="322" t="s">
        <v>214</v>
      </c>
      <c r="E297" s="331" t="s">
        <v>141</v>
      </c>
      <c r="F297" s="320" t="str">
        <f t="shared" si="4"/>
        <v>NO_X_2015_1000 NAC_10_2</v>
      </c>
      <c r="G297" s="663"/>
    </row>
    <row r="298" spans="1:7" ht="13.5" thickBot="1" x14ac:dyDescent="0.25">
      <c r="A298" s="369" t="str">
        <f>Cover!$G$25</f>
        <v>NO</v>
      </c>
      <c r="B298" s="332" t="s">
        <v>294</v>
      </c>
      <c r="C298" s="320">
        <v>2015</v>
      </c>
      <c r="D298" s="322" t="s">
        <v>214</v>
      </c>
      <c r="E298" s="331" t="s">
        <v>142</v>
      </c>
      <c r="F298" s="320" t="str">
        <f t="shared" si="4"/>
        <v>NO_X_2015_1000 NAC_10_3</v>
      </c>
      <c r="G298" s="663"/>
    </row>
    <row r="299" spans="1:7" ht="13.5" thickBot="1" x14ac:dyDescent="0.25">
      <c r="A299" s="369" t="str">
        <f>Cover!$G$25</f>
        <v>NO</v>
      </c>
      <c r="B299" s="332" t="s">
        <v>294</v>
      </c>
      <c r="C299" s="320">
        <v>2015</v>
      </c>
      <c r="D299" s="322" t="s">
        <v>214</v>
      </c>
      <c r="E299" s="331" t="s">
        <v>143</v>
      </c>
      <c r="F299" s="320" t="str">
        <f t="shared" si="4"/>
        <v>NO_X_2015_1000 NAC_10_3_1</v>
      </c>
      <c r="G299" s="663"/>
    </row>
    <row r="300" spans="1:7" ht="13.5" thickBot="1" x14ac:dyDescent="0.25">
      <c r="A300" s="369" t="str">
        <f>Cover!$G$25</f>
        <v>NO</v>
      </c>
      <c r="B300" s="332" t="s">
        <v>294</v>
      </c>
      <c r="C300" s="320">
        <v>2015</v>
      </c>
      <c r="D300" s="322" t="s">
        <v>214</v>
      </c>
      <c r="E300" s="331" t="s">
        <v>144</v>
      </c>
      <c r="F300" s="320" t="str">
        <f t="shared" si="4"/>
        <v>NO_X_2015_1000 NAC_10_3_2</v>
      </c>
      <c r="G300" s="663"/>
    </row>
    <row r="301" spans="1:7" ht="13.5" thickBot="1" x14ac:dyDescent="0.25">
      <c r="A301" s="369" t="str">
        <f>Cover!$G$25</f>
        <v>NO</v>
      </c>
      <c r="B301" s="332" t="s">
        <v>294</v>
      </c>
      <c r="C301" s="320">
        <v>2015</v>
      </c>
      <c r="D301" s="322" t="s">
        <v>214</v>
      </c>
      <c r="E301" s="331" t="s">
        <v>145</v>
      </c>
      <c r="F301" s="320" t="str">
        <f t="shared" si="4"/>
        <v>NO_X_2015_1000 NAC_10_3_3</v>
      </c>
      <c r="G301" s="663"/>
    </row>
    <row r="302" spans="1:7" ht="13.5" thickBot="1" x14ac:dyDescent="0.25">
      <c r="A302" s="369" t="str">
        <f>Cover!$G$25</f>
        <v>NO</v>
      </c>
      <c r="B302" s="332" t="s">
        <v>294</v>
      </c>
      <c r="C302" s="320">
        <v>2015</v>
      </c>
      <c r="D302" s="322" t="s">
        <v>214</v>
      </c>
      <c r="E302" s="331" t="s">
        <v>146</v>
      </c>
      <c r="F302" s="320" t="str">
        <f t="shared" si="4"/>
        <v>NO_X_2015_1000 NAC_10_3_4</v>
      </c>
      <c r="G302" s="663"/>
    </row>
    <row r="303" spans="1:7" ht="13.5" thickBot="1" x14ac:dyDescent="0.25">
      <c r="A303" s="369" t="str">
        <f>Cover!$G$25</f>
        <v>NO</v>
      </c>
      <c r="B303" s="332" t="s">
        <v>294</v>
      </c>
      <c r="C303" s="320">
        <v>2015</v>
      </c>
      <c r="D303" s="322" t="s">
        <v>214</v>
      </c>
      <c r="E303" s="331" t="s">
        <v>147</v>
      </c>
      <c r="F303" s="320" t="str">
        <f t="shared" si="4"/>
        <v>NO_X_2015_1000 NAC_10_4</v>
      </c>
      <c r="G303" s="663"/>
    </row>
    <row r="304" spans="1:7" ht="13.5" thickBot="1" x14ac:dyDescent="0.25">
      <c r="A304" s="369" t="str">
        <f>Cover!$G$25</f>
        <v>NO</v>
      </c>
      <c r="B304" s="332" t="s">
        <v>290</v>
      </c>
      <c r="C304" s="320">
        <v>2015</v>
      </c>
      <c r="D304" s="322" t="s">
        <v>214</v>
      </c>
      <c r="E304" s="331" t="s">
        <v>148</v>
      </c>
      <c r="F304" s="320" t="str">
        <f t="shared" si="4"/>
        <v>NO_M_2015_1000 NAC_11_1</v>
      </c>
      <c r="G304" s="663"/>
    </row>
    <row r="305" spans="1:7" ht="13.5" thickBot="1" x14ac:dyDescent="0.25">
      <c r="A305" s="369" t="str">
        <f>Cover!$G$25</f>
        <v>NO</v>
      </c>
      <c r="B305" s="332" t="s">
        <v>290</v>
      </c>
      <c r="C305" s="320">
        <v>2015</v>
      </c>
      <c r="D305" s="322" t="s">
        <v>214</v>
      </c>
      <c r="E305" s="331" t="s">
        <v>149</v>
      </c>
      <c r="F305" s="320" t="str">
        <f t="shared" si="4"/>
        <v>NO_M_2015_1000 NAC_11_1_C</v>
      </c>
      <c r="G305" s="663"/>
    </row>
    <row r="3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ickBot="1" x14ac:dyDescent="0.25">
      <c r="A307" s="369" t="str">
        <f>Cover!$G$25</f>
        <v>NO</v>
      </c>
      <c r="B307" s="348" t="s">
        <v>290</v>
      </c>
      <c r="C307" s="320">
        <v>2015</v>
      </c>
      <c r="D307" s="329" t="s">
        <v>214</v>
      </c>
      <c r="E307" s="339" t="s">
        <v>151</v>
      </c>
      <c r="F307" s="320" t="str">
        <f t="shared" si="4"/>
        <v>NO_M_2015_1000 NAC_11_1_NC_T</v>
      </c>
      <c r="G307" s="663"/>
    </row>
    <row r="308" spans="1:7" ht="13.5" thickBot="1" x14ac:dyDescent="0.25">
      <c r="A308" s="369" t="str">
        <f>Cover!$G$25</f>
        <v>NO</v>
      </c>
      <c r="B308" s="324" t="s">
        <v>290</v>
      </c>
      <c r="C308" s="320">
        <v>2015</v>
      </c>
      <c r="D308" s="324" t="s">
        <v>214</v>
      </c>
      <c r="E308" s="338" t="s">
        <v>152</v>
      </c>
      <c r="F308" s="320" t="str">
        <f t="shared" si="4"/>
        <v>NO_M_2015_1000 NAC_11_2</v>
      </c>
      <c r="G308" s="663"/>
    </row>
    <row r="309" spans="1:7" ht="13.5" thickBot="1" x14ac:dyDescent="0.25">
      <c r="A309" s="369" t="str">
        <f>Cover!$G$25</f>
        <v>NO</v>
      </c>
      <c r="B309" s="332" t="s">
        <v>290</v>
      </c>
      <c r="C309" s="320">
        <v>2015</v>
      </c>
      <c r="D309" s="322" t="s">
        <v>214</v>
      </c>
      <c r="E309" s="331" t="s">
        <v>153</v>
      </c>
      <c r="F309" s="320" t="str">
        <f t="shared" si="4"/>
        <v>NO_M_2015_1000 NAC_11_3</v>
      </c>
      <c r="G309" s="663"/>
    </row>
    <row r="310" spans="1:7" ht="13.5" thickBot="1" x14ac:dyDescent="0.25">
      <c r="A310" s="369" t="str">
        <f>Cover!$G$25</f>
        <v>NO</v>
      </c>
      <c r="B310" s="332" t="s">
        <v>290</v>
      </c>
      <c r="C310" s="320">
        <v>2015</v>
      </c>
      <c r="D310" s="322" t="s">
        <v>214</v>
      </c>
      <c r="E310" s="331" t="s">
        <v>154</v>
      </c>
      <c r="F310" s="320" t="str">
        <f t="shared" si="4"/>
        <v>NO_M_2015_1000 NAC_11_4</v>
      </c>
      <c r="G310" s="663"/>
    </row>
    <row r="311" spans="1:7" ht="13.5" thickBot="1" x14ac:dyDescent="0.25">
      <c r="A311" s="369" t="str">
        <f>Cover!$G$25</f>
        <v>NO</v>
      </c>
      <c r="B311" s="332" t="s">
        <v>290</v>
      </c>
      <c r="C311" s="320">
        <v>2015</v>
      </c>
      <c r="D311" s="322" t="s">
        <v>214</v>
      </c>
      <c r="E311" s="331" t="s">
        <v>155</v>
      </c>
      <c r="F311" s="320" t="str">
        <f t="shared" si="4"/>
        <v>NO_M_2015_1000 NAC_11_5</v>
      </c>
      <c r="G311" s="663"/>
    </row>
    <row r="312" spans="1:7" ht="13.5" thickBot="1" x14ac:dyDescent="0.25">
      <c r="A312" s="369" t="str">
        <f>Cover!$G$25</f>
        <v>NO</v>
      </c>
      <c r="B312" s="332" t="s">
        <v>290</v>
      </c>
      <c r="C312" s="320">
        <v>2015</v>
      </c>
      <c r="D312" s="322" t="s">
        <v>214</v>
      </c>
      <c r="E312" s="331" t="s">
        <v>170</v>
      </c>
      <c r="F312" s="320" t="str">
        <f t="shared" si="4"/>
        <v>NO_M_2015_1000 NAC_11_6</v>
      </c>
      <c r="G312" s="663"/>
    </row>
    <row r="313" spans="1:7" ht="13.5" thickBot="1" x14ac:dyDescent="0.25">
      <c r="A313" s="369" t="str">
        <f>Cover!$G$25</f>
        <v>NO</v>
      </c>
      <c r="B313" s="332" t="s">
        <v>290</v>
      </c>
      <c r="C313" s="320">
        <v>2015</v>
      </c>
      <c r="D313" s="322" t="s">
        <v>214</v>
      </c>
      <c r="E313" s="331" t="s">
        <v>171</v>
      </c>
      <c r="F313" s="320" t="str">
        <f t="shared" si="4"/>
        <v>NO_M_2015_1000 NAC_11_7</v>
      </c>
      <c r="G313" s="663"/>
    </row>
    <row r="314" spans="1:7" ht="13.5" thickBot="1" x14ac:dyDescent="0.25">
      <c r="A314" s="369" t="str">
        <f>Cover!$G$25</f>
        <v>NO</v>
      </c>
      <c r="B314" s="332" t="s">
        <v>290</v>
      </c>
      <c r="C314" s="320">
        <v>2015</v>
      </c>
      <c r="D314" s="322" t="s">
        <v>214</v>
      </c>
      <c r="E314" s="331" t="s">
        <v>172</v>
      </c>
      <c r="F314" s="320" t="str">
        <f t="shared" si="4"/>
        <v>NO_M_2015_1000 NAC_11_7_1</v>
      </c>
      <c r="G314" s="663"/>
    </row>
    <row r="315" spans="1:7" ht="13.5" thickBot="1" x14ac:dyDescent="0.25">
      <c r="A315" s="369" t="str">
        <f>Cover!$G$25</f>
        <v>NO</v>
      </c>
      <c r="B315" s="332" t="s">
        <v>290</v>
      </c>
      <c r="C315" s="320">
        <v>2015</v>
      </c>
      <c r="D315" s="322" t="s">
        <v>214</v>
      </c>
      <c r="E315" s="331" t="s">
        <v>156</v>
      </c>
      <c r="F315" s="320" t="str">
        <f t="shared" si="4"/>
        <v>NO_M_2015_1000 NAC_12_1</v>
      </c>
      <c r="G315" s="663"/>
    </row>
    <row r="316" spans="1:7" ht="13.5" thickBot="1" x14ac:dyDescent="0.25">
      <c r="A316" s="369" t="str">
        <f>Cover!$G$25</f>
        <v>NO</v>
      </c>
      <c r="B316" s="332" t="s">
        <v>290</v>
      </c>
      <c r="C316" s="320">
        <v>2015</v>
      </c>
      <c r="D316" s="322" t="s">
        <v>214</v>
      </c>
      <c r="E316" s="331" t="s">
        <v>157</v>
      </c>
      <c r="F316" s="320" t="str">
        <f t="shared" si="4"/>
        <v>NO_M_2015_1000 NAC_12_2</v>
      </c>
      <c r="G316" s="663"/>
    </row>
    <row r="317" spans="1:7" ht="13.5" thickBot="1" x14ac:dyDescent="0.25">
      <c r="A317" s="369" t="str">
        <f>Cover!$G$25</f>
        <v>NO</v>
      </c>
      <c r="B317" s="332" t="s">
        <v>290</v>
      </c>
      <c r="C317" s="320">
        <v>2015</v>
      </c>
      <c r="D317" s="322" t="s">
        <v>214</v>
      </c>
      <c r="E317" s="331" t="s">
        <v>158</v>
      </c>
      <c r="F317" s="320" t="str">
        <f t="shared" si="4"/>
        <v>NO_M_2015_1000 NAC_12_3</v>
      </c>
      <c r="G317" s="663"/>
    </row>
    <row r="318" spans="1:7" ht="13.5" thickBot="1" x14ac:dyDescent="0.25">
      <c r="A318" s="369" t="str">
        <f>Cover!$G$25</f>
        <v>NO</v>
      </c>
      <c r="B318" s="332" t="s">
        <v>290</v>
      </c>
      <c r="C318" s="320">
        <v>2015</v>
      </c>
      <c r="D318" s="322" t="s">
        <v>214</v>
      </c>
      <c r="E318" s="331" t="s">
        <v>159</v>
      </c>
      <c r="F318" s="320" t="str">
        <f t="shared" si="4"/>
        <v>NO_M_2015_1000 NAC_12_4</v>
      </c>
      <c r="G318" s="663"/>
    </row>
    <row r="319" spans="1:7" ht="13.5" thickBot="1" x14ac:dyDescent="0.25">
      <c r="A319" s="369" t="str">
        <f>Cover!$G$25</f>
        <v>NO</v>
      </c>
      <c r="B319" s="332" t="s">
        <v>290</v>
      </c>
      <c r="C319" s="320">
        <v>2015</v>
      </c>
      <c r="D319" s="322" t="s">
        <v>214</v>
      </c>
      <c r="E319" s="331" t="s">
        <v>160</v>
      </c>
      <c r="F319" s="320" t="str">
        <f t="shared" si="4"/>
        <v>NO_M_2015_1000 NAC_12_5</v>
      </c>
      <c r="G319" s="663"/>
    </row>
    <row r="320" spans="1:7" ht="13.5" thickBot="1" x14ac:dyDescent="0.25">
      <c r="A320" s="369" t="str">
        <f>Cover!$G$25</f>
        <v>NO</v>
      </c>
      <c r="B320" s="332" t="s">
        <v>290</v>
      </c>
      <c r="C320" s="320">
        <v>2015</v>
      </c>
      <c r="D320" s="322" t="s">
        <v>214</v>
      </c>
      <c r="E320" s="331" t="s">
        <v>161</v>
      </c>
      <c r="F320" s="320" t="str">
        <f t="shared" si="4"/>
        <v>NO_M_2015_1000 NAC_12_6</v>
      </c>
      <c r="G320" s="663"/>
    </row>
    <row r="321" spans="1:7" ht="13.5" thickBot="1" x14ac:dyDescent="0.25">
      <c r="A321" s="369" t="str">
        <f>Cover!$G$25</f>
        <v>NO</v>
      </c>
      <c r="B321" s="332" t="s">
        <v>290</v>
      </c>
      <c r="C321" s="320">
        <v>2015</v>
      </c>
      <c r="D321" s="322" t="s">
        <v>214</v>
      </c>
      <c r="E321" s="331" t="s">
        <v>162</v>
      </c>
      <c r="F321" s="320" t="str">
        <f t="shared" si="4"/>
        <v>NO_M_2015_1000 NAC_12_6_1</v>
      </c>
      <c r="G321" s="663"/>
    </row>
    <row r="322" spans="1:7" ht="13.5" thickBot="1" x14ac:dyDescent="0.25">
      <c r="A322" s="369" t="str">
        <f>Cover!$G$25</f>
        <v>NO</v>
      </c>
      <c r="B322" s="332" t="s">
        <v>290</v>
      </c>
      <c r="C322" s="320">
        <v>2015</v>
      </c>
      <c r="D322" s="322" t="s">
        <v>214</v>
      </c>
      <c r="E322" s="331" t="s">
        <v>163</v>
      </c>
      <c r="F322" s="320" t="str">
        <f t="shared" si="4"/>
        <v>NO_M_2015_1000 NAC_12_6_2</v>
      </c>
      <c r="G322" s="663"/>
    </row>
    <row r="323" spans="1:7" ht="13.5" thickBot="1" x14ac:dyDescent="0.25">
      <c r="A323" s="369" t="str">
        <f>Cover!$G$25</f>
        <v>NO</v>
      </c>
      <c r="B323" s="332" t="s">
        <v>290</v>
      </c>
      <c r="C323" s="320">
        <v>2015</v>
      </c>
      <c r="D323" s="322" t="s">
        <v>214</v>
      </c>
      <c r="E323" s="331" t="s">
        <v>165</v>
      </c>
      <c r="F323" s="320" t="str">
        <f t="shared" ref="F323:F386" si="5">CONCATENATE(A323,"_",B323,"_",C323,"_",D323,"_",E323)</f>
        <v>NO_M_2015_1000 NAC_12_6_3</v>
      </c>
      <c r="G323" s="663"/>
    </row>
    <row r="324" spans="1:7" ht="13.5" thickBot="1" x14ac:dyDescent="0.25">
      <c r="A324" s="369" t="str">
        <f>Cover!$G$25</f>
        <v>NO</v>
      </c>
      <c r="B324" s="332" t="s">
        <v>290</v>
      </c>
      <c r="C324" s="320">
        <v>2015</v>
      </c>
      <c r="D324" s="322" t="s">
        <v>214</v>
      </c>
      <c r="E324" s="331" t="s">
        <v>166</v>
      </c>
      <c r="F324" s="320" t="str">
        <f t="shared" si="5"/>
        <v>NO_M_2015_1000 NAC_12_7</v>
      </c>
      <c r="G324" s="663"/>
    </row>
    <row r="325" spans="1:7" ht="13.5" thickBot="1" x14ac:dyDescent="0.25">
      <c r="A325" s="369" t="str">
        <f>Cover!$G$25</f>
        <v>NO</v>
      </c>
      <c r="B325" s="332" t="s">
        <v>290</v>
      </c>
      <c r="C325" s="320">
        <v>2015</v>
      </c>
      <c r="D325" s="322" t="s">
        <v>214</v>
      </c>
      <c r="E325" s="331" t="s">
        <v>167</v>
      </c>
      <c r="F325" s="320" t="str">
        <f t="shared" si="5"/>
        <v>NO_M_2015_1000 NAC_12_7_1</v>
      </c>
      <c r="G325" s="663"/>
    </row>
    <row r="326" spans="1:7" ht="13.5" thickBot="1" x14ac:dyDescent="0.25">
      <c r="A326" s="369" t="str">
        <f>Cover!$G$25</f>
        <v>NO</v>
      </c>
      <c r="B326" s="332" t="s">
        <v>290</v>
      </c>
      <c r="C326" s="320">
        <v>2015</v>
      </c>
      <c r="D326" s="322" t="s">
        <v>214</v>
      </c>
      <c r="E326" s="331" t="s">
        <v>168</v>
      </c>
      <c r="F326" s="320" t="str">
        <f t="shared" si="5"/>
        <v>NO_M_2015_1000 NAC_12_7_2</v>
      </c>
      <c r="G326" s="663"/>
    </row>
    <row r="327" spans="1:7" ht="13.5" thickBot="1" x14ac:dyDescent="0.25">
      <c r="A327" s="369" t="str">
        <f>Cover!$G$25</f>
        <v>NO</v>
      </c>
      <c r="B327" s="332" t="s">
        <v>290</v>
      </c>
      <c r="C327" s="320">
        <v>2015</v>
      </c>
      <c r="D327" s="322" t="s">
        <v>214</v>
      </c>
      <c r="E327" s="331" t="s">
        <v>169</v>
      </c>
      <c r="F327" s="320" t="str">
        <f t="shared" si="5"/>
        <v>NO_M_2015_1000 NAC_12_7_3</v>
      </c>
      <c r="G327" s="663"/>
    </row>
    <row r="328" spans="1:7" ht="13.5" thickBot="1" x14ac:dyDescent="0.25">
      <c r="A328" s="369" t="str">
        <f>Cover!$G$25</f>
        <v>NO</v>
      </c>
      <c r="B328" s="332" t="s">
        <v>294</v>
      </c>
      <c r="C328" s="320">
        <v>2015</v>
      </c>
      <c r="D328" s="322" t="s">
        <v>214</v>
      </c>
      <c r="E328" s="331" t="s">
        <v>148</v>
      </c>
      <c r="F328" s="320" t="str">
        <f t="shared" si="5"/>
        <v>NO_X_2015_1000 NAC_11_1</v>
      </c>
      <c r="G328" s="663"/>
    </row>
    <row r="329" spans="1:7" ht="13.5" thickBot="1" x14ac:dyDescent="0.25">
      <c r="A329" s="369" t="str">
        <f>Cover!$G$25</f>
        <v>NO</v>
      </c>
      <c r="B329" s="332" t="s">
        <v>294</v>
      </c>
      <c r="C329" s="320">
        <v>2015</v>
      </c>
      <c r="D329" s="322" t="s">
        <v>214</v>
      </c>
      <c r="E329" s="331" t="s">
        <v>149</v>
      </c>
      <c r="F329" s="320" t="str">
        <f t="shared" si="5"/>
        <v>NO_X_2015_1000 NAC_11_1_C</v>
      </c>
      <c r="G329" s="663"/>
    </row>
    <row r="330" spans="1:7" ht="13.5" thickBot="1" x14ac:dyDescent="0.25">
      <c r="A330" s="369" t="str">
        <f>Cover!$G$25</f>
        <v>NO</v>
      </c>
      <c r="B330" s="332" t="s">
        <v>294</v>
      </c>
      <c r="C330" s="320">
        <v>2015</v>
      </c>
      <c r="D330" s="322" t="s">
        <v>214</v>
      </c>
      <c r="E330" s="331" t="s">
        <v>150</v>
      </c>
      <c r="F330" s="320" t="str">
        <f t="shared" si="5"/>
        <v>NO_X_2015_1000 NAC_11_1_NC</v>
      </c>
      <c r="G330" s="663"/>
    </row>
    <row r="331" spans="1:7" ht="13.5" thickBot="1" x14ac:dyDescent="0.25">
      <c r="A331" s="369" t="str">
        <f>Cover!$G$25</f>
        <v>NO</v>
      </c>
      <c r="B331" s="347" t="s">
        <v>294</v>
      </c>
      <c r="C331" s="320">
        <v>2015</v>
      </c>
      <c r="D331" s="340" t="s">
        <v>214</v>
      </c>
      <c r="E331" s="344" t="s">
        <v>151</v>
      </c>
      <c r="F331" s="320" t="str">
        <f t="shared" si="5"/>
        <v>NO_X_2015_1000 NAC_11_1_NC_T</v>
      </c>
      <c r="G331" s="663"/>
    </row>
    <row r="332" spans="1:7" ht="13.5" thickBot="1" x14ac:dyDescent="0.25">
      <c r="A332" s="369" t="str">
        <f>Cover!$G$25</f>
        <v>NO</v>
      </c>
      <c r="B332" s="324" t="s">
        <v>294</v>
      </c>
      <c r="C332" s="320">
        <v>2015</v>
      </c>
      <c r="D332" s="324" t="s">
        <v>214</v>
      </c>
      <c r="E332" s="338" t="s">
        <v>152</v>
      </c>
      <c r="F332" s="320" t="str">
        <f t="shared" si="5"/>
        <v>NO_X_2015_1000 NAC_11_2</v>
      </c>
      <c r="G332" s="663"/>
    </row>
    <row r="333" spans="1:7" ht="13.5" thickBot="1" x14ac:dyDescent="0.25">
      <c r="A333" s="369" t="str">
        <f>Cover!$G$25</f>
        <v>NO</v>
      </c>
      <c r="B333" s="322" t="s">
        <v>294</v>
      </c>
      <c r="C333" s="320">
        <v>2015</v>
      </c>
      <c r="D333" s="322" t="s">
        <v>214</v>
      </c>
      <c r="E333" s="331" t="s">
        <v>153</v>
      </c>
      <c r="F333" s="320" t="str">
        <f t="shared" si="5"/>
        <v>NO_X_2015_1000 NAC_11_3</v>
      </c>
      <c r="G333" s="663"/>
    </row>
    <row r="334" spans="1:7" ht="13.5" thickBot="1" x14ac:dyDescent="0.25">
      <c r="A334" s="369" t="str">
        <f>Cover!$G$25</f>
        <v>NO</v>
      </c>
      <c r="B334" s="322" t="s">
        <v>294</v>
      </c>
      <c r="C334" s="320">
        <v>2015</v>
      </c>
      <c r="D334" s="322" t="s">
        <v>214</v>
      </c>
      <c r="E334" s="331" t="s">
        <v>154</v>
      </c>
      <c r="F334" s="320" t="str">
        <f t="shared" si="5"/>
        <v>NO_X_2015_1000 NAC_11_4</v>
      </c>
      <c r="G334" s="663"/>
    </row>
    <row r="335" spans="1:7" ht="13.5" thickBot="1" x14ac:dyDescent="0.25">
      <c r="A335" s="369" t="str">
        <f>Cover!$G$25</f>
        <v>NO</v>
      </c>
      <c r="B335" s="322" t="s">
        <v>294</v>
      </c>
      <c r="C335" s="320">
        <v>2015</v>
      </c>
      <c r="D335" s="322" t="s">
        <v>214</v>
      </c>
      <c r="E335" s="331" t="s">
        <v>155</v>
      </c>
      <c r="F335" s="320" t="str">
        <f t="shared" si="5"/>
        <v>NO_X_2015_1000 NAC_11_5</v>
      </c>
      <c r="G335" s="663"/>
    </row>
    <row r="336" spans="1:7" ht="13.5" thickBot="1" x14ac:dyDescent="0.25">
      <c r="A336" s="369" t="str">
        <f>Cover!$G$25</f>
        <v>NO</v>
      </c>
      <c r="B336" s="322" t="s">
        <v>294</v>
      </c>
      <c r="C336" s="320">
        <v>2015</v>
      </c>
      <c r="D336" s="322" t="s">
        <v>214</v>
      </c>
      <c r="E336" s="331" t="s">
        <v>170</v>
      </c>
      <c r="F336" s="320" t="str">
        <f t="shared" si="5"/>
        <v>NO_X_2015_1000 NAC_11_6</v>
      </c>
      <c r="G336" s="663"/>
    </row>
    <row r="337" spans="1:7" ht="13.5" thickBot="1" x14ac:dyDescent="0.25">
      <c r="A337" s="369" t="str">
        <f>Cover!$G$25</f>
        <v>NO</v>
      </c>
      <c r="B337" s="322" t="s">
        <v>294</v>
      </c>
      <c r="C337" s="320">
        <v>2015</v>
      </c>
      <c r="D337" s="322" t="s">
        <v>214</v>
      </c>
      <c r="E337" s="331" t="s">
        <v>171</v>
      </c>
      <c r="F337" s="320" t="str">
        <f t="shared" si="5"/>
        <v>NO_X_2015_1000 NAC_11_7</v>
      </c>
      <c r="G337" s="663"/>
    </row>
    <row r="338" spans="1:7" ht="13.5" thickBot="1" x14ac:dyDescent="0.25">
      <c r="A338" s="369" t="str">
        <f>Cover!$G$25</f>
        <v>NO</v>
      </c>
      <c r="B338" s="322" t="s">
        <v>294</v>
      </c>
      <c r="C338" s="320">
        <v>2015</v>
      </c>
      <c r="D338" s="322" t="s">
        <v>214</v>
      </c>
      <c r="E338" s="331" t="s">
        <v>172</v>
      </c>
      <c r="F338" s="320" t="str">
        <f t="shared" si="5"/>
        <v>NO_X_2015_1000 NAC_11_7_1</v>
      </c>
      <c r="G338" s="663"/>
    </row>
    <row r="339" spans="1:7" ht="13.5" thickBot="1" x14ac:dyDescent="0.25">
      <c r="A339" s="369" t="str">
        <f>Cover!$G$25</f>
        <v>NO</v>
      </c>
      <c r="B339" s="322" t="s">
        <v>294</v>
      </c>
      <c r="C339" s="320">
        <v>2015</v>
      </c>
      <c r="D339" s="322" t="s">
        <v>214</v>
      </c>
      <c r="E339" s="331" t="s">
        <v>156</v>
      </c>
      <c r="F339" s="320" t="str">
        <f t="shared" si="5"/>
        <v>NO_X_2015_1000 NAC_12_1</v>
      </c>
      <c r="G339" s="663"/>
    </row>
    <row r="340" spans="1:7" ht="13.5" thickBot="1" x14ac:dyDescent="0.25">
      <c r="A340" s="369" t="str">
        <f>Cover!$G$25</f>
        <v>NO</v>
      </c>
      <c r="B340" s="322" t="s">
        <v>294</v>
      </c>
      <c r="C340" s="320">
        <v>2015</v>
      </c>
      <c r="D340" s="322" t="s">
        <v>214</v>
      </c>
      <c r="E340" s="331" t="s">
        <v>157</v>
      </c>
      <c r="F340" s="320" t="str">
        <f t="shared" si="5"/>
        <v>NO_X_2015_1000 NAC_12_2</v>
      </c>
      <c r="G340" s="663"/>
    </row>
    <row r="341" spans="1:7" ht="13.5" thickBot="1" x14ac:dyDescent="0.25">
      <c r="A341" s="369" t="str">
        <f>Cover!$G$25</f>
        <v>NO</v>
      </c>
      <c r="B341" s="322" t="s">
        <v>294</v>
      </c>
      <c r="C341" s="320">
        <v>2015</v>
      </c>
      <c r="D341" s="322" t="s">
        <v>214</v>
      </c>
      <c r="E341" s="331" t="s">
        <v>158</v>
      </c>
      <c r="F341" s="320" t="str">
        <f t="shared" si="5"/>
        <v>NO_X_2015_1000 NAC_12_3</v>
      </c>
      <c r="G341" s="663"/>
    </row>
    <row r="342" spans="1:7" ht="13.5" thickBot="1" x14ac:dyDescent="0.25">
      <c r="A342" s="369" t="str">
        <f>Cover!$G$25</f>
        <v>NO</v>
      </c>
      <c r="B342" s="322" t="s">
        <v>294</v>
      </c>
      <c r="C342" s="320">
        <v>2015</v>
      </c>
      <c r="D342" s="322" t="s">
        <v>214</v>
      </c>
      <c r="E342" s="331" t="s">
        <v>159</v>
      </c>
      <c r="F342" s="320" t="str">
        <f t="shared" si="5"/>
        <v>NO_X_2015_1000 NAC_12_4</v>
      </c>
      <c r="G342" s="663"/>
    </row>
    <row r="343" spans="1:7" ht="13.5" thickBot="1" x14ac:dyDescent="0.25">
      <c r="A343" s="369" t="str">
        <f>Cover!$G$25</f>
        <v>NO</v>
      </c>
      <c r="B343" s="322" t="s">
        <v>294</v>
      </c>
      <c r="C343" s="320">
        <v>2015</v>
      </c>
      <c r="D343" s="322" t="s">
        <v>214</v>
      </c>
      <c r="E343" s="331" t="s">
        <v>160</v>
      </c>
      <c r="F343" s="320" t="str">
        <f t="shared" si="5"/>
        <v>NO_X_2015_1000 NAC_12_5</v>
      </c>
      <c r="G343" s="663"/>
    </row>
    <row r="344" spans="1:7" ht="13.5" thickBot="1" x14ac:dyDescent="0.25">
      <c r="A344" s="369" t="str">
        <f>Cover!$G$25</f>
        <v>NO</v>
      </c>
      <c r="B344" s="322" t="s">
        <v>294</v>
      </c>
      <c r="C344" s="320">
        <v>2015</v>
      </c>
      <c r="D344" s="322" t="s">
        <v>214</v>
      </c>
      <c r="E344" s="331" t="s">
        <v>161</v>
      </c>
      <c r="F344" s="320" t="str">
        <f t="shared" si="5"/>
        <v>NO_X_2015_1000 NAC_12_6</v>
      </c>
      <c r="G344" s="663"/>
    </row>
    <row r="345" spans="1:7" ht="13.5" thickBot="1" x14ac:dyDescent="0.25">
      <c r="A345" s="369" t="str">
        <f>Cover!$G$25</f>
        <v>NO</v>
      </c>
      <c r="B345" s="322" t="s">
        <v>294</v>
      </c>
      <c r="C345" s="320">
        <v>2015</v>
      </c>
      <c r="D345" s="322" t="s">
        <v>214</v>
      </c>
      <c r="E345" s="331" t="s">
        <v>162</v>
      </c>
      <c r="F345" s="320" t="str">
        <f t="shared" si="5"/>
        <v>NO_X_2015_1000 NAC_12_6_1</v>
      </c>
      <c r="G345" s="663"/>
    </row>
    <row r="346" spans="1:7" ht="13.5" thickBot="1" x14ac:dyDescent="0.25">
      <c r="A346" s="369" t="str">
        <f>Cover!$G$25</f>
        <v>NO</v>
      </c>
      <c r="B346" s="322" t="s">
        <v>294</v>
      </c>
      <c r="C346" s="320">
        <v>2015</v>
      </c>
      <c r="D346" s="322" t="s">
        <v>214</v>
      </c>
      <c r="E346" s="331" t="s">
        <v>163</v>
      </c>
      <c r="F346" s="320" t="str">
        <f t="shared" si="5"/>
        <v>NO_X_2015_1000 NAC_12_6_2</v>
      </c>
      <c r="G346" s="663"/>
    </row>
    <row r="347" spans="1:7" ht="13.5" thickBot="1" x14ac:dyDescent="0.25">
      <c r="A347" s="369" t="str">
        <f>Cover!$G$25</f>
        <v>NO</v>
      </c>
      <c r="B347" s="322" t="s">
        <v>294</v>
      </c>
      <c r="C347" s="320">
        <v>2015</v>
      </c>
      <c r="D347" s="322" t="s">
        <v>214</v>
      </c>
      <c r="E347" s="331" t="s">
        <v>165</v>
      </c>
      <c r="F347" s="320" t="str">
        <f t="shared" si="5"/>
        <v>NO_X_2015_1000 NAC_12_6_3</v>
      </c>
      <c r="G347" s="663"/>
    </row>
    <row r="348" spans="1:7" ht="13.5" thickBot="1" x14ac:dyDescent="0.25">
      <c r="A348" s="369" t="str">
        <f>Cover!$G$25</f>
        <v>NO</v>
      </c>
      <c r="B348" s="322" t="s">
        <v>294</v>
      </c>
      <c r="C348" s="320">
        <v>2015</v>
      </c>
      <c r="D348" s="322" t="s">
        <v>214</v>
      </c>
      <c r="E348" s="331" t="s">
        <v>166</v>
      </c>
      <c r="F348" s="320" t="str">
        <f t="shared" si="5"/>
        <v>NO_X_2015_1000 NAC_12_7</v>
      </c>
      <c r="G348" s="663"/>
    </row>
    <row r="349" spans="1:7" ht="13.5" thickBot="1" x14ac:dyDescent="0.25">
      <c r="A349" s="369" t="str">
        <f>Cover!$G$25</f>
        <v>NO</v>
      </c>
      <c r="B349" s="322" t="s">
        <v>294</v>
      </c>
      <c r="C349" s="320">
        <v>2015</v>
      </c>
      <c r="D349" s="322" t="s">
        <v>214</v>
      </c>
      <c r="E349" s="331" t="s">
        <v>167</v>
      </c>
      <c r="F349" s="320" t="str">
        <f t="shared" si="5"/>
        <v>NO_X_2015_1000 NAC_12_7_1</v>
      </c>
      <c r="G349" s="663"/>
    </row>
    <row r="350" spans="1:7" ht="13.5" thickBot="1" x14ac:dyDescent="0.25">
      <c r="A350" s="369" t="str">
        <f>Cover!$G$25</f>
        <v>NO</v>
      </c>
      <c r="B350" s="322" t="s">
        <v>294</v>
      </c>
      <c r="C350" s="320">
        <v>2015</v>
      </c>
      <c r="D350" s="322" t="s">
        <v>214</v>
      </c>
      <c r="E350" s="331" t="s">
        <v>168</v>
      </c>
      <c r="F350" s="320" t="str">
        <f t="shared" si="5"/>
        <v>NO_X_2015_1000 NAC_12_7_2</v>
      </c>
      <c r="G350" s="663"/>
    </row>
    <row r="351" spans="1:7" ht="13.5" thickBot="1" x14ac:dyDescent="0.25">
      <c r="A351" s="369" t="str">
        <f>Cover!$G$25</f>
        <v>NO</v>
      </c>
      <c r="B351" s="322" t="s">
        <v>294</v>
      </c>
      <c r="C351" s="320">
        <v>2015</v>
      </c>
      <c r="D351" s="322" t="s">
        <v>214</v>
      </c>
      <c r="E351" s="331" t="s">
        <v>169</v>
      </c>
      <c r="F351" s="320" t="str">
        <f t="shared" si="5"/>
        <v>NO_X_2015_1000 NAC_12_7_3</v>
      </c>
      <c r="G351" s="663"/>
    </row>
    <row r="352" spans="1:7" ht="13.5" thickBot="1" x14ac:dyDescent="0.25">
      <c r="A352" s="369" t="str">
        <f>Cover!$G$25</f>
        <v>NO</v>
      </c>
      <c r="B352" s="322" t="s">
        <v>290</v>
      </c>
      <c r="C352" s="320">
        <v>2015</v>
      </c>
      <c r="D352" s="322" t="s">
        <v>291</v>
      </c>
      <c r="E352" s="331" t="s">
        <v>222</v>
      </c>
      <c r="F352" s="320" t="str">
        <f t="shared" si="5"/>
        <v>NO_M_2015_1000 m3_ST_1_2_C</v>
      </c>
      <c r="G352" s="663"/>
    </row>
    <row r="353" spans="1:7" ht="13.5" thickBot="1" x14ac:dyDescent="0.25">
      <c r="A353" s="369" t="str">
        <f>Cover!$G$25</f>
        <v>NO</v>
      </c>
      <c r="B353" s="322" t="s">
        <v>290</v>
      </c>
      <c r="C353" s="320">
        <v>2015</v>
      </c>
      <c r="D353" s="322" t="s">
        <v>291</v>
      </c>
      <c r="E353" s="331" t="s">
        <v>223</v>
      </c>
      <c r="F353" s="320" t="str">
        <f t="shared" si="5"/>
        <v>NO_M_2015_1000 m3_ST_1_2_C_1</v>
      </c>
      <c r="G353" s="663"/>
    </row>
    <row r="354" spans="1:7" ht="13.5" thickBot="1" x14ac:dyDescent="0.25">
      <c r="A354" s="369" t="str">
        <f>Cover!$G$25</f>
        <v>NO</v>
      </c>
      <c r="B354" s="322" t="s">
        <v>290</v>
      </c>
      <c r="C354" s="320">
        <v>2015</v>
      </c>
      <c r="D354" s="322" t="s">
        <v>291</v>
      </c>
      <c r="E354" s="331" t="s">
        <v>224</v>
      </c>
      <c r="F354" s="320" t="str">
        <f t="shared" si="5"/>
        <v>NO_M_2015_1000 m3_ST_1_2_C_1_1</v>
      </c>
      <c r="G354" s="663"/>
    </row>
    <row r="355" spans="1:7" ht="13.5" thickBot="1" x14ac:dyDescent="0.25">
      <c r="A355" s="369" t="str">
        <f>Cover!$G$25</f>
        <v>NO</v>
      </c>
      <c r="B355" s="322" t="s">
        <v>290</v>
      </c>
      <c r="C355" s="320">
        <v>2015</v>
      </c>
      <c r="D355" s="322" t="s">
        <v>291</v>
      </c>
      <c r="E355" s="331" t="s">
        <v>225</v>
      </c>
      <c r="F355" s="320" t="str">
        <f t="shared" si="5"/>
        <v>NO_M_2015_1000 m3_ST_1_2_C_2_1</v>
      </c>
      <c r="G355" s="663"/>
    </row>
    <row r="356" spans="1:7" ht="13.5" thickBot="1" x14ac:dyDescent="0.25">
      <c r="A356" s="369" t="str">
        <f>Cover!$G$25</f>
        <v>NO</v>
      </c>
      <c r="B356" s="322" t="s">
        <v>290</v>
      </c>
      <c r="C356" s="320">
        <v>2015</v>
      </c>
      <c r="D356" s="322" t="s">
        <v>291</v>
      </c>
      <c r="E356" s="331" t="s">
        <v>226</v>
      </c>
      <c r="F356" s="320" t="str">
        <f t="shared" si="5"/>
        <v>NO_M_2015_1000 m3_ST_1_2_C_2</v>
      </c>
      <c r="G356" s="663"/>
    </row>
    <row r="357" spans="1:7" ht="13.5" thickBot="1" x14ac:dyDescent="0.25">
      <c r="A357" s="369" t="str">
        <f>Cover!$G$25</f>
        <v>NO</v>
      </c>
      <c r="B357" s="322" t="s">
        <v>290</v>
      </c>
      <c r="C357" s="320">
        <v>2015</v>
      </c>
      <c r="D357" s="322" t="s">
        <v>291</v>
      </c>
      <c r="E357" s="331" t="s">
        <v>239</v>
      </c>
      <c r="F357" s="320" t="str">
        <f t="shared" si="5"/>
        <v>NO_M_2015_1000 m3_ST_1_2_C_1_2</v>
      </c>
      <c r="G357" s="663"/>
    </row>
    <row r="358" spans="1:7" ht="13.5" thickBot="1" x14ac:dyDescent="0.25">
      <c r="A358" s="369" t="str">
        <f>Cover!$G$25</f>
        <v>NO</v>
      </c>
      <c r="B358" s="322" t="s">
        <v>290</v>
      </c>
      <c r="C358" s="320">
        <v>2015</v>
      </c>
      <c r="D358" s="322" t="s">
        <v>291</v>
      </c>
      <c r="E358" s="331" t="s">
        <v>240</v>
      </c>
      <c r="F358" s="320" t="str">
        <f t="shared" si="5"/>
        <v>NO_M_2015_1000 m3_ST_1_2_C_2_2</v>
      </c>
      <c r="G358" s="663"/>
    </row>
    <row r="359" spans="1:7" ht="13.5" thickBot="1" x14ac:dyDescent="0.25">
      <c r="A359" s="369" t="str">
        <f>Cover!$G$25</f>
        <v>NO</v>
      </c>
      <c r="B359" s="322" t="s">
        <v>290</v>
      </c>
      <c r="C359" s="320">
        <v>2015</v>
      </c>
      <c r="D359" s="322" t="s">
        <v>291</v>
      </c>
      <c r="E359" s="331" t="s">
        <v>241</v>
      </c>
      <c r="F359" s="320" t="str">
        <f t="shared" si="5"/>
        <v>NO_M_2015_1000 m3_ST_1_2_C_3</v>
      </c>
      <c r="G359" s="663"/>
    </row>
    <row r="360" spans="1:7" ht="13.5" thickBot="1" x14ac:dyDescent="0.25">
      <c r="A360" s="369" t="str">
        <f>Cover!$G$25</f>
        <v>NO</v>
      </c>
      <c r="B360" s="322" t="s">
        <v>290</v>
      </c>
      <c r="C360" s="320">
        <v>2015</v>
      </c>
      <c r="D360" s="322" t="s">
        <v>291</v>
      </c>
      <c r="E360" s="331" t="s">
        <v>242</v>
      </c>
      <c r="F360" s="320" t="str">
        <f t="shared" si="5"/>
        <v>NO_M_2015_1000 m3_ST_1_2_C_1_3</v>
      </c>
      <c r="G360" s="663"/>
    </row>
    <row r="361" spans="1:7" ht="13.5" thickBot="1" x14ac:dyDescent="0.25">
      <c r="A361" s="369" t="str">
        <f>Cover!$G$25</f>
        <v>NO</v>
      </c>
      <c r="B361" s="322" t="s">
        <v>290</v>
      </c>
      <c r="C361" s="320">
        <v>2015</v>
      </c>
      <c r="D361" s="322" t="s">
        <v>291</v>
      </c>
      <c r="E361" s="331" t="s">
        <v>243</v>
      </c>
      <c r="F361" s="320" t="str">
        <f t="shared" si="5"/>
        <v>NO_M_2015_1000 m3_ST_1_2_C_2_3</v>
      </c>
      <c r="G361" s="663"/>
    </row>
    <row r="362" spans="1:7" ht="13.5" thickBot="1" x14ac:dyDescent="0.25">
      <c r="A362" s="369" t="str">
        <f>Cover!$G$25</f>
        <v>NO</v>
      </c>
      <c r="B362" s="322" t="s">
        <v>290</v>
      </c>
      <c r="C362" s="320">
        <v>2015</v>
      </c>
      <c r="D362" s="322" t="s">
        <v>291</v>
      </c>
      <c r="E362" s="331" t="s">
        <v>244</v>
      </c>
      <c r="F362" s="320" t="str">
        <f t="shared" si="5"/>
        <v>NO_M_2015_1000 m3_ST_1_2_NC</v>
      </c>
      <c r="G362" s="663"/>
    </row>
    <row r="363" spans="1:7" ht="13.5" thickBot="1" x14ac:dyDescent="0.25">
      <c r="A363" s="369" t="str">
        <f>Cover!$G$25</f>
        <v>NO</v>
      </c>
      <c r="B363" s="322" t="s">
        <v>290</v>
      </c>
      <c r="C363" s="320">
        <v>2015</v>
      </c>
      <c r="D363" s="322" t="s">
        <v>291</v>
      </c>
      <c r="E363" s="331" t="s">
        <v>245</v>
      </c>
      <c r="F363" s="320" t="str">
        <f t="shared" si="5"/>
        <v>NO_M_2015_1000 m3_ST_1_2_NC_1</v>
      </c>
      <c r="G363" s="663"/>
    </row>
    <row r="364" spans="1:7" ht="13.5" thickBot="1" x14ac:dyDescent="0.25">
      <c r="A364" s="369" t="str">
        <f>Cover!$G$25</f>
        <v>NO</v>
      </c>
      <c r="B364" s="329" t="s">
        <v>290</v>
      </c>
      <c r="C364" s="320">
        <v>2015</v>
      </c>
      <c r="D364" s="329" t="s">
        <v>291</v>
      </c>
      <c r="E364" s="339" t="s">
        <v>246</v>
      </c>
      <c r="F364" s="320" t="str">
        <f t="shared" si="5"/>
        <v>NO_M_2015_1000 m3_ST_1_2_NC_1_1</v>
      </c>
      <c r="G364" s="663"/>
    </row>
    <row r="365" spans="1:7" ht="13.5" thickBot="1" x14ac:dyDescent="0.25">
      <c r="A365" s="369" t="str">
        <f>Cover!$G$25</f>
        <v>NO</v>
      </c>
      <c r="B365" s="324" t="s">
        <v>290</v>
      </c>
      <c r="C365" s="320">
        <v>2015</v>
      </c>
      <c r="D365" s="324" t="s">
        <v>291</v>
      </c>
      <c r="E365" s="338" t="s">
        <v>247</v>
      </c>
      <c r="F365" s="320" t="str">
        <f t="shared" si="5"/>
        <v>NO_M_2015_1000 m3_ST_1_2_NC_2_1</v>
      </c>
      <c r="G365" s="663"/>
    </row>
    <row r="366" spans="1:7" ht="13.5" thickBot="1" x14ac:dyDescent="0.25">
      <c r="A366" s="369" t="str">
        <f>Cover!$G$25</f>
        <v>NO</v>
      </c>
      <c r="B366" s="322" t="s">
        <v>290</v>
      </c>
      <c r="C366" s="320">
        <v>2015</v>
      </c>
      <c r="D366" s="322" t="s">
        <v>291</v>
      </c>
      <c r="E366" s="331" t="s">
        <v>248</v>
      </c>
      <c r="F366" s="320" t="str">
        <f t="shared" si="5"/>
        <v>NO_M_2015_1000 m3_ST_1_2_NC_2</v>
      </c>
      <c r="G366" s="663"/>
    </row>
    <row r="367" spans="1:7" ht="13.5" thickBot="1" x14ac:dyDescent="0.25">
      <c r="A367" s="369" t="str">
        <f>Cover!$G$25</f>
        <v>NO</v>
      </c>
      <c r="B367" s="322" t="s">
        <v>290</v>
      </c>
      <c r="C367" s="320">
        <v>2015</v>
      </c>
      <c r="D367" s="322" t="s">
        <v>291</v>
      </c>
      <c r="E367" s="331" t="s">
        <v>249</v>
      </c>
      <c r="F367" s="320" t="str">
        <f t="shared" si="5"/>
        <v>NO_M_2015_1000 m3_ST_1_2_NC_1_2</v>
      </c>
      <c r="G367" s="663"/>
    </row>
    <row r="368" spans="1:7" ht="13.5" thickBot="1" x14ac:dyDescent="0.25">
      <c r="A368" s="369" t="str">
        <f>Cover!$G$25</f>
        <v>NO</v>
      </c>
      <c r="B368" s="322" t="s">
        <v>290</v>
      </c>
      <c r="C368" s="320">
        <v>2015</v>
      </c>
      <c r="D368" s="322" t="s">
        <v>291</v>
      </c>
      <c r="E368" s="331" t="s">
        <v>250</v>
      </c>
      <c r="F368" s="320" t="str">
        <f t="shared" si="5"/>
        <v>NO_M_2015_1000 m3_ST_1_2_NC_2_2</v>
      </c>
      <c r="G368" s="663"/>
    </row>
    <row r="369" spans="1:7" ht="13.5" thickBot="1" x14ac:dyDescent="0.25">
      <c r="A369" s="369" t="str">
        <f>Cover!$G$25</f>
        <v>NO</v>
      </c>
      <c r="B369" s="322" t="s">
        <v>290</v>
      </c>
      <c r="C369" s="320">
        <v>2015</v>
      </c>
      <c r="D369" s="322" t="s">
        <v>291</v>
      </c>
      <c r="E369" s="331" t="s">
        <v>251</v>
      </c>
      <c r="F369" s="320" t="str">
        <f t="shared" si="5"/>
        <v>NO_M_2015_1000 m3_ST_1_2_NC_3</v>
      </c>
      <c r="G369" s="663"/>
    </row>
    <row r="370" spans="1:7" ht="13.5" thickBot="1" x14ac:dyDescent="0.25">
      <c r="A370" s="369" t="str">
        <f>Cover!$G$25</f>
        <v>NO</v>
      </c>
      <c r="B370" s="322" t="s">
        <v>290</v>
      </c>
      <c r="C370" s="320">
        <v>2015</v>
      </c>
      <c r="D370" s="322" t="s">
        <v>291</v>
      </c>
      <c r="E370" s="331" t="s">
        <v>252</v>
      </c>
      <c r="F370" s="320" t="str">
        <f t="shared" si="5"/>
        <v>NO_M_2015_1000 m3_ST_1_2_NC_1_3</v>
      </c>
      <c r="G370" s="663"/>
    </row>
    <row r="371" spans="1:7" ht="13.5" thickBot="1" x14ac:dyDescent="0.25">
      <c r="A371" s="369" t="str">
        <f>Cover!$G$25</f>
        <v>NO</v>
      </c>
      <c r="B371" s="322" t="s">
        <v>290</v>
      </c>
      <c r="C371" s="320">
        <v>2015</v>
      </c>
      <c r="D371" s="322" t="s">
        <v>291</v>
      </c>
      <c r="E371" s="331" t="s">
        <v>253</v>
      </c>
      <c r="F371" s="320" t="str">
        <f t="shared" si="5"/>
        <v>NO_M_2015_1000 m3_ST_1_2_NC_2_3</v>
      </c>
      <c r="G371" s="663"/>
    </row>
    <row r="372" spans="1:7" ht="13.5" thickBot="1" x14ac:dyDescent="0.25">
      <c r="A372" s="369" t="str">
        <f>Cover!$G$25</f>
        <v>NO</v>
      </c>
      <c r="B372" s="322" t="s">
        <v>290</v>
      </c>
      <c r="C372" s="320">
        <v>2015</v>
      </c>
      <c r="D372" s="322" t="s">
        <v>291</v>
      </c>
      <c r="E372" s="331" t="s">
        <v>254</v>
      </c>
      <c r="F372" s="320" t="str">
        <f t="shared" si="5"/>
        <v>NO_M_2015_1000 m3_ST_1_2_NC_4</v>
      </c>
      <c r="G372" s="663"/>
    </row>
    <row r="373" spans="1:7" ht="13.5" thickBot="1" x14ac:dyDescent="0.25">
      <c r="A373" s="369" t="str">
        <f>Cover!$G$25</f>
        <v>NO</v>
      </c>
      <c r="B373" s="322" t="s">
        <v>290</v>
      </c>
      <c r="C373" s="320">
        <v>2015</v>
      </c>
      <c r="D373" s="322" t="s">
        <v>291</v>
      </c>
      <c r="E373" s="331" t="s">
        <v>255</v>
      </c>
      <c r="F373" s="320" t="str">
        <f t="shared" si="5"/>
        <v>NO_M_2015_1000 m3_ST_1_2_NC_5</v>
      </c>
      <c r="G373" s="663"/>
    </row>
    <row r="374" spans="1:7" ht="13.5" thickBot="1" x14ac:dyDescent="0.25">
      <c r="A374" s="369" t="str">
        <f>Cover!$G$25</f>
        <v>NO</v>
      </c>
      <c r="B374" s="322" t="s">
        <v>290</v>
      </c>
      <c r="C374" s="320">
        <v>2015</v>
      </c>
      <c r="D374" s="322" t="s">
        <v>291</v>
      </c>
      <c r="E374" s="331" t="s">
        <v>256</v>
      </c>
      <c r="F374" s="320" t="str">
        <f t="shared" si="5"/>
        <v>NO_M_2015_1000 m3_ST_5_C</v>
      </c>
      <c r="G374" s="663"/>
    </row>
    <row r="375" spans="1:7" ht="13.5" thickBot="1" x14ac:dyDescent="0.25">
      <c r="A375" s="369" t="str">
        <f>Cover!$G$25</f>
        <v>NO</v>
      </c>
      <c r="B375" s="322" t="s">
        <v>290</v>
      </c>
      <c r="C375" s="320">
        <v>2015</v>
      </c>
      <c r="D375" s="322" t="s">
        <v>291</v>
      </c>
      <c r="E375" s="331" t="s">
        <v>257</v>
      </c>
      <c r="F375" s="320" t="str">
        <f t="shared" si="5"/>
        <v>NO_M_2015_1000 m3_ST_5_C_1</v>
      </c>
      <c r="G375" s="663"/>
    </row>
    <row r="376" spans="1:7" ht="13.5" thickBot="1" x14ac:dyDescent="0.25">
      <c r="A376" s="369" t="str">
        <f>Cover!$G$25</f>
        <v>NO</v>
      </c>
      <c r="B376" s="322" t="s">
        <v>290</v>
      </c>
      <c r="C376" s="320">
        <v>2015</v>
      </c>
      <c r="D376" s="322" t="s">
        <v>291</v>
      </c>
      <c r="E376" s="331" t="s">
        <v>258</v>
      </c>
      <c r="F376" s="320" t="str">
        <f t="shared" si="5"/>
        <v>NO_M_2015_1000 m3_ST_5_C_2</v>
      </c>
      <c r="G376" s="663"/>
    </row>
    <row r="377" spans="1:7" ht="13.5" thickBot="1" x14ac:dyDescent="0.25">
      <c r="A377" s="369" t="str">
        <f>Cover!$G$25</f>
        <v>NO</v>
      </c>
      <c r="B377" s="322" t="s">
        <v>290</v>
      </c>
      <c r="C377" s="320">
        <v>2015</v>
      </c>
      <c r="D377" s="322" t="s">
        <v>291</v>
      </c>
      <c r="E377" s="331" t="s">
        <v>259</v>
      </c>
      <c r="F377" s="320" t="str">
        <f t="shared" si="5"/>
        <v>NO_M_2015_1000 m3_ST_5_NC</v>
      </c>
      <c r="G377" s="663"/>
    </row>
    <row r="378" spans="1:7" ht="13.5" thickBot="1" x14ac:dyDescent="0.25">
      <c r="A378" s="369" t="str">
        <f>Cover!$G$25</f>
        <v>NO</v>
      </c>
      <c r="B378" s="322" t="s">
        <v>290</v>
      </c>
      <c r="C378" s="320">
        <v>2015</v>
      </c>
      <c r="D378" s="322" t="s">
        <v>291</v>
      </c>
      <c r="E378" s="331" t="s">
        <v>260</v>
      </c>
      <c r="F378" s="320" t="str">
        <f t="shared" si="5"/>
        <v>NO_M_2015_1000 m3_ST_5_NC_1</v>
      </c>
      <c r="G378" s="663"/>
    </row>
    <row r="379" spans="1:7" ht="13.5" thickBot="1" x14ac:dyDescent="0.25">
      <c r="A379" s="369" t="str">
        <f>Cover!$G$25</f>
        <v>NO</v>
      </c>
      <c r="B379" s="322" t="s">
        <v>290</v>
      </c>
      <c r="C379" s="320">
        <v>2015</v>
      </c>
      <c r="D379" s="322" t="s">
        <v>291</v>
      </c>
      <c r="E379" s="331" t="s">
        <v>261</v>
      </c>
      <c r="F379" s="320" t="str">
        <f t="shared" si="5"/>
        <v>NO_M_2015_1000 m3_ST_5_NC_2</v>
      </c>
      <c r="G379" s="663"/>
    </row>
    <row r="380" spans="1:7" ht="13.5" thickBot="1" x14ac:dyDescent="0.25">
      <c r="A380" s="369" t="str">
        <f>Cover!$G$25</f>
        <v>NO</v>
      </c>
      <c r="B380" s="322" t="s">
        <v>290</v>
      </c>
      <c r="C380" s="320">
        <v>2015</v>
      </c>
      <c r="D380" s="322" t="s">
        <v>291</v>
      </c>
      <c r="E380" s="331" t="s">
        <v>262</v>
      </c>
      <c r="F380" s="320" t="str">
        <f t="shared" si="5"/>
        <v>NO_M_2015_1000 m3_ST_5_NC_3</v>
      </c>
      <c r="G380" s="663"/>
    </row>
    <row r="381" spans="1:7" ht="13.5" thickBot="1" x14ac:dyDescent="0.25">
      <c r="A381" s="369" t="str">
        <f>Cover!$G$25</f>
        <v>NO</v>
      </c>
      <c r="B381" s="322" t="s">
        <v>290</v>
      </c>
      <c r="C381" s="320">
        <v>2015</v>
      </c>
      <c r="D381" s="322" t="s">
        <v>291</v>
      </c>
      <c r="E381" s="331" t="s">
        <v>263</v>
      </c>
      <c r="F381" s="320" t="str">
        <f t="shared" si="5"/>
        <v>NO_M_2015_1000 m3_ST_5_NC_4</v>
      </c>
      <c r="G381" s="663"/>
    </row>
    <row r="382" spans="1:7" ht="13.5" thickBot="1" x14ac:dyDescent="0.25">
      <c r="A382" s="369" t="str">
        <f>Cover!$G$25</f>
        <v>NO</v>
      </c>
      <c r="B382" s="322" t="s">
        <v>290</v>
      </c>
      <c r="C382" s="320">
        <v>2015</v>
      </c>
      <c r="D382" s="322" t="s">
        <v>291</v>
      </c>
      <c r="E382" s="331" t="s">
        <v>264</v>
      </c>
      <c r="F382" s="320" t="str">
        <f t="shared" si="5"/>
        <v>NO_M_2015_1000 m3_ST_5_NC_5</v>
      </c>
      <c r="G382" s="663"/>
    </row>
    <row r="383" spans="1:7" ht="13.5" thickBot="1" x14ac:dyDescent="0.25">
      <c r="A383" s="369" t="str">
        <f>Cover!$G$25</f>
        <v>NO</v>
      </c>
      <c r="B383" s="322" t="s">
        <v>290</v>
      </c>
      <c r="C383" s="320">
        <v>2015</v>
      </c>
      <c r="D383" s="322" t="s">
        <v>291</v>
      </c>
      <c r="E383" s="331" t="s">
        <v>265</v>
      </c>
      <c r="F383" s="320" t="str">
        <f t="shared" si="5"/>
        <v>NO_M_2015_1000 m3_ST_5_NC_6</v>
      </c>
      <c r="G383" s="663"/>
    </row>
    <row r="384" spans="1:7" ht="13.5" thickBot="1" x14ac:dyDescent="0.25">
      <c r="A384" s="369" t="str">
        <f>Cover!$G$25</f>
        <v>NO</v>
      </c>
      <c r="B384" s="322" t="s">
        <v>290</v>
      </c>
      <c r="C384" s="320">
        <v>2015</v>
      </c>
      <c r="D384" s="322" t="s">
        <v>291</v>
      </c>
      <c r="E384" s="331" t="s">
        <v>266</v>
      </c>
      <c r="F384" s="320" t="str">
        <f t="shared" si="5"/>
        <v>NO_M_2015_1000 m3_ST_5_NC_7</v>
      </c>
      <c r="G384" s="663"/>
    </row>
    <row r="385" spans="1:7" ht="13.5" thickBot="1" x14ac:dyDescent="0.25">
      <c r="A385" s="369" t="str">
        <f>Cover!$G$25</f>
        <v>NO</v>
      </c>
      <c r="B385" s="322" t="s">
        <v>290</v>
      </c>
      <c r="C385" s="320">
        <v>2015</v>
      </c>
      <c r="D385" s="322" t="s">
        <v>214</v>
      </c>
      <c r="E385" s="331" t="s">
        <v>222</v>
      </c>
      <c r="F385" s="320" t="str">
        <f t="shared" si="5"/>
        <v>NO_M_2015_1000 NAC_ST_1_2_C</v>
      </c>
      <c r="G385" s="663"/>
    </row>
    <row r="386" spans="1:7" ht="13.5" thickBot="1" x14ac:dyDescent="0.25">
      <c r="A386" s="369" t="str">
        <f>Cover!$G$25</f>
        <v>NO</v>
      </c>
      <c r="B386" s="322" t="s">
        <v>290</v>
      </c>
      <c r="C386" s="320">
        <v>2015</v>
      </c>
      <c r="D386" s="322" t="s">
        <v>214</v>
      </c>
      <c r="E386" s="331" t="s">
        <v>223</v>
      </c>
      <c r="F386" s="320" t="str">
        <f t="shared" si="5"/>
        <v>NO_M_2015_1000 NAC_ST_1_2_C_1</v>
      </c>
      <c r="G386" s="663"/>
    </row>
    <row r="387" spans="1:7" ht="13.5" thickBot="1" x14ac:dyDescent="0.25">
      <c r="A387" s="369" t="str">
        <f>Cover!$G$25</f>
        <v>NO</v>
      </c>
      <c r="B387" s="322" t="s">
        <v>290</v>
      </c>
      <c r="C387" s="320">
        <v>2015</v>
      </c>
      <c r="D387" s="322" t="s">
        <v>214</v>
      </c>
      <c r="E387" s="331" t="s">
        <v>224</v>
      </c>
      <c r="F387" s="320" t="str">
        <f t="shared" ref="F387:F450" si="6">CONCATENATE(A387,"_",B387,"_",C387,"_",D387,"_",E387)</f>
        <v>NO_M_2015_1000 NAC_ST_1_2_C_1_1</v>
      </c>
      <c r="G387" s="663"/>
    </row>
    <row r="388" spans="1:7" ht="13.5" thickBot="1" x14ac:dyDescent="0.25">
      <c r="A388" s="369" t="str">
        <f>Cover!$G$25</f>
        <v>NO</v>
      </c>
      <c r="B388" s="322" t="s">
        <v>290</v>
      </c>
      <c r="C388" s="320">
        <v>2015</v>
      </c>
      <c r="D388" s="322" t="s">
        <v>214</v>
      </c>
      <c r="E388" s="331" t="s">
        <v>225</v>
      </c>
      <c r="F388" s="320" t="str">
        <f t="shared" si="6"/>
        <v>NO_M_2015_1000 NAC_ST_1_2_C_2_1</v>
      </c>
      <c r="G388" s="663"/>
    </row>
    <row r="389" spans="1:7" ht="13.5" thickBot="1" x14ac:dyDescent="0.25">
      <c r="A389" s="369" t="str">
        <f>Cover!$G$25</f>
        <v>NO</v>
      </c>
      <c r="B389" s="322" t="s">
        <v>290</v>
      </c>
      <c r="C389" s="320">
        <v>2015</v>
      </c>
      <c r="D389" s="322" t="s">
        <v>214</v>
      </c>
      <c r="E389" s="331" t="s">
        <v>226</v>
      </c>
      <c r="F389" s="320" t="str">
        <f t="shared" si="6"/>
        <v>NO_M_2015_1000 NAC_ST_1_2_C_2</v>
      </c>
      <c r="G389" s="663"/>
    </row>
    <row r="390" spans="1:7" ht="13.5" thickBot="1" x14ac:dyDescent="0.25">
      <c r="A390" s="369" t="str">
        <f>Cover!$G$25</f>
        <v>NO</v>
      </c>
      <c r="B390" s="322" t="s">
        <v>290</v>
      </c>
      <c r="C390" s="320">
        <v>2015</v>
      </c>
      <c r="D390" s="322" t="s">
        <v>214</v>
      </c>
      <c r="E390" s="331" t="s">
        <v>239</v>
      </c>
      <c r="F390" s="320" t="str">
        <f t="shared" si="6"/>
        <v>NO_M_2015_1000 NAC_ST_1_2_C_1_2</v>
      </c>
      <c r="G390" s="663"/>
    </row>
    <row r="391" spans="1:7" ht="13.5" thickBot="1" x14ac:dyDescent="0.25">
      <c r="A391" s="369" t="str">
        <f>Cover!$G$25</f>
        <v>NO</v>
      </c>
      <c r="B391" s="322" t="s">
        <v>290</v>
      </c>
      <c r="C391" s="320">
        <v>2015</v>
      </c>
      <c r="D391" s="322" t="s">
        <v>214</v>
      </c>
      <c r="E391" s="331" t="s">
        <v>240</v>
      </c>
      <c r="F391" s="320" t="str">
        <f t="shared" si="6"/>
        <v>NO_M_2015_1000 NAC_ST_1_2_C_2_2</v>
      </c>
      <c r="G391" s="663"/>
    </row>
    <row r="392" spans="1:7" ht="13.5" thickBot="1" x14ac:dyDescent="0.25">
      <c r="A392" s="369" t="str">
        <f>Cover!$G$25</f>
        <v>NO</v>
      </c>
      <c r="B392" s="322" t="s">
        <v>290</v>
      </c>
      <c r="C392" s="320">
        <v>2015</v>
      </c>
      <c r="D392" s="322" t="s">
        <v>214</v>
      </c>
      <c r="E392" s="331" t="s">
        <v>241</v>
      </c>
      <c r="F392" s="320" t="str">
        <f t="shared" si="6"/>
        <v>NO_M_2015_1000 NAC_ST_1_2_C_3</v>
      </c>
      <c r="G392" s="663"/>
    </row>
    <row r="393" spans="1:7" ht="13.5" thickBot="1" x14ac:dyDescent="0.25">
      <c r="A393" s="369" t="str">
        <f>Cover!$G$25</f>
        <v>NO</v>
      </c>
      <c r="B393" s="322" t="s">
        <v>290</v>
      </c>
      <c r="C393" s="320">
        <v>2015</v>
      </c>
      <c r="D393" s="322" t="s">
        <v>214</v>
      </c>
      <c r="E393" s="331" t="s">
        <v>242</v>
      </c>
      <c r="F393" s="320" t="str">
        <f t="shared" si="6"/>
        <v>NO_M_2015_1000 NAC_ST_1_2_C_1_3</v>
      </c>
      <c r="G393" s="663"/>
    </row>
    <row r="394" spans="1:7" ht="13.5" thickBot="1" x14ac:dyDescent="0.25">
      <c r="A394" s="369" t="str">
        <f>Cover!$G$25</f>
        <v>NO</v>
      </c>
      <c r="B394" s="322" t="s">
        <v>290</v>
      </c>
      <c r="C394" s="320">
        <v>2015</v>
      </c>
      <c r="D394" s="322" t="s">
        <v>214</v>
      </c>
      <c r="E394" s="331" t="s">
        <v>243</v>
      </c>
      <c r="F394" s="320" t="str">
        <f t="shared" si="6"/>
        <v>NO_M_2015_1000 NAC_ST_1_2_C_2_3</v>
      </c>
      <c r="G394" s="663"/>
    </row>
    <row r="395" spans="1:7" ht="13.5" thickBot="1" x14ac:dyDescent="0.25">
      <c r="A395" s="369" t="str">
        <f>Cover!$G$25</f>
        <v>NO</v>
      </c>
      <c r="B395" s="322" t="s">
        <v>290</v>
      </c>
      <c r="C395" s="320">
        <v>2015</v>
      </c>
      <c r="D395" s="322" t="s">
        <v>214</v>
      </c>
      <c r="E395" s="331" t="s">
        <v>244</v>
      </c>
      <c r="F395" s="320" t="str">
        <f t="shared" si="6"/>
        <v>NO_M_2015_1000 NAC_ST_1_2_NC</v>
      </c>
      <c r="G395" s="663"/>
    </row>
    <row r="396" spans="1:7" ht="13.5" thickBot="1" x14ac:dyDescent="0.25">
      <c r="A396" s="369" t="str">
        <f>Cover!$G$25</f>
        <v>NO</v>
      </c>
      <c r="B396" s="322" t="s">
        <v>290</v>
      </c>
      <c r="C396" s="320">
        <v>2015</v>
      </c>
      <c r="D396" s="322" t="s">
        <v>214</v>
      </c>
      <c r="E396" s="331" t="s">
        <v>245</v>
      </c>
      <c r="F396" s="320" t="str">
        <f t="shared" si="6"/>
        <v>NO_M_2015_1000 NAC_ST_1_2_NC_1</v>
      </c>
      <c r="G396" s="663"/>
    </row>
    <row r="397" spans="1:7" ht="13.5" thickBot="1" x14ac:dyDescent="0.25">
      <c r="A397" s="369" t="str">
        <f>Cover!$G$25</f>
        <v>NO</v>
      </c>
      <c r="B397" s="329" t="s">
        <v>290</v>
      </c>
      <c r="C397" s="320">
        <v>2015</v>
      </c>
      <c r="D397" s="329" t="s">
        <v>214</v>
      </c>
      <c r="E397" s="339" t="s">
        <v>246</v>
      </c>
      <c r="F397" s="320" t="str">
        <f t="shared" si="6"/>
        <v>NO_M_2015_1000 NAC_ST_1_2_NC_1_1</v>
      </c>
      <c r="G397" s="663"/>
    </row>
    <row r="398" spans="1:7" ht="13.5" thickBot="1" x14ac:dyDescent="0.25">
      <c r="A398" s="369" t="str">
        <f>Cover!$G$25</f>
        <v>NO</v>
      </c>
      <c r="B398" s="324" t="s">
        <v>290</v>
      </c>
      <c r="C398" s="320">
        <v>2015</v>
      </c>
      <c r="D398" s="324" t="s">
        <v>214</v>
      </c>
      <c r="E398" s="338" t="s">
        <v>247</v>
      </c>
      <c r="F398" s="320" t="str">
        <f t="shared" si="6"/>
        <v>NO_M_2015_1000 NAC_ST_1_2_NC_2_1</v>
      </c>
      <c r="G398" s="663"/>
    </row>
    <row r="399" spans="1:7" ht="13.5" thickBot="1" x14ac:dyDescent="0.25">
      <c r="A399" s="369" t="str">
        <f>Cover!$G$25</f>
        <v>NO</v>
      </c>
      <c r="B399" s="322" t="s">
        <v>290</v>
      </c>
      <c r="C399" s="320">
        <v>2015</v>
      </c>
      <c r="D399" s="322" t="s">
        <v>214</v>
      </c>
      <c r="E399" s="331" t="s">
        <v>248</v>
      </c>
      <c r="F399" s="320" t="str">
        <f t="shared" si="6"/>
        <v>NO_M_2015_1000 NAC_ST_1_2_NC_2</v>
      </c>
      <c r="G399" s="663"/>
    </row>
    <row r="400" spans="1:7" ht="13.5" thickBot="1" x14ac:dyDescent="0.25">
      <c r="A400" s="369" t="str">
        <f>Cover!$G$25</f>
        <v>NO</v>
      </c>
      <c r="B400" s="322" t="s">
        <v>290</v>
      </c>
      <c r="C400" s="320">
        <v>2015</v>
      </c>
      <c r="D400" s="322" t="s">
        <v>214</v>
      </c>
      <c r="E400" s="331" t="s">
        <v>249</v>
      </c>
      <c r="F400" s="320" t="str">
        <f t="shared" si="6"/>
        <v>NO_M_2015_1000 NAC_ST_1_2_NC_1_2</v>
      </c>
      <c r="G400" s="663"/>
    </row>
    <row r="401" spans="1:7" ht="13.5" thickBot="1" x14ac:dyDescent="0.25">
      <c r="A401" s="369" t="str">
        <f>Cover!$G$25</f>
        <v>NO</v>
      </c>
      <c r="B401" s="322" t="s">
        <v>290</v>
      </c>
      <c r="C401" s="320">
        <v>2015</v>
      </c>
      <c r="D401" s="322" t="s">
        <v>214</v>
      </c>
      <c r="E401" s="331" t="s">
        <v>250</v>
      </c>
      <c r="F401" s="320" t="str">
        <f t="shared" si="6"/>
        <v>NO_M_2015_1000 NAC_ST_1_2_NC_2_2</v>
      </c>
      <c r="G401" s="663"/>
    </row>
    <row r="402" spans="1:7" ht="13.5" thickBot="1" x14ac:dyDescent="0.25">
      <c r="A402" s="369" t="str">
        <f>Cover!$G$25</f>
        <v>NO</v>
      </c>
      <c r="B402" s="322" t="s">
        <v>290</v>
      </c>
      <c r="C402" s="320">
        <v>2015</v>
      </c>
      <c r="D402" s="322" t="s">
        <v>214</v>
      </c>
      <c r="E402" s="331" t="s">
        <v>251</v>
      </c>
      <c r="F402" s="320" t="str">
        <f t="shared" si="6"/>
        <v>NO_M_2015_1000 NAC_ST_1_2_NC_3</v>
      </c>
      <c r="G402" s="663"/>
    </row>
    <row r="403" spans="1:7" ht="13.5" thickBot="1" x14ac:dyDescent="0.25">
      <c r="A403" s="369" t="str">
        <f>Cover!$G$25</f>
        <v>NO</v>
      </c>
      <c r="B403" s="322" t="s">
        <v>290</v>
      </c>
      <c r="C403" s="320">
        <v>2015</v>
      </c>
      <c r="D403" s="322" t="s">
        <v>214</v>
      </c>
      <c r="E403" s="331" t="s">
        <v>252</v>
      </c>
      <c r="F403" s="320" t="str">
        <f t="shared" si="6"/>
        <v>NO_M_2015_1000 NAC_ST_1_2_NC_1_3</v>
      </c>
      <c r="G403" s="663"/>
    </row>
    <row r="404" spans="1:7" ht="13.5" thickBot="1" x14ac:dyDescent="0.25">
      <c r="A404" s="369" t="str">
        <f>Cover!$G$25</f>
        <v>NO</v>
      </c>
      <c r="B404" s="322" t="s">
        <v>290</v>
      </c>
      <c r="C404" s="320">
        <v>2015</v>
      </c>
      <c r="D404" s="322" t="s">
        <v>214</v>
      </c>
      <c r="E404" s="331" t="s">
        <v>253</v>
      </c>
      <c r="F404" s="320" t="str">
        <f t="shared" si="6"/>
        <v>NO_M_2015_1000 NAC_ST_1_2_NC_2_3</v>
      </c>
      <c r="G404" s="663"/>
    </row>
    <row r="405" spans="1:7" ht="13.5" thickBot="1" x14ac:dyDescent="0.25">
      <c r="A405" s="369" t="str">
        <f>Cover!$G$25</f>
        <v>NO</v>
      </c>
      <c r="B405" s="322" t="s">
        <v>290</v>
      </c>
      <c r="C405" s="320">
        <v>2015</v>
      </c>
      <c r="D405" s="322" t="s">
        <v>214</v>
      </c>
      <c r="E405" s="331" t="s">
        <v>254</v>
      </c>
      <c r="F405" s="320" t="str">
        <f t="shared" si="6"/>
        <v>NO_M_2015_1000 NAC_ST_1_2_NC_4</v>
      </c>
      <c r="G405" s="663"/>
    </row>
    <row r="406" spans="1:7" ht="13.5" thickBot="1" x14ac:dyDescent="0.25">
      <c r="A406" s="369" t="str">
        <f>Cover!$G$25</f>
        <v>NO</v>
      </c>
      <c r="B406" s="322" t="s">
        <v>290</v>
      </c>
      <c r="C406" s="320">
        <v>2015</v>
      </c>
      <c r="D406" s="322" t="s">
        <v>214</v>
      </c>
      <c r="E406" s="331" t="s">
        <v>255</v>
      </c>
      <c r="F406" s="320" t="str">
        <f t="shared" si="6"/>
        <v>NO_M_2015_1000 NAC_ST_1_2_NC_5</v>
      </c>
      <c r="G406" s="663"/>
    </row>
    <row r="407" spans="1:7" ht="13.5" thickBot="1" x14ac:dyDescent="0.25">
      <c r="A407" s="369" t="str">
        <f>Cover!$G$25</f>
        <v>NO</v>
      </c>
      <c r="B407" s="322" t="s">
        <v>290</v>
      </c>
      <c r="C407" s="320">
        <v>2015</v>
      </c>
      <c r="D407" s="322" t="s">
        <v>214</v>
      </c>
      <c r="E407" s="331" t="s">
        <v>256</v>
      </c>
      <c r="F407" s="320" t="str">
        <f t="shared" si="6"/>
        <v>NO_M_2015_1000 NAC_ST_5_C</v>
      </c>
      <c r="G407" s="663"/>
    </row>
    <row r="408" spans="1:7" ht="13.5" thickBot="1" x14ac:dyDescent="0.25">
      <c r="A408" s="369" t="str">
        <f>Cover!$G$25</f>
        <v>NO</v>
      </c>
      <c r="B408" s="322" t="s">
        <v>290</v>
      </c>
      <c r="C408" s="320">
        <v>2015</v>
      </c>
      <c r="D408" s="322" t="s">
        <v>214</v>
      </c>
      <c r="E408" s="331" t="s">
        <v>257</v>
      </c>
      <c r="F408" s="320" t="str">
        <f t="shared" si="6"/>
        <v>NO_M_2015_1000 NAC_ST_5_C_1</v>
      </c>
      <c r="G408" s="663"/>
    </row>
    <row r="409" spans="1:7" ht="13.5" thickBot="1" x14ac:dyDescent="0.25">
      <c r="A409" s="369" t="str">
        <f>Cover!$G$25</f>
        <v>NO</v>
      </c>
      <c r="B409" s="322" t="s">
        <v>290</v>
      </c>
      <c r="C409" s="320">
        <v>2015</v>
      </c>
      <c r="D409" s="322" t="s">
        <v>214</v>
      </c>
      <c r="E409" s="331" t="s">
        <v>258</v>
      </c>
      <c r="F409" s="320" t="str">
        <f t="shared" si="6"/>
        <v>NO_M_2015_1000 NAC_ST_5_C_2</v>
      </c>
      <c r="G409" s="663"/>
    </row>
    <row r="410" spans="1:7" ht="13.5" thickBot="1" x14ac:dyDescent="0.25">
      <c r="A410" s="369" t="str">
        <f>Cover!$G$25</f>
        <v>NO</v>
      </c>
      <c r="B410" s="322" t="s">
        <v>290</v>
      </c>
      <c r="C410" s="320">
        <v>2015</v>
      </c>
      <c r="D410" s="322" t="s">
        <v>214</v>
      </c>
      <c r="E410" s="331" t="s">
        <v>259</v>
      </c>
      <c r="F410" s="320" t="str">
        <f t="shared" si="6"/>
        <v>NO_M_2015_1000 NAC_ST_5_NC</v>
      </c>
      <c r="G410" s="663"/>
    </row>
    <row r="411" spans="1:7" ht="13.5" thickBot="1" x14ac:dyDescent="0.25">
      <c r="A411" s="369" t="str">
        <f>Cover!$G$25</f>
        <v>NO</v>
      </c>
      <c r="B411" s="322" t="s">
        <v>290</v>
      </c>
      <c r="C411" s="320">
        <v>2015</v>
      </c>
      <c r="D411" s="322" t="s">
        <v>214</v>
      </c>
      <c r="E411" s="331" t="s">
        <v>260</v>
      </c>
      <c r="F411" s="320" t="str">
        <f t="shared" si="6"/>
        <v>NO_M_2015_1000 NAC_ST_5_NC_1</v>
      </c>
      <c r="G411" s="663"/>
    </row>
    <row r="412" spans="1:7" ht="13.5" thickBot="1" x14ac:dyDescent="0.25">
      <c r="A412" s="369" t="str">
        <f>Cover!$G$25</f>
        <v>NO</v>
      </c>
      <c r="B412" s="322" t="s">
        <v>290</v>
      </c>
      <c r="C412" s="320">
        <v>2015</v>
      </c>
      <c r="D412" s="322" t="s">
        <v>214</v>
      </c>
      <c r="E412" s="331" t="s">
        <v>261</v>
      </c>
      <c r="F412" s="320" t="str">
        <f t="shared" si="6"/>
        <v>NO_M_2015_1000 NAC_ST_5_NC_2</v>
      </c>
      <c r="G412" s="663"/>
    </row>
    <row r="413" spans="1:7" ht="13.5" thickBot="1" x14ac:dyDescent="0.25">
      <c r="A413" s="369" t="str">
        <f>Cover!$G$25</f>
        <v>NO</v>
      </c>
      <c r="B413" s="322" t="s">
        <v>290</v>
      </c>
      <c r="C413" s="320">
        <v>2015</v>
      </c>
      <c r="D413" s="322" t="s">
        <v>214</v>
      </c>
      <c r="E413" s="331" t="s">
        <v>262</v>
      </c>
      <c r="F413" s="320" t="str">
        <f t="shared" si="6"/>
        <v>NO_M_2015_1000 NAC_ST_5_NC_3</v>
      </c>
      <c r="G413" s="663"/>
    </row>
    <row r="414" spans="1:7" ht="13.5" thickBot="1" x14ac:dyDescent="0.25">
      <c r="A414" s="369" t="str">
        <f>Cover!$G$25</f>
        <v>NO</v>
      </c>
      <c r="B414" s="322" t="s">
        <v>290</v>
      </c>
      <c r="C414" s="320">
        <v>2015</v>
      </c>
      <c r="D414" s="322" t="s">
        <v>214</v>
      </c>
      <c r="E414" s="331" t="s">
        <v>263</v>
      </c>
      <c r="F414" s="320" t="str">
        <f t="shared" si="6"/>
        <v>NO_M_2015_1000 NAC_ST_5_NC_4</v>
      </c>
      <c r="G414" s="663"/>
    </row>
    <row r="415" spans="1:7" ht="13.5" thickBot="1" x14ac:dyDescent="0.25">
      <c r="A415" s="369" t="str">
        <f>Cover!$G$25</f>
        <v>NO</v>
      </c>
      <c r="B415" s="322" t="s">
        <v>290</v>
      </c>
      <c r="C415" s="320">
        <v>2015</v>
      </c>
      <c r="D415" s="322" t="s">
        <v>214</v>
      </c>
      <c r="E415" s="331" t="s">
        <v>264</v>
      </c>
      <c r="F415" s="320" t="str">
        <f t="shared" si="6"/>
        <v>NO_M_2015_1000 NAC_ST_5_NC_5</v>
      </c>
      <c r="G415" s="663"/>
    </row>
    <row r="416" spans="1:7" ht="13.5" thickBot="1" x14ac:dyDescent="0.25">
      <c r="A416" s="369" t="str">
        <f>Cover!$G$25</f>
        <v>NO</v>
      </c>
      <c r="B416" s="322" t="s">
        <v>290</v>
      </c>
      <c r="C416" s="320">
        <v>2015</v>
      </c>
      <c r="D416" s="322" t="s">
        <v>214</v>
      </c>
      <c r="E416" s="331" t="s">
        <v>265</v>
      </c>
      <c r="F416" s="320" t="str">
        <f t="shared" si="6"/>
        <v>NO_M_2015_1000 NAC_ST_5_NC_6</v>
      </c>
      <c r="G416" s="663"/>
    </row>
    <row r="417" spans="1:7" ht="13.5" thickBot="1" x14ac:dyDescent="0.25">
      <c r="A417" s="369" t="str">
        <f>Cover!$G$25</f>
        <v>NO</v>
      </c>
      <c r="B417" s="322" t="s">
        <v>290</v>
      </c>
      <c r="C417" s="320">
        <v>2015</v>
      </c>
      <c r="D417" s="322" t="s">
        <v>214</v>
      </c>
      <c r="E417" s="331" t="s">
        <v>266</v>
      </c>
      <c r="F417" s="320" t="str">
        <f t="shared" si="6"/>
        <v>NO_M_2015_1000 NAC_ST_5_NC_7</v>
      </c>
      <c r="G417" s="663"/>
    </row>
    <row r="418" spans="1:7" ht="13.5" thickBot="1" x14ac:dyDescent="0.25">
      <c r="A418" s="369" t="str">
        <f>Cover!$G$25</f>
        <v>NO</v>
      </c>
      <c r="B418" s="322" t="s">
        <v>294</v>
      </c>
      <c r="C418" s="320">
        <v>2015</v>
      </c>
      <c r="D418" s="322" t="s">
        <v>291</v>
      </c>
      <c r="E418" s="331" t="s">
        <v>222</v>
      </c>
      <c r="F418" s="320" t="str">
        <f t="shared" si="6"/>
        <v>NO_X_2015_1000 m3_ST_1_2_C</v>
      </c>
      <c r="G418" s="663"/>
    </row>
    <row r="419" spans="1:7" ht="13.5" thickBot="1" x14ac:dyDescent="0.25">
      <c r="A419" s="369" t="str">
        <f>Cover!$G$25</f>
        <v>NO</v>
      </c>
      <c r="B419" s="322" t="s">
        <v>294</v>
      </c>
      <c r="C419" s="320">
        <v>2015</v>
      </c>
      <c r="D419" s="322" t="s">
        <v>291</v>
      </c>
      <c r="E419" s="331" t="s">
        <v>223</v>
      </c>
      <c r="F419" s="320" t="str">
        <f t="shared" si="6"/>
        <v>NO_X_2015_1000 m3_ST_1_2_C_1</v>
      </c>
      <c r="G419" s="663"/>
    </row>
    <row r="420" spans="1:7" ht="13.5" thickBot="1" x14ac:dyDescent="0.25">
      <c r="A420" s="369" t="str">
        <f>Cover!$G$25</f>
        <v>NO</v>
      </c>
      <c r="B420" s="322" t="s">
        <v>294</v>
      </c>
      <c r="C420" s="320">
        <v>2015</v>
      </c>
      <c r="D420" s="322" t="s">
        <v>291</v>
      </c>
      <c r="E420" s="331" t="s">
        <v>224</v>
      </c>
      <c r="F420" s="320" t="str">
        <f t="shared" si="6"/>
        <v>NO_X_2015_1000 m3_ST_1_2_C_1_1</v>
      </c>
      <c r="G420" s="663"/>
    </row>
    <row r="421" spans="1:7" ht="13.5" thickBot="1" x14ac:dyDescent="0.25">
      <c r="A421" s="369" t="str">
        <f>Cover!$G$25</f>
        <v>NO</v>
      </c>
      <c r="B421" s="322" t="s">
        <v>294</v>
      </c>
      <c r="C421" s="320">
        <v>2015</v>
      </c>
      <c r="D421" s="322" t="s">
        <v>291</v>
      </c>
      <c r="E421" s="331" t="s">
        <v>225</v>
      </c>
      <c r="F421" s="320" t="str">
        <f t="shared" si="6"/>
        <v>NO_X_2015_1000 m3_ST_1_2_C_2_1</v>
      </c>
      <c r="G421" s="663"/>
    </row>
    <row r="422" spans="1:7" ht="13.5" thickBot="1" x14ac:dyDescent="0.25">
      <c r="A422" s="369" t="str">
        <f>Cover!$G$25</f>
        <v>NO</v>
      </c>
      <c r="B422" s="322" t="s">
        <v>294</v>
      </c>
      <c r="C422" s="320">
        <v>2015</v>
      </c>
      <c r="D422" s="322" t="s">
        <v>291</v>
      </c>
      <c r="E422" s="331" t="s">
        <v>226</v>
      </c>
      <c r="F422" s="320" t="str">
        <f t="shared" si="6"/>
        <v>NO_X_2015_1000 m3_ST_1_2_C_2</v>
      </c>
      <c r="G422" s="663"/>
    </row>
    <row r="423" spans="1:7" ht="13.5" thickBot="1" x14ac:dyDescent="0.25">
      <c r="A423" s="369" t="str">
        <f>Cover!$G$25</f>
        <v>NO</v>
      </c>
      <c r="B423" s="322" t="s">
        <v>294</v>
      </c>
      <c r="C423" s="320">
        <v>2015</v>
      </c>
      <c r="D423" s="322" t="s">
        <v>291</v>
      </c>
      <c r="E423" s="331" t="s">
        <v>239</v>
      </c>
      <c r="F423" s="320" t="str">
        <f t="shared" si="6"/>
        <v>NO_X_2015_1000 m3_ST_1_2_C_1_2</v>
      </c>
      <c r="G423" s="663"/>
    </row>
    <row r="424" spans="1:7" ht="13.5" thickBot="1" x14ac:dyDescent="0.25">
      <c r="A424" s="369" t="str">
        <f>Cover!$G$25</f>
        <v>NO</v>
      </c>
      <c r="B424" s="322" t="s">
        <v>294</v>
      </c>
      <c r="C424" s="320">
        <v>2015</v>
      </c>
      <c r="D424" s="322" t="s">
        <v>291</v>
      </c>
      <c r="E424" s="331" t="s">
        <v>240</v>
      </c>
      <c r="F424" s="320" t="str">
        <f t="shared" si="6"/>
        <v>NO_X_2015_1000 m3_ST_1_2_C_2_2</v>
      </c>
      <c r="G424" s="663"/>
    </row>
    <row r="425" spans="1:7" ht="13.5" thickBot="1" x14ac:dyDescent="0.25">
      <c r="A425" s="369" t="str">
        <f>Cover!$G$25</f>
        <v>NO</v>
      </c>
      <c r="B425" s="322" t="s">
        <v>294</v>
      </c>
      <c r="C425" s="320">
        <v>2015</v>
      </c>
      <c r="D425" s="322" t="s">
        <v>291</v>
      </c>
      <c r="E425" s="331" t="s">
        <v>241</v>
      </c>
      <c r="F425" s="320" t="str">
        <f t="shared" si="6"/>
        <v>NO_X_2015_1000 m3_ST_1_2_C_3</v>
      </c>
      <c r="G425" s="663"/>
    </row>
    <row r="426" spans="1:7" ht="13.5" thickBot="1" x14ac:dyDescent="0.25">
      <c r="A426" s="369" t="str">
        <f>Cover!$G$25</f>
        <v>NO</v>
      </c>
      <c r="B426" s="322" t="s">
        <v>294</v>
      </c>
      <c r="C426" s="320">
        <v>2015</v>
      </c>
      <c r="D426" s="322" t="s">
        <v>291</v>
      </c>
      <c r="E426" s="331" t="s">
        <v>242</v>
      </c>
      <c r="F426" s="320" t="str">
        <f t="shared" si="6"/>
        <v>NO_X_2015_1000 m3_ST_1_2_C_1_3</v>
      </c>
      <c r="G426" s="663"/>
    </row>
    <row r="427" spans="1:7" ht="13.5" thickBot="1" x14ac:dyDescent="0.25">
      <c r="A427" s="369" t="str">
        <f>Cover!$G$25</f>
        <v>NO</v>
      </c>
      <c r="B427" s="322" t="s">
        <v>294</v>
      </c>
      <c r="C427" s="320">
        <v>2015</v>
      </c>
      <c r="D427" s="322" t="s">
        <v>291</v>
      </c>
      <c r="E427" s="331" t="s">
        <v>243</v>
      </c>
      <c r="F427" s="320" t="str">
        <f t="shared" si="6"/>
        <v>NO_X_2015_1000 m3_ST_1_2_C_2_3</v>
      </c>
      <c r="G427" s="663"/>
    </row>
    <row r="428" spans="1:7" ht="13.5" thickBot="1" x14ac:dyDescent="0.25">
      <c r="A428" s="369" t="str">
        <f>Cover!$G$25</f>
        <v>NO</v>
      </c>
      <c r="B428" s="322" t="s">
        <v>294</v>
      </c>
      <c r="C428" s="320">
        <v>2015</v>
      </c>
      <c r="D428" s="322" t="s">
        <v>291</v>
      </c>
      <c r="E428" s="331" t="s">
        <v>244</v>
      </c>
      <c r="F428" s="320" t="str">
        <f t="shared" si="6"/>
        <v>NO_X_2015_1000 m3_ST_1_2_NC</v>
      </c>
      <c r="G428" s="663"/>
    </row>
    <row r="429" spans="1:7" ht="13.5" thickBot="1" x14ac:dyDescent="0.25">
      <c r="A429" s="369" t="str">
        <f>Cover!$G$25</f>
        <v>NO</v>
      </c>
      <c r="B429" s="322" t="s">
        <v>294</v>
      </c>
      <c r="C429" s="320">
        <v>2015</v>
      </c>
      <c r="D429" s="322" t="s">
        <v>291</v>
      </c>
      <c r="E429" s="331" t="s">
        <v>245</v>
      </c>
      <c r="F429" s="320" t="str">
        <f t="shared" si="6"/>
        <v>NO_X_2015_1000 m3_ST_1_2_NC_1</v>
      </c>
      <c r="G429" s="663"/>
    </row>
    <row r="430" spans="1:7" ht="13.5" thickBot="1" x14ac:dyDescent="0.25">
      <c r="A430" s="369" t="str">
        <f>Cover!$G$25</f>
        <v>NO</v>
      </c>
      <c r="B430" s="329" t="s">
        <v>294</v>
      </c>
      <c r="C430" s="320">
        <v>2015</v>
      </c>
      <c r="D430" s="329" t="s">
        <v>291</v>
      </c>
      <c r="E430" s="339" t="s">
        <v>246</v>
      </c>
      <c r="F430" s="320" t="str">
        <f t="shared" si="6"/>
        <v>NO_X_2015_1000 m3_ST_1_2_NC_1_1</v>
      </c>
      <c r="G430" s="663"/>
    </row>
    <row r="431" spans="1:7" ht="13.5" thickBot="1" x14ac:dyDescent="0.25">
      <c r="A431" s="369" t="str">
        <f>Cover!$G$25</f>
        <v>NO</v>
      </c>
      <c r="B431" s="324" t="s">
        <v>294</v>
      </c>
      <c r="C431" s="320">
        <v>2015</v>
      </c>
      <c r="D431" s="324" t="s">
        <v>291</v>
      </c>
      <c r="E431" s="338" t="s">
        <v>247</v>
      </c>
      <c r="F431" s="320" t="str">
        <f t="shared" si="6"/>
        <v>NO_X_2015_1000 m3_ST_1_2_NC_2_1</v>
      </c>
      <c r="G431" s="663"/>
    </row>
    <row r="432" spans="1:7" ht="13.5" thickBot="1" x14ac:dyDescent="0.25">
      <c r="A432" s="369" t="str">
        <f>Cover!$G$25</f>
        <v>NO</v>
      </c>
      <c r="B432" s="322" t="s">
        <v>294</v>
      </c>
      <c r="C432" s="320">
        <v>2015</v>
      </c>
      <c r="D432" s="322" t="s">
        <v>291</v>
      </c>
      <c r="E432" s="331" t="s">
        <v>248</v>
      </c>
      <c r="F432" s="320" t="str">
        <f t="shared" si="6"/>
        <v>NO_X_2015_1000 m3_ST_1_2_NC_2</v>
      </c>
      <c r="G432" s="663"/>
    </row>
    <row r="433" spans="1:7" ht="13.5" thickBot="1" x14ac:dyDescent="0.25">
      <c r="A433" s="369" t="str">
        <f>Cover!$G$25</f>
        <v>NO</v>
      </c>
      <c r="B433" s="322" t="s">
        <v>294</v>
      </c>
      <c r="C433" s="320">
        <v>2015</v>
      </c>
      <c r="D433" s="322" t="s">
        <v>291</v>
      </c>
      <c r="E433" s="331" t="s">
        <v>249</v>
      </c>
      <c r="F433" s="320" t="str">
        <f t="shared" si="6"/>
        <v>NO_X_2015_1000 m3_ST_1_2_NC_1_2</v>
      </c>
      <c r="G433" s="663"/>
    </row>
    <row r="434" spans="1:7" ht="13.5" thickBot="1" x14ac:dyDescent="0.25">
      <c r="A434" s="369" t="str">
        <f>Cover!$G$25</f>
        <v>NO</v>
      </c>
      <c r="B434" s="322" t="s">
        <v>294</v>
      </c>
      <c r="C434" s="320">
        <v>2015</v>
      </c>
      <c r="D434" s="322" t="s">
        <v>291</v>
      </c>
      <c r="E434" s="331" t="s">
        <v>250</v>
      </c>
      <c r="F434" s="320" t="str">
        <f t="shared" si="6"/>
        <v>NO_X_2015_1000 m3_ST_1_2_NC_2_2</v>
      </c>
      <c r="G434" s="663"/>
    </row>
    <row r="435" spans="1:7" ht="13.5" thickBot="1" x14ac:dyDescent="0.25">
      <c r="A435" s="369" t="str">
        <f>Cover!$G$25</f>
        <v>NO</v>
      </c>
      <c r="B435" s="322" t="s">
        <v>294</v>
      </c>
      <c r="C435" s="320">
        <v>2015</v>
      </c>
      <c r="D435" s="322" t="s">
        <v>291</v>
      </c>
      <c r="E435" s="331" t="s">
        <v>251</v>
      </c>
      <c r="F435" s="320" t="str">
        <f t="shared" si="6"/>
        <v>NO_X_2015_1000 m3_ST_1_2_NC_3</v>
      </c>
      <c r="G435" s="663"/>
    </row>
    <row r="436" spans="1:7" ht="13.5" thickBot="1" x14ac:dyDescent="0.25">
      <c r="A436" s="369" t="str">
        <f>Cover!$G$25</f>
        <v>NO</v>
      </c>
      <c r="B436" s="322" t="s">
        <v>294</v>
      </c>
      <c r="C436" s="320">
        <v>2015</v>
      </c>
      <c r="D436" s="322" t="s">
        <v>291</v>
      </c>
      <c r="E436" s="331" t="s">
        <v>252</v>
      </c>
      <c r="F436" s="320" t="str">
        <f t="shared" si="6"/>
        <v>NO_X_2015_1000 m3_ST_1_2_NC_1_3</v>
      </c>
      <c r="G436" s="663"/>
    </row>
    <row r="437" spans="1:7" ht="13.5" thickBot="1" x14ac:dyDescent="0.25">
      <c r="A437" s="369" t="str">
        <f>Cover!$G$25</f>
        <v>NO</v>
      </c>
      <c r="B437" s="322" t="s">
        <v>294</v>
      </c>
      <c r="C437" s="320">
        <v>2015</v>
      </c>
      <c r="D437" s="322" t="s">
        <v>291</v>
      </c>
      <c r="E437" s="331" t="s">
        <v>253</v>
      </c>
      <c r="F437" s="320" t="str">
        <f t="shared" si="6"/>
        <v>NO_X_2015_1000 m3_ST_1_2_NC_2_3</v>
      </c>
      <c r="G437" s="663"/>
    </row>
    <row r="438" spans="1:7" ht="13.5" thickBot="1" x14ac:dyDescent="0.25">
      <c r="A438" s="369" t="str">
        <f>Cover!$G$25</f>
        <v>NO</v>
      </c>
      <c r="B438" s="322" t="s">
        <v>294</v>
      </c>
      <c r="C438" s="320">
        <v>2015</v>
      </c>
      <c r="D438" s="322" t="s">
        <v>291</v>
      </c>
      <c r="E438" s="331" t="s">
        <v>254</v>
      </c>
      <c r="F438" s="320" t="str">
        <f t="shared" si="6"/>
        <v>NO_X_2015_1000 m3_ST_1_2_NC_4</v>
      </c>
      <c r="G438" s="663"/>
    </row>
    <row r="439" spans="1:7" ht="13.5" thickBot="1" x14ac:dyDescent="0.25">
      <c r="A439" s="369" t="str">
        <f>Cover!$G$25</f>
        <v>NO</v>
      </c>
      <c r="B439" s="322" t="s">
        <v>294</v>
      </c>
      <c r="C439" s="320">
        <v>2015</v>
      </c>
      <c r="D439" s="322" t="s">
        <v>291</v>
      </c>
      <c r="E439" s="331" t="s">
        <v>255</v>
      </c>
      <c r="F439" s="320" t="str">
        <f t="shared" si="6"/>
        <v>NO_X_2015_1000 m3_ST_1_2_NC_5</v>
      </c>
      <c r="G439" s="663"/>
    </row>
    <row r="440" spans="1:7" ht="13.5" thickBot="1" x14ac:dyDescent="0.25">
      <c r="A440" s="369" t="str">
        <f>Cover!$G$25</f>
        <v>NO</v>
      </c>
      <c r="B440" s="322" t="s">
        <v>294</v>
      </c>
      <c r="C440" s="320">
        <v>2015</v>
      </c>
      <c r="D440" s="322" t="s">
        <v>291</v>
      </c>
      <c r="E440" s="331" t="s">
        <v>256</v>
      </c>
      <c r="F440" s="320" t="str">
        <f t="shared" si="6"/>
        <v>NO_X_2015_1000 m3_ST_5_C</v>
      </c>
      <c r="G440" s="663"/>
    </row>
    <row r="441" spans="1:7" ht="13.5" thickBot="1" x14ac:dyDescent="0.25">
      <c r="A441" s="369" t="str">
        <f>Cover!$G$25</f>
        <v>NO</v>
      </c>
      <c r="B441" s="322" t="s">
        <v>294</v>
      </c>
      <c r="C441" s="320">
        <v>2015</v>
      </c>
      <c r="D441" s="322" t="s">
        <v>291</v>
      </c>
      <c r="E441" s="331" t="s">
        <v>257</v>
      </c>
      <c r="F441" s="320" t="str">
        <f t="shared" si="6"/>
        <v>NO_X_2015_1000 m3_ST_5_C_1</v>
      </c>
      <c r="G441" s="663"/>
    </row>
    <row r="442" spans="1:7" ht="13.5" thickBot="1" x14ac:dyDescent="0.25">
      <c r="A442" s="369" t="str">
        <f>Cover!$G$25</f>
        <v>NO</v>
      </c>
      <c r="B442" s="322" t="s">
        <v>294</v>
      </c>
      <c r="C442" s="320">
        <v>2015</v>
      </c>
      <c r="D442" s="322" t="s">
        <v>291</v>
      </c>
      <c r="E442" s="331" t="s">
        <v>258</v>
      </c>
      <c r="F442" s="320" t="str">
        <f t="shared" si="6"/>
        <v>NO_X_2015_1000 m3_ST_5_C_2</v>
      </c>
      <c r="G442" s="663"/>
    </row>
    <row r="443" spans="1:7" ht="13.5" thickBot="1" x14ac:dyDescent="0.25">
      <c r="A443" s="369" t="str">
        <f>Cover!$G$25</f>
        <v>NO</v>
      </c>
      <c r="B443" s="322" t="s">
        <v>294</v>
      </c>
      <c r="C443" s="320">
        <v>2015</v>
      </c>
      <c r="D443" s="322" t="s">
        <v>291</v>
      </c>
      <c r="E443" s="331" t="s">
        <v>259</v>
      </c>
      <c r="F443" s="320" t="str">
        <f t="shared" si="6"/>
        <v>NO_X_2015_1000 m3_ST_5_NC</v>
      </c>
      <c r="G443" s="663"/>
    </row>
    <row r="444" spans="1:7" ht="13.5" thickBot="1" x14ac:dyDescent="0.25">
      <c r="A444" s="369" t="str">
        <f>Cover!$G$25</f>
        <v>NO</v>
      </c>
      <c r="B444" s="322" t="s">
        <v>294</v>
      </c>
      <c r="C444" s="320">
        <v>2015</v>
      </c>
      <c r="D444" s="322" t="s">
        <v>291</v>
      </c>
      <c r="E444" s="331" t="s">
        <v>260</v>
      </c>
      <c r="F444" s="320" t="str">
        <f t="shared" si="6"/>
        <v>NO_X_2015_1000 m3_ST_5_NC_1</v>
      </c>
      <c r="G444" s="663"/>
    </row>
    <row r="445" spans="1:7" ht="13.5" thickBot="1" x14ac:dyDescent="0.25">
      <c r="A445" s="369" t="str">
        <f>Cover!$G$25</f>
        <v>NO</v>
      </c>
      <c r="B445" s="322" t="s">
        <v>294</v>
      </c>
      <c r="C445" s="320">
        <v>2015</v>
      </c>
      <c r="D445" s="322" t="s">
        <v>291</v>
      </c>
      <c r="E445" s="331" t="s">
        <v>261</v>
      </c>
      <c r="F445" s="320" t="str">
        <f t="shared" si="6"/>
        <v>NO_X_2015_1000 m3_ST_5_NC_2</v>
      </c>
      <c r="G445" s="663"/>
    </row>
    <row r="446" spans="1:7" ht="13.5" thickBot="1" x14ac:dyDescent="0.25">
      <c r="A446" s="369" t="str">
        <f>Cover!$G$25</f>
        <v>NO</v>
      </c>
      <c r="B446" s="322" t="s">
        <v>294</v>
      </c>
      <c r="C446" s="320">
        <v>2015</v>
      </c>
      <c r="D446" s="322" t="s">
        <v>291</v>
      </c>
      <c r="E446" s="331" t="s">
        <v>262</v>
      </c>
      <c r="F446" s="320" t="str">
        <f t="shared" si="6"/>
        <v>NO_X_2015_1000 m3_ST_5_NC_3</v>
      </c>
      <c r="G446" s="663"/>
    </row>
    <row r="447" spans="1:7" ht="13.5" thickBot="1" x14ac:dyDescent="0.25">
      <c r="A447" s="369" t="str">
        <f>Cover!$G$25</f>
        <v>NO</v>
      </c>
      <c r="B447" s="322" t="s">
        <v>294</v>
      </c>
      <c r="C447" s="320">
        <v>2015</v>
      </c>
      <c r="D447" s="322" t="s">
        <v>291</v>
      </c>
      <c r="E447" s="331" t="s">
        <v>263</v>
      </c>
      <c r="F447" s="320" t="str">
        <f t="shared" si="6"/>
        <v>NO_X_2015_1000 m3_ST_5_NC_4</v>
      </c>
      <c r="G447" s="663"/>
    </row>
    <row r="448" spans="1:7" ht="13.5" thickBot="1" x14ac:dyDescent="0.25">
      <c r="A448" s="369" t="str">
        <f>Cover!$G$25</f>
        <v>NO</v>
      </c>
      <c r="B448" s="322" t="s">
        <v>294</v>
      </c>
      <c r="C448" s="320">
        <v>2015</v>
      </c>
      <c r="D448" s="322" t="s">
        <v>291</v>
      </c>
      <c r="E448" s="331" t="s">
        <v>264</v>
      </c>
      <c r="F448" s="320" t="str">
        <f t="shared" si="6"/>
        <v>NO_X_2015_1000 m3_ST_5_NC_5</v>
      </c>
      <c r="G448" s="663"/>
    </row>
    <row r="449" spans="1:7" ht="13.5" thickBot="1" x14ac:dyDescent="0.25">
      <c r="A449" s="369" t="str">
        <f>Cover!$G$25</f>
        <v>NO</v>
      </c>
      <c r="B449" s="322" t="s">
        <v>294</v>
      </c>
      <c r="C449" s="320">
        <v>2015</v>
      </c>
      <c r="D449" s="322" t="s">
        <v>291</v>
      </c>
      <c r="E449" s="331" t="s">
        <v>265</v>
      </c>
      <c r="F449" s="320" t="str">
        <f t="shared" si="6"/>
        <v>NO_X_2015_1000 m3_ST_5_NC_6</v>
      </c>
      <c r="G449" s="663"/>
    </row>
    <row r="450" spans="1:7" ht="13.5" thickBot="1" x14ac:dyDescent="0.25">
      <c r="A450" s="369" t="str">
        <f>Cover!$G$25</f>
        <v>NO</v>
      </c>
      <c r="B450" s="322" t="s">
        <v>294</v>
      </c>
      <c r="C450" s="320">
        <v>2015</v>
      </c>
      <c r="D450" s="322" t="s">
        <v>291</v>
      </c>
      <c r="E450" s="331" t="s">
        <v>266</v>
      </c>
      <c r="F450" s="320" t="str">
        <f t="shared" si="6"/>
        <v>NO_X_2015_1000 m3_ST_5_NC_7</v>
      </c>
      <c r="G450" s="663"/>
    </row>
    <row r="451" spans="1:7" ht="13.5" thickBot="1" x14ac:dyDescent="0.25">
      <c r="A451" s="369" t="str">
        <f>Cover!$G$25</f>
        <v>NO</v>
      </c>
      <c r="B451" s="322" t="s">
        <v>294</v>
      </c>
      <c r="C451" s="320">
        <v>2015</v>
      </c>
      <c r="D451" s="322" t="s">
        <v>214</v>
      </c>
      <c r="E451" s="331" t="s">
        <v>222</v>
      </c>
      <c r="F451" s="320" t="str">
        <f t="shared" ref="F451:F514" si="7">CONCATENATE(A451,"_",B451,"_",C451,"_",D451,"_",E451)</f>
        <v>NO_X_2015_1000 NAC_ST_1_2_C</v>
      </c>
      <c r="G451" s="663"/>
    </row>
    <row r="452" spans="1:7" ht="13.5" thickBot="1" x14ac:dyDescent="0.25">
      <c r="A452" s="369" t="str">
        <f>Cover!$G$25</f>
        <v>NO</v>
      </c>
      <c r="B452" s="322" t="s">
        <v>294</v>
      </c>
      <c r="C452" s="320">
        <v>2015</v>
      </c>
      <c r="D452" s="322" t="s">
        <v>214</v>
      </c>
      <c r="E452" s="331" t="s">
        <v>223</v>
      </c>
      <c r="F452" s="320" t="str">
        <f t="shared" si="7"/>
        <v>NO_X_2015_1000 NAC_ST_1_2_C_1</v>
      </c>
      <c r="G452" s="663"/>
    </row>
    <row r="453" spans="1:7" ht="13.5" thickBot="1" x14ac:dyDescent="0.25">
      <c r="A453" s="369" t="str">
        <f>Cover!$G$25</f>
        <v>NO</v>
      </c>
      <c r="B453" s="322" t="s">
        <v>294</v>
      </c>
      <c r="C453" s="320">
        <v>2015</v>
      </c>
      <c r="D453" s="322" t="s">
        <v>214</v>
      </c>
      <c r="E453" s="331" t="s">
        <v>224</v>
      </c>
      <c r="F453" s="320" t="str">
        <f t="shared" si="7"/>
        <v>NO_X_2015_1000 NAC_ST_1_2_C_1_1</v>
      </c>
      <c r="G453" s="663"/>
    </row>
    <row r="454" spans="1:7" ht="13.5" thickBot="1" x14ac:dyDescent="0.25">
      <c r="A454" s="369" t="str">
        <f>Cover!$G$25</f>
        <v>NO</v>
      </c>
      <c r="B454" s="322" t="s">
        <v>294</v>
      </c>
      <c r="C454" s="320">
        <v>2015</v>
      </c>
      <c r="D454" s="322" t="s">
        <v>214</v>
      </c>
      <c r="E454" s="331" t="s">
        <v>225</v>
      </c>
      <c r="F454" s="320" t="str">
        <f t="shared" si="7"/>
        <v>NO_X_2015_1000 NAC_ST_1_2_C_2_1</v>
      </c>
      <c r="G454" s="663"/>
    </row>
    <row r="455" spans="1:7" ht="13.5" thickBot="1" x14ac:dyDescent="0.25">
      <c r="A455" s="369" t="str">
        <f>Cover!$G$25</f>
        <v>NO</v>
      </c>
      <c r="B455" s="322" t="s">
        <v>294</v>
      </c>
      <c r="C455" s="320">
        <v>2015</v>
      </c>
      <c r="D455" s="322" t="s">
        <v>214</v>
      </c>
      <c r="E455" s="331" t="s">
        <v>226</v>
      </c>
      <c r="F455" s="320" t="str">
        <f t="shared" si="7"/>
        <v>NO_X_2015_1000 NAC_ST_1_2_C_2</v>
      </c>
      <c r="G455" s="663"/>
    </row>
    <row r="456" spans="1:7" ht="13.5" thickBot="1" x14ac:dyDescent="0.25">
      <c r="A456" s="369" t="str">
        <f>Cover!$G$25</f>
        <v>NO</v>
      </c>
      <c r="B456" s="322" t="s">
        <v>294</v>
      </c>
      <c r="C456" s="320">
        <v>2015</v>
      </c>
      <c r="D456" s="322" t="s">
        <v>214</v>
      </c>
      <c r="E456" s="331" t="s">
        <v>239</v>
      </c>
      <c r="F456" s="320" t="str">
        <f t="shared" si="7"/>
        <v>NO_X_2015_1000 NAC_ST_1_2_C_1_2</v>
      </c>
      <c r="G456" s="663"/>
    </row>
    <row r="457" spans="1:7" ht="13.5" thickBot="1" x14ac:dyDescent="0.25">
      <c r="A457" s="369" t="str">
        <f>Cover!$G$25</f>
        <v>NO</v>
      </c>
      <c r="B457" s="322" t="s">
        <v>294</v>
      </c>
      <c r="C457" s="320">
        <v>2015</v>
      </c>
      <c r="D457" s="322" t="s">
        <v>214</v>
      </c>
      <c r="E457" s="331" t="s">
        <v>240</v>
      </c>
      <c r="F457" s="320" t="str">
        <f t="shared" si="7"/>
        <v>NO_X_2015_1000 NAC_ST_1_2_C_2_2</v>
      </c>
      <c r="G457" s="663"/>
    </row>
    <row r="458" spans="1:7" ht="13.5" thickBot="1" x14ac:dyDescent="0.25">
      <c r="A458" s="369" t="str">
        <f>Cover!$G$25</f>
        <v>NO</v>
      </c>
      <c r="B458" s="322" t="s">
        <v>294</v>
      </c>
      <c r="C458" s="320">
        <v>2015</v>
      </c>
      <c r="D458" s="322" t="s">
        <v>214</v>
      </c>
      <c r="E458" s="331" t="s">
        <v>241</v>
      </c>
      <c r="F458" s="320" t="str">
        <f t="shared" si="7"/>
        <v>NO_X_2015_1000 NAC_ST_1_2_C_3</v>
      </c>
      <c r="G458" s="663"/>
    </row>
    <row r="459" spans="1:7" ht="13.5" thickBot="1" x14ac:dyDescent="0.25">
      <c r="A459" s="369" t="str">
        <f>Cover!$G$25</f>
        <v>NO</v>
      </c>
      <c r="B459" s="322" t="s">
        <v>294</v>
      </c>
      <c r="C459" s="320">
        <v>2015</v>
      </c>
      <c r="D459" s="322" t="s">
        <v>214</v>
      </c>
      <c r="E459" s="331" t="s">
        <v>242</v>
      </c>
      <c r="F459" s="320" t="str">
        <f t="shared" si="7"/>
        <v>NO_X_2015_1000 NAC_ST_1_2_C_1_3</v>
      </c>
      <c r="G459" s="663"/>
    </row>
    <row r="460" spans="1:7" ht="13.5" thickBot="1" x14ac:dyDescent="0.25">
      <c r="A460" s="369" t="str">
        <f>Cover!$G$25</f>
        <v>NO</v>
      </c>
      <c r="B460" s="322" t="s">
        <v>294</v>
      </c>
      <c r="C460" s="320">
        <v>2015</v>
      </c>
      <c r="D460" s="322" t="s">
        <v>214</v>
      </c>
      <c r="E460" s="331" t="s">
        <v>243</v>
      </c>
      <c r="F460" s="320" t="str">
        <f t="shared" si="7"/>
        <v>NO_X_2015_1000 NAC_ST_1_2_C_2_3</v>
      </c>
      <c r="G460" s="663"/>
    </row>
    <row r="461" spans="1:7" ht="13.5" thickBot="1" x14ac:dyDescent="0.25">
      <c r="A461" s="369" t="str">
        <f>Cover!$G$25</f>
        <v>NO</v>
      </c>
      <c r="B461" s="322" t="s">
        <v>294</v>
      </c>
      <c r="C461" s="320">
        <v>2015</v>
      </c>
      <c r="D461" s="322" t="s">
        <v>214</v>
      </c>
      <c r="E461" s="331" t="s">
        <v>244</v>
      </c>
      <c r="F461" s="320" t="str">
        <f t="shared" si="7"/>
        <v>NO_X_2015_1000 NAC_ST_1_2_NC</v>
      </c>
      <c r="G461" s="663"/>
    </row>
    <row r="462" spans="1:7" ht="13.5" thickBot="1" x14ac:dyDescent="0.25">
      <c r="A462" s="369" t="str">
        <f>Cover!$G$25</f>
        <v>NO</v>
      </c>
      <c r="B462" s="322" t="s">
        <v>294</v>
      </c>
      <c r="C462" s="320">
        <v>2015</v>
      </c>
      <c r="D462" s="322" t="s">
        <v>214</v>
      </c>
      <c r="E462" s="331" t="s">
        <v>245</v>
      </c>
      <c r="F462" s="320" t="str">
        <f t="shared" si="7"/>
        <v>NO_X_2015_1000 NAC_ST_1_2_NC_1</v>
      </c>
      <c r="G462" s="663"/>
    </row>
    <row r="463" spans="1:7" ht="13.5" thickBot="1" x14ac:dyDescent="0.25">
      <c r="A463" s="369" t="str">
        <f>Cover!$G$25</f>
        <v>NO</v>
      </c>
      <c r="B463" s="329" t="s">
        <v>294</v>
      </c>
      <c r="C463" s="320">
        <v>2015</v>
      </c>
      <c r="D463" s="329" t="s">
        <v>214</v>
      </c>
      <c r="E463" s="339" t="s">
        <v>246</v>
      </c>
      <c r="F463" s="320" t="str">
        <f t="shared" si="7"/>
        <v>NO_X_2015_1000 NAC_ST_1_2_NC_1_1</v>
      </c>
      <c r="G463" s="663"/>
    </row>
    <row r="464" spans="1:7" ht="13.5" thickBot="1" x14ac:dyDescent="0.25">
      <c r="A464" s="369" t="str">
        <f>Cover!$G$25</f>
        <v>NO</v>
      </c>
      <c r="B464" s="324" t="s">
        <v>294</v>
      </c>
      <c r="C464" s="320">
        <v>2015</v>
      </c>
      <c r="D464" s="324" t="s">
        <v>214</v>
      </c>
      <c r="E464" s="338" t="s">
        <v>247</v>
      </c>
      <c r="F464" s="320" t="str">
        <f t="shared" si="7"/>
        <v>NO_X_2015_1000 NAC_ST_1_2_NC_2_1</v>
      </c>
      <c r="G464" s="663"/>
    </row>
    <row r="465" spans="1:7" ht="13.5" thickBot="1" x14ac:dyDescent="0.25">
      <c r="A465" s="369" t="str">
        <f>Cover!$G$25</f>
        <v>NO</v>
      </c>
      <c r="B465" s="322" t="s">
        <v>294</v>
      </c>
      <c r="C465" s="320">
        <v>2015</v>
      </c>
      <c r="D465" s="322" t="s">
        <v>214</v>
      </c>
      <c r="E465" s="331" t="s">
        <v>248</v>
      </c>
      <c r="F465" s="320" t="str">
        <f t="shared" si="7"/>
        <v>NO_X_2015_1000 NAC_ST_1_2_NC_2</v>
      </c>
      <c r="G465" s="663"/>
    </row>
    <row r="466" spans="1:7" ht="13.5" thickBot="1" x14ac:dyDescent="0.25">
      <c r="A466" s="369" t="str">
        <f>Cover!$G$25</f>
        <v>NO</v>
      </c>
      <c r="B466" s="322" t="s">
        <v>294</v>
      </c>
      <c r="C466" s="320">
        <v>2015</v>
      </c>
      <c r="D466" s="322" t="s">
        <v>214</v>
      </c>
      <c r="E466" s="331" t="s">
        <v>249</v>
      </c>
      <c r="F466" s="320" t="str">
        <f t="shared" si="7"/>
        <v>NO_X_2015_1000 NAC_ST_1_2_NC_1_2</v>
      </c>
      <c r="G466" s="663"/>
    </row>
    <row r="467" spans="1:7" ht="13.5" thickBot="1" x14ac:dyDescent="0.25">
      <c r="A467" s="369" t="str">
        <f>Cover!$G$25</f>
        <v>NO</v>
      </c>
      <c r="B467" s="322" t="s">
        <v>294</v>
      </c>
      <c r="C467" s="320">
        <v>2015</v>
      </c>
      <c r="D467" s="322" t="s">
        <v>214</v>
      </c>
      <c r="E467" s="331" t="s">
        <v>250</v>
      </c>
      <c r="F467" s="320" t="str">
        <f t="shared" si="7"/>
        <v>NO_X_2015_1000 NAC_ST_1_2_NC_2_2</v>
      </c>
      <c r="G467" s="663"/>
    </row>
    <row r="468" spans="1:7" ht="13.5" thickBot="1" x14ac:dyDescent="0.25">
      <c r="A468" s="369" t="str">
        <f>Cover!$G$25</f>
        <v>NO</v>
      </c>
      <c r="B468" s="322" t="s">
        <v>294</v>
      </c>
      <c r="C468" s="320">
        <v>2015</v>
      </c>
      <c r="D468" s="322" t="s">
        <v>214</v>
      </c>
      <c r="E468" s="331" t="s">
        <v>251</v>
      </c>
      <c r="F468" s="320" t="str">
        <f t="shared" si="7"/>
        <v>NO_X_2015_1000 NAC_ST_1_2_NC_3</v>
      </c>
      <c r="G468" s="663"/>
    </row>
    <row r="469" spans="1:7" ht="13.5" thickBot="1" x14ac:dyDescent="0.25">
      <c r="A469" s="369" t="str">
        <f>Cover!$G$25</f>
        <v>NO</v>
      </c>
      <c r="B469" s="322" t="s">
        <v>294</v>
      </c>
      <c r="C469" s="320">
        <v>2015</v>
      </c>
      <c r="D469" s="322" t="s">
        <v>214</v>
      </c>
      <c r="E469" s="331" t="s">
        <v>252</v>
      </c>
      <c r="F469" s="320" t="str">
        <f t="shared" si="7"/>
        <v>NO_X_2015_1000 NAC_ST_1_2_NC_1_3</v>
      </c>
      <c r="G469" s="663"/>
    </row>
    <row r="470" spans="1:7" ht="13.5" thickBot="1" x14ac:dyDescent="0.25">
      <c r="A470" s="369" t="str">
        <f>Cover!$G$25</f>
        <v>NO</v>
      </c>
      <c r="B470" s="322" t="s">
        <v>294</v>
      </c>
      <c r="C470" s="320">
        <v>2015</v>
      </c>
      <c r="D470" s="322" t="s">
        <v>214</v>
      </c>
      <c r="E470" s="331" t="s">
        <v>253</v>
      </c>
      <c r="F470" s="320" t="str">
        <f t="shared" si="7"/>
        <v>NO_X_2015_1000 NAC_ST_1_2_NC_2_3</v>
      </c>
      <c r="G470" s="663"/>
    </row>
    <row r="471" spans="1:7" ht="13.5" thickBot="1" x14ac:dyDescent="0.25">
      <c r="A471" s="369" t="str">
        <f>Cover!$G$25</f>
        <v>NO</v>
      </c>
      <c r="B471" s="322" t="s">
        <v>294</v>
      </c>
      <c r="C471" s="320">
        <v>2015</v>
      </c>
      <c r="D471" s="322" t="s">
        <v>214</v>
      </c>
      <c r="E471" s="331" t="s">
        <v>254</v>
      </c>
      <c r="F471" s="320" t="str">
        <f t="shared" si="7"/>
        <v>NO_X_2015_1000 NAC_ST_1_2_NC_4</v>
      </c>
      <c r="G471" s="663"/>
    </row>
    <row r="472" spans="1:7" ht="13.5" thickBot="1" x14ac:dyDescent="0.25">
      <c r="A472" s="369" t="str">
        <f>Cover!$G$25</f>
        <v>NO</v>
      </c>
      <c r="B472" s="322" t="s">
        <v>294</v>
      </c>
      <c r="C472" s="320">
        <v>2015</v>
      </c>
      <c r="D472" s="322" t="s">
        <v>214</v>
      </c>
      <c r="E472" s="331" t="s">
        <v>255</v>
      </c>
      <c r="F472" s="320" t="str">
        <f t="shared" si="7"/>
        <v>NO_X_2015_1000 NAC_ST_1_2_NC_5</v>
      </c>
      <c r="G472" s="663"/>
    </row>
    <row r="473" spans="1:7" ht="13.5" thickBot="1" x14ac:dyDescent="0.25">
      <c r="A473" s="369" t="str">
        <f>Cover!$G$25</f>
        <v>NO</v>
      </c>
      <c r="B473" s="322" t="s">
        <v>294</v>
      </c>
      <c r="C473" s="320">
        <v>2015</v>
      </c>
      <c r="D473" s="322" t="s">
        <v>214</v>
      </c>
      <c r="E473" s="331" t="s">
        <v>256</v>
      </c>
      <c r="F473" s="320" t="str">
        <f t="shared" si="7"/>
        <v>NO_X_2015_1000 NAC_ST_5_C</v>
      </c>
      <c r="G473" s="663"/>
    </row>
    <row r="474" spans="1:7" ht="13.5" thickBot="1" x14ac:dyDescent="0.25">
      <c r="A474" s="369" t="str">
        <f>Cover!$G$25</f>
        <v>NO</v>
      </c>
      <c r="B474" s="322" t="s">
        <v>294</v>
      </c>
      <c r="C474" s="320">
        <v>2015</v>
      </c>
      <c r="D474" s="322" t="s">
        <v>214</v>
      </c>
      <c r="E474" s="331" t="s">
        <v>257</v>
      </c>
      <c r="F474" s="320" t="str">
        <f t="shared" si="7"/>
        <v>NO_X_2015_1000 NAC_ST_5_C_1</v>
      </c>
      <c r="G474" s="663"/>
    </row>
    <row r="475" spans="1:7" ht="13.5" thickBot="1" x14ac:dyDescent="0.25">
      <c r="A475" s="369" t="str">
        <f>Cover!$G$25</f>
        <v>NO</v>
      </c>
      <c r="B475" s="322" t="s">
        <v>294</v>
      </c>
      <c r="C475" s="320">
        <v>2015</v>
      </c>
      <c r="D475" s="322" t="s">
        <v>214</v>
      </c>
      <c r="E475" s="331" t="s">
        <v>258</v>
      </c>
      <c r="F475" s="320" t="str">
        <f t="shared" si="7"/>
        <v>NO_X_2015_1000 NAC_ST_5_C_2</v>
      </c>
      <c r="G475" s="663"/>
    </row>
    <row r="476" spans="1:7" ht="13.5" thickBot="1" x14ac:dyDescent="0.25">
      <c r="A476" s="369" t="str">
        <f>Cover!$G$25</f>
        <v>NO</v>
      </c>
      <c r="B476" s="322" t="s">
        <v>294</v>
      </c>
      <c r="C476" s="320">
        <v>2015</v>
      </c>
      <c r="D476" s="322" t="s">
        <v>214</v>
      </c>
      <c r="E476" s="331" t="s">
        <v>259</v>
      </c>
      <c r="F476" s="320" t="str">
        <f t="shared" si="7"/>
        <v>NO_X_2015_1000 NAC_ST_5_NC</v>
      </c>
      <c r="G476" s="663"/>
    </row>
    <row r="477" spans="1:7" ht="13.5" thickBot="1" x14ac:dyDescent="0.25">
      <c r="A477" s="369" t="str">
        <f>Cover!$G$25</f>
        <v>NO</v>
      </c>
      <c r="B477" s="322" t="s">
        <v>294</v>
      </c>
      <c r="C477" s="320">
        <v>2015</v>
      </c>
      <c r="D477" s="322" t="s">
        <v>214</v>
      </c>
      <c r="E477" s="331" t="s">
        <v>260</v>
      </c>
      <c r="F477" s="320" t="str">
        <f t="shared" si="7"/>
        <v>NO_X_2015_1000 NAC_ST_5_NC_1</v>
      </c>
      <c r="G477" s="663"/>
    </row>
    <row r="478" spans="1:7" ht="13.5" thickBot="1" x14ac:dyDescent="0.25">
      <c r="A478" s="369" t="str">
        <f>Cover!$G$25</f>
        <v>NO</v>
      </c>
      <c r="B478" s="322" t="s">
        <v>294</v>
      </c>
      <c r="C478" s="320">
        <v>2015</v>
      </c>
      <c r="D478" s="322" t="s">
        <v>214</v>
      </c>
      <c r="E478" s="331" t="s">
        <v>261</v>
      </c>
      <c r="F478" s="320" t="str">
        <f t="shared" si="7"/>
        <v>NO_X_2015_1000 NAC_ST_5_NC_2</v>
      </c>
      <c r="G478" s="663"/>
    </row>
    <row r="479" spans="1:7" ht="13.5" thickBot="1" x14ac:dyDescent="0.25">
      <c r="A479" s="369" t="str">
        <f>Cover!$G$25</f>
        <v>NO</v>
      </c>
      <c r="B479" s="322" t="s">
        <v>294</v>
      </c>
      <c r="C479" s="320">
        <v>2015</v>
      </c>
      <c r="D479" s="322" t="s">
        <v>214</v>
      </c>
      <c r="E479" s="331" t="s">
        <v>262</v>
      </c>
      <c r="F479" s="320" t="str">
        <f t="shared" si="7"/>
        <v>NO_X_2015_1000 NAC_ST_5_NC_3</v>
      </c>
      <c r="G479" s="663"/>
    </row>
    <row r="480" spans="1:7" ht="13.5" thickBot="1" x14ac:dyDescent="0.25">
      <c r="A480" s="369" t="str">
        <f>Cover!$G$25</f>
        <v>NO</v>
      </c>
      <c r="B480" s="322" t="s">
        <v>294</v>
      </c>
      <c r="C480" s="320">
        <v>2015</v>
      </c>
      <c r="D480" s="322" t="s">
        <v>214</v>
      </c>
      <c r="E480" s="331" t="s">
        <v>263</v>
      </c>
      <c r="F480" s="320" t="str">
        <f t="shared" si="7"/>
        <v>NO_X_2015_1000 NAC_ST_5_NC_4</v>
      </c>
      <c r="G480" s="663"/>
    </row>
    <row r="481" spans="1:7" ht="13.5" thickBot="1" x14ac:dyDescent="0.25">
      <c r="A481" s="369" t="str">
        <f>Cover!$G$25</f>
        <v>NO</v>
      </c>
      <c r="B481" s="322" t="s">
        <v>294</v>
      </c>
      <c r="C481" s="320">
        <v>2015</v>
      </c>
      <c r="D481" s="322" t="s">
        <v>214</v>
      </c>
      <c r="E481" s="331" t="s">
        <v>264</v>
      </c>
      <c r="F481" s="320" t="str">
        <f t="shared" si="7"/>
        <v>NO_X_2015_1000 NAC_ST_5_NC_5</v>
      </c>
      <c r="G481" s="663"/>
    </row>
    <row r="482" spans="1:7" ht="13.5" thickBot="1" x14ac:dyDescent="0.25">
      <c r="A482" s="369" t="str">
        <f>Cover!$G$25</f>
        <v>NO</v>
      </c>
      <c r="B482" s="322" t="s">
        <v>294</v>
      </c>
      <c r="C482" s="320">
        <v>2015</v>
      </c>
      <c r="D482" s="322" t="s">
        <v>214</v>
      </c>
      <c r="E482" s="331" t="s">
        <v>265</v>
      </c>
      <c r="F482" s="320" t="str">
        <f t="shared" si="7"/>
        <v>NO_X_2015_1000 NAC_ST_5_NC_6</v>
      </c>
      <c r="G482" s="663"/>
    </row>
    <row r="483" spans="1:7" ht="13.5" thickBot="1" x14ac:dyDescent="0.25">
      <c r="A483" s="369" t="str">
        <f>Cover!$G$25</f>
        <v>NO</v>
      </c>
      <c r="B483" s="322" t="s">
        <v>294</v>
      </c>
      <c r="C483" s="320">
        <v>2015</v>
      </c>
      <c r="D483" s="322" t="s">
        <v>214</v>
      </c>
      <c r="E483" s="331" t="s">
        <v>266</v>
      </c>
      <c r="F483" s="320" t="str">
        <f t="shared" si="7"/>
        <v>NO_X_2015_1000 NAC_ST_5_NC_7</v>
      </c>
      <c r="G483" s="663"/>
    </row>
    <row r="484" spans="1:7" ht="13.5" thickBot="1" x14ac:dyDescent="0.25">
      <c r="A484" s="369" t="str">
        <f>Cover!$G$25</f>
        <v>NO</v>
      </c>
      <c r="B484" s="322" t="s">
        <v>220</v>
      </c>
      <c r="C484" s="320">
        <v>2015</v>
      </c>
      <c r="D484" s="322" t="s">
        <v>291</v>
      </c>
      <c r="E484" s="331">
        <v>1</v>
      </c>
      <c r="F484" s="320" t="str">
        <f t="shared" si="7"/>
        <v>NO_EX_M_2015_1000 m3_1</v>
      </c>
      <c r="G484" s="663"/>
    </row>
    <row r="485" spans="1:7" ht="13.5" thickBot="1" x14ac:dyDescent="0.25">
      <c r="A485" s="369" t="str">
        <f>Cover!$G$25</f>
        <v>NO</v>
      </c>
      <c r="B485" s="322" t="s">
        <v>220</v>
      </c>
      <c r="C485" s="320">
        <v>2015</v>
      </c>
      <c r="D485" s="322" t="s">
        <v>291</v>
      </c>
      <c r="E485" s="331" t="s">
        <v>93</v>
      </c>
      <c r="F485" s="320" t="str">
        <f t="shared" si="7"/>
        <v>NO_EX_M_2015_1000 m3_1_1</v>
      </c>
      <c r="G485" s="663"/>
    </row>
    <row r="486" spans="1:7" ht="13.5" thickBot="1" x14ac:dyDescent="0.25">
      <c r="A486" s="369" t="str">
        <f>Cover!$G$25</f>
        <v>NO</v>
      </c>
      <c r="B486" s="322" t="s">
        <v>220</v>
      </c>
      <c r="C486" s="320">
        <v>2015</v>
      </c>
      <c r="D486" s="322" t="s">
        <v>291</v>
      </c>
      <c r="E486" s="331" t="s">
        <v>96</v>
      </c>
      <c r="F486" s="320" t="str">
        <f t="shared" si="7"/>
        <v>NO_EX_M_2015_1000 m3_1_2</v>
      </c>
      <c r="G486" s="663"/>
    </row>
    <row r="487" spans="1:7" ht="13.5" thickBot="1" x14ac:dyDescent="0.25">
      <c r="A487" s="369" t="str">
        <f>Cover!$G$25</f>
        <v>NO</v>
      </c>
      <c r="B487" s="322" t="s">
        <v>220</v>
      </c>
      <c r="C487" s="320">
        <v>2015</v>
      </c>
      <c r="D487" s="322" t="s">
        <v>291</v>
      </c>
      <c r="E487" s="331" t="s">
        <v>97</v>
      </c>
      <c r="F487" s="320" t="str">
        <f t="shared" si="7"/>
        <v>NO_EX_M_2015_1000 m3_1_2_C</v>
      </c>
      <c r="G487" s="663"/>
    </row>
    <row r="488" spans="1:7" ht="13.5" thickBot="1" x14ac:dyDescent="0.25">
      <c r="A488" s="369" t="str">
        <f>Cover!$G$25</f>
        <v>NO</v>
      </c>
      <c r="B488" s="322" t="s">
        <v>220</v>
      </c>
      <c r="C488" s="320">
        <v>2015</v>
      </c>
      <c r="D488" s="322" t="s">
        <v>291</v>
      </c>
      <c r="E488" s="331" t="s">
        <v>98</v>
      </c>
      <c r="F488" s="320" t="str">
        <f t="shared" si="7"/>
        <v>NO_EX_M_2015_1000 m3_1_2_NC</v>
      </c>
      <c r="G488" s="663"/>
    </row>
    <row r="489" spans="1:7" ht="13.5" thickBot="1" x14ac:dyDescent="0.25">
      <c r="A489" s="369" t="str">
        <f>Cover!$G$25</f>
        <v>NO</v>
      </c>
      <c r="B489" s="322" t="s">
        <v>220</v>
      </c>
      <c r="C489" s="320">
        <v>2015</v>
      </c>
      <c r="D489" s="322" t="s">
        <v>291</v>
      </c>
      <c r="E489" s="331" t="s">
        <v>99</v>
      </c>
      <c r="F489" s="320" t="str">
        <f t="shared" si="7"/>
        <v>NO_EX_M_2015_1000 m3_1_2_NC_T</v>
      </c>
      <c r="G489" s="663"/>
    </row>
    <row r="490" spans="1:7" ht="13.5" thickBot="1" x14ac:dyDescent="0.25">
      <c r="A490" s="369" t="str">
        <f>Cover!$G$25</f>
        <v>NO</v>
      </c>
      <c r="B490" s="322" t="s">
        <v>220</v>
      </c>
      <c r="C490" s="320">
        <v>2015</v>
      </c>
      <c r="D490" s="322" t="s">
        <v>360</v>
      </c>
      <c r="E490" s="331">
        <v>2</v>
      </c>
      <c r="F490" s="320" t="str">
        <f t="shared" si="7"/>
        <v>NO_EX_M_2015_1000 mt_2</v>
      </c>
      <c r="G490" s="663"/>
    </row>
    <row r="491" spans="1:7" ht="13.5" thickBot="1" x14ac:dyDescent="0.25">
      <c r="A491" s="369" t="str">
        <f>Cover!$G$25</f>
        <v>NO</v>
      </c>
      <c r="B491" s="322" t="s">
        <v>220</v>
      </c>
      <c r="C491" s="320">
        <v>2015</v>
      </c>
      <c r="D491" s="322" t="s">
        <v>291</v>
      </c>
      <c r="E491" s="331">
        <v>3</v>
      </c>
      <c r="F491" s="320" t="str">
        <f t="shared" si="7"/>
        <v>NO_EX_M_2015_1000 m3_3</v>
      </c>
      <c r="G491" s="663"/>
    </row>
    <row r="492" spans="1:7" ht="13.5" thickBot="1" x14ac:dyDescent="0.25">
      <c r="A492" s="369" t="str">
        <f>Cover!$G$25</f>
        <v>NO</v>
      </c>
      <c r="B492" s="322" t="s">
        <v>220</v>
      </c>
      <c r="C492" s="320">
        <v>2015</v>
      </c>
      <c r="D492" s="322" t="s">
        <v>291</v>
      </c>
      <c r="E492" s="331" t="s">
        <v>378</v>
      </c>
      <c r="F492" s="320" t="str">
        <f t="shared" si="7"/>
        <v>NO_EX_M_2015_1000 m3_3_1</v>
      </c>
      <c r="G492" s="663"/>
    </row>
    <row r="493" spans="1:7" ht="13.5" thickBot="1" x14ac:dyDescent="0.25">
      <c r="A493" s="369" t="str">
        <f>Cover!$G$25</f>
        <v>NO</v>
      </c>
      <c r="B493" s="322" t="s">
        <v>220</v>
      </c>
      <c r="C493" s="320">
        <v>2015</v>
      </c>
      <c r="D493" s="322" t="s">
        <v>291</v>
      </c>
      <c r="E493" s="331" t="s">
        <v>379</v>
      </c>
      <c r="F493" s="320" t="str">
        <f t="shared" si="7"/>
        <v>NO_EX_M_2015_1000 m3_3_2</v>
      </c>
      <c r="G493" s="663"/>
    </row>
    <row r="494" spans="1:7" ht="13.5" thickBot="1" x14ac:dyDescent="0.25">
      <c r="A494" s="369" t="str">
        <f>Cover!$G$25</f>
        <v>NO</v>
      </c>
      <c r="B494" s="322" t="s">
        <v>220</v>
      </c>
      <c r="C494" s="320">
        <v>2015</v>
      </c>
      <c r="D494" s="322" t="s">
        <v>360</v>
      </c>
      <c r="E494" s="331">
        <v>4</v>
      </c>
      <c r="F494" s="320" t="str">
        <f t="shared" si="7"/>
        <v>NO_EX_M_2015_1000 mt_4</v>
      </c>
      <c r="G494" s="663"/>
    </row>
    <row r="495" spans="1:7" ht="13.5" thickBot="1" x14ac:dyDescent="0.25">
      <c r="A495" s="369" t="str">
        <f>Cover!$G$25</f>
        <v>NO</v>
      </c>
      <c r="B495" s="322" t="s">
        <v>220</v>
      </c>
      <c r="C495" s="320">
        <v>2015</v>
      </c>
      <c r="D495" s="322" t="s">
        <v>360</v>
      </c>
      <c r="E495" s="331" t="s">
        <v>380</v>
      </c>
      <c r="F495" s="320" t="str">
        <f t="shared" si="7"/>
        <v>NO_EX_M_2015_1000 mt_4_1</v>
      </c>
      <c r="G495" s="663"/>
    </row>
    <row r="496" spans="1:7" ht="13.5" thickBot="1" x14ac:dyDescent="0.25">
      <c r="A496" s="369" t="str">
        <f>Cover!$G$25</f>
        <v>NO</v>
      </c>
      <c r="B496" s="322" t="s">
        <v>220</v>
      </c>
      <c r="C496" s="320">
        <v>2015</v>
      </c>
      <c r="D496" s="322" t="s">
        <v>360</v>
      </c>
      <c r="E496" s="331" t="s">
        <v>381</v>
      </c>
      <c r="F496" s="320" t="str">
        <f t="shared" si="7"/>
        <v>NO_EX_M_2015_1000 mt_4_2</v>
      </c>
      <c r="G496" s="663"/>
    </row>
    <row r="497" spans="1:7" ht="13.5" thickBot="1" x14ac:dyDescent="0.25">
      <c r="A497" s="369" t="str">
        <f>Cover!$G$25</f>
        <v>NO</v>
      </c>
      <c r="B497" s="322" t="s">
        <v>220</v>
      </c>
      <c r="C497" s="320">
        <v>2015</v>
      </c>
      <c r="D497" s="322" t="s">
        <v>291</v>
      </c>
      <c r="E497" s="331">
        <v>5</v>
      </c>
      <c r="F497" s="320" t="str">
        <f t="shared" si="7"/>
        <v>NO_EX_M_2015_1000 m3_5</v>
      </c>
      <c r="G497" s="663"/>
    </row>
    <row r="498" spans="1:7" ht="13.5" thickBot="1" x14ac:dyDescent="0.25">
      <c r="A498" s="369" t="str">
        <f>Cover!$G$25</f>
        <v>NO</v>
      </c>
      <c r="B498" s="322" t="s">
        <v>220</v>
      </c>
      <c r="C498" s="320">
        <v>2015</v>
      </c>
      <c r="D498" s="322" t="s">
        <v>291</v>
      </c>
      <c r="E498" s="331" t="s">
        <v>109</v>
      </c>
      <c r="F498" s="320" t="str">
        <f t="shared" si="7"/>
        <v>NO_EX_M_2015_1000 m3_5_C</v>
      </c>
      <c r="G498" s="663"/>
    </row>
    <row r="499" spans="1:7" ht="13.5" thickBot="1" x14ac:dyDescent="0.25">
      <c r="A499" s="369" t="str">
        <f>Cover!$G$25</f>
        <v>NO</v>
      </c>
      <c r="B499" s="322" t="s">
        <v>220</v>
      </c>
      <c r="C499" s="320">
        <v>2015</v>
      </c>
      <c r="D499" s="322" t="s">
        <v>291</v>
      </c>
      <c r="E499" s="331" t="s">
        <v>110</v>
      </c>
      <c r="F499" s="320" t="str">
        <f t="shared" si="7"/>
        <v>NO_EX_M_2015_1000 m3_5_NC</v>
      </c>
      <c r="G499" s="663"/>
    </row>
    <row r="500" spans="1:7" ht="13.5" thickBot="1" x14ac:dyDescent="0.25">
      <c r="A500" s="369" t="str">
        <f>Cover!$G$25</f>
        <v>NO</v>
      </c>
      <c r="B500" s="322" t="s">
        <v>220</v>
      </c>
      <c r="C500" s="320">
        <v>2015</v>
      </c>
      <c r="D500" s="322" t="s">
        <v>291</v>
      </c>
      <c r="E500" s="331" t="s">
        <v>111</v>
      </c>
      <c r="F500" s="320" t="str">
        <f t="shared" si="7"/>
        <v>NO_EX_M_2015_1000 m3_5_NC_T</v>
      </c>
      <c r="G500" s="663"/>
    </row>
    <row r="501" spans="1:7" ht="13.5" thickBot="1" x14ac:dyDescent="0.25">
      <c r="A501" s="369" t="str">
        <f>Cover!$G$25</f>
        <v>NO</v>
      </c>
      <c r="B501" s="322" t="s">
        <v>220</v>
      </c>
      <c r="C501" s="320">
        <v>2015</v>
      </c>
      <c r="D501" s="322" t="s">
        <v>291</v>
      </c>
      <c r="E501" s="331">
        <v>6</v>
      </c>
      <c r="F501" s="320" t="str">
        <f t="shared" si="7"/>
        <v>NO_EX_M_2015_1000 m3_6</v>
      </c>
      <c r="G501" s="663"/>
    </row>
    <row r="502" spans="1:7" ht="13.5" thickBot="1" x14ac:dyDescent="0.25">
      <c r="A502" s="369" t="str">
        <f>Cover!$G$25</f>
        <v>NO</v>
      </c>
      <c r="B502" s="322" t="s">
        <v>220</v>
      </c>
      <c r="C502" s="320">
        <v>2015</v>
      </c>
      <c r="D502" s="322" t="s">
        <v>291</v>
      </c>
      <c r="E502" s="331" t="s">
        <v>112</v>
      </c>
      <c r="F502" s="320" t="str">
        <f t="shared" si="7"/>
        <v>NO_EX_M_2015_1000 m3_6_1</v>
      </c>
      <c r="G502" s="663"/>
    </row>
    <row r="503" spans="1:7" ht="13.5" thickBot="1" x14ac:dyDescent="0.25">
      <c r="A503" s="369" t="str">
        <f>Cover!$G$25</f>
        <v>NO</v>
      </c>
      <c r="B503" s="322" t="s">
        <v>220</v>
      </c>
      <c r="C503" s="320">
        <v>2015</v>
      </c>
      <c r="D503" s="322" t="s">
        <v>291</v>
      </c>
      <c r="E503" s="331" t="s">
        <v>113</v>
      </c>
      <c r="F503" s="320" t="str">
        <f t="shared" si="7"/>
        <v>NO_EX_M_2015_1000 m3_6_1_C</v>
      </c>
      <c r="G503" s="663"/>
    </row>
    <row r="504" spans="1:7" ht="13.5" thickBot="1" x14ac:dyDescent="0.25">
      <c r="A504" s="369" t="str">
        <f>Cover!$G$25</f>
        <v>NO</v>
      </c>
      <c r="B504" s="322" t="s">
        <v>220</v>
      </c>
      <c r="C504" s="320">
        <v>2015</v>
      </c>
      <c r="D504" s="322" t="s">
        <v>291</v>
      </c>
      <c r="E504" s="331" t="s">
        <v>114</v>
      </c>
      <c r="F504" s="320" t="str">
        <f t="shared" si="7"/>
        <v>NO_EX_M_2015_1000 m3_6_1_NC</v>
      </c>
      <c r="G504" s="663"/>
    </row>
    <row r="505" spans="1:7" ht="13.5" thickBot="1" x14ac:dyDescent="0.25">
      <c r="A505" s="369" t="str">
        <f>Cover!$G$25</f>
        <v>NO</v>
      </c>
      <c r="B505" s="322" t="s">
        <v>220</v>
      </c>
      <c r="C505" s="320">
        <v>2015</v>
      </c>
      <c r="D505" s="322" t="s">
        <v>291</v>
      </c>
      <c r="E505" s="331" t="s">
        <v>115</v>
      </c>
      <c r="F505" s="320" t="str">
        <f t="shared" si="7"/>
        <v>NO_EX_M_2015_1000 m3_6_1_NC_T</v>
      </c>
      <c r="G505" s="663"/>
    </row>
    <row r="506" spans="1:7" ht="13.5" thickBot="1" x14ac:dyDescent="0.25">
      <c r="A506" s="369" t="str">
        <f>Cover!$G$25</f>
        <v>NO</v>
      </c>
      <c r="B506" s="322" t="s">
        <v>220</v>
      </c>
      <c r="C506" s="320">
        <v>2015</v>
      </c>
      <c r="D506" s="322" t="s">
        <v>291</v>
      </c>
      <c r="E506" s="331" t="s">
        <v>116</v>
      </c>
      <c r="F506" s="320" t="str">
        <f t="shared" si="7"/>
        <v>NO_EX_M_2015_1000 m3_6_2</v>
      </c>
      <c r="G506" s="663"/>
    </row>
    <row r="507" spans="1:7" ht="13.5" thickBot="1" x14ac:dyDescent="0.25">
      <c r="A507" s="369" t="str">
        <f>Cover!$G$25</f>
        <v>NO</v>
      </c>
      <c r="B507" s="322" t="s">
        <v>220</v>
      </c>
      <c r="C507" s="320">
        <v>2015</v>
      </c>
      <c r="D507" s="322" t="s">
        <v>291</v>
      </c>
      <c r="E507" s="331" t="s">
        <v>117</v>
      </c>
      <c r="F507" s="320" t="str">
        <f t="shared" si="7"/>
        <v>NO_EX_M_2015_1000 m3_6_2_C</v>
      </c>
      <c r="G507" s="663"/>
    </row>
    <row r="508" spans="1:7" ht="13.5" thickBot="1" x14ac:dyDescent="0.25">
      <c r="A508" s="369" t="str">
        <f>Cover!$G$25</f>
        <v>NO</v>
      </c>
      <c r="B508" s="322" t="s">
        <v>220</v>
      </c>
      <c r="C508" s="320">
        <v>2015</v>
      </c>
      <c r="D508" s="322" t="s">
        <v>291</v>
      </c>
      <c r="E508" s="331" t="s">
        <v>118</v>
      </c>
      <c r="F508" s="320" t="str">
        <f t="shared" si="7"/>
        <v>NO_EX_M_2015_1000 m3_6_2_NC</v>
      </c>
      <c r="G508" s="663"/>
    </row>
    <row r="509" spans="1:7" ht="13.5" thickBot="1" x14ac:dyDescent="0.25">
      <c r="A509" s="369" t="str">
        <f>Cover!$G$25</f>
        <v>NO</v>
      </c>
      <c r="B509" s="322" t="s">
        <v>220</v>
      </c>
      <c r="C509" s="320">
        <v>2015</v>
      </c>
      <c r="D509" s="322" t="s">
        <v>291</v>
      </c>
      <c r="E509" s="331" t="s">
        <v>119</v>
      </c>
      <c r="F509" s="320" t="str">
        <f t="shared" si="7"/>
        <v>NO_EX_M_2015_1000 m3_6_2_NC_T</v>
      </c>
      <c r="G509" s="663"/>
    </row>
    <row r="510" spans="1:7" ht="13.5" thickBot="1" x14ac:dyDescent="0.25">
      <c r="A510" s="369" t="str">
        <f>Cover!$G$25</f>
        <v>NO</v>
      </c>
      <c r="B510" s="322" t="s">
        <v>220</v>
      </c>
      <c r="C510" s="320">
        <v>2015</v>
      </c>
      <c r="D510" s="322" t="s">
        <v>291</v>
      </c>
      <c r="E510" s="331" t="s">
        <v>120</v>
      </c>
      <c r="F510" s="320" t="str">
        <f t="shared" si="7"/>
        <v>NO_EX_M_2015_1000 m3_6_3</v>
      </c>
      <c r="G510" s="663"/>
    </row>
    <row r="511" spans="1:7" ht="13.5" thickBot="1" x14ac:dyDescent="0.25">
      <c r="A511" s="369" t="str">
        <f>Cover!$G$25</f>
        <v>NO</v>
      </c>
      <c r="B511" s="322" t="s">
        <v>220</v>
      </c>
      <c r="C511" s="320">
        <v>2015</v>
      </c>
      <c r="D511" s="322" t="s">
        <v>291</v>
      </c>
      <c r="E511" s="331" t="s">
        <v>121</v>
      </c>
      <c r="F511" s="320" t="str">
        <f t="shared" si="7"/>
        <v>NO_EX_M_2015_1000 m3_6_3_1</v>
      </c>
      <c r="G511" s="663"/>
    </row>
    <row r="512" spans="1:7" ht="13.5" thickBot="1" x14ac:dyDescent="0.25">
      <c r="A512" s="369" t="str">
        <f>Cover!$G$25</f>
        <v>NO</v>
      </c>
      <c r="B512" s="322" t="s">
        <v>220</v>
      </c>
      <c r="C512" s="320">
        <v>2015</v>
      </c>
      <c r="D512" s="322" t="s">
        <v>291</v>
      </c>
      <c r="E512" s="331" t="s">
        <v>122</v>
      </c>
      <c r="F512" s="320" t="str">
        <f t="shared" si="7"/>
        <v>NO_EX_M_2015_1000 m3_6_4</v>
      </c>
      <c r="G512" s="663"/>
    </row>
    <row r="513" spans="1:7" ht="13.5" thickBot="1" x14ac:dyDescent="0.25">
      <c r="A513" s="369" t="str">
        <f>Cover!$G$25</f>
        <v>NO</v>
      </c>
      <c r="B513" s="322" t="s">
        <v>220</v>
      </c>
      <c r="C513" s="320">
        <v>2015</v>
      </c>
      <c r="D513" s="322" t="s">
        <v>291</v>
      </c>
      <c r="E513" s="331" t="s">
        <v>123</v>
      </c>
      <c r="F513" s="320" t="str">
        <f t="shared" si="7"/>
        <v>NO_EX_M_2015_1000 m3_6_4_1</v>
      </c>
      <c r="G513" s="663"/>
    </row>
    <row r="514" spans="1:7" ht="13.5" thickBot="1" x14ac:dyDescent="0.25">
      <c r="A514" s="369" t="str">
        <f>Cover!$G$25</f>
        <v>NO</v>
      </c>
      <c r="B514" s="322" t="s">
        <v>220</v>
      </c>
      <c r="C514" s="320">
        <v>2015</v>
      </c>
      <c r="D514" s="322" t="s">
        <v>291</v>
      </c>
      <c r="E514" s="331" t="s">
        <v>124</v>
      </c>
      <c r="F514" s="320" t="str">
        <f t="shared" si="7"/>
        <v>NO_EX_M_2015_1000 m3_6_4_2</v>
      </c>
      <c r="G514" s="663"/>
    </row>
    <row r="515" spans="1:7" ht="13.5" thickBot="1" x14ac:dyDescent="0.25">
      <c r="A515" s="369" t="str">
        <f>Cover!$G$25</f>
        <v>NO</v>
      </c>
      <c r="B515" s="322" t="s">
        <v>220</v>
      </c>
      <c r="C515" s="320">
        <v>2015</v>
      </c>
      <c r="D515" s="322" t="s">
        <v>291</v>
      </c>
      <c r="E515" s="331" t="s">
        <v>125</v>
      </c>
      <c r="F515" s="320" t="str">
        <f t="shared" ref="F515:F578" si="8">CONCATENATE(A515,"_",B515,"_",C515,"_",D515,"_",E515)</f>
        <v>NO_EX_M_2015_1000 m3_6_4_3</v>
      </c>
      <c r="G515" s="663"/>
    </row>
    <row r="516" spans="1:7" ht="13.5" thickBot="1" x14ac:dyDescent="0.25">
      <c r="A516" s="369" t="str">
        <f>Cover!$G$25</f>
        <v>NO</v>
      </c>
      <c r="B516" s="322" t="s">
        <v>220</v>
      </c>
      <c r="C516" s="320">
        <v>2015</v>
      </c>
      <c r="D516" s="322" t="s">
        <v>360</v>
      </c>
      <c r="E516" s="331">
        <v>7</v>
      </c>
      <c r="F516" s="320" t="str">
        <f t="shared" si="8"/>
        <v>NO_EX_M_2015_1000 mt_7</v>
      </c>
      <c r="G516" s="663"/>
    </row>
    <row r="517" spans="1:7" ht="13.5" thickBot="1" x14ac:dyDescent="0.25">
      <c r="A517" s="369" t="str">
        <f>Cover!$G$25</f>
        <v>NO</v>
      </c>
      <c r="B517" s="340" t="s">
        <v>220</v>
      </c>
      <c r="C517" s="320">
        <v>2015</v>
      </c>
      <c r="D517" s="340" t="s">
        <v>360</v>
      </c>
      <c r="E517" s="344" t="s">
        <v>126</v>
      </c>
      <c r="F517" s="320" t="str">
        <f t="shared" si="8"/>
        <v>NO_EX_M_2015_1000 mt_7_1</v>
      </c>
      <c r="G517" s="663"/>
    </row>
    <row r="518" spans="1:7" ht="13.5" thickBot="1" x14ac:dyDescent="0.25">
      <c r="A518" s="369" t="str">
        <f>Cover!$G$25</f>
        <v>NO</v>
      </c>
      <c r="B518" s="324" t="s">
        <v>220</v>
      </c>
      <c r="C518" s="320">
        <v>2015</v>
      </c>
      <c r="D518" s="324" t="s">
        <v>360</v>
      </c>
      <c r="E518" s="338" t="s">
        <v>127</v>
      </c>
      <c r="F518" s="320" t="str">
        <f t="shared" si="8"/>
        <v>NO_EX_M_2015_1000 mt_7_2</v>
      </c>
      <c r="G518" s="663"/>
    </row>
    <row r="519" spans="1:7" ht="13.5" thickBot="1" x14ac:dyDescent="0.25">
      <c r="A519" s="369" t="str">
        <f>Cover!$G$25</f>
        <v>NO</v>
      </c>
      <c r="B519" s="322" t="s">
        <v>220</v>
      </c>
      <c r="C519" s="320">
        <v>2015</v>
      </c>
      <c r="D519" s="322" t="s">
        <v>360</v>
      </c>
      <c r="E519" s="331" t="s">
        <v>128</v>
      </c>
      <c r="F519" s="320" t="str">
        <f t="shared" si="8"/>
        <v>NO_EX_M_2015_1000 mt_7_3</v>
      </c>
      <c r="G519" s="663"/>
    </row>
    <row r="520" spans="1:7" ht="13.5" thickBot="1" x14ac:dyDescent="0.25">
      <c r="A520" s="369" t="str">
        <f>Cover!$G$25</f>
        <v>NO</v>
      </c>
      <c r="B520" s="322" t="s">
        <v>220</v>
      </c>
      <c r="C520" s="320">
        <v>2015</v>
      </c>
      <c r="D520" s="322" t="s">
        <v>360</v>
      </c>
      <c r="E520" s="331" t="s">
        <v>129</v>
      </c>
      <c r="F520" s="320" t="str">
        <f t="shared" si="8"/>
        <v>NO_EX_M_2015_1000 mt_7_3_1</v>
      </c>
      <c r="G520" s="663"/>
    </row>
    <row r="521" spans="1:7" ht="13.5" thickBot="1" x14ac:dyDescent="0.25">
      <c r="A521" s="369" t="str">
        <f>Cover!$G$25</f>
        <v>NO</v>
      </c>
      <c r="B521" s="322" t="s">
        <v>220</v>
      </c>
      <c r="C521" s="320">
        <v>2015</v>
      </c>
      <c r="D521" s="322" t="s">
        <v>360</v>
      </c>
      <c r="E521" s="331" t="s">
        <v>130</v>
      </c>
      <c r="F521" s="320" t="str">
        <f t="shared" si="8"/>
        <v>NO_EX_M_2015_1000 mt_7_3_2</v>
      </c>
      <c r="G521" s="663"/>
    </row>
    <row r="522" spans="1:7" ht="13.5" thickBot="1" x14ac:dyDescent="0.25">
      <c r="A522" s="369" t="str">
        <f>Cover!$G$25</f>
        <v>NO</v>
      </c>
      <c r="B522" s="322" t="s">
        <v>220</v>
      </c>
      <c r="C522" s="320">
        <v>2015</v>
      </c>
      <c r="D522" s="322" t="s">
        <v>360</v>
      </c>
      <c r="E522" s="331" t="s">
        <v>131</v>
      </c>
      <c r="F522" s="320" t="str">
        <f t="shared" si="8"/>
        <v>NO_EX_M_2015_1000 mt_7_3_3</v>
      </c>
      <c r="G522" s="663"/>
    </row>
    <row r="523" spans="1:7" ht="13.5" thickBot="1" x14ac:dyDescent="0.25">
      <c r="A523" s="369" t="str">
        <f>Cover!$G$25</f>
        <v>NO</v>
      </c>
      <c r="B523" s="322" t="s">
        <v>220</v>
      </c>
      <c r="C523" s="320">
        <v>2015</v>
      </c>
      <c r="D523" s="322" t="s">
        <v>360</v>
      </c>
      <c r="E523" s="331" t="s">
        <v>132</v>
      </c>
      <c r="F523" s="320" t="str">
        <f t="shared" si="8"/>
        <v>NO_EX_M_2015_1000 mt_7_3_4</v>
      </c>
      <c r="G523" s="663"/>
    </row>
    <row r="524" spans="1:7" ht="13.5" thickBot="1" x14ac:dyDescent="0.25">
      <c r="A524" s="369" t="str">
        <f>Cover!$G$25</f>
        <v>NO</v>
      </c>
      <c r="B524" s="322" t="s">
        <v>220</v>
      </c>
      <c r="C524" s="320">
        <v>2015</v>
      </c>
      <c r="D524" s="322" t="s">
        <v>360</v>
      </c>
      <c r="E524" s="331" t="s">
        <v>133</v>
      </c>
      <c r="F524" s="320" t="str">
        <f t="shared" si="8"/>
        <v>NO_EX_M_2015_1000 mt_7_4</v>
      </c>
      <c r="G524" s="663"/>
    </row>
    <row r="525" spans="1:7" ht="13.5" thickBot="1" x14ac:dyDescent="0.25">
      <c r="A525" s="369" t="str">
        <f>Cover!$G$25</f>
        <v>NO</v>
      </c>
      <c r="B525" s="322" t="s">
        <v>220</v>
      </c>
      <c r="C525" s="320">
        <v>2015</v>
      </c>
      <c r="D525" s="322" t="s">
        <v>360</v>
      </c>
      <c r="E525" s="331">
        <v>8</v>
      </c>
      <c r="F525" s="320" t="str">
        <f t="shared" si="8"/>
        <v>NO_EX_M_2015_1000 mt_8</v>
      </c>
      <c r="G525" s="663"/>
    </row>
    <row r="526" spans="1:7" ht="13.5" thickBot="1" x14ac:dyDescent="0.25">
      <c r="A526" s="369" t="str">
        <f>Cover!$G$25</f>
        <v>NO</v>
      </c>
      <c r="B526" s="322" t="s">
        <v>220</v>
      </c>
      <c r="C526" s="320">
        <v>2015</v>
      </c>
      <c r="D526" s="322" t="s">
        <v>360</v>
      </c>
      <c r="E526" s="331" t="s">
        <v>134</v>
      </c>
      <c r="F526" s="320" t="str">
        <f t="shared" si="8"/>
        <v>NO_EX_M_2015_1000 mt_8_1</v>
      </c>
      <c r="G526" s="663"/>
    </row>
    <row r="527" spans="1:7" ht="13.5" thickBot="1" x14ac:dyDescent="0.25">
      <c r="A527" s="369" t="str">
        <f>Cover!$G$25</f>
        <v>NO</v>
      </c>
      <c r="B527" s="322" t="s">
        <v>220</v>
      </c>
      <c r="C527" s="320">
        <v>2015</v>
      </c>
      <c r="D527" s="322" t="s">
        <v>360</v>
      </c>
      <c r="E527" s="331" t="s">
        <v>135</v>
      </c>
      <c r="F527" s="320" t="str">
        <f t="shared" si="8"/>
        <v>NO_EX_M_2015_1000 mt_8_2</v>
      </c>
      <c r="G527" s="663"/>
    </row>
    <row r="528" spans="1:7" ht="13.5" thickBot="1" x14ac:dyDescent="0.25">
      <c r="A528" s="369" t="str">
        <f>Cover!$G$25</f>
        <v>NO</v>
      </c>
      <c r="B528" s="322" t="s">
        <v>220</v>
      </c>
      <c r="C528" s="320">
        <v>2015</v>
      </c>
      <c r="D528" s="322" t="s">
        <v>360</v>
      </c>
      <c r="E528" s="331">
        <v>9</v>
      </c>
      <c r="F528" s="320" t="str">
        <f t="shared" si="8"/>
        <v>NO_EX_M_2015_1000 mt_9</v>
      </c>
      <c r="G528" s="663"/>
    </row>
    <row r="529" spans="1:7" ht="13.5" thickBot="1" x14ac:dyDescent="0.25">
      <c r="A529" s="369" t="str">
        <f>Cover!$G$25</f>
        <v>NO</v>
      </c>
      <c r="B529" s="322" t="s">
        <v>220</v>
      </c>
      <c r="C529" s="320">
        <v>2015</v>
      </c>
      <c r="D529" s="322" t="s">
        <v>360</v>
      </c>
      <c r="E529" s="331">
        <v>10</v>
      </c>
      <c r="F529" s="320" t="str">
        <f t="shared" si="8"/>
        <v>NO_EX_M_2015_1000 mt_10</v>
      </c>
      <c r="G529" s="663"/>
    </row>
    <row r="530" spans="1:7" ht="13.5" thickBot="1" x14ac:dyDescent="0.25">
      <c r="A530" s="369" t="str">
        <f>Cover!$G$25</f>
        <v>NO</v>
      </c>
      <c r="B530" s="322" t="s">
        <v>220</v>
      </c>
      <c r="C530" s="320">
        <v>2015</v>
      </c>
      <c r="D530" s="322" t="s">
        <v>360</v>
      </c>
      <c r="E530" s="331" t="s">
        <v>136</v>
      </c>
      <c r="F530" s="320" t="str">
        <f t="shared" si="8"/>
        <v>NO_EX_M_2015_1000 mt_10_1</v>
      </c>
      <c r="G530" s="663"/>
    </row>
    <row r="531" spans="1:7" ht="13.5" thickBot="1" x14ac:dyDescent="0.25">
      <c r="A531" s="369" t="str">
        <f>Cover!$G$25</f>
        <v>NO</v>
      </c>
      <c r="B531" s="322" t="s">
        <v>220</v>
      </c>
      <c r="C531" s="320">
        <v>2015</v>
      </c>
      <c r="D531" s="322" t="s">
        <v>360</v>
      </c>
      <c r="E531" s="331" t="s">
        <v>137</v>
      </c>
      <c r="F531" s="320" t="str">
        <f t="shared" si="8"/>
        <v>NO_EX_M_2015_1000 mt_10_1_1</v>
      </c>
      <c r="G531" s="663"/>
    </row>
    <row r="532" spans="1:7" ht="13.5" thickBot="1" x14ac:dyDescent="0.25">
      <c r="A532" s="369" t="str">
        <f>Cover!$G$25</f>
        <v>NO</v>
      </c>
      <c r="B532" s="322" t="s">
        <v>220</v>
      </c>
      <c r="C532" s="320">
        <v>2015</v>
      </c>
      <c r="D532" s="322" t="s">
        <v>360</v>
      </c>
      <c r="E532" s="331" t="s">
        <v>138</v>
      </c>
      <c r="F532" s="320" t="str">
        <f t="shared" si="8"/>
        <v>NO_EX_M_2015_1000 mt_10_1_2</v>
      </c>
      <c r="G532" s="663"/>
    </row>
    <row r="533" spans="1:7" ht="13.5" thickBot="1" x14ac:dyDescent="0.25">
      <c r="A533" s="369" t="str">
        <f>Cover!$G$25</f>
        <v>NO</v>
      </c>
      <c r="B533" s="322" t="s">
        <v>220</v>
      </c>
      <c r="C533" s="320">
        <v>2015</v>
      </c>
      <c r="D533" s="322" t="s">
        <v>360</v>
      </c>
      <c r="E533" s="331" t="s">
        <v>139</v>
      </c>
      <c r="F533" s="320" t="str">
        <f t="shared" si="8"/>
        <v>NO_EX_M_2015_1000 mt_10_1_3</v>
      </c>
      <c r="G533" s="663"/>
    </row>
    <row r="534" spans="1:7" ht="13.5" thickBot="1" x14ac:dyDescent="0.25">
      <c r="A534" s="369" t="str">
        <f>Cover!$G$25</f>
        <v>NO</v>
      </c>
      <c r="B534" s="322" t="s">
        <v>220</v>
      </c>
      <c r="C534" s="320">
        <v>2015</v>
      </c>
      <c r="D534" s="322" t="s">
        <v>360</v>
      </c>
      <c r="E534" s="331" t="s">
        <v>140</v>
      </c>
      <c r="F534" s="320" t="str">
        <f t="shared" si="8"/>
        <v>NO_EX_M_2015_1000 mt_10_1_4</v>
      </c>
      <c r="G534" s="663"/>
    </row>
    <row r="535" spans="1:7" ht="13.5" thickBot="1" x14ac:dyDescent="0.25">
      <c r="A535" s="369" t="str">
        <f>Cover!$G$25</f>
        <v>NO</v>
      </c>
      <c r="B535" s="322" t="s">
        <v>220</v>
      </c>
      <c r="C535" s="320">
        <v>2015</v>
      </c>
      <c r="D535" s="322" t="s">
        <v>360</v>
      </c>
      <c r="E535" s="331" t="s">
        <v>141</v>
      </c>
      <c r="F535" s="320" t="str">
        <f t="shared" si="8"/>
        <v>NO_EX_M_2015_1000 mt_10_2</v>
      </c>
      <c r="G535" s="663"/>
    </row>
    <row r="536" spans="1:7" ht="13.5" thickBot="1" x14ac:dyDescent="0.25">
      <c r="A536" s="369" t="str">
        <f>Cover!$G$25</f>
        <v>NO</v>
      </c>
      <c r="B536" s="322" t="s">
        <v>220</v>
      </c>
      <c r="C536" s="320">
        <v>2015</v>
      </c>
      <c r="D536" s="322" t="s">
        <v>360</v>
      </c>
      <c r="E536" s="331" t="s">
        <v>142</v>
      </c>
      <c r="F536" s="320" t="str">
        <f t="shared" si="8"/>
        <v>NO_EX_M_2015_1000 mt_10_3</v>
      </c>
      <c r="G536" s="663"/>
    </row>
    <row r="537" spans="1:7" ht="13.5" thickBot="1" x14ac:dyDescent="0.25">
      <c r="A537" s="369" t="str">
        <f>Cover!$G$25</f>
        <v>NO</v>
      </c>
      <c r="B537" s="322" t="s">
        <v>220</v>
      </c>
      <c r="C537" s="320">
        <v>2015</v>
      </c>
      <c r="D537" s="322" t="s">
        <v>360</v>
      </c>
      <c r="E537" s="331" t="s">
        <v>143</v>
      </c>
      <c r="F537" s="320" t="str">
        <f t="shared" si="8"/>
        <v>NO_EX_M_2015_1000 mt_10_3_1</v>
      </c>
      <c r="G537" s="663"/>
    </row>
    <row r="538" spans="1:7" ht="13.5" thickBot="1" x14ac:dyDescent="0.25">
      <c r="A538" s="369" t="str">
        <f>Cover!$G$25</f>
        <v>NO</v>
      </c>
      <c r="B538" s="322" t="s">
        <v>220</v>
      </c>
      <c r="C538" s="320">
        <v>2015</v>
      </c>
      <c r="D538" s="322" t="s">
        <v>360</v>
      </c>
      <c r="E538" s="331" t="s">
        <v>144</v>
      </c>
      <c r="F538" s="320" t="str">
        <f t="shared" si="8"/>
        <v>NO_EX_M_2015_1000 mt_10_3_2</v>
      </c>
      <c r="G538" s="663"/>
    </row>
    <row r="539" spans="1:7" ht="13.5" thickBot="1" x14ac:dyDescent="0.25">
      <c r="A539" s="369" t="str">
        <f>Cover!$G$25</f>
        <v>NO</v>
      </c>
      <c r="B539" s="322" t="s">
        <v>220</v>
      </c>
      <c r="C539" s="320">
        <v>2015</v>
      </c>
      <c r="D539" s="322" t="s">
        <v>360</v>
      </c>
      <c r="E539" s="331" t="s">
        <v>145</v>
      </c>
      <c r="F539" s="320" t="str">
        <f t="shared" si="8"/>
        <v>NO_EX_M_2015_1000 mt_10_3_3</v>
      </c>
      <c r="G539" s="663"/>
    </row>
    <row r="540" spans="1:7" ht="13.5" thickBot="1" x14ac:dyDescent="0.25">
      <c r="A540" s="369" t="str">
        <f>Cover!$G$25</f>
        <v>NO</v>
      </c>
      <c r="B540" s="322" t="s">
        <v>220</v>
      </c>
      <c r="C540" s="320">
        <v>2015</v>
      </c>
      <c r="D540" s="322" t="s">
        <v>360</v>
      </c>
      <c r="E540" s="331" t="s">
        <v>146</v>
      </c>
      <c r="F540" s="320" t="str">
        <f t="shared" si="8"/>
        <v>NO_EX_M_2015_1000 mt_10_3_4</v>
      </c>
      <c r="G540" s="663"/>
    </row>
    <row r="541" spans="1:7" ht="13.5" thickBot="1" x14ac:dyDescent="0.25">
      <c r="A541" s="369" t="str">
        <f>Cover!$G$25</f>
        <v>NO</v>
      </c>
      <c r="B541" s="322" t="s">
        <v>220</v>
      </c>
      <c r="C541" s="320">
        <v>2015</v>
      </c>
      <c r="D541" s="322" t="s">
        <v>360</v>
      </c>
      <c r="E541" s="331" t="s">
        <v>147</v>
      </c>
      <c r="F541" s="320" t="str">
        <f t="shared" si="8"/>
        <v>NO_EX_M_2015_1000 mt_10_4</v>
      </c>
      <c r="G541" s="663"/>
    </row>
    <row r="542" spans="1:7" ht="13.5" thickBot="1" x14ac:dyDescent="0.25">
      <c r="A542" s="369" t="str">
        <f>Cover!$G$25</f>
        <v>NO</v>
      </c>
      <c r="B542" s="322" t="s">
        <v>220</v>
      </c>
      <c r="C542" s="320">
        <v>2015</v>
      </c>
      <c r="D542" s="322" t="s">
        <v>214</v>
      </c>
      <c r="E542" s="331">
        <v>1</v>
      </c>
      <c r="F542" s="320" t="str">
        <f t="shared" si="8"/>
        <v>NO_EX_M_2015_1000 NAC_1</v>
      </c>
      <c r="G542" s="663"/>
    </row>
    <row r="543" spans="1:7" ht="13.5" thickBot="1" x14ac:dyDescent="0.25">
      <c r="A543" s="369" t="str">
        <f>Cover!$G$25</f>
        <v>NO</v>
      </c>
      <c r="B543" s="322" t="s">
        <v>220</v>
      </c>
      <c r="C543" s="320">
        <v>2015</v>
      </c>
      <c r="D543" s="322" t="s">
        <v>214</v>
      </c>
      <c r="E543" s="331" t="s">
        <v>93</v>
      </c>
      <c r="F543" s="320" t="str">
        <f t="shared" si="8"/>
        <v>NO_EX_M_2015_1000 NAC_1_1</v>
      </c>
      <c r="G543" s="663"/>
    </row>
    <row r="544" spans="1:7" ht="13.5" thickBot="1" x14ac:dyDescent="0.25">
      <c r="A544" s="369" t="str">
        <f>Cover!$G$25</f>
        <v>NO</v>
      </c>
      <c r="B544" s="322" t="s">
        <v>220</v>
      </c>
      <c r="C544" s="320">
        <v>2015</v>
      </c>
      <c r="D544" s="322" t="s">
        <v>214</v>
      </c>
      <c r="E544" s="331" t="s">
        <v>96</v>
      </c>
      <c r="F544" s="320" t="str">
        <f t="shared" si="8"/>
        <v>NO_EX_M_2015_1000 NAC_1_2</v>
      </c>
      <c r="G544" s="663"/>
    </row>
    <row r="545" spans="1:7" ht="13.5" thickBot="1" x14ac:dyDescent="0.25">
      <c r="A545" s="369" t="str">
        <f>Cover!$G$25</f>
        <v>NO</v>
      </c>
      <c r="B545" s="322" t="s">
        <v>220</v>
      </c>
      <c r="C545" s="320">
        <v>2015</v>
      </c>
      <c r="D545" s="322" t="s">
        <v>214</v>
      </c>
      <c r="E545" s="331" t="s">
        <v>97</v>
      </c>
      <c r="F545" s="320" t="str">
        <f t="shared" si="8"/>
        <v>NO_EX_M_2015_1000 NAC_1_2_C</v>
      </c>
      <c r="G545" s="663"/>
    </row>
    <row r="546" spans="1:7" ht="13.5" thickBot="1" x14ac:dyDescent="0.25">
      <c r="A546" s="369" t="str">
        <f>Cover!$G$25</f>
        <v>NO</v>
      </c>
      <c r="B546" s="322" t="s">
        <v>220</v>
      </c>
      <c r="C546" s="320">
        <v>2015</v>
      </c>
      <c r="D546" s="322" t="s">
        <v>214</v>
      </c>
      <c r="E546" s="331" t="s">
        <v>98</v>
      </c>
      <c r="F546" s="320" t="str">
        <f t="shared" si="8"/>
        <v>NO_EX_M_2015_1000 NAC_1_2_NC</v>
      </c>
      <c r="G546" s="663"/>
    </row>
    <row r="547" spans="1:7" ht="13.5" thickBot="1" x14ac:dyDescent="0.25">
      <c r="A547" s="369" t="str">
        <f>Cover!$G$25</f>
        <v>NO</v>
      </c>
      <c r="B547" s="322" t="s">
        <v>220</v>
      </c>
      <c r="C547" s="320">
        <v>2015</v>
      </c>
      <c r="D547" s="322" t="s">
        <v>214</v>
      </c>
      <c r="E547" s="331" t="s">
        <v>99</v>
      </c>
      <c r="F547" s="320" t="str">
        <f t="shared" si="8"/>
        <v>NO_EX_M_2015_1000 NAC_1_2_NC_T</v>
      </c>
      <c r="G547" s="663"/>
    </row>
    <row r="548" spans="1:7" ht="13.5" thickBot="1" x14ac:dyDescent="0.25">
      <c r="A548" s="369" t="str">
        <f>Cover!$G$25</f>
        <v>NO</v>
      </c>
      <c r="B548" s="322" t="s">
        <v>220</v>
      </c>
      <c r="C548" s="320">
        <v>2015</v>
      </c>
      <c r="D548" s="322" t="s">
        <v>214</v>
      </c>
      <c r="E548" s="331">
        <v>2</v>
      </c>
      <c r="F548" s="320" t="str">
        <f t="shared" si="8"/>
        <v>NO_EX_M_2015_1000 NAC_2</v>
      </c>
      <c r="G548" s="663"/>
    </row>
    <row r="549" spans="1:7" ht="13.5" thickBot="1" x14ac:dyDescent="0.25">
      <c r="A549" s="369" t="str">
        <f>Cover!$G$25</f>
        <v>NO</v>
      </c>
      <c r="B549" s="322" t="s">
        <v>220</v>
      </c>
      <c r="C549" s="320">
        <v>2015</v>
      </c>
      <c r="D549" s="322" t="s">
        <v>214</v>
      </c>
      <c r="E549" s="331">
        <v>3</v>
      </c>
      <c r="F549" s="320" t="str">
        <f t="shared" si="8"/>
        <v>NO_EX_M_2015_1000 NAC_3</v>
      </c>
      <c r="G549" s="663"/>
    </row>
    <row r="550" spans="1:7" ht="13.5" thickBot="1" x14ac:dyDescent="0.25">
      <c r="A550" s="369" t="str">
        <f>Cover!$G$25</f>
        <v>NO</v>
      </c>
      <c r="B550" s="322" t="s">
        <v>220</v>
      </c>
      <c r="C550" s="320">
        <v>2015</v>
      </c>
      <c r="D550" s="322" t="s">
        <v>214</v>
      </c>
      <c r="E550" s="331" t="s">
        <v>378</v>
      </c>
      <c r="F550" s="320" t="str">
        <f t="shared" si="8"/>
        <v>NO_EX_M_2015_1000 NAC_3_1</v>
      </c>
      <c r="G550" s="663"/>
    </row>
    <row r="551" spans="1:7" ht="13.5" thickBot="1" x14ac:dyDescent="0.25">
      <c r="A551" s="369" t="str">
        <f>Cover!$G$25</f>
        <v>NO</v>
      </c>
      <c r="B551" s="322" t="s">
        <v>220</v>
      </c>
      <c r="C551" s="320">
        <v>2015</v>
      </c>
      <c r="D551" s="322" t="s">
        <v>214</v>
      </c>
      <c r="E551" s="331" t="s">
        <v>379</v>
      </c>
      <c r="F551" s="320" t="str">
        <f t="shared" si="8"/>
        <v>NO_EX_M_2015_1000 NAC_3_2</v>
      </c>
      <c r="G551" s="663"/>
    </row>
    <row r="552" spans="1:7" ht="13.5" thickBot="1" x14ac:dyDescent="0.25">
      <c r="A552" s="369" t="str">
        <f>Cover!$G$25</f>
        <v>NO</v>
      </c>
      <c r="B552" s="322" t="s">
        <v>220</v>
      </c>
      <c r="C552" s="320">
        <v>2015</v>
      </c>
      <c r="D552" s="322" t="s">
        <v>214</v>
      </c>
      <c r="E552" s="331">
        <v>4</v>
      </c>
      <c r="F552" s="320" t="str">
        <f t="shared" si="8"/>
        <v>NO_EX_M_2015_1000 NAC_4</v>
      </c>
      <c r="G552" s="663"/>
    </row>
    <row r="553" spans="1:7" ht="13.5" thickBot="1" x14ac:dyDescent="0.25">
      <c r="A553" s="369" t="str">
        <f>Cover!$G$25</f>
        <v>NO</v>
      </c>
      <c r="B553" s="322" t="s">
        <v>220</v>
      </c>
      <c r="C553" s="320">
        <v>2015</v>
      </c>
      <c r="D553" s="322" t="s">
        <v>214</v>
      </c>
      <c r="E553" s="331" t="s">
        <v>380</v>
      </c>
      <c r="F553" s="320" t="str">
        <f t="shared" si="8"/>
        <v>NO_EX_M_2015_1000 NAC_4_1</v>
      </c>
      <c r="G553" s="663"/>
    </row>
    <row r="554" spans="1:7" ht="13.5" thickBot="1" x14ac:dyDescent="0.25">
      <c r="A554" s="369" t="str">
        <f>Cover!$G$25</f>
        <v>NO</v>
      </c>
      <c r="B554" s="322" t="s">
        <v>220</v>
      </c>
      <c r="C554" s="320">
        <v>2015</v>
      </c>
      <c r="D554" s="322" t="s">
        <v>214</v>
      </c>
      <c r="E554" s="331" t="s">
        <v>381</v>
      </c>
      <c r="F554" s="320" t="str">
        <f t="shared" si="8"/>
        <v>NO_EX_M_2015_1000 NAC_4_2</v>
      </c>
      <c r="G554" s="663"/>
    </row>
    <row r="555" spans="1:7" ht="13.5" thickBot="1" x14ac:dyDescent="0.25">
      <c r="A555" s="369" t="str">
        <f>Cover!$G$25</f>
        <v>NO</v>
      </c>
      <c r="B555" s="322" t="s">
        <v>220</v>
      </c>
      <c r="C555" s="320">
        <v>2015</v>
      </c>
      <c r="D555" s="322" t="s">
        <v>214</v>
      </c>
      <c r="E555" s="331">
        <v>5</v>
      </c>
      <c r="F555" s="320" t="str">
        <f t="shared" si="8"/>
        <v>NO_EX_M_2015_1000 NAC_5</v>
      </c>
      <c r="G555" s="663"/>
    </row>
    <row r="556" spans="1:7" ht="13.5" thickBot="1" x14ac:dyDescent="0.25">
      <c r="A556" s="369" t="str">
        <f>Cover!$G$25</f>
        <v>NO</v>
      </c>
      <c r="B556" s="322" t="s">
        <v>220</v>
      </c>
      <c r="C556" s="320">
        <v>2015</v>
      </c>
      <c r="D556" s="322" t="s">
        <v>214</v>
      </c>
      <c r="E556" s="331" t="s">
        <v>109</v>
      </c>
      <c r="F556" s="320" t="str">
        <f t="shared" si="8"/>
        <v>NO_EX_M_2015_1000 NAC_5_C</v>
      </c>
      <c r="G556" s="663"/>
    </row>
    <row r="557" spans="1:7" ht="13.5" thickBot="1" x14ac:dyDescent="0.25">
      <c r="A557" s="369" t="str">
        <f>Cover!$G$25</f>
        <v>NO</v>
      </c>
      <c r="B557" s="322" t="s">
        <v>220</v>
      </c>
      <c r="C557" s="320">
        <v>2015</v>
      </c>
      <c r="D557" s="322" t="s">
        <v>214</v>
      </c>
      <c r="E557" s="331" t="s">
        <v>110</v>
      </c>
      <c r="F557" s="320" t="str">
        <f t="shared" si="8"/>
        <v>NO_EX_M_2015_1000 NAC_5_NC</v>
      </c>
      <c r="G557" s="663"/>
    </row>
    <row r="558" spans="1:7" ht="13.5" thickBot="1" x14ac:dyDescent="0.25">
      <c r="A558" s="369" t="str">
        <f>Cover!$G$25</f>
        <v>NO</v>
      </c>
      <c r="B558" s="322" t="s">
        <v>220</v>
      </c>
      <c r="C558" s="320">
        <v>2015</v>
      </c>
      <c r="D558" s="322" t="s">
        <v>214</v>
      </c>
      <c r="E558" s="331" t="s">
        <v>111</v>
      </c>
      <c r="F558" s="320" t="str">
        <f t="shared" si="8"/>
        <v>NO_EX_M_2015_1000 NAC_5_NC_T</v>
      </c>
      <c r="G558" s="663"/>
    </row>
    <row r="559" spans="1:7" ht="13.5" thickBot="1" x14ac:dyDescent="0.25">
      <c r="A559" s="369" t="str">
        <f>Cover!$G$25</f>
        <v>NO</v>
      </c>
      <c r="B559" s="322" t="s">
        <v>220</v>
      </c>
      <c r="C559" s="320">
        <v>2015</v>
      </c>
      <c r="D559" s="322" t="s">
        <v>214</v>
      </c>
      <c r="E559" s="331">
        <v>6</v>
      </c>
      <c r="F559" s="320" t="str">
        <f t="shared" si="8"/>
        <v>NO_EX_M_2015_1000 NAC_6</v>
      </c>
      <c r="G559" s="663"/>
    </row>
    <row r="560" spans="1:7" ht="13.5" thickBot="1" x14ac:dyDescent="0.25">
      <c r="A560" s="369" t="str">
        <f>Cover!$G$25</f>
        <v>NO</v>
      </c>
      <c r="B560" s="322" t="s">
        <v>220</v>
      </c>
      <c r="C560" s="320">
        <v>2015</v>
      </c>
      <c r="D560" s="322" t="s">
        <v>214</v>
      </c>
      <c r="E560" s="331" t="s">
        <v>112</v>
      </c>
      <c r="F560" s="320" t="str">
        <f t="shared" si="8"/>
        <v>NO_EX_M_2015_1000 NAC_6_1</v>
      </c>
      <c r="G560" s="663"/>
    </row>
    <row r="561" spans="1:7" ht="13.5" thickBot="1" x14ac:dyDescent="0.25">
      <c r="A561" s="369" t="str">
        <f>Cover!$G$25</f>
        <v>NO</v>
      </c>
      <c r="B561" s="322" t="s">
        <v>220</v>
      </c>
      <c r="C561" s="320">
        <v>2015</v>
      </c>
      <c r="D561" s="322" t="s">
        <v>214</v>
      </c>
      <c r="E561" s="331" t="s">
        <v>113</v>
      </c>
      <c r="F561" s="320" t="str">
        <f t="shared" si="8"/>
        <v>NO_EX_M_2015_1000 NAC_6_1_C</v>
      </c>
      <c r="G561" s="663"/>
    </row>
    <row r="562" spans="1:7" ht="13.5" thickBot="1" x14ac:dyDescent="0.25">
      <c r="A562" s="369" t="str">
        <f>Cover!$G$25</f>
        <v>NO</v>
      </c>
      <c r="B562" s="322" t="s">
        <v>220</v>
      </c>
      <c r="C562" s="320">
        <v>2015</v>
      </c>
      <c r="D562" s="322" t="s">
        <v>214</v>
      </c>
      <c r="E562" s="331" t="s">
        <v>114</v>
      </c>
      <c r="F562" s="320" t="str">
        <f t="shared" si="8"/>
        <v>NO_EX_M_2015_1000 NAC_6_1_NC</v>
      </c>
      <c r="G562" s="663"/>
    </row>
    <row r="563" spans="1:7" ht="13.5" thickBot="1" x14ac:dyDescent="0.25">
      <c r="A563" s="369" t="str">
        <f>Cover!$G$25</f>
        <v>NO</v>
      </c>
      <c r="B563" s="322" t="s">
        <v>220</v>
      </c>
      <c r="C563" s="320">
        <v>2015</v>
      </c>
      <c r="D563" s="322" t="s">
        <v>214</v>
      </c>
      <c r="E563" s="331" t="s">
        <v>115</v>
      </c>
      <c r="F563" s="320" t="str">
        <f t="shared" si="8"/>
        <v>NO_EX_M_2015_1000 NAC_6_1_NC_T</v>
      </c>
      <c r="G563" s="663"/>
    </row>
    <row r="564" spans="1:7" ht="13.5" thickBot="1" x14ac:dyDescent="0.25">
      <c r="A564" s="369" t="str">
        <f>Cover!$G$25</f>
        <v>NO</v>
      </c>
      <c r="B564" s="322" t="s">
        <v>220</v>
      </c>
      <c r="C564" s="320">
        <v>2015</v>
      </c>
      <c r="D564" s="322" t="s">
        <v>214</v>
      </c>
      <c r="E564" s="331" t="s">
        <v>116</v>
      </c>
      <c r="F564" s="320" t="str">
        <f t="shared" si="8"/>
        <v>NO_EX_M_2015_1000 NAC_6_2</v>
      </c>
      <c r="G564" s="663"/>
    </row>
    <row r="565" spans="1:7" ht="13.5" thickBot="1" x14ac:dyDescent="0.25">
      <c r="A565" s="369" t="str">
        <f>Cover!$G$25</f>
        <v>NO</v>
      </c>
      <c r="B565" s="322" t="s">
        <v>220</v>
      </c>
      <c r="C565" s="320">
        <v>2015</v>
      </c>
      <c r="D565" s="322" t="s">
        <v>214</v>
      </c>
      <c r="E565" s="331" t="s">
        <v>117</v>
      </c>
      <c r="F565" s="320" t="str">
        <f t="shared" si="8"/>
        <v>NO_EX_M_2015_1000 NAC_6_2_C</v>
      </c>
      <c r="G565" s="663"/>
    </row>
    <row r="566" spans="1:7" ht="13.5" thickBot="1" x14ac:dyDescent="0.25">
      <c r="A566" s="369" t="str">
        <f>Cover!$G$25</f>
        <v>NO</v>
      </c>
      <c r="B566" s="322" t="s">
        <v>220</v>
      </c>
      <c r="C566" s="320">
        <v>2015</v>
      </c>
      <c r="D566" s="322" t="s">
        <v>214</v>
      </c>
      <c r="E566" s="331" t="s">
        <v>118</v>
      </c>
      <c r="F566" s="320" t="str">
        <f t="shared" si="8"/>
        <v>NO_EX_M_2015_1000 NAC_6_2_NC</v>
      </c>
      <c r="G566" s="663"/>
    </row>
    <row r="567" spans="1:7" ht="13.5" thickBot="1" x14ac:dyDescent="0.25">
      <c r="A567" s="369" t="str">
        <f>Cover!$G$25</f>
        <v>NO</v>
      </c>
      <c r="B567" s="322" t="s">
        <v>220</v>
      </c>
      <c r="C567" s="320">
        <v>2015</v>
      </c>
      <c r="D567" s="322" t="s">
        <v>214</v>
      </c>
      <c r="E567" s="331" t="s">
        <v>119</v>
      </c>
      <c r="F567" s="320" t="str">
        <f t="shared" si="8"/>
        <v>NO_EX_M_2015_1000 NAC_6_2_NC_T</v>
      </c>
      <c r="G567" s="663"/>
    </row>
    <row r="568" spans="1:7" ht="13.5" thickBot="1" x14ac:dyDescent="0.25">
      <c r="A568" s="369" t="str">
        <f>Cover!$G$25</f>
        <v>NO</v>
      </c>
      <c r="B568" s="322" t="s">
        <v>220</v>
      </c>
      <c r="C568" s="320">
        <v>2015</v>
      </c>
      <c r="D568" s="322" t="s">
        <v>214</v>
      </c>
      <c r="E568" s="331" t="s">
        <v>120</v>
      </c>
      <c r="F568" s="320" t="str">
        <f t="shared" si="8"/>
        <v>NO_EX_M_2015_1000 NAC_6_3</v>
      </c>
      <c r="G568" s="663"/>
    </row>
    <row r="569" spans="1:7" ht="13.5" thickBot="1" x14ac:dyDescent="0.25">
      <c r="A569" s="369" t="str">
        <f>Cover!$G$25</f>
        <v>NO</v>
      </c>
      <c r="B569" s="322" t="s">
        <v>220</v>
      </c>
      <c r="C569" s="320">
        <v>2015</v>
      </c>
      <c r="D569" s="322" t="s">
        <v>214</v>
      </c>
      <c r="E569" s="331" t="s">
        <v>121</v>
      </c>
      <c r="F569" s="320" t="str">
        <f t="shared" si="8"/>
        <v>NO_EX_M_2015_1000 NAC_6_3_1</v>
      </c>
      <c r="G569" s="663"/>
    </row>
    <row r="570" spans="1:7" ht="13.5" thickBot="1" x14ac:dyDescent="0.25">
      <c r="A570" s="369" t="str">
        <f>Cover!$G$25</f>
        <v>NO</v>
      </c>
      <c r="B570" s="322" t="s">
        <v>220</v>
      </c>
      <c r="C570" s="320">
        <v>2015</v>
      </c>
      <c r="D570" s="322" t="s">
        <v>214</v>
      </c>
      <c r="E570" s="331" t="s">
        <v>122</v>
      </c>
      <c r="F570" s="320" t="str">
        <f t="shared" si="8"/>
        <v>NO_EX_M_2015_1000 NAC_6_4</v>
      </c>
      <c r="G570" s="663"/>
    </row>
    <row r="571" spans="1:7" ht="13.5" thickBot="1" x14ac:dyDescent="0.25">
      <c r="A571" s="369" t="str">
        <f>Cover!$G$25</f>
        <v>NO</v>
      </c>
      <c r="B571" s="329" t="s">
        <v>220</v>
      </c>
      <c r="C571" s="320">
        <v>2015</v>
      </c>
      <c r="D571" s="329" t="s">
        <v>214</v>
      </c>
      <c r="E571" s="339" t="s">
        <v>123</v>
      </c>
      <c r="F571" s="320" t="str">
        <f t="shared" si="8"/>
        <v>NO_EX_M_2015_1000 NAC_6_4_1</v>
      </c>
      <c r="G571" s="663"/>
    </row>
    <row r="572" spans="1:7" ht="13.5" thickBot="1" x14ac:dyDescent="0.25">
      <c r="A572" s="369" t="str">
        <f>Cover!$G$25</f>
        <v>NO</v>
      </c>
      <c r="B572" s="332" t="s">
        <v>220</v>
      </c>
      <c r="C572" s="320">
        <v>2015</v>
      </c>
      <c r="D572" s="332" t="s">
        <v>214</v>
      </c>
      <c r="E572" s="333" t="s">
        <v>124</v>
      </c>
      <c r="F572" s="320" t="str">
        <f t="shared" si="8"/>
        <v>NO_EX_M_2015_1000 NAC_6_4_2</v>
      </c>
      <c r="G572" s="663"/>
    </row>
    <row r="573" spans="1:7" ht="13.5" thickBot="1" x14ac:dyDescent="0.25">
      <c r="A573" s="369" t="str">
        <f>Cover!$G$25</f>
        <v>NO</v>
      </c>
      <c r="B573" s="322" t="s">
        <v>220</v>
      </c>
      <c r="C573" s="320">
        <v>2015</v>
      </c>
      <c r="D573" s="322" t="s">
        <v>214</v>
      </c>
      <c r="E573" s="331" t="s">
        <v>125</v>
      </c>
      <c r="F573" s="320" t="str">
        <f t="shared" si="8"/>
        <v>NO_EX_M_2015_1000 NAC_6_4_3</v>
      </c>
      <c r="G573" s="663"/>
    </row>
    <row r="574" spans="1:7" ht="13.5" thickBot="1" x14ac:dyDescent="0.25">
      <c r="A574" s="369" t="str">
        <f>Cover!$G$25</f>
        <v>NO</v>
      </c>
      <c r="B574" s="322" t="s">
        <v>220</v>
      </c>
      <c r="C574" s="320">
        <v>2015</v>
      </c>
      <c r="D574" s="322" t="s">
        <v>214</v>
      </c>
      <c r="E574" s="331">
        <v>7</v>
      </c>
      <c r="F574" s="320" t="str">
        <f t="shared" si="8"/>
        <v>NO_EX_M_2015_1000 NAC_7</v>
      </c>
      <c r="G574" s="663"/>
    </row>
    <row r="575" spans="1:7" ht="13.5" thickBot="1" x14ac:dyDescent="0.25">
      <c r="A575" s="369" t="str">
        <f>Cover!$G$25</f>
        <v>NO</v>
      </c>
      <c r="B575" s="322" t="s">
        <v>220</v>
      </c>
      <c r="C575" s="320">
        <v>2015</v>
      </c>
      <c r="D575" s="322" t="s">
        <v>214</v>
      </c>
      <c r="E575" s="331" t="s">
        <v>126</v>
      </c>
      <c r="F575" s="320" t="str">
        <f t="shared" si="8"/>
        <v>NO_EX_M_2015_1000 NAC_7_1</v>
      </c>
      <c r="G575" s="663"/>
    </row>
    <row r="576" spans="1:7" ht="13.5" thickBot="1" x14ac:dyDescent="0.25">
      <c r="A576" s="369" t="str">
        <f>Cover!$G$25</f>
        <v>NO</v>
      </c>
      <c r="B576" s="322" t="s">
        <v>220</v>
      </c>
      <c r="C576" s="320">
        <v>2015</v>
      </c>
      <c r="D576" s="322" t="s">
        <v>214</v>
      </c>
      <c r="E576" s="331" t="s">
        <v>127</v>
      </c>
      <c r="F576" s="320" t="str">
        <f t="shared" si="8"/>
        <v>NO_EX_M_2015_1000 NAC_7_2</v>
      </c>
      <c r="G576" s="663"/>
    </row>
    <row r="577" spans="1:7" ht="13.5" thickBot="1" x14ac:dyDescent="0.25">
      <c r="A577" s="369" t="str">
        <f>Cover!$G$25</f>
        <v>NO</v>
      </c>
      <c r="B577" s="322" t="s">
        <v>220</v>
      </c>
      <c r="C577" s="320">
        <v>2015</v>
      </c>
      <c r="D577" s="322" t="s">
        <v>214</v>
      </c>
      <c r="E577" s="331" t="s">
        <v>128</v>
      </c>
      <c r="F577" s="320" t="str">
        <f t="shared" si="8"/>
        <v>NO_EX_M_2015_1000 NAC_7_3</v>
      </c>
      <c r="G577" s="663"/>
    </row>
    <row r="578" spans="1:7" ht="13.5" thickBot="1" x14ac:dyDescent="0.25">
      <c r="A578" s="369" t="str">
        <f>Cover!$G$25</f>
        <v>NO</v>
      </c>
      <c r="B578" s="322" t="s">
        <v>220</v>
      </c>
      <c r="C578" s="320">
        <v>2015</v>
      </c>
      <c r="D578" s="322" t="s">
        <v>214</v>
      </c>
      <c r="E578" s="331" t="s">
        <v>129</v>
      </c>
      <c r="F578" s="320" t="str">
        <f t="shared" si="8"/>
        <v>NO_EX_M_2015_1000 NAC_7_3_1</v>
      </c>
      <c r="G578" s="663"/>
    </row>
    <row r="579" spans="1:7" ht="13.5" thickBot="1" x14ac:dyDescent="0.25">
      <c r="A579" s="369" t="str">
        <f>Cover!$G$25</f>
        <v>NO</v>
      </c>
      <c r="B579" s="322" t="s">
        <v>220</v>
      </c>
      <c r="C579" s="320">
        <v>2015</v>
      </c>
      <c r="D579" s="322" t="s">
        <v>214</v>
      </c>
      <c r="E579" s="331" t="s">
        <v>130</v>
      </c>
      <c r="F579" s="320" t="str">
        <f t="shared" ref="F579:F642" si="9">CONCATENATE(A579,"_",B579,"_",C579,"_",D579,"_",E579)</f>
        <v>NO_EX_M_2015_1000 NAC_7_3_2</v>
      </c>
      <c r="G579" s="663"/>
    </row>
    <row r="580" spans="1:7" ht="13.5" thickBot="1" x14ac:dyDescent="0.25">
      <c r="A580" s="369" t="str">
        <f>Cover!$G$25</f>
        <v>NO</v>
      </c>
      <c r="B580" s="322" t="s">
        <v>220</v>
      </c>
      <c r="C580" s="320">
        <v>2015</v>
      </c>
      <c r="D580" s="322" t="s">
        <v>214</v>
      </c>
      <c r="E580" s="331" t="s">
        <v>131</v>
      </c>
      <c r="F580" s="320" t="str">
        <f t="shared" si="9"/>
        <v>NO_EX_M_2015_1000 NAC_7_3_3</v>
      </c>
      <c r="G580" s="663"/>
    </row>
    <row r="581" spans="1:7" ht="13.5" thickBot="1" x14ac:dyDescent="0.25">
      <c r="A581" s="369" t="str">
        <f>Cover!$G$25</f>
        <v>NO</v>
      </c>
      <c r="B581" s="322" t="s">
        <v>220</v>
      </c>
      <c r="C581" s="320">
        <v>2015</v>
      </c>
      <c r="D581" s="322" t="s">
        <v>214</v>
      </c>
      <c r="E581" s="331" t="s">
        <v>132</v>
      </c>
      <c r="F581" s="320" t="str">
        <f t="shared" si="9"/>
        <v>NO_EX_M_2015_1000 NAC_7_3_4</v>
      </c>
      <c r="G581" s="663"/>
    </row>
    <row r="582" spans="1:7" ht="13.5" thickBot="1" x14ac:dyDescent="0.25">
      <c r="A582" s="369" t="str">
        <f>Cover!$G$25</f>
        <v>NO</v>
      </c>
      <c r="B582" s="322" t="s">
        <v>220</v>
      </c>
      <c r="C582" s="320">
        <v>2015</v>
      </c>
      <c r="D582" s="322" t="s">
        <v>214</v>
      </c>
      <c r="E582" s="331" t="s">
        <v>133</v>
      </c>
      <c r="F582" s="320" t="str">
        <f t="shared" si="9"/>
        <v>NO_EX_M_2015_1000 NAC_7_4</v>
      </c>
      <c r="G582" s="663"/>
    </row>
    <row r="583" spans="1:7" ht="13.5" thickBot="1" x14ac:dyDescent="0.25">
      <c r="A583" s="369" t="str">
        <f>Cover!$G$25</f>
        <v>NO</v>
      </c>
      <c r="B583" s="322" t="s">
        <v>220</v>
      </c>
      <c r="C583" s="320">
        <v>2015</v>
      </c>
      <c r="D583" s="322" t="s">
        <v>214</v>
      </c>
      <c r="E583" s="331">
        <v>8</v>
      </c>
      <c r="F583" s="320" t="str">
        <f t="shared" si="9"/>
        <v>NO_EX_M_2015_1000 NAC_8</v>
      </c>
      <c r="G583" s="663"/>
    </row>
    <row r="584" spans="1:7" ht="13.5" thickBot="1" x14ac:dyDescent="0.25">
      <c r="A584" s="369" t="str">
        <f>Cover!$G$25</f>
        <v>NO</v>
      </c>
      <c r="B584" s="322" t="s">
        <v>220</v>
      </c>
      <c r="C584" s="320">
        <v>2015</v>
      </c>
      <c r="D584" s="322" t="s">
        <v>214</v>
      </c>
      <c r="E584" s="331" t="s">
        <v>134</v>
      </c>
      <c r="F584" s="320" t="str">
        <f t="shared" si="9"/>
        <v>NO_EX_M_2015_1000 NAC_8_1</v>
      </c>
      <c r="G584" s="663"/>
    </row>
    <row r="585" spans="1:7" ht="13.5" thickBot="1" x14ac:dyDescent="0.25">
      <c r="A585" s="369" t="str">
        <f>Cover!$G$25</f>
        <v>NO</v>
      </c>
      <c r="B585" s="322" t="s">
        <v>220</v>
      </c>
      <c r="C585" s="320">
        <v>2015</v>
      </c>
      <c r="D585" s="322" t="s">
        <v>214</v>
      </c>
      <c r="E585" s="331" t="s">
        <v>135</v>
      </c>
      <c r="F585" s="320" t="str">
        <f t="shared" si="9"/>
        <v>NO_EX_M_2015_1000 NAC_8_2</v>
      </c>
      <c r="G585" s="663"/>
    </row>
    <row r="586" spans="1:7" ht="13.5" thickBot="1" x14ac:dyDescent="0.25">
      <c r="A586" s="369" t="str">
        <f>Cover!$G$25</f>
        <v>NO</v>
      </c>
      <c r="B586" s="322" t="s">
        <v>220</v>
      </c>
      <c r="C586" s="320">
        <v>2015</v>
      </c>
      <c r="D586" s="322" t="s">
        <v>214</v>
      </c>
      <c r="E586" s="331">
        <v>9</v>
      </c>
      <c r="F586" s="320" t="str">
        <f t="shared" si="9"/>
        <v>NO_EX_M_2015_1000 NAC_9</v>
      </c>
      <c r="G586" s="663"/>
    </row>
    <row r="587" spans="1:7" ht="13.5" thickBot="1" x14ac:dyDescent="0.25">
      <c r="A587" s="369" t="str">
        <f>Cover!$G$25</f>
        <v>NO</v>
      </c>
      <c r="B587" s="322" t="s">
        <v>220</v>
      </c>
      <c r="C587" s="320">
        <v>2015</v>
      </c>
      <c r="D587" s="322" t="s">
        <v>214</v>
      </c>
      <c r="E587" s="331">
        <v>10</v>
      </c>
      <c r="F587" s="320" t="str">
        <f t="shared" si="9"/>
        <v>NO_EX_M_2015_1000 NAC_10</v>
      </c>
      <c r="G587" s="663"/>
    </row>
    <row r="588" spans="1:7" ht="13.5" thickBot="1" x14ac:dyDescent="0.25">
      <c r="A588" s="369" t="str">
        <f>Cover!$G$25</f>
        <v>NO</v>
      </c>
      <c r="B588" s="322" t="s">
        <v>220</v>
      </c>
      <c r="C588" s="320">
        <v>2015</v>
      </c>
      <c r="D588" s="322" t="s">
        <v>214</v>
      </c>
      <c r="E588" s="331" t="s">
        <v>136</v>
      </c>
      <c r="F588" s="320" t="str">
        <f t="shared" si="9"/>
        <v>NO_EX_M_2015_1000 NAC_10_1</v>
      </c>
      <c r="G588" s="663"/>
    </row>
    <row r="589" spans="1:7" ht="13.5" thickBot="1" x14ac:dyDescent="0.25">
      <c r="A589" s="369" t="str">
        <f>Cover!$G$25</f>
        <v>NO</v>
      </c>
      <c r="B589" s="322" t="s">
        <v>220</v>
      </c>
      <c r="C589" s="320">
        <v>2015</v>
      </c>
      <c r="D589" s="322" t="s">
        <v>214</v>
      </c>
      <c r="E589" s="331" t="s">
        <v>137</v>
      </c>
      <c r="F589" s="320" t="str">
        <f t="shared" si="9"/>
        <v>NO_EX_M_2015_1000 NAC_10_1_1</v>
      </c>
      <c r="G589" s="663"/>
    </row>
    <row r="590" spans="1:7" ht="13.5" thickBot="1" x14ac:dyDescent="0.25">
      <c r="A590" s="369" t="str">
        <f>Cover!$G$25</f>
        <v>NO</v>
      </c>
      <c r="B590" s="322" t="s">
        <v>220</v>
      </c>
      <c r="C590" s="320">
        <v>2015</v>
      </c>
      <c r="D590" s="322" t="s">
        <v>214</v>
      </c>
      <c r="E590" s="331" t="s">
        <v>138</v>
      </c>
      <c r="F590" s="320" t="str">
        <f t="shared" si="9"/>
        <v>NO_EX_M_2015_1000 NAC_10_1_2</v>
      </c>
      <c r="G590" s="663"/>
    </row>
    <row r="591" spans="1:7" ht="13.5" thickBot="1" x14ac:dyDescent="0.25">
      <c r="A591" s="369" t="str">
        <f>Cover!$G$25</f>
        <v>NO</v>
      </c>
      <c r="B591" s="322" t="s">
        <v>220</v>
      </c>
      <c r="C591" s="320">
        <v>2015</v>
      </c>
      <c r="D591" s="322" t="s">
        <v>214</v>
      </c>
      <c r="E591" s="331" t="s">
        <v>139</v>
      </c>
      <c r="F591" s="320" t="str">
        <f t="shared" si="9"/>
        <v>NO_EX_M_2015_1000 NAC_10_1_3</v>
      </c>
      <c r="G591" s="663"/>
    </row>
    <row r="592" spans="1:7" ht="13.5" thickBot="1" x14ac:dyDescent="0.25">
      <c r="A592" s="369" t="str">
        <f>Cover!$G$25</f>
        <v>NO</v>
      </c>
      <c r="B592" s="322" t="s">
        <v>220</v>
      </c>
      <c r="C592" s="320">
        <v>2015</v>
      </c>
      <c r="D592" s="322" t="s">
        <v>214</v>
      </c>
      <c r="E592" s="331" t="s">
        <v>140</v>
      </c>
      <c r="F592" s="320" t="str">
        <f t="shared" si="9"/>
        <v>NO_EX_M_2015_1000 NAC_10_1_4</v>
      </c>
      <c r="G592" s="663"/>
    </row>
    <row r="593" spans="1:7" ht="13.5" thickBot="1" x14ac:dyDescent="0.25">
      <c r="A593" s="369" t="str">
        <f>Cover!$G$25</f>
        <v>NO</v>
      </c>
      <c r="B593" s="322" t="s">
        <v>220</v>
      </c>
      <c r="C593" s="320">
        <v>2015</v>
      </c>
      <c r="D593" s="322" t="s">
        <v>214</v>
      </c>
      <c r="E593" s="331" t="s">
        <v>141</v>
      </c>
      <c r="F593" s="320" t="str">
        <f t="shared" si="9"/>
        <v>NO_EX_M_2015_1000 NAC_10_2</v>
      </c>
      <c r="G593" s="663"/>
    </row>
    <row r="594" spans="1:7" ht="13.5" thickBot="1" x14ac:dyDescent="0.25">
      <c r="A594" s="369" t="str">
        <f>Cover!$G$25</f>
        <v>NO</v>
      </c>
      <c r="B594" s="322" t="s">
        <v>220</v>
      </c>
      <c r="C594" s="320">
        <v>2015</v>
      </c>
      <c r="D594" s="322" t="s">
        <v>214</v>
      </c>
      <c r="E594" s="331" t="s">
        <v>142</v>
      </c>
      <c r="F594" s="320" t="str">
        <f t="shared" si="9"/>
        <v>NO_EX_M_2015_1000 NAC_10_3</v>
      </c>
      <c r="G594" s="663"/>
    </row>
    <row r="595" spans="1:7" ht="13.5" thickBot="1" x14ac:dyDescent="0.25">
      <c r="A595" s="369" t="str">
        <f>Cover!$G$25</f>
        <v>NO</v>
      </c>
      <c r="B595" s="322" t="s">
        <v>220</v>
      </c>
      <c r="C595" s="320">
        <v>2015</v>
      </c>
      <c r="D595" s="322" t="s">
        <v>214</v>
      </c>
      <c r="E595" s="331" t="s">
        <v>143</v>
      </c>
      <c r="F595" s="320" t="str">
        <f t="shared" si="9"/>
        <v>NO_EX_M_2015_1000 NAC_10_3_1</v>
      </c>
      <c r="G595" s="663"/>
    </row>
    <row r="596" spans="1:7" ht="13.5" thickBot="1" x14ac:dyDescent="0.25">
      <c r="A596" s="369" t="str">
        <f>Cover!$G$25</f>
        <v>NO</v>
      </c>
      <c r="B596" s="322" t="s">
        <v>220</v>
      </c>
      <c r="C596" s="320">
        <v>2015</v>
      </c>
      <c r="D596" s="322" t="s">
        <v>214</v>
      </c>
      <c r="E596" s="331" t="s">
        <v>144</v>
      </c>
      <c r="F596" s="320" t="str">
        <f t="shared" si="9"/>
        <v>NO_EX_M_2015_1000 NAC_10_3_2</v>
      </c>
      <c r="G596" s="663"/>
    </row>
    <row r="597" spans="1:7" ht="13.5" thickBot="1" x14ac:dyDescent="0.25">
      <c r="A597" s="369" t="str">
        <f>Cover!$G$25</f>
        <v>NO</v>
      </c>
      <c r="B597" s="322" t="s">
        <v>220</v>
      </c>
      <c r="C597" s="320">
        <v>2015</v>
      </c>
      <c r="D597" s="322" t="s">
        <v>214</v>
      </c>
      <c r="E597" s="331" t="s">
        <v>145</v>
      </c>
      <c r="F597" s="320" t="str">
        <f t="shared" si="9"/>
        <v>NO_EX_M_2015_1000 NAC_10_3_3</v>
      </c>
      <c r="G597" s="663"/>
    </row>
    <row r="598" spans="1:7" ht="13.5" thickBot="1" x14ac:dyDescent="0.25">
      <c r="A598" s="369" t="str">
        <f>Cover!$G$25</f>
        <v>NO</v>
      </c>
      <c r="B598" s="322" t="s">
        <v>220</v>
      </c>
      <c r="C598" s="320">
        <v>2015</v>
      </c>
      <c r="D598" s="322" t="s">
        <v>214</v>
      </c>
      <c r="E598" s="331" t="s">
        <v>146</v>
      </c>
      <c r="F598" s="320" t="str">
        <f t="shared" si="9"/>
        <v>NO_EX_M_2015_1000 NAC_10_3_4</v>
      </c>
      <c r="G598" s="663"/>
    </row>
    <row r="599" spans="1:7" ht="13.5" thickBot="1" x14ac:dyDescent="0.25">
      <c r="A599" s="369" t="str">
        <f>Cover!$G$25</f>
        <v>NO</v>
      </c>
      <c r="B599" s="322" t="s">
        <v>220</v>
      </c>
      <c r="C599" s="320">
        <v>2015</v>
      </c>
      <c r="D599" s="322" t="s">
        <v>214</v>
      </c>
      <c r="E599" s="331" t="s">
        <v>147</v>
      </c>
      <c r="F599" s="320" t="str">
        <f t="shared" si="9"/>
        <v>NO_EX_M_2015_1000 NAC_10_4</v>
      </c>
      <c r="G599" s="663"/>
    </row>
    <row r="600" spans="1:7" ht="13.5" thickBot="1" x14ac:dyDescent="0.25">
      <c r="A600" s="369" t="str">
        <f>Cover!$G$25</f>
        <v>NO</v>
      </c>
      <c r="B600" s="322" t="s">
        <v>219</v>
      </c>
      <c r="C600" s="320">
        <v>2015</v>
      </c>
      <c r="D600" s="322" t="s">
        <v>291</v>
      </c>
      <c r="E600" s="331">
        <v>1</v>
      </c>
      <c r="F600" s="320" t="str">
        <f t="shared" si="9"/>
        <v>NO_EX_X_2015_1000 m3_1</v>
      </c>
      <c r="G600" s="663"/>
    </row>
    <row r="601" spans="1:7" ht="13.5" thickBot="1" x14ac:dyDescent="0.25">
      <c r="A601" s="369" t="str">
        <f>Cover!$G$25</f>
        <v>NO</v>
      </c>
      <c r="B601" s="322" t="s">
        <v>219</v>
      </c>
      <c r="C601" s="320">
        <v>2015</v>
      </c>
      <c r="D601" s="322" t="s">
        <v>291</v>
      </c>
      <c r="E601" s="331" t="s">
        <v>93</v>
      </c>
      <c r="F601" s="320" t="str">
        <f t="shared" si="9"/>
        <v>NO_EX_X_2015_1000 m3_1_1</v>
      </c>
      <c r="G601" s="663"/>
    </row>
    <row r="602" spans="1:7" ht="13.5" thickBot="1" x14ac:dyDescent="0.25">
      <c r="A602" s="369" t="str">
        <f>Cover!$G$25</f>
        <v>NO</v>
      </c>
      <c r="B602" s="322" t="s">
        <v>219</v>
      </c>
      <c r="C602" s="320">
        <v>2015</v>
      </c>
      <c r="D602" s="322" t="s">
        <v>291</v>
      </c>
      <c r="E602" s="331" t="s">
        <v>96</v>
      </c>
      <c r="F602" s="320" t="str">
        <f t="shared" si="9"/>
        <v>NO_EX_X_2015_1000 m3_1_2</v>
      </c>
      <c r="G602" s="663"/>
    </row>
    <row r="603" spans="1:7" ht="13.5" thickBot="1" x14ac:dyDescent="0.25">
      <c r="A603" s="369" t="str">
        <f>Cover!$G$25</f>
        <v>NO</v>
      </c>
      <c r="B603" s="322" t="s">
        <v>219</v>
      </c>
      <c r="C603" s="320">
        <v>2015</v>
      </c>
      <c r="D603" s="322" t="s">
        <v>291</v>
      </c>
      <c r="E603" s="331" t="s">
        <v>97</v>
      </c>
      <c r="F603" s="320" t="str">
        <f t="shared" si="9"/>
        <v>NO_EX_X_2015_1000 m3_1_2_C</v>
      </c>
      <c r="G603" s="663"/>
    </row>
    <row r="604" spans="1:7" ht="13.5" thickBot="1" x14ac:dyDescent="0.25">
      <c r="A604" s="369" t="str">
        <f>Cover!$G$25</f>
        <v>NO</v>
      </c>
      <c r="B604" s="322" t="s">
        <v>219</v>
      </c>
      <c r="C604" s="320">
        <v>2015</v>
      </c>
      <c r="D604" s="322" t="s">
        <v>291</v>
      </c>
      <c r="E604" s="331" t="s">
        <v>98</v>
      </c>
      <c r="F604" s="320" t="str">
        <f t="shared" si="9"/>
        <v>NO_EX_X_2015_1000 m3_1_2_NC</v>
      </c>
      <c r="G604" s="663"/>
    </row>
    <row r="605" spans="1:7" ht="13.5" thickBot="1" x14ac:dyDescent="0.25">
      <c r="A605" s="369" t="str">
        <f>Cover!$G$25</f>
        <v>NO</v>
      </c>
      <c r="B605" s="322" t="s">
        <v>219</v>
      </c>
      <c r="C605" s="320">
        <v>2015</v>
      </c>
      <c r="D605" s="322" t="s">
        <v>291</v>
      </c>
      <c r="E605" s="331" t="s">
        <v>99</v>
      </c>
      <c r="F605" s="320" t="str">
        <f t="shared" si="9"/>
        <v>NO_EX_X_2015_1000 m3_1_2_NC_T</v>
      </c>
      <c r="G605" s="663"/>
    </row>
    <row r="606" spans="1:7" ht="13.5" thickBot="1" x14ac:dyDescent="0.25">
      <c r="A606" s="369" t="str">
        <f>Cover!$G$25</f>
        <v>NO</v>
      </c>
      <c r="B606" s="322" t="s">
        <v>219</v>
      </c>
      <c r="C606" s="320">
        <v>2015</v>
      </c>
      <c r="D606" s="322" t="s">
        <v>360</v>
      </c>
      <c r="E606" s="331">
        <v>2</v>
      </c>
      <c r="F606" s="320" t="str">
        <f t="shared" si="9"/>
        <v>NO_EX_X_2015_1000 mt_2</v>
      </c>
      <c r="G606" s="663"/>
    </row>
    <row r="607" spans="1:7" ht="13.5" thickBot="1" x14ac:dyDescent="0.25">
      <c r="A607" s="369" t="str">
        <f>Cover!$G$25</f>
        <v>NO</v>
      </c>
      <c r="B607" s="322" t="s">
        <v>219</v>
      </c>
      <c r="C607" s="320">
        <v>2015</v>
      </c>
      <c r="D607" s="322" t="s">
        <v>291</v>
      </c>
      <c r="E607" s="331">
        <v>3</v>
      </c>
      <c r="F607" s="320" t="str">
        <f t="shared" si="9"/>
        <v>NO_EX_X_2015_1000 m3_3</v>
      </c>
      <c r="G607" s="663"/>
    </row>
    <row r="608" spans="1:7" ht="13.5" thickBot="1" x14ac:dyDescent="0.25">
      <c r="A608" s="369" t="str">
        <f>Cover!$G$25</f>
        <v>NO</v>
      </c>
      <c r="B608" s="322" t="s">
        <v>219</v>
      </c>
      <c r="C608" s="320">
        <v>2015</v>
      </c>
      <c r="D608" s="322" t="s">
        <v>291</v>
      </c>
      <c r="E608" s="331" t="s">
        <v>378</v>
      </c>
      <c r="F608" s="320" t="str">
        <f t="shared" si="9"/>
        <v>NO_EX_X_2015_1000 m3_3_1</v>
      </c>
      <c r="G608" s="663"/>
    </row>
    <row r="609" spans="1:7" ht="13.5" thickBot="1" x14ac:dyDescent="0.25">
      <c r="A609" s="369" t="str">
        <f>Cover!$G$25</f>
        <v>NO</v>
      </c>
      <c r="B609" s="322" t="s">
        <v>219</v>
      </c>
      <c r="C609" s="320">
        <v>2015</v>
      </c>
      <c r="D609" s="322" t="s">
        <v>291</v>
      </c>
      <c r="E609" s="331" t="s">
        <v>379</v>
      </c>
      <c r="F609" s="320" t="str">
        <f t="shared" si="9"/>
        <v>NO_EX_X_2015_1000 m3_3_2</v>
      </c>
      <c r="G609" s="663"/>
    </row>
    <row r="610" spans="1:7" ht="13.5" thickBot="1" x14ac:dyDescent="0.25">
      <c r="A610" s="369" t="str">
        <f>Cover!$G$25</f>
        <v>NO</v>
      </c>
      <c r="B610" s="322" t="s">
        <v>219</v>
      </c>
      <c r="C610" s="320">
        <v>2015</v>
      </c>
      <c r="D610" s="322" t="s">
        <v>360</v>
      </c>
      <c r="E610" s="331">
        <v>4</v>
      </c>
      <c r="F610" s="320" t="str">
        <f t="shared" si="9"/>
        <v>NO_EX_X_2015_1000 mt_4</v>
      </c>
      <c r="G610" s="663"/>
    </row>
    <row r="611" spans="1:7" ht="13.5" thickBot="1" x14ac:dyDescent="0.25">
      <c r="A611" s="369" t="str">
        <f>Cover!$G$25</f>
        <v>NO</v>
      </c>
      <c r="B611" s="322" t="s">
        <v>219</v>
      </c>
      <c r="C611" s="320">
        <v>2015</v>
      </c>
      <c r="D611" s="322" t="s">
        <v>360</v>
      </c>
      <c r="E611" s="331" t="s">
        <v>380</v>
      </c>
      <c r="F611" s="320" t="str">
        <f t="shared" si="9"/>
        <v>NO_EX_X_2015_1000 mt_4_1</v>
      </c>
      <c r="G611" s="663"/>
    </row>
    <row r="612" spans="1:7" ht="13.5" thickBot="1" x14ac:dyDescent="0.25">
      <c r="A612" s="369" t="str">
        <f>Cover!$G$25</f>
        <v>NO</v>
      </c>
      <c r="B612" s="322" t="s">
        <v>219</v>
      </c>
      <c r="C612" s="320">
        <v>2015</v>
      </c>
      <c r="D612" s="322" t="s">
        <v>360</v>
      </c>
      <c r="E612" s="331" t="s">
        <v>381</v>
      </c>
      <c r="F612" s="320" t="str">
        <f t="shared" si="9"/>
        <v>NO_EX_X_2015_1000 mt_4_2</v>
      </c>
      <c r="G612" s="663"/>
    </row>
    <row r="613" spans="1:7" ht="13.5" thickBot="1" x14ac:dyDescent="0.25">
      <c r="A613" s="369" t="str">
        <f>Cover!$G$25</f>
        <v>NO</v>
      </c>
      <c r="B613" s="322" t="s">
        <v>219</v>
      </c>
      <c r="C613" s="320">
        <v>2015</v>
      </c>
      <c r="D613" s="322" t="s">
        <v>291</v>
      </c>
      <c r="E613" s="331">
        <v>5</v>
      </c>
      <c r="F613" s="320" t="str">
        <f t="shared" si="9"/>
        <v>NO_EX_X_2015_1000 m3_5</v>
      </c>
      <c r="G613" s="663"/>
    </row>
    <row r="614" spans="1:7" ht="13.5" thickBot="1" x14ac:dyDescent="0.25">
      <c r="A614" s="369" t="str">
        <f>Cover!$G$25</f>
        <v>NO</v>
      </c>
      <c r="B614" s="322" t="s">
        <v>219</v>
      </c>
      <c r="C614" s="320">
        <v>2015</v>
      </c>
      <c r="D614" s="322" t="s">
        <v>291</v>
      </c>
      <c r="E614" s="331" t="s">
        <v>109</v>
      </c>
      <c r="F614" s="320" t="str">
        <f t="shared" si="9"/>
        <v>NO_EX_X_2015_1000 m3_5_C</v>
      </c>
      <c r="G614" s="663"/>
    </row>
    <row r="615" spans="1:7" ht="13.5" thickBot="1" x14ac:dyDescent="0.25">
      <c r="A615" s="369" t="str">
        <f>Cover!$G$25</f>
        <v>NO</v>
      </c>
      <c r="B615" s="322" t="s">
        <v>219</v>
      </c>
      <c r="C615" s="320">
        <v>2015</v>
      </c>
      <c r="D615" s="322" t="s">
        <v>291</v>
      </c>
      <c r="E615" s="331" t="s">
        <v>110</v>
      </c>
      <c r="F615" s="320" t="str">
        <f t="shared" si="9"/>
        <v>NO_EX_X_2015_1000 m3_5_NC</v>
      </c>
      <c r="G615" s="663"/>
    </row>
    <row r="616" spans="1:7" ht="13.5" thickBot="1" x14ac:dyDescent="0.25">
      <c r="A616" s="369" t="str">
        <f>Cover!$G$25</f>
        <v>NO</v>
      </c>
      <c r="B616" s="322" t="s">
        <v>219</v>
      </c>
      <c r="C616" s="320">
        <v>2015</v>
      </c>
      <c r="D616" s="322" t="s">
        <v>291</v>
      </c>
      <c r="E616" s="331" t="s">
        <v>111</v>
      </c>
      <c r="F616" s="320" t="str">
        <f t="shared" si="9"/>
        <v>NO_EX_X_2015_1000 m3_5_NC_T</v>
      </c>
      <c r="G616" s="663"/>
    </row>
    <row r="617" spans="1:7" ht="13.5" thickBot="1" x14ac:dyDescent="0.25">
      <c r="A617" s="369" t="str">
        <f>Cover!$G$25</f>
        <v>NO</v>
      </c>
      <c r="B617" s="322" t="s">
        <v>219</v>
      </c>
      <c r="C617" s="320">
        <v>2015</v>
      </c>
      <c r="D617" s="322" t="s">
        <v>291</v>
      </c>
      <c r="E617" s="331">
        <v>6</v>
      </c>
      <c r="F617" s="320" t="str">
        <f t="shared" si="9"/>
        <v>NO_EX_X_2015_1000 m3_6</v>
      </c>
      <c r="G617" s="663"/>
    </row>
    <row r="618" spans="1:7" ht="13.5" thickBot="1" x14ac:dyDescent="0.25">
      <c r="A618" s="369" t="str">
        <f>Cover!$G$25</f>
        <v>NO</v>
      </c>
      <c r="B618" s="322" t="s">
        <v>219</v>
      </c>
      <c r="C618" s="320">
        <v>2015</v>
      </c>
      <c r="D618" s="322" t="s">
        <v>291</v>
      </c>
      <c r="E618" s="331" t="s">
        <v>112</v>
      </c>
      <c r="F618" s="320" t="str">
        <f t="shared" si="9"/>
        <v>NO_EX_X_2015_1000 m3_6_1</v>
      </c>
      <c r="G618" s="663"/>
    </row>
    <row r="619" spans="1:7" ht="13.5" thickBot="1" x14ac:dyDescent="0.25">
      <c r="A619" s="369" t="str">
        <f>Cover!$G$25</f>
        <v>NO</v>
      </c>
      <c r="B619" s="322" t="s">
        <v>219</v>
      </c>
      <c r="C619" s="320">
        <v>2015</v>
      </c>
      <c r="D619" s="322" t="s">
        <v>291</v>
      </c>
      <c r="E619" s="331" t="s">
        <v>113</v>
      </c>
      <c r="F619" s="320" t="str">
        <f t="shared" si="9"/>
        <v>NO_EX_X_2015_1000 m3_6_1_C</v>
      </c>
      <c r="G619" s="663"/>
    </row>
    <row r="620" spans="1:7" ht="13.5" thickBot="1" x14ac:dyDescent="0.25">
      <c r="A620" s="369" t="str">
        <f>Cover!$G$25</f>
        <v>NO</v>
      </c>
      <c r="B620" s="322" t="s">
        <v>219</v>
      </c>
      <c r="C620" s="320">
        <v>2015</v>
      </c>
      <c r="D620" s="322" t="s">
        <v>291</v>
      </c>
      <c r="E620" s="331" t="s">
        <v>114</v>
      </c>
      <c r="F620" s="320" t="str">
        <f t="shared" si="9"/>
        <v>NO_EX_X_2015_1000 m3_6_1_NC</v>
      </c>
      <c r="G620" s="663"/>
    </row>
    <row r="621" spans="1:7" ht="13.5" thickBot="1" x14ac:dyDescent="0.25">
      <c r="A621" s="369" t="str">
        <f>Cover!$G$25</f>
        <v>NO</v>
      </c>
      <c r="B621" s="322" t="s">
        <v>219</v>
      </c>
      <c r="C621" s="320">
        <v>2015</v>
      </c>
      <c r="D621" s="322" t="s">
        <v>291</v>
      </c>
      <c r="E621" s="331" t="s">
        <v>115</v>
      </c>
      <c r="F621" s="320" t="str">
        <f t="shared" si="9"/>
        <v>NO_EX_X_2015_1000 m3_6_1_NC_T</v>
      </c>
      <c r="G621" s="663"/>
    </row>
    <row r="622" spans="1:7" ht="13.5" thickBot="1" x14ac:dyDescent="0.25">
      <c r="A622" s="369" t="str">
        <f>Cover!$G$25</f>
        <v>NO</v>
      </c>
      <c r="B622" s="322" t="s">
        <v>219</v>
      </c>
      <c r="C622" s="320">
        <v>2015</v>
      </c>
      <c r="D622" s="322" t="s">
        <v>291</v>
      </c>
      <c r="E622" s="331" t="s">
        <v>116</v>
      </c>
      <c r="F622" s="320" t="str">
        <f t="shared" si="9"/>
        <v>NO_EX_X_2015_1000 m3_6_2</v>
      </c>
      <c r="G622" s="663"/>
    </row>
    <row r="623" spans="1:7" ht="13.5" thickBot="1" x14ac:dyDescent="0.25">
      <c r="A623" s="369" t="str">
        <f>Cover!$G$25</f>
        <v>NO</v>
      </c>
      <c r="B623" s="322" t="s">
        <v>219</v>
      </c>
      <c r="C623" s="320">
        <v>2015</v>
      </c>
      <c r="D623" s="322" t="s">
        <v>291</v>
      </c>
      <c r="E623" s="331" t="s">
        <v>117</v>
      </c>
      <c r="F623" s="320" t="str">
        <f t="shared" si="9"/>
        <v>NO_EX_X_2015_1000 m3_6_2_C</v>
      </c>
      <c r="G623" s="663"/>
    </row>
    <row r="624" spans="1:7" ht="13.5" thickBot="1" x14ac:dyDescent="0.25">
      <c r="A624" s="369" t="str">
        <f>Cover!$G$25</f>
        <v>NO</v>
      </c>
      <c r="B624" s="322" t="s">
        <v>219</v>
      </c>
      <c r="C624" s="320">
        <v>2015</v>
      </c>
      <c r="D624" s="322" t="s">
        <v>291</v>
      </c>
      <c r="E624" s="331" t="s">
        <v>118</v>
      </c>
      <c r="F624" s="320" t="str">
        <f t="shared" si="9"/>
        <v>NO_EX_X_2015_1000 m3_6_2_NC</v>
      </c>
      <c r="G624" s="663"/>
    </row>
    <row r="625" spans="1:7" ht="13.5" thickBot="1" x14ac:dyDescent="0.25">
      <c r="A625" s="369" t="str">
        <f>Cover!$G$25</f>
        <v>NO</v>
      </c>
      <c r="B625" s="340" t="s">
        <v>219</v>
      </c>
      <c r="C625" s="320">
        <v>2015</v>
      </c>
      <c r="D625" s="340" t="s">
        <v>291</v>
      </c>
      <c r="E625" s="344" t="s">
        <v>119</v>
      </c>
      <c r="F625" s="320" t="str">
        <f t="shared" si="9"/>
        <v>NO_EX_X_2015_1000 m3_6_2_NC_T</v>
      </c>
      <c r="G625" s="663"/>
    </row>
    <row r="626" spans="1:7" ht="13.5" thickBot="1" x14ac:dyDescent="0.25">
      <c r="A626" s="369" t="str">
        <f>Cover!$G$25</f>
        <v>NO</v>
      </c>
      <c r="B626" s="324" t="s">
        <v>219</v>
      </c>
      <c r="C626" s="320">
        <v>2015</v>
      </c>
      <c r="D626" s="324" t="s">
        <v>291</v>
      </c>
      <c r="E626" s="338" t="s">
        <v>120</v>
      </c>
      <c r="F626" s="320" t="str">
        <f t="shared" si="9"/>
        <v>NO_EX_X_2015_1000 m3_6_3</v>
      </c>
      <c r="G626" s="663"/>
    </row>
    <row r="627" spans="1:7" ht="13.5" thickBot="1" x14ac:dyDescent="0.25">
      <c r="A627" s="369" t="str">
        <f>Cover!$G$25</f>
        <v>NO</v>
      </c>
      <c r="B627" s="322" t="s">
        <v>219</v>
      </c>
      <c r="C627" s="320">
        <v>2015</v>
      </c>
      <c r="D627" s="322" t="s">
        <v>291</v>
      </c>
      <c r="E627" s="331" t="s">
        <v>121</v>
      </c>
      <c r="F627" s="320" t="str">
        <f t="shared" si="9"/>
        <v>NO_EX_X_2015_1000 m3_6_3_1</v>
      </c>
      <c r="G627" s="663"/>
    </row>
    <row r="628" spans="1:7" ht="13.5" thickBot="1" x14ac:dyDescent="0.25">
      <c r="A628" s="369" t="str">
        <f>Cover!$G$25</f>
        <v>NO</v>
      </c>
      <c r="B628" s="322" t="s">
        <v>219</v>
      </c>
      <c r="C628" s="320">
        <v>2015</v>
      </c>
      <c r="D628" s="322" t="s">
        <v>291</v>
      </c>
      <c r="E628" s="331" t="s">
        <v>122</v>
      </c>
      <c r="F628" s="320" t="str">
        <f t="shared" si="9"/>
        <v>NO_EX_X_2015_1000 m3_6_4</v>
      </c>
      <c r="G628" s="663"/>
    </row>
    <row r="629" spans="1:7" ht="13.5" thickBot="1" x14ac:dyDescent="0.25">
      <c r="A629" s="369" t="str">
        <f>Cover!$G$25</f>
        <v>NO</v>
      </c>
      <c r="B629" s="322" t="s">
        <v>219</v>
      </c>
      <c r="C629" s="320">
        <v>2015</v>
      </c>
      <c r="D629" s="322" t="s">
        <v>291</v>
      </c>
      <c r="E629" s="331" t="s">
        <v>123</v>
      </c>
      <c r="F629" s="320" t="str">
        <f t="shared" si="9"/>
        <v>NO_EX_X_2015_1000 m3_6_4_1</v>
      </c>
      <c r="G629" s="663"/>
    </row>
    <row r="630" spans="1:7" ht="13.5" thickBot="1" x14ac:dyDescent="0.25">
      <c r="A630" s="369" t="str">
        <f>Cover!$G$25</f>
        <v>NO</v>
      </c>
      <c r="B630" s="322" t="s">
        <v>219</v>
      </c>
      <c r="C630" s="320">
        <v>2015</v>
      </c>
      <c r="D630" s="322" t="s">
        <v>291</v>
      </c>
      <c r="E630" s="331" t="s">
        <v>124</v>
      </c>
      <c r="F630" s="320" t="str">
        <f t="shared" si="9"/>
        <v>NO_EX_X_2015_1000 m3_6_4_2</v>
      </c>
      <c r="G630" s="663"/>
    </row>
    <row r="631" spans="1:7" ht="13.5" thickBot="1" x14ac:dyDescent="0.25">
      <c r="A631" s="369" t="str">
        <f>Cover!$G$25</f>
        <v>NO</v>
      </c>
      <c r="B631" s="322" t="s">
        <v>219</v>
      </c>
      <c r="C631" s="320">
        <v>2015</v>
      </c>
      <c r="D631" s="322" t="s">
        <v>291</v>
      </c>
      <c r="E631" s="331" t="s">
        <v>125</v>
      </c>
      <c r="F631" s="320" t="str">
        <f t="shared" si="9"/>
        <v>NO_EX_X_2015_1000 m3_6_4_3</v>
      </c>
      <c r="G631" s="663"/>
    </row>
    <row r="632" spans="1:7" ht="13.5" thickBot="1" x14ac:dyDescent="0.25">
      <c r="A632" s="369" t="str">
        <f>Cover!$G$25</f>
        <v>NO</v>
      </c>
      <c r="B632" s="322" t="s">
        <v>219</v>
      </c>
      <c r="C632" s="320">
        <v>2015</v>
      </c>
      <c r="D632" s="322" t="s">
        <v>360</v>
      </c>
      <c r="E632" s="331">
        <v>7</v>
      </c>
      <c r="F632" s="320" t="str">
        <f t="shared" si="9"/>
        <v>NO_EX_X_2015_1000 mt_7</v>
      </c>
      <c r="G632" s="663"/>
    </row>
    <row r="633" spans="1:7" ht="13.5" thickBot="1" x14ac:dyDescent="0.25">
      <c r="A633" s="369" t="str">
        <f>Cover!$G$25</f>
        <v>NO</v>
      </c>
      <c r="B633" s="322" t="s">
        <v>219</v>
      </c>
      <c r="C633" s="320">
        <v>2015</v>
      </c>
      <c r="D633" s="322" t="s">
        <v>360</v>
      </c>
      <c r="E633" s="331" t="s">
        <v>126</v>
      </c>
      <c r="F633" s="320" t="str">
        <f t="shared" si="9"/>
        <v>NO_EX_X_2015_1000 mt_7_1</v>
      </c>
      <c r="G633" s="663"/>
    </row>
    <row r="634" spans="1:7" ht="13.5" thickBot="1" x14ac:dyDescent="0.25">
      <c r="A634" s="369" t="str">
        <f>Cover!$G$25</f>
        <v>NO</v>
      </c>
      <c r="B634" s="322" t="s">
        <v>219</v>
      </c>
      <c r="C634" s="320">
        <v>2015</v>
      </c>
      <c r="D634" s="322" t="s">
        <v>360</v>
      </c>
      <c r="E634" s="331" t="s">
        <v>127</v>
      </c>
      <c r="F634" s="320" t="str">
        <f t="shared" si="9"/>
        <v>NO_EX_X_2015_1000 mt_7_2</v>
      </c>
      <c r="G634" s="663"/>
    </row>
    <row r="635" spans="1:7" ht="13.5" thickBot="1" x14ac:dyDescent="0.25">
      <c r="A635" s="369" t="str">
        <f>Cover!$G$25</f>
        <v>NO</v>
      </c>
      <c r="B635" s="322" t="s">
        <v>219</v>
      </c>
      <c r="C635" s="320">
        <v>2015</v>
      </c>
      <c r="D635" s="322" t="s">
        <v>360</v>
      </c>
      <c r="E635" s="331" t="s">
        <v>128</v>
      </c>
      <c r="F635" s="320" t="str">
        <f t="shared" si="9"/>
        <v>NO_EX_X_2015_1000 mt_7_3</v>
      </c>
      <c r="G635" s="663"/>
    </row>
    <row r="636" spans="1:7" ht="13.5" thickBot="1" x14ac:dyDescent="0.25">
      <c r="A636" s="369" t="str">
        <f>Cover!$G$25</f>
        <v>NO</v>
      </c>
      <c r="B636" s="322" t="s">
        <v>219</v>
      </c>
      <c r="C636" s="320">
        <v>2015</v>
      </c>
      <c r="D636" s="322" t="s">
        <v>360</v>
      </c>
      <c r="E636" s="331" t="s">
        <v>129</v>
      </c>
      <c r="F636" s="320" t="str">
        <f t="shared" si="9"/>
        <v>NO_EX_X_2015_1000 mt_7_3_1</v>
      </c>
      <c r="G636" s="663"/>
    </row>
    <row r="637" spans="1:7" ht="13.5" thickBot="1" x14ac:dyDescent="0.25">
      <c r="A637" s="369" t="str">
        <f>Cover!$G$25</f>
        <v>NO</v>
      </c>
      <c r="B637" s="322" t="s">
        <v>219</v>
      </c>
      <c r="C637" s="320">
        <v>2015</v>
      </c>
      <c r="D637" s="322" t="s">
        <v>360</v>
      </c>
      <c r="E637" s="331" t="s">
        <v>130</v>
      </c>
      <c r="F637" s="320" t="str">
        <f t="shared" si="9"/>
        <v>NO_EX_X_2015_1000 mt_7_3_2</v>
      </c>
      <c r="G637" s="663"/>
    </row>
    <row r="638" spans="1:7" ht="13.5" thickBot="1" x14ac:dyDescent="0.25">
      <c r="A638" s="369" t="str">
        <f>Cover!$G$25</f>
        <v>NO</v>
      </c>
      <c r="B638" s="322" t="s">
        <v>219</v>
      </c>
      <c r="C638" s="320">
        <v>2015</v>
      </c>
      <c r="D638" s="322" t="s">
        <v>360</v>
      </c>
      <c r="E638" s="331" t="s">
        <v>131</v>
      </c>
      <c r="F638" s="320" t="str">
        <f t="shared" si="9"/>
        <v>NO_EX_X_2015_1000 mt_7_3_3</v>
      </c>
      <c r="G638" s="663"/>
    </row>
    <row r="639" spans="1:7" ht="13.5" thickBot="1" x14ac:dyDescent="0.25">
      <c r="A639" s="369" t="str">
        <f>Cover!$G$25</f>
        <v>NO</v>
      </c>
      <c r="B639" s="322" t="s">
        <v>219</v>
      </c>
      <c r="C639" s="320">
        <v>2015</v>
      </c>
      <c r="D639" s="322" t="s">
        <v>360</v>
      </c>
      <c r="E639" s="331" t="s">
        <v>132</v>
      </c>
      <c r="F639" s="320" t="str">
        <f t="shared" si="9"/>
        <v>NO_EX_X_2015_1000 mt_7_3_4</v>
      </c>
      <c r="G639" s="663"/>
    </row>
    <row r="640" spans="1:7" ht="13.5" thickBot="1" x14ac:dyDescent="0.25">
      <c r="A640" s="369" t="str">
        <f>Cover!$G$25</f>
        <v>NO</v>
      </c>
      <c r="B640" s="322" t="s">
        <v>219</v>
      </c>
      <c r="C640" s="320">
        <v>2015</v>
      </c>
      <c r="D640" s="322" t="s">
        <v>360</v>
      </c>
      <c r="E640" s="331" t="s">
        <v>133</v>
      </c>
      <c r="F640" s="320" t="str">
        <f t="shared" si="9"/>
        <v>NO_EX_X_2015_1000 mt_7_4</v>
      </c>
      <c r="G640" s="663"/>
    </row>
    <row r="641" spans="1:7" ht="13.5" thickBot="1" x14ac:dyDescent="0.25">
      <c r="A641" s="369" t="str">
        <f>Cover!$G$25</f>
        <v>NO</v>
      </c>
      <c r="B641" s="322" t="s">
        <v>219</v>
      </c>
      <c r="C641" s="320">
        <v>2015</v>
      </c>
      <c r="D641" s="322" t="s">
        <v>360</v>
      </c>
      <c r="E641" s="331">
        <v>8</v>
      </c>
      <c r="F641" s="320" t="str">
        <f t="shared" si="9"/>
        <v>NO_EX_X_2015_1000 mt_8</v>
      </c>
      <c r="G641" s="663"/>
    </row>
    <row r="642" spans="1:7" ht="13.5" thickBot="1" x14ac:dyDescent="0.25">
      <c r="A642" s="369" t="str">
        <f>Cover!$G$25</f>
        <v>NO</v>
      </c>
      <c r="B642" s="322" t="s">
        <v>219</v>
      </c>
      <c r="C642" s="320">
        <v>2015</v>
      </c>
      <c r="D642" s="322" t="s">
        <v>360</v>
      </c>
      <c r="E642" s="331" t="s">
        <v>134</v>
      </c>
      <c r="F642" s="320" t="str">
        <f t="shared" si="9"/>
        <v>NO_EX_X_2015_1000 mt_8_1</v>
      </c>
      <c r="G642" s="663"/>
    </row>
    <row r="643" spans="1:7" ht="13.5" thickBot="1" x14ac:dyDescent="0.25">
      <c r="A643" s="369" t="str">
        <f>Cover!$G$25</f>
        <v>NO</v>
      </c>
      <c r="B643" s="322" t="s">
        <v>219</v>
      </c>
      <c r="C643" s="320">
        <v>2015</v>
      </c>
      <c r="D643" s="322" t="s">
        <v>360</v>
      </c>
      <c r="E643" s="331" t="s">
        <v>135</v>
      </c>
      <c r="F643" s="320" t="str">
        <f t="shared" ref="F643:F706" si="10">CONCATENATE(A643,"_",B643,"_",C643,"_",D643,"_",E643)</f>
        <v>NO_EX_X_2015_1000 mt_8_2</v>
      </c>
      <c r="G643" s="663"/>
    </row>
    <row r="644" spans="1:7" ht="13.5" thickBot="1" x14ac:dyDescent="0.25">
      <c r="A644" s="369" t="str">
        <f>Cover!$G$25</f>
        <v>NO</v>
      </c>
      <c r="B644" s="322" t="s">
        <v>219</v>
      </c>
      <c r="C644" s="320">
        <v>2015</v>
      </c>
      <c r="D644" s="322" t="s">
        <v>360</v>
      </c>
      <c r="E644" s="331">
        <v>9</v>
      </c>
      <c r="F644" s="320" t="str">
        <f t="shared" si="10"/>
        <v>NO_EX_X_2015_1000 mt_9</v>
      </c>
      <c r="G644" s="663"/>
    </row>
    <row r="645" spans="1:7" ht="13.5" thickBot="1" x14ac:dyDescent="0.25">
      <c r="A645" s="369" t="str">
        <f>Cover!$G$25</f>
        <v>NO</v>
      </c>
      <c r="B645" s="322" t="s">
        <v>219</v>
      </c>
      <c r="C645" s="320">
        <v>2015</v>
      </c>
      <c r="D645" s="322" t="s">
        <v>360</v>
      </c>
      <c r="E645" s="331">
        <v>10</v>
      </c>
      <c r="F645" s="320" t="str">
        <f t="shared" si="10"/>
        <v>NO_EX_X_2015_1000 mt_10</v>
      </c>
      <c r="G645" s="663"/>
    </row>
    <row r="646" spans="1:7" ht="13.5" thickBot="1" x14ac:dyDescent="0.25">
      <c r="A646" s="369" t="str">
        <f>Cover!$G$25</f>
        <v>NO</v>
      </c>
      <c r="B646" s="322" t="s">
        <v>219</v>
      </c>
      <c r="C646" s="320">
        <v>2015</v>
      </c>
      <c r="D646" s="322" t="s">
        <v>360</v>
      </c>
      <c r="E646" s="331" t="s">
        <v>136</v>
      </c>
      <c r="F646" s="320" t="str">
        <f t="shared" si="10"/>
        <v>NO_EX_X_2015_1000 mt_10_1</v>
      </c>
      <c r="G646" s="663"/>
    </row>
    <row r="647" spans="1:7" ht="13.5" thickBot="1" x14ac:dyDescent="0.25">
      <c r="A647" s="369" t="str">
        <f>Cover!$G$25</f>
        <v>NO</v>
      </c>
      <c r="B647" s="322" t="s">
        <v>219</v>
      </c>
      <c r="C647" s="320">
        <v>2015</v>
      </c>
      <c r="D647" s="322" t="s">
        <v>360</v>
      </c>
      <c r="E647" s="331" t="s">
        <v>137</v>
      </c>
      <c r="F647" s="320" t="str">
        <f t="shared" si="10"/>
        <v>NO_EX_X_2015_1000 mt_10_1_1</v>
      </c>
      <c r="G647" s="663"/>
    </row>
    <row r="648" spans="1:7" ht="13.5" thickBot="1" x14ac:dyDescent="0.25">
      <c r="A648" s="369" t="str">
        <f>Cover!$G$25</f>
        <v>NO</v>
      </c>
      <c r="B648" s="322" t="s">
        <v>219</v>
      </c>
      <c r="C648" s="320">
        <v>2015</v>
      </c>
      <c r="D648" s="322" t="s">
        <v>360</v>
      </c>
      <c r="E648" s="331" t="s">
        <v>138</v>
      </c>
      <c r="F648" s="320" t="str">
        <f t="shared" si="10"/>
        <v>NO_EX_X_2015_1000 mt_10_1_2</v>
      </c>
      <c r="G648" s="663"/>
    </row>
    <row r="649" spans="1:7" ht="13.5" thickBot="1" x14ac:dyDescent="0.25">
      <c r="A649" s="369" t="str">
        <f>Cover!$G$25</f>
        <v>NO</v>
      </c>
      <c r="B649" s="322" t="s">
        <v>219</v>
      </c>
      <c r="C649" s="320">
        <v>2015</v>
      </c>
      <c r="D649" s="322" t="s">
        <v>360</v>
      </c>
      <c r="E649" s="331" t="s">
        <v>139</v>
      </c>
      <c r="F649" s="320" t="str">
        <f t="shared" si="10"/>
        <v>NO_EX_X_2015_1000 mt_10_1_3</v>
      </c>
      <c r="G649" s="663"/>
    </row>
    <row r="650" spans="1:7" ht="13.5" thickBot="1" x14ac:dyDescent="0.25">
      <c r="A650" s="369" t="str">
        <f>Cover!$G$25</f>
        <v>NO</v>
      </c>
      <c r="B650" s="322" t="s">
        <v>219</v>
      </c>
      <c r="C650" s="320">
        <v>2015</v>
      </c>
      <c r="D650" s="322" t="s">
        <v>360</v>
      </c>
      <c r="E650" s="331" t="s">
        <v>140</v>
      </c>
      <c r="F650" s="320" t="str">
        <f t="shared" si="10"/>
        <v>NO_EX_X_2015_1000 mt_10_1_4</v>
      </c>
      <c r="G650" s="663"/>
    </row>
    <row r="651" spans="1:7" ht="13.5" thickBot="1" x14ac:dyDescent="0.25">
      <c r="A651" s="369" t="str">
        <f>Cover!$G$25</f>
        <v>NO</v>
      </c>
      <c r="B651" s="322" t="s">
        <v>219</v>
      </c>
      <c r="C651" s="320">
        <v>2015</v>
      </c>
      <c r="D651" s="322" t="s">
        <v>360</v>
      </c>
      <c r="E651" s="331" t="s">
        <v>141</v>
      </c>
      <c r="F651" s="320" t="str">
        <f t="shared" si="10"/>
        <v>NO_EX_X_2015_1000 mt_10_2</v>
      </c>
      <c r="G651" s="663"/>
    </row>
    <row r="652" spans="1:7" ht="13.5" thickBot="1" x14ac:dyDescent="0.25">
      <c r="A652" s="369" t="str">
        <f>Cover!$G$25</f>
        <v>NO</v>
      </c>
      <c r="B652" s="322" t="s">
        <v>219</v>
      </c>
      <c r="C652" s="320">
        <v>2015</v>
      </c>
      <c r="D652" s="322" t="s">
        <v>360</v>
      </c>
      <c r="E652" s="331" t="s">
        <v>142</v>
      </c>
      <c r="F652" s="320" t="str">
        <f t="shared" si="10"/>
        <v>NO_EX_X_2015_1000 mt_10_3</v>
      </c>
      <c r="G652" s="663"/>
    </row>
    <row r="653" spans="1:7" ht="13.5" thickBot="1" x14ac:dyDescent="0.25">
      <c r="A653" s="369" t="str">
        <f>Cover!$G$25</f>
        <v>NO</v>
      </c>
      <c r="B653" s="322" t="s">
        <v>219</v>
      </c>
      <c r="C653" s="320">
        <v>2015</v>
      </c>
      <c r="D653" s="322" t="s">
        <v>360</v>
      </c>
      <c r="E653" s="331" t="s">
        <v>143</v>
      </c>
      <c r="F653" s="320" t="str">
        <f t="shared" si="10"/>
        <v>NO_EX_X_2015_1000 mt_10_3_1</v>
      </c>
      <c r="G653" s="663"/>
    </row>
    <row r="654" spans="1:7" ht="13.5" thickBot="1" x14ac:dyDescent="0.25">
      <c r="A654" s="369" t="str">
        <f>Cover!$G$25</f>
        <v>NO</v>
      </c>
      <c r="B654" s="322" t="s">
        <v>219</v>
      </c>
      <c r="C654" s="320">
        <v>2015</v>
      </c>
      <c r="D654" s="322" t="s">
        <v>360</v>
      </c>
      <c r="E654" s="331" t="s">
        <v>144</v>
      </c>
      <c r="F654" s="320" t="str">
        <f t="shared" si="10"/>
        <v>NO_EX_X_2015_1000 mt_10_3_2</v>
      </c>
      <c r="G654" s="663"/>
    </row>
    <row r="655" spans="1:7" ht="13.5" thickBot="1" x14ac:dyDescent="0.25">
      <c r="A655" s="369" t="str">
        <f>Cover!$G$25</f>
        <v>NO</v>
      </c>
      <c r="B655" s="322" t="s">
        <v>219</v>
      </c>
      <c r="C655" s="320">
        <v>2015</v>
      </c>
      <c r="D655" s="322" t="s">
        <v>360</v>
      </c>
      <c r="E655" s="331" t="s">
        <v>145</v>
      </c>
      <c r="F655" s="320" t="str">
        <f t="shared" si="10"/>
        <v>NO_EX_X_2015_1000 mt_10_3_3</v>
      </c>
      <c r="G655" s="663"/>
    </row>
    <row r="656" spans="1:7" ht="13.5" thickBot="1" x14ac:dyDescent="0.25">
      <c r="A656" s="369" t="str">
        <f>Cover!$G$25</f>
        <v>NO</v>
      </c>
      <c r="B656" s="322" t="s">
        <v>219</v>
      </c>
      <c r="C656" s="320">
        <v>2015</v>
      </c>
      <c r="D656" s="322" t="s">
        <v>360</v>
      </c>
      <c r="E656" s="331" t="s">
        <v>146</v>
      </c>
      <c r="F656" s="320" t="str">
        <f t="shared" si="10"/>
        <v>NO_EX_X_2015_1000 mt_10_3_4</v>
      </c>
      <c r="G656" s="663"/>
    </row>
    <row r="657" spans="1:7" ht="13.5" thickBot="1" x14ac:dyDescent="0.25">
      <c r="A657" s="369" t="str">
        <f>Cover!$G$25</f>
        <v>NO</v>
      </c>
      <c r="B657" s="322" t="s">
        <v>219</v>
      </c>
      <c r="C657" s="320">
        <v>2015</v>
      </c>
      <c r="D657" s="322" t="s">
        <v>360</v>
      </c>
      <c r="E657" s="331" t="s">
        <v>147</v>
      </c>
      <c r="F657" s="320" t="str">
        <f t="shared" si="10"/>
        <v>NO_EX_X_2015_1000 mt_10_4</v>
      </c>
      <c r="G657" s="663"/>
    </row>
    <row r="658" spans="1:7" ht="13.5" thickBot="1" x14ac:dyDescent="0.25">
      <c r="A658" s="369" t="str">
        <f>Cover!$G$25</f>
        <v>NO</v>
      </c>
      <c r="B658" s="322" t="s">
        <v>219</v>
      </c>
      <c r="C658" s="320">
        <v>2015</v>
      </c>
      <c r="D658" s="322" t="s">
        <v>214</v>
      </c>
      <c r="E658" s="331">
        <v>1</v>
      </c>
      <c r="F658" s="320" t="str">
        <f t="shared" si="10"/>
        <v>NO_EX_X_2015_1000 NAC_1</v>
      </c>
      <c r="G658" s="663"/>
    </row>
    <row r="659" spans="1:7" ht="13.5" thickBot="1" x14ac:dyDescent="0.25">
      <c r="A659" s="369" t="str">
        <f>Cover!$G$25</f>
        <v>NO</v>
      </c>
      <c r="B659" s="322" t="s">
        <v>219</v>
      </c>
      <c r="C659" s="320">
        <v>2015</v>
      </c>
      <c r="D659" s="322" t="s">
        <v>214</v>
      </c>
      <c r="E659" s="331" t="s">
        <v>93</v>
      </c>
      <c r="F659" s="320" t="str">
        <f t="shared" si="10"/>
        <v>NO_EX_X_2015_1000 NAC_1_1</v>
      </c>
      <c r="G659" s="663"/>
    </row>
    <row r="660" spans="1:7" ht="13.5" thickBot="1" x14ac:dyDescent="0.25">
      <c r="A660" s="369" t="str">
        <f>Cover!$G$25</f>
        <v>NO</v>
      </c>
      <c r="B660" s="322" t="s">
        <v>219</v>
      </c>
      <c r="C660" s="320">
        <v>2015</v>
      </c>
      <c r="D660" s="322" t="s">
        <v>214</v>
      </c>
      <c r="E660" s="331" t="s">
        <v>96</v>
      </c>
      <c r="F660" s="320" t="str">
        <f t="shared" si="10"/>
        <v>NO_EX_X_2015_1000 NAC_1_2</v>
      </c>
      <c r="G660" s="663"/>
    </row>
    <row r="661" spans="1:7" ht="13.5" thickBot="1" x14ac:dyDescent="0.25">
      <c r="A661" s="369" t="str">
        <f>Cover!$G$25</f>
        <v>NO</v>
      </c>
      <c r="B661" s="322" t="s">
        <v>219</v>
      </c>
      <c r="C661" s="320">
        <v>2015</v>
      </c>
      <c r="D661" s="322" t="s">
        <v>214</v>
      </c>
      <c r="E661" s="331" t="s">
        <v>97</v>
      </c>
      <c r="F661" s="320" t="str">
        <f t="shared" si="10"/>
        <v>NO_EX_X_2015_1000 NAC_1_2_C</v>
      </c>
      <c r="G661" s="663"/>
    </row>
    <row r="662" spans="1:7" ht="13.5" thickBot="1" x14ac:dyDescent="0.25">
      <c r="A662" s="369" t="str">
        <f>Cover!$G$25</f>
        <v>NO</v>
      </c>
      <c r="B662" s="322" t="s">
        <v>219</v>
      </c>
      <c r="C662" s="320">
        <v>2015</v>
      </c>
      <c r="D662" s="322" t="s">
        <v>214</v>
      </c>
      <c r="E662" s="331" t="s">
        <v>98</v>
      </c>
      <c r="F662" s="320" t="str">
        <f t="shared" si="10"/>
        <v>NO_EX_X_2015_1000 NAC_1_2_NC</v>
      </c>
      <c r="G662" s="663"/>
    </row>
    <row r="663" spans="1:7" ht="13.5" thickBot="1" x14ac:dyDescent="0.25">
      <c r="A663" s="369" t="str">
        <f>Cover!$G$25</f>
        <v>NO</v>
      </c>
      <c r="B663" s="322" t="s">
        <v>219</v>
      </c>
      <c r="C663" s="320">
        <v>2015</v>
      </c>
      <c r="D663" s="322" t="s">
        <v>214</v>
      </c>
      <c r="E663" s="331" t="s">
        <v>99</v>
      </c>
      <c r="F663" s="320" t="str">
        <f t="shared" si="10"/>
        <v>NO_EX_X_2015_1000 NAC_1_2_NC_T</v>
      </c>
      <c r="G663" s="663"/>
    </row>
    <row r="664" spans="1:7" ht="13.5" thickBot="1" x14ac:dyDescent="0.25">
      <c r="A664" s="369" t="str">
        <f>Cover!$G$25</f>
        <v>NO</v>
      </c>
      <c r="B664" s="322" t="s">
        <v>219</v>
      </c>
      <c r="C664" s="320">
        <v>2015</v>
      </c>
      <c r="D664" s="322" t="s">
        <v>214</v>
      </c>
      <c r="E664" s="331">
        <v>2</v>
      </c>
      <c r="F664" s="320" t="str">
        <f t="shared" si="10"/>
        <v>NO_EX_X_2015_1000 NAC_2</v>
      </c>
      <c r="G664" s="663"/>
    </row>
    <row r="665" spans="1:7" ht="13.5" thickBot="1" x14ac:dyDescent="0.25">
      <c r="A665" s="369" t="str">
        <f>Cover!$G$25</f>
        <v>NO</v>
      </c>
      <c r="B665" s="322" t="s">
        <v>219</v>
      </c>
      <c r="C665" s="320">
        <v>2015</v>
      </c>
      <c r="D665" s="322" t="s">
        <v>214</v>
      </c>
      <c r="E665" s="331">
        <v>3</v>
      </c>
      <c r="F665" s="320" t="str">
        <f t="shared" si="10"/>
        <v>NO_EX_X_2015_1000 NAC_3</v>
      </c>
      <c r="G665" s="663"/>
    </row>
    <row r="666" spans="1:7" ht="13.5" thickBot="1" x14ac:dyDescent="0.25">
      <c r="A666" s="369" t="str">
        <f>Cover!$G$25</f>
        <v>NO</v>
      </c>
      <c r="B666" s="322" t="s">
        <v>219</v>
      </c>
      <c r="C666" s="320">
        <v>2015</v>
      </c>
      <c r="D666" s="322" t="s">
        <v>214</v>
      </c>
      <c r="E666" s="331" t="s">
        <v>378</v>
      </c>
      <c r="F666" s="320" t="str">
        <f t="shared" si="10"/>
        <v>NO_EX_X_2015_1000 NAC_3_1</v>
      </c>
      <c r="G666" s="663"/>
    </row>
    <row r="667" spans="1:7" ht="13.5" thickBot="1" x14ac:dyDescent="0.25">
      <c r="A667" s="369" t="str">
        <f>Cover!$G$25</f>
        <v>NO</v>
      </c>
      <c r="B667" s="322" t="s">
        <v>219</v>
      </c>
      <c r="C667" s="320">
        <v>2015</v>
      </c>
      <c r="D667" s="322" t="s">
        <v>214</v>
      </c>
      <c r="E667" s="331" t="s">
        <v>379</v>
      </c>
      <c r="F667" s="320" t="str">
        <f t="shared" si="10"/>
        <v>NO_EX_X_2015_1000 NAC_3_2</v>
      </c>
      <c r="G667" s="663"/>
    </row>
    <row r="668" spans="1:7" ht="13.5" thickBot="1" x14ac:dyDescent="0.25">
      <c r="A668" s="369" t="str">
        <f>Cover!$G$25</f>
        <v>NO</v>
      </c>
      <c r="B668" s="322" t="s">
        <v>219</v>
      </c>
      <c r="C668" s="320">
        <v>2015</v>
      </c>
      <c r="D668" s="322" t="s">
        <v>214</v>
      </c>
      <c r="E668" s="331">
        <v>4</v>
      </c>
      <c r="F668" s="320" t="str">
        <f t="shared" si="10"/>
        <v>NO_EX_X_2015_1000 NAC_4</v>
      </c>
      <c r="G668" s="663"/>
    </row>
    <row r="669" spans="1:7" ht="13.5" thickBot="1" x14ac:dyDescent="0.25">
      <c r="A669" s="369" t="str">
        <f>Cover!$G$25</f>
        <v>NO</v>
      </c>
      <c r="B669" s="322" t="s">
        <v>219</v>
      </c>
      <c r="C669" s="320">
        <v>2015</v>
      </c>
      <c r="D669" s="322" t="s">
        <v>214</v>
      </c>
      <c r="E669" s="331" t="s">
        <v>380</v>
      </c>
      <c r="F669" s="320" t="str">
        <f t="shared" si="10"/>
        <v>NO_EX_X_2015_1000 NAC_4_1</v>
      </c>
      <c r="G669" s="663"/>
    </row>
    <row r="670" spans="1:7" ht="13.5" thickBot="1" x14ac:dyDescent="0.25">
      <c r="A670" s="369" t="str">
        <f>Cover!$G$25</f>
        <v>NO</v>
      </c>
      <c r="B670" s="322" t="s">
        <v>219</v>
      </c>
      <c r="C670" s="320">
        <v>2015</v>
      </c>
      <c r="D670" s="322" t="s">
        <v>214</v>
      </c>
      <c r="E670" s="331" t="s">
        <v>381</v>
      </c>
      <c r="F670" s="320" t="str">
        <f t="shared" si="10"/>
        <v>NO_EX_X_2015_1000 NAC_4_2</v>
      </c>
      <c r="G670" s="663"/>
    </row>
    <row r="671" spans="1:7" ht="13.5" thickBot="1" x14ac:dyDescent="0.25">
      <c r="A671" s="369" t="str">
        <f>Cover!$G$25</f>
        <v>NO</v>
      </c>
      <c r="B671" s="322" t="s">
        <v>219</v>
      </c>
      <c r="C671" s="320">
        <v>2015</v>
      </c>
      <c r="D671" s="322" t="s">
        <v>214</v>
      </c>
      <c r="E671" s="331">
        <v>5</v>
      </c>
      <c r="F671" s="320" t="str">
        <f t="shared" si="10"/>
        <v>NO_EX_X_2015_1000 NAC_5</v>
      </c>
      <c r="G671" s="663"/>
    </row>
    <row r="672" spans="1:7" ht="13.5" thickBot="1" x14ac:dyDescent="0.25">
      <c r="A672" s="369" t="str">
        <f>Cover!$G$25</f>
        <v>NO</v>
      </c>
      <c r="B672" s="322" t="s">
        <v>219</v>
      </c>
      <c r="C672" s="320">
        <v>2015</v>
      </c>
      <c r="D672" s="322" t="s">
        <v>214</v>
      </c>
      <c r="E672" s="331" t="s">
        <v>109</v>
      </c>
      <c r="F672" s="320" t="str">
        <f t="shared" si="10"/>
        <v>NO_EX_X_2015_1000 NAC_5_C</v>
      </c>
      <c r="G672" s="663"/>
    </row>
    <row r="673" spans="1:7" ht="13.5" thickBot="1" x14ac:dyDescent="0.25">
      <c r="A673" s="369" t="str">
        <f>Cover!$G$25</f>
        <v>NO</v>
      </c>
      <c r="B673" s="322" t="s">
        <v>219</v>
      </c>
      <c r="C673" s="320">
        <v>2015</v>
      </c>
      <c r="D673" s="322" t="s">
        <v>214</v>
      </c>
      <c r="E673" s="331" t="s">
        <v>110</v>
      </c>
      <c r="F673" s="320" t="str">
        <f t="shared" si="10"/>
        <v>NO_EX_X_2015_1000 NAC_5_NC</v>
      </c>
      <c r="G673" s="663"/>
    </row>
    <row r="674" spans="1:7" ht="13.5" thickBot="1" x14ac:dyDescent="0.25">
      <c r="A674" s="369" t="str">
        <f>Cover!$G$25</f>
        <v>NO</v>
      </c>
      <c r="B674" s="322" t="s">
        <v>219</v>
      </c>
      <c r="C674" s="320">
        <v>2015</v>
      </c>
      <c r="D674" s="322" t="s">
        <v>214</v>
      </c>
      <c r="E674" s="331" t="s">
        <v>111</v>
      </c>
      <c r="F674" s="320" t="str">
        <f t="shared" si="10"/>
        <v>NO_EX_X_2015_1000 NAC_5_NC_T</v>
      </c>
      <c r="G674" s="663"/>
    </row>
    <row r="675" spans="1:7" ht="13.5" thickBot="1" x14ac:dyDescent="0.25">
      <c r="A675" s="369" t="str">
        <f>Cover!$G$25</f>
        <v>NO</v>
      </c>
      <c r="B675" s="322" t="s">
        <v>219</v>
      </c>
      <c r="C675" s="320">
        <v>2015</v>
      </c>
      <c r="D675" s="322" t="s">
        <v>214</v>
      </c>
      <c r="E675" s="331">
        <v>6</v>
      </c>
      <c r="F675" s="320" t="str">
        <f t="shared" si="10"/>
        <v>NO_EX_X_2015_1000 NAC_6</v>
      </c>
      <c r="G675" s="663"/>
    </row>
    <row r="676" spans="1:7" ht="13.5" thickBot="1" x14ac:dyDescent="0.25">
      <c r="A676" s="369" t="str">
        <f>Cover!$G$25</f>
        <v>NO</v>
      </c>
      <c r="B676" s="322" t="s">
        <v>219</v>
      </c>
      <c r="C676" s="320">
        <v>2015</v>
      </c>
      <c r="D676" s="322" t="s">
        <v>214</v>
      </c>
      <c r="E676" s="331" t="s">
        <v>112</v>
      </c>
      <c r="F676" s="320" t="str">
        <f t="shared" si="10"/>
        <v>NO_EX_X_2015_1000 NAC_6_1</v>
      </c>
      <c r="G676" s="663"/>
    </row>
    <row r="677" spans="1:7" ht="13.5" thickBot="1" x14ac:dyDescent="0.25">
      <c r="A677" s="369" t="str">
        <f>Cover!$G$25</f>
        <v>NO</v>
      </c>
      <c r="B677" s="322" t="s">
        <v>219</v>
      </c>
      <c r="C677" s="320">
        <v>2015</v>
      </c>
      <c r="D677" s="322" t="s">
        <v>214</v>
      </c>
      <c r="E677" s="331" t="s">
        <v>113</v>
      </c>
      <c r="F677" s="320" t="str">
        <f t="shared" si="10"/>
        <v>NO_EX_X_2015_1000 NAC_6_1_C</v>
      </c>
      <c r="G677" s="663"/>
    </row>
    <row r="678" spans="1:7" ht="13.5" thickBot="1" x14ac:dyDescent="0.25">
      <c r="A678" s="369" t="str">
        <f>Cover!$G$25</f>
        <v>NO</v>
      </c>
      <c r="B678" s="322" t="s">
        <v>219</v>
      </c>
      <c r="C678" s="320">
        <v>2015</v>
      </c>
      <c r="D678" s="322" t="s">
        <v>214</v>
      </c>
      <c r="E678" s="331" t="s">
        <v>114</v>
      </c>
      <c r="F678" s="320" t="str">
        <f t="shared" si="10"/>
        <v>NO_EX_X_2015_1000 NAC_6_1_NC</v>
      </c>
      <c r="G678" s="663"/>
    </row>
    <row r="679" spans="1:7" ht="13.5" thickBot="1" x14ac:dyDescent="0.25">
      <c r="A679" s="369" t="str">
        <f>Cover!$G$25</f>
        <v>NO</v>
      </c>
      <c r="B679" s="329" t="s">
        <v>219</v>
      </c>
      <c r="C679" s="320">
        <v>2015</v>
      </c>
      <c r="D679" s="329" t="s">
        <v>214</v>
      </c>
      <c r="E679" s="339" t="s">
        <v>115</v>
      </c>
      <c r="F679" s="320" t="str">
        <f t="shared" si="10"/>
        <v>NO_EX_X_2015_1000 NAC_6_1_NC_T</v>
      </c>
      <c r="G679" s="663"/>
    </row>
    <row r="680" spans="1:7" ht="13.5" thickBot="1" x14ac:dyDescent="0.25">
      <c r="A680" s="369" t="str">
        <f>Cover!$G$25</f>
        <v>NO</v>
      </c>
      <c r="B680" s="324" t="s">
        <v>219</v>
      </c>
      <c r="C680" s="320">
        <v>2015</v>
      </c>
      <c r="D680" s="329" t="s">
        <v>214</v>
      </c>
      <c r="E680" s="338" t="s">
        <v>116</v>
      </c>
      <c r="F680" s="320" t="str">
        <f t="shared" si="10"/>
        <v>NO_EX_X_2015_1000 NAC_6_2</v>
      </c>
      <c r="G680" s="663"/>
    </row>
    <row r="681" spans="1:7" ht="13.5" thickBot="1" x14ac:dyDescent="0.25">
      <c r="A681" s="369" t="str">
        <f>Cover!$G$25</f>
        <v>NO</v>
      </c>
      <c r="B681" s="322" t="s">
        <v>219</v>
      </c>
      <c r="C681" s="320">
        <v>2015</v>
      </c>
      <c r="D681" s="329" t="s">
        <v>214</v>
      </c>
      <c r="E681" s="331" t="s">
        <v>117</v>
      </c>
      <c r="F681" s="320" t="str">
        <f t="shared" si="10"/>
        <v>NO_EX_X_2015_1000 NAC_6_2_C</v>
      </c>
      <c r="G681" s="663"/>
    </row>
    <row r="682" spans="1:7" ht="13.5" thickBot="1" x14ac:dyDescent="0.25">
      <c r="A682" s="369" t="str">
        <f>Cover!$G$25</f>
        <v>NO</v>
      </c>
      <c r="B682" s="322" t="s">
        <v>219</v>
      </c>
      <c r="C682" s="320">
        <v>2015</v>
      </c>
      <c r="D682" s="329" t="s">
        <v>214</v>
      </c>
      <c r="E682" s="331" t="s">
        <v>118</v>
      </c>
      <c r="F682" s="320" t="str">
        <f t="shared" si="10"/>
        <v>NO_EX_X_2015_1000 NAC_6_2_NC</v>
      </c>
      <c r="G682" s="663"/>
    </row>
    <row r="683" spans="1:7" ht="13.5" thickBot="1" x14ac:dyDescent="0.25">
      <c r="A683" s="369" t="str">
        <f>Cover!$G$25</f>
        <v>NO</v>
      </c>
      <c r="B683" s="322" t="s">
        <v>219</v>
      </c>
      <c r="C683" s="320">
        <v>2015</v>
      </c>
      <c r="D683" s="329" t="s">
        <v>214</v>
      </c>
      <c r="E683" s="331" t="s">
        <v>119</v>
      </c>
      <c r="F683" s="320" t="str">
        <f t="shared" si="10"/>
        <v>NO_EX_X_2015_1000 NAC_6_2_NC_T</v>
      </c>
      <c r="G683" s="663"/>
    </row>
    <row r="684" spans="1:7" ht="13.5" thickBot="1" x14ac:dyDescent="0.25">
      <c r="A684" s="369" t="str">
        <f>Cover!$G$25</f>
        <v>NO</v>
      </c>
      <c r="B684" s="322" t="s">
        <v>219</v>
      </c>
      <c r="C684" s="320">
        <v>2015</v>
      </c>
      <c r="D684" s="329" t="s">
        <v>214</v>
      </c>
      <c r="E684" s="331" t="s">
        <v>120</v>
      </c>
      <c r="F684" s="320" t="str">
        <f t="shared" si="10"/>
        <v>NO_EX_X_2015_1000 NAC_6_3</v>
      </c>
      <c r="G684" s="663"/>
    </row>
    <row r="685" spans="1:7" ht="13.5" thickBot="1" x14ac:dyDescent="0.25">
      <c r="A685" s="369" t="str">
        <f>Cover!$G$25</f>
        <v>NO</v>
      </c>
      <c r="B685" s="322" t="s">
        <v>219</v>
      </c>
      <c r="C685" s="320">
        <v>2015</v>
      </c>
      <c r="D685" s="329" t="s">
        <v>214</v>
      </c>
      <c r="E685" s="331" t="s">
        <v>121</v>
      </c>
      <c r="F685" s="320" t="str">
        <f t="shared" si="10"/>
        <v>NO_EX_X_2015_1000 NAC_6_3_1</v>
      </c>
      <c r="G685" s="663"/>
    </row>
    <row r="686" spans="1:7" ht="13.5" thickBot="1" x14ac:dyDescent="0.25">
      <c r="A686" s="369" t="str">
        <f>Cover!$G$25</f>
        <v>NO</v>
      </c>
      <c r="B686" s="322" t="s">
        <v>219</v>
      </c>
      <c r="C686" s="320">
        <v>2015</v>
      </c>
      <c r="D686" s="329" t="s">
        <v>214</v>
      </c>
      <c r="E686" s="331" t="s">
        <v>122</v>
      </c>
      <c r="F686" s="320" t="str">
        <f t="shared" si="10"/>
        <v>NO_EX_X_2015_1000 NAC_6_4</v>
      </c>
      <c r="G686" s="663"/>
    </row>
    <row r="687" spans="1:7" ht="13.5" thickBot="1" x14ac:dyDescent="0.25">
      <c r="A687" s="369" t="str">
        <f>Cover!$G$25</f>
        <v>NO</v>
      </c>
      <c r="B687" s="322" t="s">
        <v>219</v>
      </c>
      <c r="C687" s="320">
        <v>2015</v>
      </c>
      <c r="D687" s="329" t="s">
        <v>214</v>
      </c>
      <c r="E687" s="331" t="s">
        <v>123</v>
      </c>
      <c r="F687" s="320" t="str">
        <f t="shared" si="10"/>
        <v>NO_EX_X_2015_1000 NAC_6_4_1</v>
      </c>
      <c r="G687" s="663"/>
    </row>
    <row r="688" spans="1:7" ht="13.5" thickBot="1" x14ac:dyDescent="0.25">
      <c r="A688" s="369" t="str">
        <f>Cover!$G$25</f>
        <v>NO</v>
      </c>
      <c r="B688" s="322" t="s">
        <v>219</v>
      </c>
      <c r="C688" s="320">
        <v>2015</v>
      </c>
      <c r="D688" s="329" t="s">
        <v>214</v>
      </c>
      <c r="E688" s="331" t="s">
        <v>124</v>
      </c>
      <c r="F688" s="320" t="str">
        <f t="shared" si="10"/>
        <v>NO_EX_X_2015_1000 NAC_6_4_2</v>
      </c>
      <c r="G688" s="663"/>
    </row>
    <row r="689" spans="1:7" ht="13.5" thickBot="1" x14ac:dyDescent="0.25">
      <c r="A689" s="369" t="str">
        <f>Cover!$G$25</f>
        <v>NO</v>
      </c>
      <c r="B689" s="322" t="s">
        <v>219</v>
      </c>
      <c r="C689" s="320">
        <v>2015</v>
      </c>
      <c r="D689" s="329" t="s">
        <v>214</v>
      </c>
      <c r="E689" s="331" t="s">
        <v>125</v>
      </c>
      <c r="F689" s="320" t="str">
        <f t="shared" si="10"/>
        <v>NO_EX_X_2015_1000 NAC_6_4_3</v>
      </c>
      <c r="G689" s="663"/>
    </row>
    <row r="690" spans="1:7" ht="13.5" thickBot="1" x14ac:dyDescent="0.25">
      <c r="A690" s="369" t="str">
        <f>Cover!$G$25</f>
        <v>NO</v>
      </c>
      <c r="B690" s="322" t="s">
        <v>219</v>
      </c>
      <c r="C690" s="320">
        <v>2015</v>
      </c>
      <c r="D690" s="329" t="s">
        <v>214</v>
      </c>
      <c r="E690" s="331">
        <v>7</v>
      </c>
      <c r="F690" s="320" t="str">
        <f t="shared" si="10"/>
        <v>NO_EX_X_2015_1000 NAC_7</v>
      </c>
      <c r="G690" s="663"/>
    </row>
    <row r="691" spans="1:7" ht="13.5" thickBot="1" x14ac:dyDescent="0.25">
      <c r="A691" s="369" t="str">
        <f>Cover!$G$25</f>
        <v>NO</v>
      </c>
      <c r="B691" s="329" t="s">
        <v>219</v>
      </c>
      <c r="C691" s="320">
        <v>2015</v>
      </c>
      <c r="D691" s="329" t="s">
        <v>214</v>
      </c>
      <c r="E691" s="339" t="s">
        <v>126</v>
      </c>
      <c r="F691" s="320" t="str">
        <f t="shared" si="10"/>
        <v>NO_EX_X_2015_1000 NAC_7_1</v>
      </c>
      <c r="G691" s="663"/>
    </row>
    <row r="692" spans="1:7" ht="13.5" thickBot="1" x14ac:dyDescent="0.25">
      <c r="A692" s="369" t="str">
        <f>Cover!$G$25</f>
        <v>NO</v>
      </c>
      <c r="B692" s="541" t="s">
        <v>219</v>
      </c>
      <c r="C692" s="320">
        <v>2015</v>
      </c>
      <c r="D692" s="329" t="s">
        <v>214</v>
      </c>
      <c r="E692" s="338" t="s">
        <v>127</v>
      </c>
      <c r="F692" s="320" t="str">
        <f t="shared" si="10"/>
        <v>NO_EX_X_2015_1000 NAC_7_2</v>
      </c>
      <c r="G692" s="663"/>
    </row>
    <row r="693" spans="1:7" ht="13.5" thickBot="1" x14ac:dyDescent="0.25">
      <c r="A693" s="369" t="str">
        <f>Cover!$G$25</f>
        <v>NO</v>
      </c>
      <c r="B693" s="541" t="s">
        <v>219</v>
      </c>
      <c r="C693" s="320">
        <v>2015</v>
      </c>
      <c r="D693" s="329" t="s">
        <v>214</v>
      </c>
      <c r="E693" s="331" t="s">
        <v>128</v>
      </c>
      <c r="F693" s="320" t="str">
        <f t="shared" si="10"/>
        <v>NO_EX_X_2015_1000 NAC_7_3</v>
      </c>
      <c r="G693" s="663"/>
    </row>
    <row r="694" spans="1:7" ht="13.5" thickBot="1" x14ac:dyDescent="0.25">
      <c r="A694" s="369" t="str">
        <f>Cover!$G$25</f>
        <v>NO</v>
      </c>
      <c r="B694" s="541" t="s">
        <v>219</v>
      </c>
      <c r="C694" s="320">
        <v>2015</v>
      </c>
      <c r="D694" s="329" t="s">
        <v>214</v>
      </c>
      <c r="E694" s="331" t="s">
        <v>129</v>
      </c>
      <c r="F694" s="320" t="str">
        <f t="shared" si="10"/>
        <v>NO_EX_X_2015_1000 NAC_7_3_1</v>
      </c>
      <c r="G694" s="663"/>
    </row>
    <row r="695" spans="1:7" ht="13.5" thickBot="1" x14ac:dyDescent="0.25">
      <c r="A695" s="369" t="str">
        <f>Cover!$G$25</f>
        <v>NO</v>
      </c>
      <c r="B695" s="541" t="s">
        <v>219</v>
      </c>
      <c r="C695" s="320">
        <v>2015</v>
      </c>
      <c r="D695" s="329" t="s">
        <v>214</v>
      </c>
      <c r="E695" s="331" t="s">
        <v>130</v>
      </c>
      <c r="F695" s="320" t="str">
        <f t="shared" si="10"/>
        <v>NO_EX_X_2015_1000 NAC_7_3_2</v>
      </c>
      <c r="G695" s="663"/>
    </row>
    <row r="696" spans="1:7" ht="13.5" thickBot="1" x14ac:dyDescent="0.25">
      <c r="A696" s="369" t="str">
        <f>Cover!$G$25</f>
        <v>NO</v>
      </c>
      <c r="B696" s="541" t="s">
        <v>219</v>
      </c>
      <c r="C696" s="320">
        <v>2015</v>
      </c>
      <c r="D696" s="329" t="s">
        <v>214</v>
      </c>
      <c r="E696" s="331" t="s">
        <v>131</v>
      </c>
      <c r="F696" s="320" t="str">
        <f t="shared" si="10"/>
        <v>NO_EX_X_2015_1000 NAC_7_3_3</v>
      </c>
      <c r="G696" s="663"/>
    </row>
    <row r="697" spans="1:7" ht="13.5" thickBot="1" x14ac:dyDescent="0.25">
      <c r="A697" s="369" t="str">
        <f>Cover!$G$25</f>
        <v>NO</v>
      </c>
      <c r="B697" s="541" t="s">
        <v>219</v>
      </c>
      <c r="C697" s="320">
        <v>2015</v>
      </c>
      <c r="D697" s="329" t="s">
        <v>214</v>
      </c>
      <c r="E697" s="331" t="s">
        <v>132</v>
      </c>
      <c r="F697" s="320" t="str">
        <f t="shared" si="10"/>
        <v>NO_EX_X_2015_1000 NAC_7_3_4</v>
      </c>
      <c r="G697" s="663"/>
    </row>
    <row r="698" spans="1:7" ht="13.5" thickBot="1" x14ac:dyDescent="0.25">
      <c r="A698" s="369" t="str">
        <f>Cover!$G$25</f>
        <v>NO</v>
      </c>
      <c r="B698" s="541" t="s">
        <v>219</v>
      </c>
      <c r="C698" s="320">
        <v>2015</v>
      </c>
      <c r="D698" s="329" t="s">
        <v>214</v>
      </c>
      <c r="E698" s="331" t="s">
        <v>133</v>
      </c>
      <c r="F698" s="320" t="str">
        <f t="shared" si="10"/>
        <v>NO_EX_X_2015_1000 NAC_7_4</v>
      </c>
      <c r="G698" s="663"/>
    </row>
    <row r="699" spans="1:7" ht="13.5" thickBot="1" x14ac:dyDescent="0.25">
      <c r="A699" s="369" t="str">
        <f>Cover!$G$25</f>
        <v>NO</v>
      </c>
      <c r="B699" s="541" t="s">
        <v>219</v>
      </c>
      <c r="C699" s="320">
        <v>2015</v>
      </c>
      <c r="D699" s="329" t="s">
        <v>214</v>
      </c>
      <c r="E699" s="331">
        <v>8</v>
      </c>
      <c r="F699" s="320" t="str">
        <f t="shared" si="10"/>
        <v>NO_EX_X_2015_1000 NAC_8</v>
      </c>
      <c r="G699" s="663"/>
    </row>
    <row r="700" spans="1:7" ht="13.5" thickBot="1" x14ac:dyDescent="0.25">
      <c r="A700" s="369" t="str">
        <f>Cover!$G$25</f>
        <v>NO</v>
      </c>
      <c r="B700" s="541" t="s">
        <v>219</v>
      </c>
      <c r="C700" s="320">
        <v>2015</v>
      </c>
      <c r="D700" s="329" t="s">
        <v>214</v>
      </c>
      <c r="E700" s="331" t="s">
        <v>134</v>
      </c>
      <c r="F700" s="320" t="str">
        <f t="shared" si="10"/>
        <v>NO_EX_X_2015_1000 NAC_8_1</v>
      </c>
      <c r="G700" s="663"/>
    </row>
    <row r="701" spans="1:7" ht="13.5" thickBot="1" x14ac:dyDescent="0.25">
      <c r="A701" s="369" t="str">
        <f>Cover!$G$25</f>
        <v>NO</v>
      </c>
      <c r="B701" s="541" t="s">
        <v>219</v>
      </c>
      <c r="C701" s="320">
        <v>2015</v>
      </c>
      <c r="D701" s="329" t="s">
        <v>214</v>
      </c>
      <c r="E701" s="331" t="s">
        <v>135</v>
      </c>
      <c r="F701" s="320" t="str">
        <f t="shared" si="10"/>
        <v>NO_EX_X_2015_1000 NAC_8_2</v>
      </c>
      <c r="G701" s="663"/>
    </row>
    <row r="702" spans="1:7" ht="13.5" thickBot="1" x14ac:dyDescent="0.25">
      <c r="A702" s="369" t="str">
        <f>Cover!$G$25</f>
        <v>NO</v>
      </c>
      <c r="B702" s="541" t="s">
        <v>219</v>
      </c>
      <c r="C702" s="320">
        <v>2015</v>
      </c>
      <c r="D702" s="329" t="s">
        <v>214</v>
      </c>
      <c r="E702" s="331">
        <v>9</v>
      </c>
      <c r="F702" s="320" t="str">
        <f t="shared" si="10"/>
        <v>NO_EX_X_2015_1000 NAC_9</v>
      </c>
      <c r="G702" s="663"/>
    </row>
    <row r="703" spans="1:7" ht="13.5" thickBot="1" x14ac:dyDescent="0.25">
      <c r="A703" s="369" t="str">
        <f>Cover!$G$25</f>
        <v>NO</v>
      </c>
      <c r="B703" s="541" t="s">
        <v>219</v>
      </c>
      <c r="C703" s="320">
        <v>2015</v>
      </c>
      <c r="D703" s="329" t="s">
        <v>214</v>
      </c>
      <c r="E703" s="331">
        <v>10</v>
      </c>
      <c r="F703" s="320" t="str">
        <f t="shared" si="10"/>
        <v>NO_EX_X_2015_1000 NAC_10</v>
      </c>
      <c r="G703" s="663"/>
    </row>
    <row r="704" spans="1:7" ht="13.5" thickBot="1" x14ac:dyDescent="0.25">
      <c r="A704" s="369" t="str">
        <f>Cover!$G$25</f>
        <v>NO</v>
      </c>
      <c r="B704" s="541" t="s">
        <v>219</v>
      </c>
      <c r="C704" s="320">
        <v>2015</v>
      </c>
      <c r="D704" s="329" t="s">
        <v>214</v>
      </c>
      <c r="E704" s="331" t="s">
        <v>136</v>
      </c>
      <c r="F704" s="320" t="str">
        <f t="shared" si="10"/>
        <v>NO_EX_X_2015_1000 NAC_10_1</v>
      </c>
      <c r="G704" s="663"/>
    </row>
    <row r="705" spans="1:7" ht="13.5" thickBot="1" x14ac:dyDescent="0.25">
      <c r="A705" s="369" t="str">
        <f>Cover!$G$25</f>
        <v>NO</v>
      </c>
      <c r="B705" s="541" t="s">
        <v>219</v>
      </c>
      <c r="C705" s="320">
        <v>2015</v>
      </c>
      <c r="D705" s="329" t="s">
        <v>214</v>
      </c>
      <c r="E705" s="331" t="s">
        <v>137</v>
      </c>
      <c r="F705" s="320" t="str">
        <f t="shared" si="10"/>
        <v>NO_EX_X_2015_1000 NAC_10_1_1</v>
      </c>
      <c r="G705" s="663"/>
    </row>
    <row r="706" spans="1:7" ht="13.5" thickBot="1" x14ac:dyDescent="0.25">
      <c r="A706" s="369" t="str">
        <f>Cover!$G$25</f>
        <v>NO</v>
      </c>
      <c r="B706" s="541" t="s">
        <v>219</v>
      </c>
      <c r="C706" s="320">
        <v>2015</v>
      </c>
      <c r="D706" s="329" t="s">
        <v>214</v>
      </c>
      <c r="E706" s="331" t="s">
        <v>138</v>
      </c>
      <c r="F706" s="320" t="str">
        <f t="shared" si="10"/>
        <v>NO_EX_X_2015_1000 NAC_10_1_2</v>
      </c>
      <c r="G706" s="663"/>
    </row>
    <row r="707" spans="1:7" ht="13.5" thickBot="1" x14ac:dyDescent="0.25">
      <c r="A707" s="369" t="str">
        <f>Cover!$G$25</f>
        <v>NO</v>
      </c>
      <c r="B707" s="541" t="s">
        <v>219</v>
      </c>
      <c r="C707" s="320">
        <v>2015</v>
      </c>
      <c r="D707" s="329" t="s">
        <v>214</v>
      </c>
      <c r="E707" s="331" t="s">
        <v>139</v>
      </c>
      <c r="F707" s="320" t="str">
        <f t="shared" ref="F707:F770" si="11">CONCATENATE(A707,"_",B707,"_",C707,"_",D707,"_",E707)</f>
        <v>NO_EX_X_2015_1000 NAC_10_1_3</v>
      </c>
      <c r="G707" s="663"/>
    </row>
    <row r="708" spans="1:7" ht="13.5" thickBot="1" x14ac:dyDescent="0.25">
      <c r="A708" s="369" t="str">
        <f>Cover!$G$25</f>
        <v>NO</v>
      </c>
      <c r="B708" s="541" t="s">
        <v>219</v>
      </c>
      <c r="C708" s="320">
        <v>2015</v>
      </c>
      <c r="D708" s="329" t="s">
        <v>214</v>
      </c>
      <c r="E708" s="331" t="s">
        <v>140</v>
      </c>
      <c r="F708" s="320" t="str">
        <f t="shared" si="11"/>
        <v>NO_EX_X_2015_1000 NAC_10_1_4</v>
      </c>
      <c r="G708" s="663"/>
    </row>
    <row r="709" spans="1:7" ht="13.5" thickBot="1" x14ac:dyDescent="0.25">
      <c r="A709" s="369" t="str">
        <f>Cover!$G$25</f>
        <v>NO</v>
      </c>
      <c r="B709" s="541" t="s">
        <v>219</v>
      </c>
      <c r="C709" s="320">
        <v>2015</v>
      </c>
      <c r="D709" s="329" t="s">
        <v>214</v>
      </c>
      <c r="E709" s="331" t="s">
        <v>141</v>
      </c>
      <c r="F709" s="320" t="str">
        <f t="shared" si="11"/>
        <v>NO_EX_X_2015_1000 NAC_10_2</v>
      </c>
      <c r="G709" s="663"/>
    </row>
    <row r="710" spans="1:7" ht="13.5" thickBot="1" x14ac:dyDescent="0.25">
      <c r="A710" s="369" t="str">
        <f>Cover!$G$25</f>
        <v>NO</v>
      </c>
      <c r="B710" s="324" t="s">
        <v>219</v>
      </c>
      <c r="C710" s="320">
        <v>2015</v>
      </c>
      <c r="D710" s="338" t="s">
        <v>214</v>
      </c>
      <c r="E710" s="338" t="s">
        <v>142</v>
      </c>
      <c r="F710" s="320" t="str">
        <f t="shared" si="11"/>
        <v>NO_EX_X_2015_1000 NAC_10_3</v>
      </c>
      <c r="G710" s="663"/>
    </row>
    <row r="711" spans="1:7" ht="13.5" thickBot="1" x14ac:dyDescent="0.25">
      <c r="A711" s="369" t="str">
        <f>Cover!$G$25</f>
        <v>NO</v>
      </c>
      <c r="B711" s="322" t="s">
        <v>219</v>
      </c>
      <c r="C711" s="320">
        <v>2015</v>
      </c>
      <c r="D711" s="331" t="s">
        <v>214</v>
      </c>
      <c r="E711" s="331" t="s">
        <v>143</v>
      </c>
      <c r="F711" s="320" t="str">
        <f t="shared" si="11"/>
        <v>NO_EX_X_2015_1000 NAC_10_3_1</v>
      </c>
      <c r="G711" s="663"/>
    </row>
    <row r="712" spans="1:7" ht="13.5" thickBot="1" x14ac:dyDescent="0.25">
      <c r="A712" s="369" t="str">
        <f>Cover!$G$25</f>
        <v>NO</v>
      </c>
      <c r="B712" s="322" t="s">
        <v>219</v>
      </c>
      <c r="C712" s="320">
        <v>2015</v>
      </c>
      <c r="D712" s="331" t="s">
        <v>214</v>
      </c>
      <c r="E712" s="331" t="s">
        <v>144</v>
      </c>
      <c r="F712" s="320" t="str">
        <f t="shared" si="11"/>
        <v>NO_EX_X_2015_1000 NAC_10_3_2</v>
      </c>
      <c r="G712" s="663"/>
    </row>
    <row r="713" spans="1:7" ht="13.5" thickBot="1" x14ac:dyDescent="0.25">
      <c r="A713" s="369" t="str">
        <f>Cover!$G$25</f>
        <v>NO</v>
      </c>
      <c r="B713" s="322" t="s">
        <v>219</v>
      </c>
      <c r="C713" s="320">
        <v>2015</v>
      </c>
      <c r="D713" s="331" t="s">
        <v>214</v>
      </c>
      <c r="E713" s="331" t="s">
        <v>145</v>
      </c>
      <c r="F713" s="320" t="str">
        <f t="shared" si="11"/>
        <v>NO_EX_X_2015_1000 NAC_10_3_3</v>
      </c>
      <c r="G713" s="663"/>
    </row>
    <row r="714" spans="1:7" ht="13.5" thickBot="1" x14ac:dyDescent="0.25">
      <c r="A714" s="369" t="str">
        <f>Cover!$G$25</f>
        <v>NO</v>
      </c>
      <c r="B714" s="322" t="s">
        <v>219</v>
      </c>
      <c r="C714" s="320">
        <v>2015</v>
      </c>
      <c r="D714" s="331" t="s">
        <v>214</v>
      </c>
      <c r="E714" s="331" t="s">
        <v>146</v>
      </c>
      <c r="F714" s="320" t="str">
        <f t="shared" si="11"/>
        <v>NO_EX_X_2015_1000 NAC_10_3_4</v>
      </c>
      <c r="G714" s="663"/>
    </row>
    <row r="715" spans="1:7" ht="13.5" thickBot="1" x14ac:dyDescent="0.25">
      <c r="A715" s="369" t="str">
        <f>Cover!$G$25</f>
        <v>NO</v>
      </c>
      <c r="B715" s="322" t="s">
        <v>219</v>
      </c>
      <c r="C715" s="320">
        <v>2015</v>
      </c>
      <c r="D715" s="331" t="s">
        <v>214</v>
      </c>
      <c r="E715" s="331" t="s">
        <v>147</v>
      </c>
      <c r="F715" s="320" t="str">
        <f t="shared" si="11"/>
        <v>NO_EX_X_2015_1000 NAC_10_4</v>
      </c>
      <c r="G715" s="663"/>
    </row>
    <row r="716" spans="1:7" ht="13.5" thickBot="1" x14ac:dyDescent="0.25">
      <c r="A716" s="369" t="str">
        <f>Cover!$G$25</f>
        <v>NO</v>
      </c>
      <c r="B716" s="322" t="s">
        <v>293</v>
      </c>
      <c r="C716" s="320">
        <v>2015</v>
      </c>
      <c r="D716" s="331" t="s">
        <v>291</v>
      </c>
      <c r="E716" s="331" t="s">
        <v>227</v>
      </c>
      <c r="F716" s="320" t="str">
        <f t="shared" si="11"/>
        <v>NO_P_2015_1000 m3_EU2_1</v>
      </c>
      <c r="G716" s="663"/>
    </row>
    <row r="717" spans="1:7" ht="13.5" thickBot="1" x14ac:dyDescent="0.25">
      <c r="A717" s="369" t="str">
        <f>Cover!$G$25</f>
        <v>NO</v>
      </c>
      <c r="B717" s="322" t="s">
        <v>293</v>
      </c>
      <c r="C717" s="320">
        <v>2015</v>
      </c>
      <c r="D717" s="331" t="s">
        <v>291</v>
      </c>
      <c r="E717" s="331" t="s">
        <v>228</v>
      </c>
      <c r="F717" s="320" t="str">
        <f t="shared" si="11"/>
        <v>NO_P_2015_1000 m3_EU2_1_C</v>
      </c>
      <c r="G717" s="663"/>
    </row>
    <row r="718" spans="1:7" ht="13.5" thickBot="1" x14ac:dyDescent="0.25">
      <c r="A718" s="369" t="str">
        <f>Cover!$G$25</f>
        <v>NO</v>
      </c>
      <c r="B718" s="322" t="s">
        <v>293</v>
      </c>
      <c r="C718" s="320">
        <v>2015</v>
      </c>
      <c r="D718" s="331" t="s">
        <v>291</v>
      </c>
      <c r="E718" s="331" t="s">
        <v>229</v>
      </c>
      <c r="F718" s="320" t="str">
        <f t="shared" si="11"/>
        <v>NO_P_2015_1000 m3_EU2_1_NC</v>
      </c>
      <c r="G718" s="663"/>
    </row>
    <row r="719" spans="1:7" ht="13.5" thickBot="1" x14ac:dyDescent="0.25">
      <c r="A719" s="369" t="str">
        <f>Cover!$G$25</f>
        <v>NO</v>
      </c>
      <c r="B719" s="322" t="s">
        <v>293</v>
      </c>
      <c r="C719" s="320">
        <v>2015</v>
      </c>
      <c r="D719" s="331" t="s">
        <v>291</v>
      </c>
      <c r="E719" s="331" t="s">
        <v>230</v>
      </c>
      <c r="F719" s="320" t="str">
        <f t="shared" si="11"/>
        <v>NO_P_2015_1000 m3_EU2_1_1</v>
      </c>
      <c r="G719" s="663"/>
    </row>
    <row r="720" spans="1:7" ht="13.5" thickBot="1" x14ac:dyDescent="0.25">
      <c r="A720" s="369" t="str">
        <f>Cover!$G$25</f>
        <v>NO</v>
      </c>
      <c r="B720" s="322" t="s">
        <v>293</v>
      </c>
      <c r="C720" s="320">
        <v>2015</v>
      </c>
      <c r="D720" s="331" t="s">
        <v>291</v>
      </c>
      <c r="E720" s="331" t="s">
        <v>231</v>
      </c>
      <c r="F720" s="320" t="str">
        <f t="shared" si="11"/>
        <v>NO_P_2015_1000 m3_EU2_1_1_C</v>
      </c>
      <c r="G720" s="663"/>
    </row>
    <row r="721" spans="1:7" ht="13.5" thickBot="1" x14ac:dyDescent="0.25">
      <c r="A721" s="369" t="str">
        <f>Cover!$G$25</f>
        <v>NO</v>
      </c>
      <c r="B721" s="322" t="s">
        <v>293</v>
      </c>
      <c r="C721" s="320">
        <v>2015</v>
      </c>
      <c r="D721" s="331" t="s">
        <v>291</v>
      </c>
      <c r="E721" s="331" t="s">
        <v>232</v>
      </c>
      <c r="F721" s="320" t="str">
        <f t="shared" si="11"/>
        <v>NO_P_2015_1000 m3_EU2_1_1_NC</v>
      </c>
      <c r="G721" s="663"/>
    </row>
    <row r="722" spans="1:7" ht="13.5" thickBot="1" x14ac:dyDescent="0.25">
      <c r="A722" s="369" t="str">
        <f>Cover!$G$25</f>
        <v>NO</v>
      </c>
      <c r="B722" s="322" t="s">
        <v>293</v>
      </c>
      <c r="C722" s="320">
        <v>2015</v>
      </c>
      <c r="D722" s="331" t="s">
        <v>291</v>
      </c>
      <c r="E722" s="331" t="s">
        <v>233</v>
      </c>
      <c r="F722" s="320" t="str">
        <f t="shared" si="11"/>
        <v>NO_P_2015_1000 m3_EU2_1_2</v>
      </c>
      <c r="G722" s="663"/>
    </row>
    <row r="723" spans="1:7" ht="13.5" thickBot="1" x14ac:dyDescent="0.25">
      <c r="A723" s="369" t="str">
        <f>Cover!$G$25</f>
        <v>NO</v>
      </c>
      <c r="B723" s="322" t="s">
        <v>293</v>
      </c>
      <c r="C723" s="320">
        <v>2015</v>
      </c>
      <c r="D723" s="331" t="s">
        <v>291</v>
      </c>
      <c r="E723" s="331" t="s">
        <v>234</v>
      </c>
      <c r="F723" s="320" t="str">
        <f t="shared" si="11"/>
        <v>NO_P_2015_1000 m3_EU2_1_2_C</v>
      </c>
      <c r="G723" s="663"/>
    </row>
    <row r="724" spans="1:7" ht="13.5" thickBot="1" x14ac:dyDescent="0.25">
      <c r="A724" s="369" t="str">
        <f>Cover!$G$25</f>
        <v>NO</v>
      </c>
      <c r="B724" s="322" t="s">
        <v>293</v>
      </c>
      <c r="C724" s="320">
        <v>2015</v>
      </c>
      <c r="D724" s="331" t="s">
        <v>291</v>
      </c>
      <c r="E724" s="331" t="s">
        <v>235</v>
      </c>
      <c r="F724" s="320" t="str">
        <f t="shared" si="11"/>
        <v>NO_P_2015_1000 m3_EU2_1_2_NC</v>
      </c>
      <c r="G724" s="663"/>
    </row>
    <row r="725" spans="1:7" ht="13.5" thickBot="1" x14ac:dyDescent="0.25">
      <c r="A725" s="369" t="str">
        <f>Cover!$G$25</f>
        <v>NO</v>
      </c>
      <c r="B725" s="322" t="s">
        <v>293</v>
      </c>
      <c r="C725" s="320">
        <v>2015</v>
      </c>
      <c r="D725" s="331" t="s">
        <v>291</v>
      </c>
      <c r="E725" s="331" t="s">
        <v>236</v>
      </c>
      <c r="F725" s="320" t="str">
        <f t="shared" si="11"/>
        <v>NO_P_2015_1000 m3_EU2_1_3</v>
      </c>
      <c r="G725" s="663"/>
    </row>
    <row r="726" spans="1:7" ht="13.5" thickBot="1" x14ac:dyDescent="0.25">
      <c r="A726" s="369" t="str">
        <f>Cover!$G$25</f>
        <v>NO</v>
      </c>
      <c r="B726" s="322" t="s">
        <v>293</v>
      </c>
      <c r="C726" s="320">
        <v>2015</v>
      </c>
      <c r="D726" s="331" t="s">
        <v>291</v>
      </c>
      <c r="E726" s="331" t="s">
        <v>237</v>
      </c>
      <c r="F726" s="320" t="str">
        <f t="shared" si="11"/>
        <v>NO_P_2015_1000 m3_EU2_1_3_C</v>
      </c>
      <c r="G726" s="663"/>
    </row>
    <row r="727" spans="1:7" ht="13.5" thickBot="1" x14ac:dyDescent="0.25">
      <c r="A727" s="369" t="str">
        <f>Cover!$G$25</f>
        <v>NO</v>
      </c>
      <c r="B727" s="322" t="s">
        <v>293</v>
      </c>
      <c r="C727" s="320">
        <v>2015</v>
      </c>
      <c r="D727" s="331" t="s">
        <v>291</v>
      </c>
      <c r="E727" s="331" t="s">
        <v>238</v>
      </c>
      <c r="F727" s="320" t="str">
        <f t="shared" si="11"/>
        <v>NO_P_2015_1000 m3_EU2_1_3_NC</v>
      </c>
      <c r="G727" s="663"/>
    </row>
    <row r="728" spans="1:7" ht="13.5" thickBot="1" x14ac:dyDescent="0.25">
      <c r="A728" s="369" t="str">
        <f>Cover!$G$25</f>
        <v>NO</v>
      </c>
      <c r="B728" s="322" t="s">
        <v>268</v>
      </c>
      <c r="C728" s="320">
        <v>2015</v>
      </c>
      <c r="D728" s="322" t="s">
        <v>291</v>
      </c>
      <c r="E728" s="331" t="s">
        <v>292</v>
      </c>
      <c r="F728" s="320" t="str">
        <f t="shared" si="11"/>
        <v>NO_P.OB_2015_1000 m3_1</v>
      </c>
      <c r="G728" s="663"/>
    </row>
    <row r="729" spans="1:7" ht="13.5" thickBot="1" x14ac:dyDescent="0.25">
      <c r="A729" s="369" t="str">
        <f>Cover!$G$25</f>
        <v>NO</v>
      </c>
      <c r="B729" s="322" t="s">
        <v>268</v>
      </c>
      <c r="C729" s="320">
        <v>2015</v>
      </c>
      <c r="D729" s="331" t="s">
        <v>291</v>
      </c>
      <c r="E729" s="331" t="s">
        <v>91</v>
      </c>
      <c r="F729" s="320" t="str">
        <f t="shared" si="11"/>
        <v>NO_P.OB_2015_1000 m3_1_C</v>
      </c>
      <c r="G729" s="663"/>
    </row>
    <row r="730" spans="1:7" ht="13.5" thickBot="1" x14ac:dyDescent="0.25">
      <c r="A730" s="369" t="str">
        <f>Cover!$G$25</f>
        <v>NO</v>
      </c>
      <c r="B730" s="322" t="s">
        <v>268</v>
      </c>
      <c r="C730" s="320">
        <v>2015</v>
      </c>
      <c r="D730" s="331" t="s">
        <v>291</v>
      </c>
      <c r="E730" s="331" t="s">
        <v>92</v>
      </c>
      <c r="F730" s="320" t="str">
        <f t="shared" si="11"/>
        <v>NO_P.OB_2015_1000 m3_1_NC</v>
      </c>
      <c r="G730" s="663"/>
    </row>
    <row r="731" spans="1:7" ht="13.5" thickBot="1" x14ac:dyDescent="0.25">
      <c r="A731" s="369" t="str">
        <f>Cover!$G$25</f>
        <v>NO</v>
      </c>
      <c r="B731" s="322" t="s">
        <v>268</v>
      </c>
      <c r="C731" s="320">
        <v>2015</v>
      </c>
      <c r="D731" s="331" t="s">
        <v>291</v>
      </c>
      <c r="E731" s="331" t="s">
        <v>93</v>
      </c>
      <c r="F731" s="320" t="str">
        <f t="shared" si="11"/>
        <v>NO_P.OB_2015_1000 m3_1_1</v>
      </c>
      <c r="G731" s="663"/>
    </row>
    <row r="732" spans="1:7" ht="13.5" thickBot="1" x14ac:dyDescent="0.25">
      <c r="A732" s="369" t="str">
        <f>Cover!$G$25</f>
        <v>NO</v>
      </c>
      <c r="B732" s="322" t="s">
        <v>268</v>
      </c>
      <c r="C732" s="320">
        <v>2015</v>
      </c>
      <c r="D732" s="331" t="s">
        <v>291</v>
      </c>
      <c r="E732" s="331" t="s">
        <v>94</v>
      </c>
      <c r="F732" s="320" t="str">
        <f t="shared" si="11"/>
        <v>NO_P.OB_2015_1000 m3_1_1_C</v>
      </c>
      <c r="G732" s="663"/>
    </row>
    <row r="733" spans="1:7" ht="13.5" thickBot="1" x14ac:dyDescent="0.25">
      <c r="A733" s="369" t="str">
        <f>Cover!$G$25</f>
        <v>NO</v>
      </c>
      <c r="B733" s="322" t="s">
        <v>268</v>
      </c>
      <c r="C733" s="320">
        <v>2015</v>
      </c>
      <c r="D733" s="331" t="s">
        <v>291</v>
      </c>
      <c r="E733" s="331" t="s">
        <v>95</v>
      </c>
      <c r="F733" s="320" t="str">
        <f t="shared" si="11"/>
        <v>NO_P.OB_2015_1000 m3_1_1_NC</v>
      </c>
      <c r="G733" s="663"/>
    </row>
    <row r="734" spans="1:7" ht="13.5" thickBot="1" x14ac:dyDescent="0.25">
      <c r="A734" s="369" t="str">
        <f>Cover!$G$25</f>
        <v>NO</v>
      </c>
      <c r="B734" s="322" t="s">
        <v>268</v>
      </c>
      <c r="C734" s="320">
        <v>2015</v>
      </c>
      <c r="D734" s="331" t="s">
        <v>291</v>
      </c>
      <c r="E734" s="331" t="s">
        <v>96</v>
      </c>
      <c r="F734" s="320" t="str">
        <f t="shared" si="11"/>
        <v>NO_P.OB_2015_1000 m3_1_2</v>
      </c>
      <c r="G734" s="663"/>
    </row>
    <row r="735" spans="1:7" ht="13.5" thickBot="1" x14ac:dyDescent="0.25">
      <c r="A735" s="369" t="str">
        <f>Cover!$G$25</f>
        <v>NO</v>
      </c>
      <c r="B735" s="322" t="s">
        <v>268</v>
      </c>
      <c r="C735" s="320">
        <v>2015</v>
      </c>
      <c r="D735" s="331" t="s">
        <v>291</v>
      </c>
      <c r="E735" s="331" t="s">
        <v>97</v>
      </c>
      <c r="F735" s="320" t="str">
        <f t="shared" si="11"/>
        <v>NO_P.OB_2015_1000 m3_1_2_C</v>
      </c>
      <c r="G735" s="663"/>
    </row>
    <row r="736" spans="1:7" ht="13.5" thickBot="1" x14ac:dyDescent="0.25">
      <c r="A736" s="369" t="str">
        <f>Cover!$G$25</f>
        <v>NO</v>
      </c>
      <c r="B736" s="322" t="s">
        <v>268</v>
      </c>
      <c r="C736" s="320">
        <v>2015</v>
      </c>
      <c r="D736" s="331" t="s">
        <v>291</v>
      </c>
      <c r="E736" s="331" t="s">
        <v>98</v>
      </c>
      <c r="F736" s="320" t="str">
        <f t="shared" si="11"/>
        <v>NO_P.OB_2015_1000 m3_1_2_NC</v>
      </c>
      <c r="G736" s="663"/>
    </row>
    <row r="737" spans="1:7" ht="13.5" thickBot="1" x14ac:dyDescent="0.25">
      <c r="A737" s="369" t="str">
        <f>Cover!$G$25</f>
        <v>NO</v>
      </c>
      <c r="B737" s="322" t="s">
        <v>268</v>
      </c>
      <c r="C737" s="320">
        <v>2015</v>
      </c>
      <c r="D737" s="331" t="s">
        <v>291</v>
      </c>
      <c r="E737" s="331" t="s">
        <v>100</v>
      </c>
      <c r="F737" s="320" t="str">
        <f t="shared" si="11"/>
        <v>NO_P.OB_2015_1000 m3_1_2_1</v>
      </c>
      <c r="G737" s="663"/>
    </row>
    <row r="738" spans="1:7" ht="13.5" thickBot="1" x14ac:dyDescent="0.25">
      <c r="A738" s="369" t="str">
        <f>Cover!$G$25</f>
        <v>NO</v>
      </c>
      <c r="B738" s="322" t="s">
        <v>268</v>
      </c>
      <c r="C738" s="320">
        <v>2015</v>
      </c>
      <c r="D738" s="331" t="s">
        <v>291</v>
      </c>
      <c r="E738" s="331" t="s">
        <v>101</v>
      </c>
      <c r="F738" s="320" t="str">
        <f t="shared" si="11"/>
        <v>NO_P.OB_2015_1000 m3_1_2_1_C</v>
      </c>
      <c r="G738" s="663"/>
    </row>
    <row r="739" spans="1:7" ht="13.5" thickBot="1" x14ac:dyDescent="0.25">
      <c r="A739" s="369" t="str">
        <f>Cover!$G$25</f>
        <v>NO</v>
      </c>
      <c r="B739" s="322" t="s">
        <v>268</v>
      </c>
      <c r="C739" s="320">
        <v>2015</v>
      </c>
      <c r="D739" s="331" t="s">
        <v>291</v>
      </c>
      <c r="E739" s="331" t="s">
        <v>102</v>
      </c>
      <c r="F739" s="320" t="str">
        <f t="shared" si="11"/>
        <v>NO_P.OB_2015_1000 m3_1_2_1_NC</v>
      </c>
      <c r="G739" s="663"/>
    </row>
    <row r="740" spans="1:7" ht="13.5" thickBot="1" x14ac:dyDescent="0.25">
      <c r="A740" s="369" t="str">
        <f>Cover!$G$25</f>
        <v>NO</v>
      </c>
      <c r="B740" s="322" t="s">
        <v>268</v>
      </c>
      <c r="C740" s="320">
        <v>2015</v>
      </c>
      <c r="D740" s="331" t="s">
        <v>291</v>
      </c>
      <c r="E740" s="331" t="s">
        <v>103</v>
      </c>
      <c r="F740" s="320" t="str">
        <f t="shared" si="11"/>
        <v>NO_P.OB_2015_1000 m3_1_2_2</v>
      </c>
      <c r="G740" s="663"/>
    </row>
    <row r="741" spans="1:7" ht="13.5" thickBot="1" x14ac:dyDescent="0.25">
      <c r="A741" s="369" t="str">
        <f>Cover!$G$25</f>
        <v>NO</v>
      </c>
      <c r="B741" s="322" t="s">
        <v>268</v>
      </c>
      <c r="C741" s="320">
        <v>2015</v>
      </c>
      <c r="D741" s="331" t="s">
        <v>291</v>
      </c>
      <c r="E741" s="331" t="s">
        <v>104</v>
      </c>
      <c r="F741" s="320" t="str">
        <f t="shared" si="11"/>
        <v>NO_P.OB_2015_1000 m3_1_2_2_C</v>
      </c>
      <c r="G741" s="663"/>
    </row>
    <row r="742" spans="1:7" ht="13.5" thickBot="1" x14ac:dyDescent="0.25">
      <c r="A742" s="369" t="str">
        <f>Cover!$G$25</f>
        <v>NO</v>
      </c>
      <c r="B742" s="322" t="s">
        <v>268</v>
      </c>
      <c r="C742" s="320">
        <v>2015</v>
      </c>
      <c r="D742" s="331" t="s">
        <v>291</v>
      </c>
      <c r="E742" s="331" t="s">
        <v>105</v>
      </c>
      <c r="F742" s="320" t="str">
        <f t="shared" si="11"/>
        <v>NO_P.OB_2015_1000 m3_1_2_2_NC</v>
      </c>
      <c r="G742" s="663"/>
    </row>
    <row r="743" spans="1:7" ht="13.5" thickBot="1" x14ac:dyDescent="0.25">
      <c r="A743" s="369" t="str">
        <f>Cover!$G$25</f>
        <v>NO</v>
      </c>
      <c r="B743" s="322" t="s">
        <v>268</v>
      </c>
      <c r="C743" s="320">
        <v>2015</v>
      </c>
      <c r="D743" s="331" t="s">
        <v>291</v>
      </c>
      <c r="E743" s="331" t="s">
        <v>106</v>
      </c>
      <c r="F743" s="320" t="str">
        <f t="shared" si="11"/>
        <v>NO_P.OB_2015_1000 m3_1_2_3</v>
      </c>
      <c r="G743" s="663"/>
    </row>
    <row r="744" spans="1:7" ht="13.5" thickBot="1" x14ac:dyDescent="0.25">
      <c r="A744" s="369" t="str">
        <f>Cover!$G$25</f>
        <v>NO</v>
      </c>
      <c r="B744" s="322" t="s">
        <v>268</v>
      </c>
      <c r="C744" s="320">
        <v>2015</v>
      </c>
      <c r="D744" s="331" t="s">
        <v>291</v>
      </c>
      <c r="E744" s="331" t="s">
        <v>107</v>
      </c>
      <c r="F744" s="320" t="str">
        <f t="shared" si="11"/>
        <v>NO_P.OB_2015_1000 m3_1_2_3_C</v>
      </c>
      <c r="G744" s="663"/>
    </row>
    <row r="745" spans="1:7" ht="13.5" thickBot="1" x14ac:dyDescent="0.25">
      <c r="A745" s="369" t="str">
        <f>Cover!$G$25</f>
        <v>NO</v>
      </c>
      <c r="B745" s="322" t="s">
        <v>268</v>
      </c>
      <c r="C745" s="320">
        <v>2015</v>
      </c>
      <c r="D745" s="331" t="s">
        <v>291</v>
      </c>
      <c r="E745" s="331" t="s">
        <v>108</v>
      </c>
      <c r="F745" s="320" t="str">
        <f t="shared" si="11"/>
        <v>NO_P.OB_2015_1000 m3_1_2_3_NC</v>
      </c>
      <c r="G745" s="663"/>
    </row>
    <row r="746" spans="1:7" ht="13.5" thickBot="1" x14ac:dyDescent="0.25">
      <c r="A746" s="369" t="str">
        <f>Cover!$G$25</f>
        <v>NO</v>
      </c>
      <c r="B746" s="322" t="s">
        <v>293</v>
      </c>
      <c r="C746" s="320">
        <v>2014</v>
      </c>
      <c r="D746" s="331" t="s">
        <v>291</v>
      </c>
      <c r="E746" s="331" t="s">
        <v>292</v>
      </c>
      <c r="F746" s="320" t="str">
        <f t="shared" si="11"/>
        <v>NO_P_2014_1000 m3_1</v>
      </c>
      <c r="G746" s="663"/>
    </row>
    <row r="747" spans="1:7" ht="13.5" thickBot="1" x14ac:dyDescent="0.25">
      <c r="A747" s="369" t="str">
        <f>Cover!$G$25</f>
        <v>NO</v>
      </c>
      <c r="B747" s="322" t="s">
        <v>293</v>
      </c>
      <c r="C747" s="320">
        <v>2014</v>
      </c>
      <c r="D747" s="331" t="s">
        <v>291</v>
      </c>
      <c r="E747" s="331" t="s">
        <v>91</v>
      </c>
      <c r="F747" s="320" t="str">
        <f t="shared" si="11"/>
        <v>NO_P_2014_1000 m3_1_C</v>
      </c>
      <c r="G747" s="663"/>
    </row>
    <row r="748" spans="1:7" ht="13.5" thickBot="1" x14ac:dyDescent="0.25">
      <c r="A748" s="369" t="str">
        <f>Cover!$G$25</f>
        <v>NO</v>
      </c>
      <c r="B748" s="322" t="s">
        <v>293</v>
      </c>
      <c r="C748" s="320">
        <v>2014</v>
      </c>
      <c r="D748" s="331" t="s">
        <v>291</v>
      </c>
      <c r="E748" s="331" t="s">
        <v>92</v>
      </c>
      <c r="F748" s="320" t="str">
        <f t="shared" si="11"/>
        <v>NO_P_2014_1000 m3_1_NC</v>
      </c>
      <c r="G748" s="663"/>
    </row>
    <row r="749" spans="1:7" ht="13.5" thickBot="1" x14ac:dyDescent="0.25">
      <c r="A749" s="369" t="str">
        <f>Cover!$G$25</f>
        <v>NO</v>
      </c>
      <c r="B749" s="322" t="s">
        <v>293</v>
      </c>
      <c r="C749" s="320">
        <v>2014</v>
      </c>
      <c r="D749" s="331" t="s">
        <v>291</v>
      </c>
      <c r="E749" s="331" t="s">
        <v>93</v>
      </c>
      <c r="F749" s="320" t="str">
        <f t="shared" si="11"/>
        <v>NO_P_2014_1000 m3_1_1</v>
      </c>
      <c r="G749" s="663"/>
    </row>
    <row r="750" spans="1:7" ht="13.5" thickBot="1" x14ac:dyDescent="0.25">
      <c r="A750" s="369" t="str">
        <f>Cover!$G$25</f>
        <v>NO</v>
      </c>
      <c r="B750" s="322" t="s">
        <v>293</v>
      </c>
      <c r="C750" s="320">
        <v>2014</v>
      </c>
      <c r="D750" s="322" t="s">
        <v>291</v>
      </c>
      <c r="E750" s="331" t="s">
        <v>94</v>
      </c>
      <c r="F750" s="320" t="str">
        <f t="shared" si="11"/>
        <v>NO_P_2014_1000 m3_1_1_C</v>
      </c>
      <c r="G750" s="663"/>
    </row>
    <row r="751" spans="1:7" ht="13.5" thickBot="1" x14ac:dyDescent="0.25">
      <c r="A751" s="369" t="str">
        <f>Cover!$G$25</f>
        <v>NO</v>
      </c>
      <c r="B751" s="322" t="s">
        <v>293</v>
      </c>
      <c r="C751" s="320">
        <v>2014</v>
      </c>
      <c r="D751" s="322" t="s">
        <v>291</v>
      </c>
      <c r="E751" s="331" t="s">
        <v>95</v>
      </c>
      <c r="F751" s="320" t="str">
        <f t="shared" si="11"/>
        <v>NO_P_2014_1000 m3_1_1_NC</v>
      </c>
      <c r="G751" s="663"/>
    </row>
    <row r="752" spans="1:7" ht="13.5" thickBot="1" x14ac:dyDescent="0.25">
      <c r="A752" s="369" t="str">
        <f>Cover!$G$25</f>
        <v>NO</v>
      </c>
      <c r="B752" s="322" t="s">
        <v>293</v>
      </c>
      <c r="C752" s="320">
        <v>2014</v>
      </c>
      <c r="D752" s="322" t="s">
        <v>291</v>
      </c>
      <c r="E752" s="331" t="s">
        <v>96</v>
      </c>
      <c r="F752" s="320" t="str">
        <f t="shared" si="11"/>
        <v>NO_P_2014_1000 m3_1_2</v>
      </c>
      <c r="G752" s="663"/>
    </row>
    <row r="753" spans="1:7" ht="13.5" thickBot="1" x14ac:dyDescent="0.25">
      <c r="A753" s="369" t="str">
        <f>Cover!$G$25</f>
        <v>NO</v>
      </c>
      <c r="B753" s="322" t="s">
        <v>293</v>
      </c>
      <c r="C753" s="320">
        <v>2014</v>
      </c>
      <c r="D753" s="322" t="s">
        <v>291</v>
      </c>
      <c r="E753" s="331" t="s">
        <v>97</v>
      </c>
      <c r="F753" s="320" t="str">
        <f t="shared" si="11"/>
        <v>NO_P_2014_1000 m3_1_2_C</v>
      </c>
      <c r="G753" s="663"/>
    </row>
    <row r="754" spans="1:7" ht="13.5" thickBot="1" x14ac:dyDescent="0.25">
      <c r="A754" s="369" t="str">
        <f>Cover!$G$25</f>
        <v>NO</v>
      </c>
      <c r="B754" s="322" t="s">
        <v>293</v>
      </c>
      <c r="C754" s="320">
        <v>2014</v>
      </c>
      <c r="D754" s="322" t="s">
        <v>291</v>
      </c>
      <c r="E754" s="331" t="s">
        <v>98</v>
      </c>
      <c r="F754" s="320" t="str">
        <f t="shared" si="11"/>
        <v>NO_P_2014_1000 m3_1_2_NC</v>
      </c>
      <c r="G754" s="663"/>
    </row>
    <row r="755" spans="1:7" ht="13.5" thickBot="1" x14ac:dyDescent="0.25">
      <c r="A755" s="369" t="str">
        <f>Cover!$G$25</f>
        <v>NO</v>
      </c>
      <c r="B755" s="322" t="s">
        <v>293</v>
      </c>
      <c r="C755" s="320">
        <v>2014</v>
      </c>
      <c r="D755" s="322" t="s">
        <v>291</v>
      </c>
      <c r="E755" s="331" t="s">
        <v>100</v>
      </c>
      <c r="F755" s="320" t="str">
        <f t="shared" si="11"/>
        <v>NO_P_2014_1000 m3_1_2_1</v>
      </c>
      <c r="G755" s="663"/>
    </row>
    <row r="756" spans="1:7" ht="13.5" thickBot="1" x14ac:dyDescent="0.25">
      <c r="A756" s="369" t="str">
        <f>Cover!$G$25</f>
        <v>NO</v>
      </c>
      <c r="B756" s="322" t="s">
        <v>293</v>
      </c>
      <c r="C756" s="320">
        <v>2014</v>
      </c>
      <c r="D756" s="322" t="s">
        <v>291</v>
      </c>
      <c r="E756" s="331" t="s">
        <v>101</v>
      </c>
      <c r="F756" s="320" t="str">
        <f t="shared" si="11"/>
        <v>NO_P_2014_1000 m3_1_2_1_C</v>
      </c>
      <c r="G756" s="663"/>
    </row>
    <row r="757" spans="1:7" ht="13.5" thickBot="1" x14ac:dyDescent="0.25">
      <c r="A757" s="369" t="str">
        <f>Cover!$G$25</f>
        <v>NO</v>
      </c>
      <c r="B757" s="322" t="s">
        <v>293</v>
      </c>
      <c r="C757" s="320">
        <v>2014</v>
      </c>
      <c r="D757" s="322" t="s">
        <v>291</v>
      </c>
      <c r="E757" s="331" t="s">
        <v>102</v>
      </c>
      <c r="F757" s="320" t="str">
        <f t="shared" si="11"/>
        <v>NO_P_2014_1000 m3_1_2_1_NC</v>
      </c>
      <c r="G757" s="663"/>
    </row>
    <row r="758" spans="1:7" ht="13.5" thickBot="1" x14ac:dyDescent="0.25">
      <c r="A758" s="369" t="str">
        <f>Cover!$G$25</f>
        <v>NO</v>
      </c>
      <c r="B758" s="322" t="s">
        <v>293</v>
      </c>
      <c r="C758" s="320">
        <v>2014</v>
      </c>
      <c r="D758" s="322" t="s">
        <v>291</v>
      </c>
      <c r="E758" s="331" t="s">
        <v>103</v>
      </c>
      <c r="F758" s="320" t="str">
        <f t="shared" si="11"/>
        <v>NO_P_2014_1000 m3_1_2_2</v>
      </c>
      <c r="G758" s="663"/>
    </row>
    <row r="759" spans="1:7" ht="13.5" thickBot="1" x14ac:dyDescent="0.25">
      <c r="A759" s="369" t="str">
        <f>Cover!$G$25</f>
        <v>NO</v>
      </c>
      <c r="B759" s="322" t="s">
        <v>293</v>
      </c>
      <c r="C759" s="320">
        <v>2014</v>
      </c>
      <c r="D759" s="322" t="s">
        <v>291</v>
      </c>
      <c r="E759" s="331" t="s">
        <v>104</v>
      </c>
      <c r="F759" s="320" t="str">
        <f t="shared" si="11"/>
        <v>NO_P_2014_1000 m3_1_2_2_C</v>
      </c>
      <c r="G759" s="663"/>
    </row>
    <row r="760" spans="1:7" ht="13.5" thickBot="1" x14ac:dyDescent="0.25">
      <c r="A760" s="369" t="str">
        <f>Cover!$G$25</f>
        <v>NO</v>
      </c>
      <c r="B760" s="322" t="s">
        <v>293</v>
      </c>
      <c r="C760" s="320">
        <v>2014</v>
      </c>
      <c r="D760" s="322" t="s">
        <v>291</v>
      </c>
      <c r="E760" s="331" t="s">
        <v>105</v>
      </c>
      <c r="F760" s="320" t="str">
        <f t="shared" si="11"/>
        <v>NO_P_2014_1000 m3_1_2_2_NC</v>
      </c>
      <c r="G760" s="663"/>
    </row>
    <row r="761" spans="1:7" ht="13.5" thickBot="1" x14ac:dyDescent="0.25">
      <c r="A761" s="369" t="str">
        <f>Cover!$G$25</f>
        <v>NO</v>
      </c>
      <c r="B761" s="322" t="s">
        <v>293</v>
      </c>
      <c r="C761" s="320">
        <v>2014</v>
      </c>
      <c r="D761" s="322" t="s">
        <v>291</v>
      </c>
      <c r="E761" s="331" t="s">
        <v>106</v>
      </c>
      <c r="F761" s="320" t="str">
        <f t="shared" si="11"/>
        <v>NO_P_2014_1000 m3_1_2_3</v>
      </c>
      <c r="G761" s="663"/>
    </row>
    <row r="762" spans="1:7" ht="13.5" thickBot="1" x14ac:dyDescent="0.25">
      <c r="A762" s="369" t="str">
        <f>Cover!$G$25</f>
        <v>NO</v>
      </c>
      <c r="B762" s="322" t="s">
        <v>293</v>
      </c>
      <c r="C762" s="320">
        <v>2014</v>
      </c>
      <c r="D762" s="322" t="s">
        <v>291</v>
      </c>
      <c r="E762" s="331" t="s">
        <v>107</v>
      </c>
      <c r="F762" s="320" t="str">
        <f t="shared" si="11"/>
        <v>NO_P_2014_1000 m3_1_2_3_C</v>
      </c>
      <c r="G762" s="663"/>
    </row>
    <row r="763" spans="1:7" ht="13.5" thickBot="1" x14ac:dyDescent="0.25">
      <c r="A763" s="369" t="str">
        <f>Cover!$G$25</f>
        <v>NO</v>
      </c>
      <c r="B763" s="322" t="s">
        <v>293</v>
      </c>
      <c r="C763" s="320">
        <v>2014</v>
      </c>
      <c r="D763" s="322" t="s">
        <v>291</v>
      </c>
      <c r="E763" s="331" t="s">
        <v>108</v>
      </c>
      <c r="F763" s="320" t="str">
        <f t="shared" si="11"/>
        <v>NO_P_2014_1000 m3_1_2_3_NC</v>
      </c>
      <c r="G763" s="663"/>
    </row>
    <row r="764" spans="1:7" ht="13.5" thickBot="1" x14ac:dyDescent="0.25">
      <c r="A764" s="369" t="str">
        <f>Cover!$G$25</f>
        <v>NO</v>
      </c>
      <c r="B764" s="322" t="s">
        <v>293</v>
      </c>
      <c r="C764" s="320">
        <v>2014</v>
      </c>
      <c r="D764" s="322" t="s">
        <v>360</v>
      </c>
      <c r="E764" s="331">
        <v>2</v>
      </c>
      <c r="F764" s="320" t="str">
        <f t="shared" si="11"/>
        <v>NO_P_2014_1000 mt_2</v>
      </c>
      <c r="G764" s="663"/>
    </row>
    <row r="765" spans="1:7" ht="13.5" thickBot="1" x14ac:dyDescent="0.25">
      <c r="A765" s="369" t="str">
        <f>Cover!$G$25</f>
        <v>NO</v>
      </c>
      <c r="B765" s="322" t="s">
        <v>293</v>
      </c>
      <c r="C765" s="320">
        <v>2014</v>
      </c>
      <c r="D765" s="322" t="s">
        <v>291</v>
      </c>
      <c r="E765" s="331">
        <v>3</v>
      </c>
      <c r="F765" s="320" t="str">
        <f t="shared" si="11"/>
        <v>NO_P_2014_1000 m3_3</v>
      </c>
      <c r="G765" s="663"/>
    </row>
    <row r="766" spans="1:7" ht="13.5" thickBot="1" x14ac:dyDescent="0.25">
      <c r="A766" s="369" t="str">
        <f>Cover!$G$25</f>
        <v>NO</v>
      </c>
      <c r="B766" s="322" t="s">
        <v>293</v>
      </c>
      <c r="C766" s="320">
        <v>2014</v>
      </c>
      <c r="D766" s="322" t="s">
        <v>291</v>
      </c>
      <c r="E766" s="331" t="s">
        <v>378</v>
      </c>
      <c r="F766" s="320" t="str">
        <f t="shared" si="11"/>
        <v>NO_P_2014_1000 m3_3_1</v>
      </c>
      <c r="G766" s="663"/>
    </row>
    <row r="767" spans="1:7" ht="13.5" thickBot="1" x14ac:dyDescent="0.25">
      <c r="A767" s="369" t="str">
        <f>Cover!$G$25</f>
        <v>NO</v>
      </c>
      <c r="B767" s="322" t="s">
        <v>293</v>
      </c>
      <c r="C767" s="320">
        <v>2014</v>
      </c>
      <c r="D767" s="322" t="s">
        <v>291</v>
      </c>
      <c r="E767" s="331" t="s">
        <v>379</v>
      </c>
      <c r="F767" s="320" t="str">
        <f t="shared" si="11"/>
        <v>NO_P_2014_1000 m3_3_2</v>
      </c>
      <c r="G767" s="663"/>
    </row>
    <row r="768" spans="1:7" ht="13.5" thickBot="1" x14ac:dyDescent="0.25">
      <c r="A768" s="369" t="str">
        <f>Cover!$G$25</f>
        <v>NO</v>
      </c>
      <c r="B768" s="322" t="s">
        <v>293</v>
      </c>
      <c r="C768" s="320">
        <v>2014</v>
      </c>
      <c r="D768" s="322" t="s">
        <v>360</v>
      </c>
      <c r="E768" s="331">
        <v>4</v>
      </c>
      <c r="F768" s="320" t="str">
        <f t="shared" si="11"/>
        <v>NO_P_2014_1000 mt_4</v>
      </c>
      <c r="G768" s="663"/>
    </row>
    <row r="769" spans="1:7" ht="13.5" thickBot="1" x14ac:dyDescent="0.25">
      <c r="A769" s="369" t="str">
        <f>Cover!$G$25</f>
        <v>NO</v>
      </c>
      <c r="B769" s="322" t="s">
        <v>293</v>
      </c>
      <c r="C769" s="320">
        <v>2014</v>
      </c>
      <c r="D769" s="322" t="s">
        <v>360</v>
      </c>
      <c r="E769" s="331" t="s">
        <v>380</v>
      </c>
      <c r="F769" s="320" t="str">
        <f t="shared" si="11"/>
        <v>NO_P_2014_1000 mt_4_1</v>
      </c>
      <c r="G769" s="663"/>
    </row>
    <row r="770" spans="1:7" ht="13.5" thickBot="1" x14ac:dyDescent="0.25">
      <c r="A770" s="369" t="str">
        <f>Cover!$G$25</f>
        <v>NO</v>
      </c>
      <c r="B770" s="322" t="s">
        <v>293</v>
      </c>
      <c r="C770" s="320">
        <v>2014</v>
      </c>
      <c r="D770" s="322" t="s">
        <v>360</v>
      </c>
      <c r="E770" s="331" t="s">
        <v>381</v>
      </c>
      <c r="F770" s="320" t="str">
        <f t="shared" si="11"/>
        <v>NO_P_2014_1000 mt_4_2</v>
      </c>
      <c r="G770" s="663"/>
    </row>
    <row r="771" spans="1:7" ht="13.5" thickBot="1" x14ac:dyDescent="0.25">
      <c r="A771" s="369" t="str">
        <f>Cover!$G$25</f>
        <v>NO</v>
      </c>
      <c r="B771" s="322" t="s">
        <v>293</v>
      </c>
      <c r="C771" s="320">
        <v>2014</v>
      </c>
      <c r="D771" s="322" t="s">
        <v>291</v>
      </c>
      <c r="E771" s="331">
        <v>5</v>
      </c>
      <c r="F771" s="320" t="str">
        <f t="shared" ref="F771:F834" si="12">CONCATENATE(A771,"_",B771,"_",C771,"_",D771,"_",E771)</f>
        <v>NO_P_2014_1000 m3_5</v>
      </c>
      <c r="G771" s="663"/>
    </row>
    <row r="772" spans="1:7" ht="13.5" thickBot="1" x14ac:dyDescent="0.25">
      <c r="A772" s="369" t="str">
        <f>Cover!$G$25</f>
        <v>NO</v>
      </c>
      <c r="B772" s="322" t="s">
        <v>293</v>
      </c>
      <c r="C772" s="320">
        <v>2014</v>
      </c>
      <c r="D772" s="322" t="s">
        <v>291</v>
      </c>
      <c r="E772" s="331" t="s">
        <v>109</v>
      </c>
      <c r="F772" s="320" t="str">
        <f t="shared" si="12"/>
        <v>NO_P_2014_1000 m3_5_C</v>
      </c>
      <c r="G772" s="663"/>
    </row>
    <row r="773" spans="1:7" ht="13.5" thickBot="1" x14ac:dyDescent="0.25">
      <c r="A773" s="369" t="str">
        <f>Cover!$G$25</f>
        <v>NO</v>
      </c>
      <c r="B773" s="322" t="s">
        <v>293</v>
      </c>
      <c r="C773" s="320">
        <v>2014</v>
      </c>
      <c r="D773" s="322" t="s">
        <v>291</v>
      </c>
      <c r="E773" s="331" t="s">
        <v>110</v>
      </c>
      <c r="F773" s="320" t="str">
        <f t="shared" si="12"/>
        <v>NO_P_2014_1000 m3_5_NC</v>
      </c>
      <c r="G773" s="663"/>
    </row>
    <row r="774" spans="1:7" ht="13.5" thickBot="1" x14ac:dyDescent="0.25">
      <c r="A774" s="369" t="str">
        <f>Cover!$G$25</f>
        <v>NO</v>
      </c>
      <c r="B774" s="322" t="s">
        <v>293</v>
      </c>
      <c r="C774" s="320">
        <v>2014</v>
      </c>
      <c r="D774" s="322" t="s">
        <v>291</v>
      </c>
      <c r="E774" s="331" t="s">
        <v>111</v>
      </c>
      <c r="F774" s="320" t="str">
        <f t="shared" si="12"/>
        <v>NO_P_2014_1000 m3_5_NC_T</v>
      </c>
      <c r="G774" s="663"/>
    </row>
    <row r="775" spans="1:7" ht="13.5" thickBot="1" x14ac:dyDescent="0.25">
      <c r="A775" s="369" t="str">
        <f>Cover!$G$25</f>
        <v>NO</v>
      </c>
      <c r="B775" s="329" t="s">
        <v>293</v>
      </c>
      <c r="C775" s="320">
        <v>2014</v>
      </c>
      <c r="D775" s="329" t="s">
        <v>291</v>
      </c>
      <c r="E775" s="339">
        <v>6</v>
      </c>
      <c r="F775" s="320" t="str">
        <f t="shared" si="12"/>
        <v>NO_P_2014_1000 m3_6</v>
      </c>
      <c r="G775" s="663"/>
    </row>
    <row r="776" spans="1:7" ht="13.5" thickBot="1" x14ac:dyDescent="0.25">
      <c r="A776" s="369" t="str">
        <f>Cover!$G$25</f>
        <v>NO</v>
      </c>
      <c r="B776" s="324" t="s">
        <v>293</v>
      </c>
      <c r="C776" s="320">
        <v>2014</v>
      </c>
      <c r="D776" s="324" t="s">
        <v>291</v>
      </c>
      <c r="E776" s="338" t="s">
        <v>112</v>
      </c>
      <c r="F776" s="320" t="str">
        <f t="shared" si="12"/>
        <v>NO_P_2014_1000 m3_6_1</v>
      </c>
      <c r="G776" s="663"/>
    </row>
    <row r="777" spans="1:7" ht="13.5" thickBot="1" x14ac:dyDescent="0.25">
      <c r="A777" s="369" t="str">
        <f>Cover!$G$25</f>
        <v>NO</v>
      </c>
      <c r="B777" s="322" t="s">
        <v>293</v>
      </c>
      <c r="C777" s="320">
        <v>2014</v>
      </c>
      <c r="D777" s="322" t="s">
        <v>291</v>
      </c>
      <c r="E777" s="331" t="s">
        <v>113</v>
      </c>
      <c r="F777" s="320" t="str">
        <f t="shared" si="12"/>
        <v>NO_P_2014_1000 m3_6_1_C</v>
      </c>
      <c r="G777" s="663"/>
    </row>
    <row r="778" spans="1:7" ht="13.5" thickBot="1" x14ac:dyDescent="0.25">
      <c r="A778" s="369" t="str">
        <f>Cover!$G$25</f>
        <v>NO</v>
      </c>
      <c r="B778" s="322" t="s">
        <v>293</v>
      </c>
      <c r="C778" s="320">
        <v>2014</v>
      </c>
      <c r="D778" s="322" t="s">
        <v>291</v>
      </c>
      <c r="E778" s="331" t="s">
        <v>114</v>
      </c>
      <c r="F778" s="320" t="str">
        <f t="shared" si="12"/>
        <v>NO_P_2014_1000 m3_6_1_NC</v>
      </c>
      <c r="G778" s="663"/>
    </row>
    <row r="779" spans="1:7" ht="13.5" thickBot="1" x14ac:dyDescent="0.25">
      <c r="A779" s="369" t="str">
        <f>Cover!$G$25</f>
        <v>NO</v>
      </c>
      <c r="B779" s="322" t="s">
        <v>293</v>
      </c>
      <c r="C779" s="320">
        <v>2014</v>
      </c>
      <c r="D779" s="322" t="s">
        <v>291</v>
      </c>
      <c r="E779" s="331" t="s">
        <v>115</v>
      </c>
      <c r="F779" s="320" t="str">
        <f t="shared" si="12"/>
        <v>NO_P_2014_1000 m3_6_1_NC_T</v>
      </c>
      <c r="G779" s="663"/>
    </row>
    <row r="780" spans="1:7" ht="13.5" thickBot="1" x14ac:dyDescent="0.25">
      <c r="A780" s="369" t="str">
        <f>Cover!$G$25</f>
        <v>NO</v>
      </c>
      <c r="B780" s="322" t="s">
        <v>293</v>
      </c>
      <c r="C780" s="320">
        <v>2014</v>
      </c>
      <c r="D780" s="322" t="s">
        <v>291</v>
      </c>
      <c r="E780" s="331" t="s">
        <v>116</v>
      </c>
      <c r="F780" s="320" t="str">
        <f t="shared" si="12"/>
        <v>NO_P_2014_1000 m3_6_2</v>
      </c>
      <c r="G780" s="663"/>
    </row>
    <row r="781" spans="1:7" ht="13.5" thickBot="1" x14ac:dyDescent="0.25">
      <c r="A781" s="369" t="str">
        <f>Cover!$G$25</f>
        <v>NO</v>
      </c>
      <c r="B781" s="322" t="s">
        <v>293</v>
      </c>
      <c r="C781" s="320">
        <v>2014</v>
      </c>
      <c r="D781" s="322" t="s">
        <v>291</v>
      </c>
      <c r="E781" s="331" t="s">
        <v>117</v>
      </c>
      <c r="F781" s="320" t="str">
        <f t="shared" si="12"/>
        <v>NO_P_2014_1000 m3_6_2_C</v>
      </c>
      <c r="G781" s="663"/>
    </row>
    <row r="782" spans="1:7" ht="13.5" thickBot="1" x14ac:dyDescent="0.25">
      <c r="A782" s="369" t="str">
        <f>Cover!$G$25</f>
        <v>NO</v>
      </c>
      <c r="B782" s="322" t="s">
        <v>293</v>
      </c>
      <c r="C782" s="320">
        <v>2014</v>
      </c>
      <c r="D782" s="322" t="s">
        <v>291</v>
      </c>
      <c r="E782" s="331" t="s">
        <v>118</v>
      </c>
      <c r="F782" s="320" t="str">
        <f t="shared" si="12"/>
        <v>NO_P_2014_1000 m3_6_2_NC</v>
      </c>
      <c r="G782" s="663"/>
    </row>
    <row r="783" spans="1:7" ht="13.5" thickBot="1" x14ac:dyDescent="0.25">
      <c r="A783" s="369" t="str">
        <f>Cover!$G$25</f>
        <v>NO</v>
      </c>
      <c r="B783" s="322" t="s">
        <v>293</v>
      </c>
      <c r="C783" s="320">
        <v>2014</v>
      </c>
      <c r="D783" s="322" t="s">
        <v>291</v>
      </c>
      <c r="E783" s="331" t="s">
        <v>119</v>
      </c>
      <c r="F783" s="320" t="str">
        <f t="shared" si="12"/>
        <v>NO_P_2014_1000 m3_6_2_NC_T</v>
      </c>
      <c r="G783" s="663"/>
    </row>
    <row r="784" spans="1:7" ht="13.5" thickBot="1" x14ac:dyDescent="0.25">
      <c r="A784" s="369" t="str">
        <f>Cover!$G$25</f>
        <v>NO</v>
      </c>
      <c r="B784" s="322" t="s">
        <v>293</v>
      </c>
      <c r="C784" s="320">
        <v>2014</v>
      </c>
      <c r="D784" s="322" t="s">
        <v>291</v>
      </c>
      <c r="E784" s="331" t="s">
        <v>120</v>
      </c>
      <c r="F784" s="320" t="str">
        <f t="shared" si="12"/>
        <v>NO_P_2014_1000 m3_6_3</v>
      </c>
      <c r="G784" s="663"/>
    </row>
    <row r="785" spans="1:7" ht="13.5" thickBot="1" x14ac:dyDescent="0.25">
      <c r="A785" s="369" t="str">
        <f>Cover!$G$25</f>
        <v>NO</v>
      </c>
      <c r="B785" s="322" t="s">
        <v>293</v>
      </c>
      <c r="C785" s="320">
        <v>2014</v>
      </c>
      <c r="D785" s="322" t="s">
        <v>291</v>
      </c>
      <c r="E785" s="331" t="s">
        <v>121</v>
      </c>
      <c r="F785" s="320" t="str">
        <f t="shared" si="12"/>
        <v>NO_P_2014_1000 m3_6_3_1</v>
      </c>
      <c r="G785" s="663"/>
    </row>
    <row r="786" spans="1:7" ht="13.5" thickBot="1" x14ac:dyDescent="0.25">
      <c r="A786" s="369" t="str">
        <f>Cover!$G$25</f>
        <v>NO</v>
      </c>
      <c r="B786" s="322" t="s">
        <v>293</v>
      </c>
      <c r="C786" s="320">
        <v>2014</v>
      </c>
      <c r="D786" s="322" t="s">
        <v>291</v>
      </c>
      <c r="E786" s="331" t="s">
        <v>122</v>
      </c>
      <c r="F786" s="320" t="str">
        <f t="shared" si="12"/>
        <v>NO_P_2014_1000 m3_6_4</v>
      </c>
      <c r="G786" s="663"/>
    </row>
    <row r="787" spans="1:7" ht="13.5" thickBot="1" x14ac:dyDescent="0.25">
      <c r="A787" s="369" t="str">
        <f>Cover!$G$25</f>
        <v>NO</v>
      </c>
      <c r="B787" s="322" t="s">
        <v>293</v>
      </c>
      <c r="C787" s="320">
        <v>2014</v>
      </c>
      <c r="D787" s="322" t="s">
        <v>291</v>
      </c>
      <c r="E787" s="331" t="s">
        <v>123</v>
      </c>
      <c r="F787" s="320" t="str">
        <f t="shared" si="12"/>
        <v>NO_P_2014_1000 m3_6_4_1</v>
      </c>
      <c r="G787" s="663"/>
    </row>
    <row r="788" spans="1:7" ht="13.5" thickBot="1" x14ac:dyDescent="0.25">
      <c r="A788" s="369" t="str">
        <f>Cover!$G$25</f>
        <v>NO</v>
      </c>
      <c r="B788" s="322" t="s">
        <v>293</v>
      </c>
      <c r="C788" s="320">
        <v>2014</v>
      </c>
      <c r="D788" s="322" t="s">
        <v>291</v>
      </c>
      <c r="E788" s="331" t="s">
        <v>124</v>
      </c>
      <c r="F788" s="320" t="str">
        <f t="shared" si="12"/>
        <v>NO_P_2014_1000 m3_6_4_2</v>
      </c>
      <c r="G788" s="663"/>
    </row>
    <row r="789" spans="1:7" ht="13.5" thickBot="1" x14ac:dyDescent="0.25">
      <c r="A789" s="369" t="str">
        <f>Cover!$G$25</f>
        <v>NO</v>
      </c>
      <c r="B789" s="322" t="s">
        <v>293</v>
      </c>
      <c r="C789" s="320">
        <v>2014</v>
      </c>
      <c r="D789" s="322" t="s">
        <v>291</v>
      </c>
      <c r="E789" s="331" t="s">
        <v>125</v>
      </c>
      <c r="F789" s="320" t="str">
        <f t="shared" si="12"/>
        <v>NO_P_2014_1000 m3_6_4_3</v>
      </c>
      <c r="G789" s="663"/>
    </row>
    <row r="790" spans="1:7" ht="13.5" thickBot="1" x14ac:dyDescent="0.25">
      <c r="A790" s="369" t="str">
        <f>Cover!$G$25</f>
        <v>NO</v>
      </c>
      <c r="B790" s="322" t="s">
        <v>293</v>
      </c>
      <c r="C790" s="320">
        <v>2014</v>
      </c>
      <c r="D790" s="322" t="s">
        <v>360</v>
      </c>
      <c r="E790" s="331">
        <v>7</v>
      </c>
      <c r="F790" s="320" t="str">
        <f t="shared" si="12"/>
        <v>NO_P_2014_1000 mt_7</v>
      </c>
      <c r="G790" s="663"/>
    </row>
    <row r="791" spans="1:7" ht="13.5" thickBot="1" x14ac:dyDescent="0.25">
      <c r="A791" s="369" t="str">
        <f>Cover!$G$25</f>
        <v>NO</v>
      </c>
      <c r="B791" s="322" t="s">
        <v>293</v>
      </c>
      <c r="C791" s="320">
        <v>2014</v>
      </c>
      <c r="D791" s="322" t="s">
        <v>360</v>
      </c>
      <c r="E791" s="331" t="s">
        <v>126</v>
      </c>
      <c r="F791" s="320" t="str">
        <f t="shared" si="12"/>
        <v>NO_P_2014_1000 mt_7_1</v>
      </c>
      <c r="G791" s="663"/>
    </row>
    <row r="792" spans="1:7" ht="13.5" thickBot="1" x14ac:dyDescent="0.25">
      <c r="A792" s="369" t="str">
        <f>Cover!$G$25</f>
        <v>NO</v>
      </c>
      <c r="B792" s="322" t="s">
        <v>293</v>
      </c>
      <c r="C792" s="320">
        <v>2014</v>
      </c>
      <c r="D792" s="322" t="s">
        <v>360</v>
      </c>
      <c r="E792" s="331" t="s">
        <v>127</v>
      </c>
      <c r="F792" s="320" t="str">
        <f t="shared" si="12"/>
        <v>NO_P_2014_1000 mt_7_2</v>
      </c>
      <c r="G792" s="663"/>
    </row>
    <row r="793" spans="1:7" ht="13.5" thickBot="1" x14ac:dyDescent="0.25">
      <c r="A793" s="369" t="str">
        <f>Cover!$G$25</f>
        <v>NO</v>
      </c>
      <c r="B793" s="322" t="s">
        <v>293</v>
      </c>
      <c r="C793" s="320">
        <v>2014</v>
      </c>
      <c r="D793" s="322" t="s">
        <v>360</v>
      </c>
      <c r="E793" s="331" t="s">
        <v>128</v>
      </c>
      <c r="F793" s="320" t="str">
        <f t="shared" si="12"/>
        <v>NO_P_2014_1000 mt_7_3</v>
      </c>
      <c r="G793" s="663"/>
    </row>
    <row r="794" spans="1:7" ht="13.5" thickBot="1" x14ac:dyDescent="0.25">
      <c r="A794" s="369" t="str">
        <f>Cover!$G$25</f>
        <v>NO</v>
      </c>
      <c r="B794" s="322" t="s">
        <v>293</v>
      </c>
      <c r="C794" s="320">
        <v>2014</v>
      </c>
      <c r="D794" s="322" t="s">
        <v>360</v>
      </c>
      <c r="E794" s="331" t="s">
        <v>129</v>
      </c>
      <c r="F794" s="320" t="str">
        <f t="shared" si="12"/>
        <v>NO_P_2014_1000 mt_7_3_1</v>
      </c>
      <c r="G794" s="663"/>
    </row>
    <row r="795" spans="1:7" ht="13.5" thickBot="1" x14ac:dyDescent="0.25">
      <c r="A795" s="369" t="str">
        <f>Cover!$G$25</f>
        <v>NO</v>
      </c>
      <c r="B795" s="322" t="s">
        <v>293</v>
      </c>
      <c r="C795" s="320">
        <v>2014</v>
      </c>
      <c r="D795" s="322" t="s">
        <v>360</v>
      </c>
      <c r="E795" s="331" t="s">
        <v>130</v>
      </c>
      <c r="F795" s="320" t="str">
        <f t="shared" si="12"/>
        <v>NO_P_2014_1000 mt_7_3_2</v>
      </c>
      <c r="G795" s="663"/>
    </row>
    <row r="796" spans="1:7" ht="13.5" thickBot="1" x14ac:dyDescent="0.25">
      <c r="A796" s="369" t="str">
        <f>Cover!$G$25</f>
        <v>NO</v>
      </c>
      <c r="B796" s="322" t="s">
        <v>293</v>
      </c>
      <c r="C796" s="320">
        <v>2014</v>
      </c>
      <c r="D796" s="322" t="s">
        <v>360</v>
      </c>
      <c r="E796" s="331" t="s">
        <v>131</v>
      </c>
      <c r="F796" s="320" t="str">
        <f t="shared" si="12"/>
        <v>NO_P_2014_1000 mt_7_3_3</v>
      </c>
      <c r="G796" s="663"/>
    </row>
    <row r="797" spans="1:7" ht="13.5" thickBot="1" x14ac:dyDescent="0.25">
      <c r="A797" s="369" t="str">
        <f>Cover!$G$25</f>
        <v>NO</v>
      </c>
      <c r="B797" s="322" t="s">
        <v>293</v>
      </c>
      <c r="C797" s="320">
        <v>2014</v>
      </c>
      <c r="D797" s="322" t="s">
        <v>360</v>
      </c>
      <c r="E797" s="331" t="s">
        <v>132</v>
      </c>
      <c r="F797" s="320" t="str">
        <f t="shared" si="12"/>
        <v>NO_P_2014_1000 mt_7_3_4</v>
      </c>
      <c r="G797" s="663"/>
    </row>
    <row r="798" spans="1:7" ht="13.5" thickBot="1" x14ac:dyDescent="0.25">
      <c r="A798" s="369" t="str">
        <f>Cover!$G$25</f>
        <v>NO</v>
      </c>
      <c r="B798" s="322" t="s">
        <v>293</v>
      </c>
      <c r="C798" s="320">
        <v>2014</v>
      </c>
      <c r="D798" s="322" t="s">
        <v>360</v>
      </c>
      <c r="E798" s="331" t="s">
        <v>133</v>
      </c>
      <c r="F798" s="320" t="str">
        <f t="shared" si="12"/>
        <v>NO_P_2014_1000 mt_7_4</v>
      </c>
      <c r="G798" s="663"/>
    </row>
    <row r="799" spans="1:7" ht="13.5" thickBot="1" x14ac:dyDescent="0.25">
      <c r="A799" s="369" t="str">
        <f>Cover!$G$25</f>
        <v>NO</v>
      </c>
      <c r="B799" s="322" t="s">
        <v>293</v>
      </c>
      <c r="C799" s="320">
        <v>2014</v>
      </c>
      <c r="D799" s="322" t="s">
        <v>360</v>
      </c>
      <c r="E799" s="331">
        <v>8</v>
      </c>
      <c r="F799" s="320" t="str">
        <f t="shared" si="12"/>
        <v>NO_P_2014_1000 mt_8</v>
      </c>
      <c r="G799" s="663"/>
    </row>
    <row r="800" spans="1:7" ht="13.5" thickBot="1" x14ac:dyDescent="0.25">
      <c r="A800" s="369" t="str">
        <f>Cover!$G$25</f>
        <v>NO</v>
      </c>
      <c r="B800" s="322" t="s">
        <v>293</v>
      </c>
      <c r="C800" s="320">
        <v>2014</v>
      </c>
      <c r="D800" s="322" t="s">
        <v>360</v>
      </c>
      <c r="E800" s="331" t="s">
        <v>134</v>
      </c>
      <c r="F800" s="320" t="str">
        <f t="shared" si="12"/>
        <v>NO_P_2014_1000 mt_8_1</v>
      </c>
      <c r="G800" s="663"/>
    </row>
    <row r="801" spans="1:7" ht="13.5" thickBot="1" x14ac:dyDescent="0.25">
      <c r="A801" s="369" t="str">
        <f>Cover!$G$25</f>
        <v>NO</v>
      </c>
      <c r="B801" s="322" t="s">
        <v>293</v>
      </c>
      <c r="C801" s="320">
        <v>2014</v>
      </c>
      <c r="D801" s="322" t="s">
        <v>360</v>
      </c>
      <c r="E801" s="331" t="s">
        <v>135</v>
      </c>
      <c r="F801" s="320" t="str">
        <f t="shared" si="12"/>
        <v>NO_P_2014_1000 mt_8_2</v>
      </c>
      <c r="G801" s="663"/>
    </row>
    <row r="802" spans="1:7" ht="13.5" thickBot="1" x14ac:dyDescent="0.25">
      <c r="A802" s="369" t="str">
        <f>Cover!$G$25</f>
        <v>NO</v>
      </c>
      <c r="B802" s="322" t="s">
        <v>293</v>
      </c>
      <c r="C802" s="320">
        <v>2014</v>
      </c>
      <c r="D802" s="322" t="s">
        <v>360</v>
      </c>
      <c r="E802" s="331">
        <v>9</v>
      </c>
      <c r="F802" s="320" t="str">
        <f t="shared" si="12"/>
        <v>NO_P_2014_1000 mt_9</v>
      </c>
      <c r="G802" s="663"/>
    </row>
    <row r="803" spans="1:7" ht="13.5" thickBot="1" x14ac:dyDescent="0.25">
      <c r="A803" s="369" t="str">
        <f>Cover!$G$25</f>
        <v>NO</v>
      </c>
      <c r="B803" s="322" t="s">
        <v>293</v>
      </c>
      <c r="C803" s="320">
        <v>2014</v>
      </c>
      <c r="D803" s="322" t="s">
        <v>360</v>
      </c>
      <c r="E803" s="331">
        <v>10</v>
      </c>
      <c r="F803" s="320" t="str">
        <f t="shared" si="12"/>
        <v>NO_P_2014_1000 mt_10</v>
      </c>
      <c r="G803" s="663"/>
    </row>
    <row r="804" spans="1:7" ht="13.5" thickBot="1" x14ac:dyDescent="0.25">
      <c r="A804" s="369" t="str">
        <f>Cover!$G$25</f>
        <v>NO</v>
      </c>
      <c r="B804" s="322" t="s">
        <v>293</v>
      </c>
      <c r="C804" s="320">
        <v>2014</v>
      </c>
      <c r="D804" s="322" t="s">
        <v>360</v>
      </c>
      <c r="E804" s="331" t="s">
        <v>136</v>
      </c>
      <c r="F804" s="320" t="str">
        <f t="shared" si="12"/>
        <v>NO_P_2014_1000 mt_10_1</v>
      </c>
      <c r="G804" s="663"/>
    </row>
    <row r="805" spans="1:7" ht="13.5" thickBot="1" x14ac:dyDescent="0.25">
      <c r="A805" s="369" t="str">
        <f>Cover!$G$25</f>
        <v>NO</v>
      </c>
      <c r="B805" s="322" t="s">
        <v>293</v>
      </c>
      <c r="C805" s="320">
        <v>2014</v>
      </c>
      <c r="D805" s="322" t="s">
        <v>360</v>
      </c>
      <c r="E805" s="331" t="s">
        <v>137</v>
      </c>
      <c r="F805" s="320" t="str">
        <f t="shared" si="12"/>
        <v>NO_P_2014_1000 mt_10_1_1</v>
      </c>
      <c r="G805" s="663"/>
    </row>
    <row r="806" spans="1:7" ht="13.5" thickBot="1" x14ac:dyDescent="0.25">
      <c r="A806" s="369" t="str">
        <f>Cover!$G$25</f>
        <v>NO</v>
      </c>
      <c r="B806" s="322" t="s">
        <v>293</v>
      </c>
      <c r="C806" s="320">
        <v>2014</v>
      </c>
      <c r="D806" s="322" t="s">
        <v>360</v>
      </c>
      <c r="E806" s="331" t="s">
        <v>138</v>
      </c>
      <c r="F806" s="320" t="str">
        <f t="shared" si="12"/>
        <v>NO_P_2014_1000 mt_10_1_2</v>
      </c>
      <c r="G806" s="663"/>
    </row>
    <row r="807" spans="1:7" ht="13.5" thickBot="1" x14ac:dyDescent="0.25">
      <c r="A807" s="369" t="str">
        <f>Cover!$G$25</f>
        <v>NO</v>
      </c>
      <c r="B807" s="322" t="s">
        <v>293</v>
      </c>
      <c r="C807" s="320">
        <v>2014</v>
      </c>
      <c r="D807" s="322" t="s">
        <v>360</v>
      </c>
      <c r="E807" s="331" t="s">
        <v>139</v>
      </c>
      <c r="F807" s="320" t="str">
        <f t="shared" si="12"/>
        <v>NO_P_2014_1000 mt_10_1_3</v>
      </c>
      <c r="G807" s="663"/>
    </row>
    <row r="808" spans="1:7" ht="13.5" thickBot="1" x14ac:dyDescent="0.25">
      <c r="A808" s="369" t="str">
        <f>Cover!$G$25</f>
        <v>NO</v>
      </c>
      <c r="B808" s="322" t="s">
        <v>293</v>
      </c>
      <c r="C808" s="320">
        <v>2014</v>
      </c>
      <c r="D808" s="322" t="s">
        <v>360</v>
      </c>
      <c r="E808" s="331" t="s">
        <v>140</v>
      </c>
      <c r="F808" s="320" t="str">
        <f t="shared" si="12"/>
        <v>NO_P_2014_1000 mt_10_1_4</v>
      </c>
      <c r="G808" s="663"/>
    </row>
    <row r="809" spans="1:7" ht="13.5" thickBot="1" x14ac:dyDescent="0.25">
      <c r="A809" s="369" t="str">
        <f>Cover!$G$25</f>
        <v>NO</v>
      </c>
      <c r="B809" s="322" t="s">
        <v>293</v>
      </c>
      <c r="C809" s="320">
        <v>2014</v>
      </c>
      <c r="D809" s="322" t="s">
        <v>360</v>
      </c>
      <c r="E809" s="331" t="s">
        <v>141</v>
      </c>
      <c r="F809" s="320" t="str">
        <f t="shared" si="12"/>
        <v>NO_P_2014_1000 mt_10_2</v>
      </c>
      <c r="G809" s="663"/>
    </row>
    <row r="810" spans="1:7" ht="13.5" thickBot="1" x14ac:dyDescent="0.25">
      <c r="A810" s="369" t="str">
        <f>Cover!$G$25</f>
        <v>NO</v>
      </c>
      <c r="B810" s="322" t="s">
        <v>293</v>
      </c>
      <c r="C810" s="320">
        <v>2014</v>
      </c>
      <c r="D810" s="322" t="s">
        <v>360</v>
      </c>
      <c r="E810" s="331" t="s">
        <v>142</v>
      </c>
      <c r="F810" s="320" t="str">
        <f t="shared" si="12"/>
        <v>NO_P_2014_1000 mt_10_3</v>
      </c>
      <c r="G810" s="663"/>
    </row>
    <row r="811" spans="1:7" ht="13.5" thickBot="1" x14ac:dyDescent="0.25">
      <c r="A811" s="369" t="str">
        <f>Cover!$G$25</f>
        <v>NO</v>
      </c>
      <c r="B811" s="322" t="s">
        <v>293</v>
      </c>
      <c r="C811" s="320">
        <v>2014</v>
      </c>
      <c r="D811" s="322" t="s">
        <v>360</v>
      </c>
      <c r="E811" s="331" t="s">
        <v>143</v>
      </c>
      <c r="F811" s="320" t="str">
        <f t="shared" si="12"/>
        <v>NO_P_2014_1000 mt_10_3_1</v>
      </c>
      <c r="G811" s="663"/>
    </row>
    <row r="812" spans="1:7" ht="13.5" thickBot="1" x14ac:dyDescent="0.25">
      <c r="A812" s="369" t="str">
        <f>Cover!$G$25</f>
        <v>NO</v>
      </c>
      <c r="B812" s="322" t="s">
        <v>293</v>
      </c>
      <c r="C812" s="320">
        <v>2014</v>
      </c>
      <c r="D812" s="322" t="s">
        <v>360</v>
      </c>
      <c r="E812" s="331" t="s">
        <v>144</v>
      </c>
      <c r="F812" s="320" t="str">
        <f t="shared" si="12"/>
        <v>NO_P_2014_1000 mt_10_3_2</v>
      </c>
      <c r="G812" s="663"/>
    </row>
    <row r="813" spans="1:7" ht="13.5" thickBot="1" x14ac:dyDescent="0.25">
      <c r="A813" s="369" t="str">
        <f>Cover!$G$25</f>
        <v>NO</v>
      </c>
      <c r="B813" s="322" t="s">
        <v>293</v>
      </c>
      <c r="C813" s="320">
        <v>2014</v>
      </c>
      <c r="D813" s="322" t="s">
        <v>360</v>
      </c>
      <c r="E813" s="331" t="s">
        <v>145</v>
      </c>
      <c r="F813" s="320" t="str">
        <f t="shared" si="12"/>
        <v>NO_P_2014_1000 mt_10_3_3</v>
      </c>
      <c r="G813" s="663"/>
    </row>
    <row r="814" spans="1:7" ht="13.5" thickBot="1" x14ac:dyDescent="0.25">
      <c r="A814" s="369" t="str">
        <f>Cover!$G$25</f>
        <v>NO</v>
      </c>
      <c r="B814" s="322" t="s">
        <v>293</v>
      </c>
      <c r="C814" s="320">
        <v>2014</v>
      </c>
      <c r="D814" s="322" t="s">
        <v>360</v>
      </c>
      <c r="E814" s="331" t="s">
        <v>146</v>
      </c>
      <c r="F814" s="320" t="str">
        <f t="shared" si="12"/>
        <v>NO_P_2014_1000 mt_10_3_4</v>
      </c>
      <c r="G814" s="663"/>
    </row>
    <row r="815" spans="1:7" ht="13.5" thickBot="1" x14ac:dyDescent="0.25">
      <c r="A815" s="369" t="str">
        <f>Cover!$G$25</f>
        <v>NO</v>
      </c>
      <c r="B815" s="322" t="s">
        <v>293</v>
      </c>
      <c r="C815" s="320">
        <v>2014</v>
      </c>
      <c r="D815" s="322" t="s">
        <v>360</v>
      </c>
      <c r="E815" s="331" t="s">
        <v>147</v>
      </c>
      <c r="F815" s="320" t="str">
        <f t="shared" si="12"/>
        <v>NO_P_2014_1000 mt_10_4</v>
      </c>
      <c r="G815" s="663"/>
    </row>
    <row r="816" spans="1:7" ht="13.5" thickBot="1" x14ac:dyDescent="0.25">
      <c r="A816" s="369" t="str">
        <f>Cover!$G$25</f>
        <v>NO</v>
      </c>
      <c r="B816" s="322" t="s">
        <v>290</v>
      </c>
      <c r="C816" s="320">
        <v>2014</v>
      </c>
      <c r="D816" s="322" t="s">
        <v>291</v>
      </c>
      <c r="E816" s="331">
        <v>1</v>
      </c>
      <c r="F816" s="320" t="str">
        <f t="shared" si="12"/>
        <v>NO_M_2014_1000 m3_1</v>
      </c>
      <c r="G816" s="663"/>
    </row>
    <row r="817" spans="1:7" ht="13.5" thickBot="1" x14ac:dyDescent="0.25">
      <c r="A817" s="369" t="str">
        <f>Cover!$G$25</f>
        <v>NO</v>
      </c>
      <c r="B817" s="322" t="s">
        <v>290</v>
      </c>
      <c r="C817" s="320">
        <v>2014</v>
      </c>
      <c r="D817" s="322" t="s">
        <v>291</v>
      </c>
      <c r="E817" s="331" t="s">
        <v>93</v>
      </c>
      <c r="F817" s="320" t="str">
        <f t="shared" si="12"/>
        <v>NO_M_2014_1000 m3_1_1</v>
      </c>
      <c r="G817" s="663"/>
    </row>
    <row r="818" spans="1:7" ht="13.5" thickBot="1" x14ac:dyDescent="0.25">
      <c r="A818" s="369" t="str">
        <f>Cover!$G$25</f>
        <v>NO</v>
      </c>
      <c r="B818" s="322" t="s">
        <v>290</v>
      </c>
      <c r="C818" s="320">
        <v>2014</v>
      </c>
      <c r="D818" s="322" t="s">
        <v>291</v>
      </c>
      <c r="E818" s="331" t="s">
        <v>96</v>
      </c>
      <c r="F818" s="320" t="str">
        <f t="shared" si="12"/>
        <v>NO_M_2014_1000 m3_1_2</v>
      </c>
      <c r="G818" s="663"/>
    </row>
    <row r="819" spans="1:7" ht="13.5" thickBot="1" x14ac:dyDescent="0.25">
      <c r="A819" s="369" t="str">
        <f>Cover!$G$25</f>
        <v>NO</v>
      </c>
      <c r="B819" s="322" t="s">
        <v>290</v>
      </c>
      <c r="C819" s="320">
        <v>2014</v>
      </c>
      <c r="D819" s="322" t="s">
        <v>291</v>
      </c>
      <c r="E819" s="331" t="s">
        <v>97</v>
      </c>
      <c r="F819" s="320" t="str">
        <f t="shared" si="12"/>
        <v>NO_M_2014_1000 m3_1_2_C</v>
      </c>
      <c r="G819" s="663"/>
    </row>
    <row r="820" spans="1:7" ht="13.5" thickBot="1" x14ac:dyDescent="0.25">
      <c r="A820" s="369" t="str">
        <f>Cover!$G$25</f>
        <v>NO</v>
      </c>
      <c r="B820" s="322" t="s">
        <v>290</v>
      </c>
      <c r="C820" s="320">
        <v>2014</v>
      </c>
      <c r="D820" s="322" t="s">
        <v>291</v>
      </c>
      <c r="E820" s="331" t="s">
        <v>98</v>
      </c>
      <c r="F820" s="320" t="str">
        <f t="shared" si="12"/>
        <v>NO_M_2014_1000 m3_1_2_NC</v>
      </c>
      <c r="G820" s="663"/>
    </row>
    <row r="821" spans="1:7" ht="13.5" thickBot="1" x14ac:dyDescent="0.25">
      <c r="A821" s="369" t="str">
        <f>Cover!$G$25</f>
        <v>NO</v>
      </c>
      <c r="B821" s="322" t="s">
        <v>290</v>
      </c>
      <c r="C821" s="320">
        <v>2014</v>
      </c>
      <c r="D821" s="322" t="s">
        <v>291</v>
      </c>
      <c r="E821" s="331" t="s">
        <v>99</v>
      </c>
      <c r="F821" s="320" t="str">
        <f t="shared" si="12"/>
        <v>NO_M_2014_1000 m3_1_2_NC_T</v>
      </c>
      <c r="G821" s="663"/>
    </row>
    <row r="822" spans="1:7" ht="13.5" thickBot="1" x14ac:dyDescent="0.25">
      <c r="A822" s="369" t="str">
        <f>Cover!$G$25</f>
        <v>NO</v>
      </c>
      <c r="B822" s="322" t="s">
        <v>290</v>
      </c>
      <c r="C822" s="320">
        <v>2014</v>
      </c>
      <c r="D822" s="322" t="s">
        <v>360</v>
      </c>
      <c r="E822" s="331">
        <v>2</v>
      </c>
      <c r="F822" s="320" t="str">
        <f t="shared" si="12"/>
        <v>NO_M_2014_1000 mt_2</v>
      </c>
      <c r="G822" s="663"/>
    </row>
    <row r="823" spans="1:7" ht="13.5" thickBot="1" x14ac:dyDescent="0.25">
      <c r="A823" s="369" t="str">
        <f>Cover!$G$25</f>
        <v>NO</v>
      </c>
      <c r="B823" s="322" t="s">
        <v>290</v>
      </c>
      <c r="C823" s="320">
        <v>2014</v>
      </c>
      <c r="D823" s="322" t="s">
        <v>291</v>
      </c>
      <c r="E823" s="331">
        <v>3</v>
      </c>
      <c r="F823" s="320" t="str">
        <f t="shared" si="12"/>
        <v>NO_M_2014_1000 m3_3</v>
      </c>
      <c r="G823" s="663"/>
    </row>
    <row r="824" spans="1:7" ht="13.5" thickBot="1" x14ac:dyDescent="0.25">
      <c r="A824" s="369" t="str">
        <f>Cover!$G$25</f>
        <v>NO</v>
      </c>
      <c r="B824" s="322" t="s">
        <v>290</v>
      </c>
      <c r="C824" s="320">
        <v>2014</v>
      </c>
      <c r="D824" s="322" t="s">
        <v>291</v>
      </c>
      <c r="E824" s="331" t="s">
        <v>378</v>
      </c>
      <c r="F824" s="320" t="str">
        <f t="shared" si="12"/>
        <v>NO_M_2014_1000 m3_3_1</v>
      </c>
      <c r="G824" s="663"/>
    </row>
    <row r="825" spans="1:7" ht="13.5" thickBot="1" x14ac:dyDescent="0.25">
      <c r="A825" s="369" t="str">
        <f>Cover!$G$25</f>
        <v>NO</v>
      </c>
      <c r="B825" s="322" t="s">
        <v>290</v>
      </c>
      <c r="C825" s="320">
        <v>2014</v>
      </c>
      <c r="D825" s="322" t="s">
        <v>291</v>
      </c>
      <c r="E825" s="331" t="s">
        <v>379</v>
      </c>
      <c r="F825" s="320" t="str">
        <f t="shared" si="12"/>
        <v>NO_M_2014_1000 m3_3_2</v>
      </c>
      <c r="G825" s="663"/>
    </row>
    <row r="826" spans="1:7" ht="13.5" thickBot="1" x14ac:dyDescent="0.25">
      <c r="A826" s="369" t="str">
        <f>Cover!$G$25</f>
        <v>NO</v>
      </c>
      <c r="B826" s="322" t="s">
        <v>290</v>
      </c>
      <c r="C826" s="320">
        <v>2014</v>
      </c>
      <c r="D826" s="322" t="s">
        <v>360</v>
      </c>
      <c r="E826" s="331">
        <v>4</v>
      </c>
      <c r="F826" s="320" t="str">
        <f t="shared" si="12"/>
        <v>NO_M_2014_1000 mt_4</v>
      </c>
      <c r="G826" s="663"/>
    </row>
    <row r="827" spans="1:7" ht="13.5" thickBot="1" x14ac:dyDescent="0.25">
      <c r="A827" s="369" t="str">
        <f>Cover!$G$25</f>
        <v>NO</v>
      </c>
      <c r="B827" s="322" t="s">
        <v>290</v>
      </c>
      <c r="C827" s="320">
        <v>2014</v>
      </c>
      <c r="D827" s="322" t="s">
        <v>360</v>
      </c>
      <c r="E827" s="331" t="s">
        <v>380</v>
      </c>
      <c r="F827" s="320" t="str">
        <f t="shared" si="12"/>
        <v>NO_M_2014_1000 mt_4_1</v>
      </c>
      <c r="G827" s="663"/>
    </row>
    <row r="828" spans="1:7" ht="13.5" thickBot="1" x14ac:dyDescent="0.25">
      <c r="A828" s="369" t="str">
        <f>Cover!$G$25</f>
        <v>NO</v>
      </c>
      <c r="B828" s="322" t="s">
        <v>290</v>
      </c>
      <c r="C828" s="320">
        <v>2014</v>
      </c>
      <c r="D828" s="322" t="s">
        <v>360</v>
      </c>
      <c r="E828" s="331" t="s">
        <v>381</v>
      </c>
      <c r="F828" s="320" t="str">
        <f t="shared" si="12"/>
        <v>NO_M_2014_1000 mt_4_2</v>
      </c>
      <c r="G828" s="663"/>
    </row>
    <row r="829" spans="1:7" ht="13.5" thickBot="1" x14ac:dyDescent="0.25">
      <c r="A829" s="369" t="str">
        <f>Cover!$G$25</f>
        <v>NO</v>
      </c>
      <c r="B829" s="340" t="s">
        <v>290</v>
      </c>
      <c r="C829" s="320">
        <v>2014</v>
      </c>
      <c r="D829" s="340" t="s">
        <v>291</v>
      </c>
      <c r="E829" s="344">
        <v>5</v>
      </c>
      <c r="F829" s="320" t="str">
        <f t="shared" si="12"/>
        <v>NO_M_2014_1000 m3_5</v>
      </c>
      <c r="G829" s="663"/>
    </row>
    <row r="830" spans="1:7" ht="13.5" thickBot="1" x14ac:dyDescent="0.25">
      <c r="A830" s="369" t="str">
        <f>Cover!$G$25</f>
        <v>NO</v>
      </c>
      <c r="B830" s="324" t="s">
        <v>290</v>
      </c>
      <c r="C830" s="320">
        <v>2014</v>
      </c>
      <c r="D830" s="324" t="s">
        <v>291</v>
      </c>
      <c r="E830" s="338" t="s">
        <v>109</v>
      </c>
      <c r="F830" s="320" t="str">
        <f t="shared" si="12"/>
        <v>NO_M_2014_1000 m3_5_C</v>
      </c>
      <c r="G830" s="663"/>
    </row>
    <row r="831" spans="1:7" ht="13.5" thickBot="1" x14ac:dyDescent="0.25">
      <c r="A831" s="369" t="str">
        <f>Cover!$G$25</f>
        <v>NO</v>
      </c>
      <c r="B831" s="322" t="s">
        <v>290</v>
      </c>
      <c r="C831" s="320">
        <v>2014</v>
      </c>
      <c r="D831" s="322" t="s">
        <v>291</v>
      </c>
      <c r="E831" s="331" t="s">
        <v>110</v>
      </c>
      <c r="F831" s="320" t="str">
        <f t="shared" si="12"/>
        <v>NO_M_2014_1000 m3_5_NC</v>
      </c>
      <c r="G831" s="663"/>
    </row>
    <row r="832" spans="1:7" ht="13.5" thickBot="1" x14ac:dyDescent="0.25">
      <c r="A832" s="369" t="str">
        <f>Cover!$G$25</f>
        <v>NO</v>
      </c>
      <c r="B832" s="322" t="s">
        <v>290</v>
      </c>
      <c r="C832" s="320">
        <v>2014</v>
      </c>
      <c r="D832" s="322" t="s">
        <v>291</v>
      </c>
      <c r="E832" s="331" t="s">
        <v>111</v>
      </c>
      <c r="F832" s="320" t="str">
        <f t="shared" si="12"/>
        <v>NO_M_2014_1000 m3_5_NC_T</v>
      </c>
      <c r="G832" s="663"/>
    </row>
    <row r="833" spans="1:7" ht="13.5" thickBot="1" x14ac:dyDescent="0.25">
      <c r="A833" s="369" t="str">
        <f>Cover!$G$25</f>
        <v>NO</v>
      </c>
      <c r="B833" s="322" t="s">
        <v>290</v>
      </c>
      <c r="C833" s="320">
        <v>2014</v>
      </c>
      <c r="D833" s="322" t="s">
        <v>291</v>
      </c>
      <c r="E833" s="331">
        <v>6</v>
      </c>
      <c r="F833" s="320" t="str">
        <f t="shared" si="12"/>
        <v>NO_M_2014_1000 m3_6</v>
      </c>
      <c r="G833" s="663"/>
    </row>
    <row r="834" spans="1:7" ht="13.5" thickBot="1" x14ac:dyDescent="0.25">
      <c r="A834" s="369" t="str">
        <f>Cover!$G$25</f>
        <v>NO</v>
      </c>
      <c r="B834" s="322" t="s">
        <v>290</v>
      </c>
      <c r="C834" s="320">
        <v>2014</v>
      </c>
      <c r="D834" s="322" t="s">
        <v>291</v>
      </c>
      <c r="E834" s="331" t="s">
        <v>112</v>
      </c>
      <c r="F834" s="320" t="str">
        <f t="shared" si="12"/>
        <v>NO_M_2014_1000 m3_6_1</v>
      </c>
      <c r="G834" s="663"/>
    </row>
    <row r="835" spans="1:7" ht="13.5" thickBot="1" x14ac:dyDescent="0.25">
      <c r="A835" s="369" t="str">
        <f>Cover!$G$25</f>
        <v>NO</v>
      </c>
      <c r="B835" s="322" t="s">
        <v>290</v>
      </c>
      <c r="C835" s="320">
        <v>2014</v>
      </c>
      <c r="D835" s="322" t="s">
        <v>291</v>
      </c>
      <c r="E835" s="331" t="s">
        <v>113</v>
      </c>
      <c r="F835" s="320" t="str">
        <f t="shared" ref="F835:F898" si="13">CONCATENATE(A835,"_",B835,"_",C835,"_",D835,"_",E835)</f>
        <v>NO_M_2014_1000 m3_6_1_C</v>
      </c>
      <c r="G835" s="663"/>
    </row>
    <row r="836" spans="1:7" ht="13.5" thickBot="1" x14ac:dyDescent="0.25">
      <c r="A836" s="369" t="str">
        <f>Cover!$G$25</f>
        <v>NO</v>
      </c>
      <c r="B836" s="322" t="s">
        <v>290</v>
      </c>
      <c r="C836" s="320">
        <v>2014</v>
      </c>
      <c r="D836" s="322" t="s">
        <v>291</v>
      </c>
      <c r="E836" s="331" t="s">
        <v>114</v>
      </c>
      <c r="F836" s="320" t="str">
        <f t="shared" si="13"/>
        <v>NO_M_2014_1000 m3_6_1_NC</v>
      </c>
      <c r="G836" s="663"/>
    </row>
    <row r="837" spans="1:7" ht="13.5" thickBot="1" x14ac:dyDescent="0.25">
      <c r="A837" s="369" t="str">
        <f>Cover!$G$25</f>
        <v>NO</v>
      </c>
      <c r="B837" s="322" t="s">
        <v>290</v>
      </c>
      <c r="C837" s="320">
        <v>2014</v>
      </c>
      <c r="D837" s="322" t="s">
        <v>291</v>
      </c>
      <c r="E837" s="331" t="s">
        <v>115</v>
      </c>
      <c r="F837" s="320" t="str">
        <f t="shared" si="13"/>
        <v>NO_M_2014_1000 m3_6_1_NC_T</v>
      </c>
      <c r="G837" s="663"/>
    </row>
    <row r="838" spans="1:7" ht="13.5" thickBot="1" x14ac:dyDescent="0.25">
      <c r="A838" s="369" t="str">
        <f>Cover!$G$25</f>
        <v>NO</v>
      </c>
      <c r="B838" s="322" t="s">
        <v>290</v>
      </c>
      <c r="C838" s="320">
        <v>2014</v>
      </c>
      <c r="D838" s="322" t="s">
        <v>291</v>
      </c>
      <c r="E838" s="331" t="s">
        <v>116</v>
      </c>
      <c r="F838" s="320" t="str">
        <f t="shared" si="13"/>
        <v>NO_M_2014_1000 m3_6_2</v>
      </c>
      <c r="G838" s="663"/>
    </row>
    <row r="839" spans="1:7" ht="13.5" thickBot="1" x14ac:dyDescent="0.25">
      <c r="A839" s="369" t="str">
        <f>Cover!$G$25</f>
        <v>NO</v>
      </c>
      <c r="B839" s="322" t="s">
        <v>290</v>
      </c>
      <c r="C839" s="320">
        <v>2014</v>
      </c>
      <c r="D839" s="322" t="s">
        <v>291</v>
      </c>
      <c r="E839" s="331" t="s">
        <v>117</v>
      </c>
      <c r="F839" s="320" t="str">
        <f t="shared" si="13"/>
        <v>NO_M_2014_1000 m3_6_2_C</v>
      </c>
      <c r="G839" s="663"/>
    </row>
    <row r="840" spans="1:7" ht="13.5" thickBot="1" x14ac:dyDescent="0.25">
      <c r="A840" s="369" t="str">
        <f>Cover!$G$25</f>
        <v>NO</v>
      </c>
      <c r="B840" s="322" t="s">
        <v>290</v>
      </c>
      <c r="C840" s="320">
        <v>2014</v>
      </c>
      <c r="D840" s="322" t="s">
        <v>291</v>
      </c>
      <c r="E840" s="331" t="s">
        <v>118</v>
      </c>
      <c r="F840" s="320" t="str">
        <f t="shared" si="13"/>
        <v>NO_M_2014_1000 m3_6_2_NC</v>
      </c>
      <c r="G840" s="663"/>
    </row>
    <row r="841" spans="1:7" ht="13.5" thickBot="1" x14ac:dyDescent="0.25">
      <c r="A841" s="369" t="str">
        <f>Cover!$G$25</f>
        <v>NO</v>
      </c>
      <c r="B841" s="322" t="s">
        <v>290</v>
      </c>
      <c r="C841" s="320">
        <v>2014</v>
      </c>
      <c r="D841" s="322" t="s">
        <v>291</v>
      </c>
      <c r="E841" s="331" t="s">
        <v>119</v>
      </c>
      <c r="F841" s="320" t="str">
        <f t="shared" si="13"/>
        <v>NO_M_2014_1000 m3_6_2_NC_T</v>
      </c>
      <c r="G841" s="663"/>
    </row>
    <row r="842" spans="1:7" ht="13.5" thickBot="1" x14ac:dyDescent="0.25">
      <c r="A842" s="369" t="str">
        <f>Cover!$G$25</f>
        <v>NO</v>
      </c>
      <c r="B842" s="322" t="s">
        <v>290</v>
      </c>
      <c r="C842" s="320">
        <v>2014</v>
      </c>
      <c r="D842" s="322" t="s">
        <v>291</v>
      </c>
      <c r="E842" s="331" t="s">
        <v>120</v>
      </c>
      <c r="F842" s="320" t="str">
        <f t="shared" si="13"/>
        <v>NO_M_2014_1000 m3_6_3</v>
      </c>
      <c r="G842" s="663"/>
    </row>
    <row r="843" spans="1:7" ht="13.5" thickBot="1" x14ac:dyDescent="0.25">
      <c r="A843" s="369" t="str">
        <f>Cover!$G$25</f>
        <v>NO</v>
      </c>
      <c r="B843" s="322" t="s">
        <v>290</v>
      </c>
      <c r="C843" s="320">
        <v>2014</v>
      </c>
      <c r="D843" s="322" t="s">
        <v>291</v>
      </c>
      <c r="E843" s="331" t="s">
        <v>121</v>
      </c>
      <c r="F843" s="320" t="str">
        <f t="shared" si="13"/>
        <v>NO_M_2014_1000 m3_6_3_1</v>
      </c>
      <c r="G843" s="663"/>
    </row>
    <row r="844" spans="1:7" ht="13.5" thickBot="1" x14ac:dyDescent="0.25">
      <c r="A844" s="369" t="str">
        <f>Cover!$G$25</f>
        <v>NO</v>
      </c>
      <c r="B844" s="322" t="s">
        <v>290</v>
      </c>
      <c r="C844" s="320">
        <v>2014</v>
      </c>
      <c r="D844" s="322" t="s">
        <v>291</v>
      </c>
      <c r="E844" s="331" t="s">
        <v>122</v>
      </c>
      <c r="F844" s="320" t="str">
        <f t="shared" si="13"/>
        <v>NO_M_2014_1000 m3_6_4</v>
      </c>
      <c r="G844" s="663"/>
    </row>
    <row r="845" spans="1:7" ht="13.5" thickBot="1" x14ac:dyDescent="0.25">
      <c r="A845" s="369" t="str">
        <f>Cover!$G$25</f>
        <v>NO</v>
      </c>
      <c r="B845" s="322" t="s">
        <v>290</v>
      </c>
      <c r="C845" s="320">
        <v>2014</v>
      </c>
      <c r="D845" s="322" t="s">
        <v>291</v>
      </c>
      <c r="E845" s="331" t="s">
        <v>123</v>
      </c>
      <c r="F845" s="320" t="str">
        <f t="shared" si="13"/>
        <v>NO_M_2014_1000 m3_6_4_1</v>
      </c>
      <c r="G845" s="663"/>
    </row>
    <row r="846" spans="1:7" ht="13.5" thickBot="1" x14ac:dyDescent="0.25">
      <c r="A846" s="369" t="str">
        <f>Cover!$G$25</f>
        <v>NO</v>
      </c>
      <c r="B846" s="322" t="s">
        <v>290</v>
      </c>
      <c r="C846" s="320">
        <v>2014</v>
      </c>
      <c r="D846" s="322" t="s">
        <v>291</v>
      </c>
      <c r="E846" s="331" t="s">
        <v>124</v>
      </c>
      <c r="F846" s="320" t="str">
        <f t="shared" si="13"/>
        <v>NO_M_2014_1000 m3_6_4_2</v>
      </c>
      <c r="G846" s="663"/>
    </row>
    <row r="847" spans="1:7" ht="13.5" thickBot="1" x14ac:dyDescent="0.25">
      <c r="A847" s="369" t="str">
        <f>Cover!$G$25</f>
        <v>NO</v>
      </c>
      <c r="B847" s="322" t="s">
        <v>290</v>
      </c>
      <c r="C847" s="320">
        <v>2014</v>
      </c>
      <c r="D847" s="322" t="s">
        <v>291</v>
      </c>
      <c r="E847" s="331" t="s">
        <v>125</v>
      </c>
      <c r="F847" s="320" t="str">
        <f t="shared" si="13"/>
        <v>NO_M_2014_1000 m3_6_4_3</v>
      </c>
      <c r="G847" s="663"/>
    </row>
    <row r="848" spans="1:7" ht="13.5" thickBot="1" x14ac:dyDescent="0.25">
      <c r="A848" s="369" t="str">
        <f>Cover!$G$25</f>
        <v>NO</v>
      </c>
      <c r="B848" s="322" t="s">
        <v>290</v>
      </c>
      <c r="C848" s="320">
        <v>2014</v>
      </c>
      <c r="D848" s="322" t="s">
        <v>360</v>
      </c>
      <c r="E848" s="331">
        <v>7</v>
      </c>
      <c r="F848" s="320" t="str">
        <f t="shared" si="13"/>
        <v>NO_M_2014_1000 mt_7</v>
      </c>
      <c r="G848" s="663"/>
    </row>
    <row r="849" spans="1:7" ht="13.5" thickBot="1" x14ac:dyDescent="0.25">
      <c r="A849" s="369" t="str">
        <f>Cover!$G$25</f>
        <v>NO</v>
      </c>
      <c r="B849" s="322" t="s">
        <v>290</v>
      </c>
      <c r="C849" s="320">
        <v>2014</v>
      </c>
      <c r="D849" s="322" t="s">
        <v>360</v>
      </c>
      <c r="E849" s="331" t="s">
        <v>126</v>
      </c>
      <c r="F849" s="320" t="str">
        <f t="shared" si="13"/>
        <v>NO_M_2014_1000 mt_7_1</v>
      </c>
      <c r="G849" s="663"/>
    </row>
    <row r="850" spans="1:7" ht="13.5" thickBot="1" x14ac:dyDescent="0.25">
      <c r="A850" s="369" t="str">
        <f>Cover!$G$25</f>
        <v>NO</v>
      </c>
      <c r="B850" s="322" t="s">
        <v>290</v>
      </c>
      <c r="C850" s="320">
        <v>2014</v>
      </c>
      <c r="D850" s="322" t="s">
        <v>360</v>
      </c>
      <c r="E850" s="331" t="s">
        <v>127</v>
      </c>
      <c r="F850" s="320" t="str">
        <f t="shared" si="13"/>
        <v>NO_M_2014_1000 mt_7_2</v>
      </c>
      <c r="G850" s="663"/>
    </row>
    <row r="851" spans="1:7" ht="13.5" thickBot="1" x14ac:dyDescent="0.25">
      <c r="A851" s="369" t="str">
        <f>Cover!$G$25</f>
        <v>NO</v>
      </c>
      <c r="B851" s="322" t="s">
        <v>290</v>
      </c>
      <c r="C851" s="320">
        <v>2014</v>
      </c>
      <c r="D851" s="322" t="s">
        <v>360</v>
      </c>
      <c r="E851" s="331" t="s">
        <v>128</v>
      </c>
      <c r="F851" s="320" t="str">
        <f t="shared" si="13"/>
        <v>NO_M_2014_1000 mt_7_3</v>
      </c>
      <c r="G851" s="663"/>
    </row>
    <row r="852" spans="1:7" ht="13.5" thickBot="1" x14ac:dyDescent="0.25">
      <c r="A852" s="369" t="str">
        <f>Cover!$G$25</f>
        <v>NO</v>
      </c>
      <c r="B852" s="322" t="s">
        <v>290</v>
      </c>
      <c r="C852" s="320">
        <v>2014</v>
      </c>
      <c r="D852" s="322" t="s">
        <v>360</v>
      </c>
      <c r="E852" s="331" t="s">
        <v>129</v>
      </c>
      <c r="F852" s="320" t="str">
        <f t="shared" si="13"/>
        <v>NO_M_2014_1000 mt_7_3_1</v>
      </c>
      <c r="G852" s="663"/>
    </row>
    <row r="853" spans="1:7" ht="13.5" thickBot="1" x14ac:dyDescent="0.25">
      <c r="A853" s="369" t="str">
        <f>Cover!$G$25</f>
        <v>NO</v>
      </c>
      <c r="B853" s="322" t="s">
        <v>290</v>
      </c>
      <c r="C853" s="320">
        <v>2014</v>
      </c>
      <c r="D853" s="322" t="s">
        <v>360</v>
      </c>
      <c r="E853" s="331" t="s">
        <v>130</v>
      </c>
      <c r="F853" s="320" t="str">
        <f t="shared" si="13"/>
        <v>NO_M_2014_1000 mt_7_3_2</v>
      </c>
      <c r="G853" s="663"/>
    </row>
    <row r="854" spans="1:7" ht="13.5" thickBot="1" x14ac:dyDescent="0.25">
      <c r="A854" s="369" t="str">
        <f>Cover!$G$25</f>
        <v>NO</v>
      </c>
      <c r="B854" s="322" t="s">
        <v>290</v>
      </c>
      <c r="C854" s="320">
        <v>2014</v>
      </c>
      <c r="D854" s="322" t="s">
        <v>360</v>
      </c>
      <c r="E854" s="331" t="s">
        <v>131</v>
      </c>
      <c r="F854" s="320" t="str">
        <f t="shared" si="13"/>
        <v>NO_M_2014_1000 mt_7_3_3</v>
      </c>
      <c r="G854" s="663"/>
    </row>
    <row r="855" spans="1:7" ht="13.5" thickBot="1" x14ac:dyDescent="0.25">
      <c r="A855" s="369" t="str">
        <f>Cover!$G$25</f>
        <v>NO</v>
      </c>
      <c r="B855" s="322" t="s">
        <v>290</v>
      </c>
      <c r="C855" s="320">
        <v>2014</v>
      </c>
      <c r="D855" s="322" t="s">
        <v>360</v>
      </c>
      <c r="E855" s="331" t="s">
        <v>132</v>
      </c>
      <c r="F855" s="320" t="str">
        <f t="shared" si="13"/>
        <v>NO_M_2014_1000 mt_7_3_4</v>
      </c>
      <c r="G855" s="663"/>
    </row>
    <row r="856" spans="1:7" ht="13.5" thickBot="1" x14ac:dyDescent="0.25">
      <c r="A856" s="369" t="str">
        <f>Cover!$G$25</f>
        <v>NO</v>
      </c>
      <c r="B856" s="322" t="s">
        <v>290</v>
      </c>
      <c r="C856" s="320">
        <v>2014</v>
      </c>
      <c r="D856" s="322" t="s">
        <v>360</v>
      </c>
      <c r="E856" s="331" t="s">
        <v>133</v>
      </c>
      <c r="F856" s="320" t="str">
        <f t="shared" si="13"/>
        <v>NO_M_2014_1000 mt_7_4</v>
      </c>
      <c r="G856" s="663"/>
    </row>
    <row r="857" spans="1:7" ht="13.5" thickBot="1" x14ac:dyDescent="0.25">
      <c r="A857" s="369" t="str">
        <f>Cover!$G$25</f>
        <v>NO</v>
      </c>
      <c r="B857" s="322" t="s">
        <v>290</v>
      </c>
      <c r="C857" s="320">
        <v>2014</v>
      </c>
      <c r="D857" s="322" t="s">
        <v>360</v>
      </c>
      <c r="E857" s="331">
        <v>8</v>
      </c>
      <c r="F857" s="320" t="str">
        <f t="shared" si="13"/>
        <v>NO_M_2014_1000 mt_8</v>
      </c>
      <c r="G857" s="663"/>
    </row>
    <row r="858" spans="1:7" ht="13.5" thickBot="1" x14ac:dyDescent="0.25">
      <c r="A858" s="369" t="str">
        <f>Cover!$G$25</f>
        <v>NO</v>
      </c>
      <c r="B858" s="322" t="s">
        <v>290</v>
      </c>
      <c r="C858" s="320">
        <v>2014</v>
      </c>
      <c r="D858" s="322" t="s">
        <v>360</v>
      </c>
      <c r="E858" s="331" t="s">
        <v>134</v>
      </c>
      <c r="F858" s="320" t="str">
        <f t="shared" si="13"/>
        <v>NO_M_2014_1000 mt_8_1</v>
      </c>
      <c r="G858" s="663"/>
    </row>
    <row r="859" spans="1:7" ht="13.5" thickBot="1" x14ac:dyDescent="0.25">
      <c r="A859" s="369" t="str">
        <f>Cover!$G$25</f>
        <v>NO</v>
      </c>
      <c r="B859" s="322" t="s">
        <v>290</v>
      </c>
      <c r="C859" s="320">
        <v>2014</v>
      </c>
      <c r="D859" s="322" t="s">
        <v>360</v>
      </c>
      <c r="E859" s="331" t="s">
        <v>135</v>
      </c>
      <c r="F859" s="320" t="str">
        <f t="shared" si="13"/>
        <v>NO_M_2014_1000 mt_8_2</v>
      </c>
      <c r="G859" s="663"/>
    </row>
    <row r="860" spans="1:7" ht="13.5" thickBot="1" x14ac:dyDescent="0.25">
      <c r="A860" s="369" t="str">
        <f>Cover!$G$25</f>
        <v>NO</v>
      </c>
      <c r="B860" s="322" t="s">
        <v>290</v>
      </c>
      <c r="C860" s="320">
        <v>2014</v>
      </c>
      <c r="D860" s="322" t="s">
        <v>360</v>
      </c>
      <c r="E860" s="331">
        <v>9</v>
      </c>
      <c r="F860" s="320" t="str">
        <f t="shared" si="13"/>
        <v>NO_M_2014_1000 mt_9</v>
      </c>
      <c r="G860" s="663"/>
    </row>
    <row r="861" spans="1:7" ht="13.5" thickBot="1" x14ac:dyDescent="0.25">
      <c r="A861" s="369" t="str">
        <f>Cover!$G$25</f>
        <v>NO</v>
      </c>
      <c r="B861" s="322" t="s">
        <v>290</v>
      </c>
      <c r="C861" s="320">
        <v>2014</v>
      </c>
      <c r="D861" s="322" t="s">
        <v>360</v>
      </c>
      <c r="E861" s="331">
        <v>10</v>
      </c>
      <c r="F861" s="320" t="str">
        <f t="shared" si="13"/>
        <v>NO_M_2014_1000 mt_10</v>
      </c>
      <c r="G861" s="663"/>
    </row>
    <row r="862" spans="1:7" ht="13.5" thickBot="1" x14ac:dyDescent="0.25">
      <c r="A862" s="369" t="str">
        <f>Cover!$G$25</f>
        <v>NO</v>
      </c>
      <c r="B862" s="322" t="s">
        <v>290</v>
      </c>
      <c r="C862" s="320">
        <v>2014</v>
      </c>
      <c r="D862" s="322" t="s">
        <v>360</v>
      </c>
      <c r="E862" s="331" t="s">
        <v>136</v>
      </c>
      <c r="F862" s="320" t="str">
        <f t="shared" si="13"/>
        <v>NO_M_2014_1000 mt_10_1</v>
      </c>
      <c r="G862" s="663"/>
    </row>
    <row r="863" spans="1:7" ht="13.5" thickBot="1" x14ac:dyDescent="0.25">
      <c r="A863" s="369" t="str">
        <f>Cover!$G$25</f>
        <v>NO</v>
      </c>
      <c r="B863" s="322" t="s">
        <v>290</v>
      </c>
      <c r="C863" s="320">
        <v>2014</v>
      </c>
      <c r="D863" s="322" t="s">
        <v>360</v>
      </c>
      <c r="E863" s="331" t="s">
        <v>137</v>
      </c>
      <c r="F863" s="320" t="str">
        <f t="shared" si="13"/>
        <v>NO_M_2014_1000 mt_10_1_1</v>
      </c>
      <c r="G863" s="663"/>
    </row>
    <row r="864" spans="1:7" ht="13.5" thickBot="1" x14ac:dyDescent="0.25">
      <c r="A864" s="369" t="str">
        <f>Cover!$G$25</f>
        <v>NO</v>
      </c>
      <c r="B864" s="322" t="s">
        <v>290</v>
      </c>
      <c r="C864" s="320">
        <v>2014</v>
      </c>
      <c r="D864" s="322" t="s">
        <v>360</v>
      </c>
      <c r="E864" s="331" t="s">
        <v>138</v>
      </c>
      <c r="F864" s="320" t="str">
        <f t="shared" si="13"/>
        <v>NO_M_2014_1000 mt_10_1_2</v>
      </c>
      <c r="G864" s="663"/>
    </row>
    <row r="865" spans="1:7" ht="13.5" thickBot="1" x14ac:dyDescent="0.25">
      <c r="A865" s="369" t="str">
        <f>Cover!$G$25</f>
        <v>NO</v>
      </c>
      <c r="B865" s="322" t="s">
        <v>290</v>
      </c>
      <c r="C865" s="320">
        <v>2014</v>
      </c>
      <c r="D865" s="322" t="s">
        <v>360</v>
      </c>
      <c r="E865" s="331" t="s">
        <v>139</v>
      </c>
      <c r="F865" s="320" t="str">
        <f t="shared" si="13"/>
        <v>NO_M_2014_1000 mt_10_1_3</v>
      </c>
      <c r="G865" s="663"/>
    </row>
    <row r="866" spans="1:7" ht="13.5" thickBot="1" x14ac:dyDescent="0.25">
      <c r="A866" s="369" t="str">
        <f>Cover!$G$25</f>
        <v>NO</v>
      </c>
      <c r="B866" s="322" t="s">
        <v>290</v>
      </c>
      <c r="C866" s="320">
        <v>2014</v>
      </c>
      <c r="D866" s="322" t="s">
        <v>360</v>
      </c>
      <c r="E866" s="331" t="s">
        <v>140</v>
      </c>
      <c r="F866" s="320" t="str">
        <f t="shared" si="13"/>
        <v>NO_M_2014_1000 mt_10_1_4</v>
      </c>
      <c r="G866" s="663"/>
    </row>
    <row r="867" spans="1:7" ht="13.5" thickBot="1" x14ac:dyDescent="0.25">
      <c r="A867" s="369" t="str">
        <f>Cover!$G$25</f>
        <v>NO</v>
      </c>
      <c r="B867" s="322" t="s">
        <v>290</v>
      </c>
      <c r="C867" s="320">
        <v>2014</v>
      </c>
      <c r="D867" s="322" t="s">
        <v>360</v>
      </c>
      <c r="E867" s="331" t="s">
        <v>141</v>
      </c>
      <c r="F867" s="320" t="str">
        <f t="shared" si="13"/>
        <v>NO_M_2014_1000 mt_10_2</v>
      </c>
      <c r="G867" s="663"/>
    </row>
    <row r="868" spans="1:7" ht="13.5" thickBot="1" x14ac:dyDescent="0.25">
      <c r="A868" s="369" t="str">
        <f>Cover!$G$25</f>
        <v>NO</v>
      </c>
      <c r="B868" s="322" t="s">
        <v>290</v>
      </c>
      <c r="C868" s="320">
        <v>2014</v>
      </c>
      <c r="D868" s="322" t="s">
        <v>360</v>
      </c>
      <c r="E868" s="331" t="s">
        <v>142</v>
      </c>
      <c r="F868" s="320" t="str">
        <f t="shared" si="13"/>
        <v>NO_M_2014_1000 mt_10_3</v>
      </c>
      <c r="G868" s="663"/>
    </row>
    <row r="869" spans="1:7" ht="13.5" thickBot="1" x14ac:dyDescent="0.25">
      <c r="A869" s="369" t="str">
        <f>Cover!$G$25</f>
        <v>NO</v>
      </c>
      <c r="B869" s="322" t="s">
        <v>290</v>
      </c>
      <c r="C869" s="320">
        <v>2014</v>
      </c>
      <c r="D869" s="322" t="s">
        <v>360</v>
      </c>
      <c r="E869" s="331" t="s">
        <v>143</v>
      </c>
      <c r="F869" s="320" t="str">
        <f t="shared" si="13"/>
        <v>NO_M_2014_1000 mt_10_3_1</v>
      </c>
      <c r="G869" s="663"/>
    </row>
    <row r="870" spans="1:7" ht="13.5" thickBot="1" x14ac:dyDescent="0.25">
      <c r="A870" s="369" t="str">
        <f>Cover!$G$25</f>
        <v>NO</v>
      </c>
      <c r="B870" s="322" t="s">
        <v>290</v>
      </c>
      <c r="C870" s="320">
        <v>2014</v>
      </c>
      <c r="D870" s="322" t="s">
        <v>360</v>
      </c>
      <c r="E870" s="331" t="s">
        <v>144</v>
      </c>
      <c r="F870" s="320" t="str">
        <f t="shared" si="13"/>
        <v>NO_M_2014_1000 mt_10_3_2</v>
      </c>
      <c r="G870" s="663"/>
    </row>
    <row r="871" spans="1:7" ht="13.5" thickBot="1" x14ac:dyDescent="0.25">
      <c r="A871" s="369" t="str">
        <f>Cover!$G$25</f>
        <v>NO</v>
      </c>
      <c r="B871" s="322" t="s">
        <v>290</v>
      </c>
      <c r="C871" s="320">
        <v>2014</v>
      </c>
      <c r="D871" s="322" t="s">
        <v>360</v>
      </c>
      <c r="E871" s="331" t="s">
        <v>145</v>
      </c>
      <c r="F871" s="320" t="str">
        <f t="shared" si="13"/>
        <v>NO_M_2014_1000 mt_10_3_3</v>
      </c>
      <c r="G871" s="663"/>
    </row>
    <row r="872" spans="1:7" ht="13.5" thickBot="1" x14ac:dyDescent="0.25">
      <c r="A872" s="369" t="str">
        <f>Cover!$G$25</f>
        <v>NO</v>
      </c>
      <c r="B872" s="322" t="s">
        <v>290</v>
      </c>
      <c r="C872" s="320">
        <v>2014</v>
      </c>
      <c r="D872" s="322" t="s">
        <v>360</v>
      </c>
      <c r="E872" s="331" t="s">
        <v>146</v>
      </c>
      <c r="F872" s="320" t="str">
        <f t="shared" si="13"/>
        <v>NO_M_2014_1000 mt_10_3_4</v>
      </c>
      <c r="G872" s="663"/>
    </row>
    <row r="873" spans="1:7" ht="13.5" thickBot="1" x14ac:dyDescent="0.25">
      <c r="A873" s="369" t="str">
        <f>Cover!$G$25</f>
        <v>NO</v>
      </c>
      <c r="B873" s="322" t="s">
        <v>290</v>
      </c>
      <c r="C873" s="320">
        <v>2014</v>
      </c>
      <c r="D873" s="322" t="s">
        <v>360</v>
      </c>
      <c r="E873" s="331" t="s">
        <v>147</v>
      </c>
      <c r="F873" s="320" t="str">
        <f t="shared" si="13"/>
        <v>NO_M_2014_1000 mt_10_4</v>
      </c>
      <c r="G873" s="663"/>
    </row>
    <row r="874" spans="1:7" ht="13.5" thickBot="1" x14ac:dyDescent="0.25">
      <c r="A874" s="369" t="str">
        <f>Cover!$G$25</f>
        <v>NO</v>
      </c>
      <c r="B874" s="322" t="s">
        <v>290</v>
      </c>
      <c r="C874" s="320">
        <v>2014</v>
      </c>
      <c r="D874" s="322" t="s">
        <v>214</v>
      </c>
      <c r="E874" s="331">
        <v>1</v>
      </c>
      <c r="F874" s="320" t="str">
        <f t="shared" si="13"/>
        <v>NO_M_2014_1000 NAC_1</v>
      </c>
      <c r="G874" s="663"/>
    </row>
    <row r="875" spans="1:7" ht="13.5" thickBot="1" x14ac:dyDescent="0.25">
      <c r="A875" s="369" t="str">
        <f>Cover!$G$25</f>
        <v>NO</v>
      </c>
      <c r="B875" s="322" t="s">
        <v>290</v>
      </c>
      <c r="C875" s="320">
        <v>2014</v>
      </c>
      <c r="D875" s="322" t="s">
        <v>214</v>
      </c>
      <c r="E875" s="331" t="s">
        <v>93</v>
      </c>
      <c r="F875" s="320" t="str">
        <f t="shared" si="13"/>
        <v>NO_M_2014_1000 NAC_1_1</v>
      </c>
      <c r="G875" s="663"/>
    </row>
    <row r="876" spans="1:7" ht="13.5" thickBot="1" x14ac:dyDescent="0.25">
      <c r="A876" s="369" t="str">
        <f>Cover!$G$25</f>
        <v>NO</v>
      </c>
      <c r="B876" s="322" t="s">
        <v>290</v>
      </c>
      <c r="C876" s="320">
        <v>2014</v>
      </c>
      <c r="D876" s="322" t="s">
        <v>214</v>
      </c>
      <c r="E876" s="331" t="s">
        <v>96</v>
      </c>
      <c r="F876" s="320" t="str">
        <f t="shared" si="13"/>
        <v>NO_M_2014_1000 NAC_1_2</v>
      </c>
      <c r="G876" s="663"/>
    </row>
    <row r="877" spans="1:7" ht="13.5" thickBot="1" x14ac:dyDescent="0.25">
      <c r="A877" s="369" t="str">
        <f>Cover!$G$25</f>
        <v>NO</v>
      </c>
      <c r="B877" s="322" t="s">
        <v>290</v>
      </c>
      <c r="C877" s="320">
        <v>2014</v>
      </c>
      <c r="D877" s="322" t="s">
        <v>214</v>
      </c>
      <c r="E877" s="331" t="s">
        <v>97</v>
      </c>
      <c r="F877" s="320" t="str">
        <f t="shared" si="13"/>
        <v>NO_M_2014_1000 NAC_1_2_C</v>
      </c>
      <c r="G877" s="663"/>
    </row>
    <row r="878" spans="1:7" ht="13.5" thickBot="1" x14ac:dyDescent="0.25">
      <c r="A878" s="369" t="str">
        <f>Cover!$G$25</f>
        <v>NO</v>
      </c>
      <c r="B878" s="322" t="s">
        <v>290</v>
      </c>
      <c r="C878" s="320">
        <v>2014</v>
      </c>
      <c r="D878" s="322" t="s">
        <v>214</v>
      </c>
      <c r="E878" s="331" t="s">
        <v>98</v>
      </c>
      <c r="F878" s="320" t="str">
        <f t="shared" si="13"/>
        <v>NO_M_2014_1000 NAC_1_2_NC</v>
      </c>
      <c r="G878" s="663"/>
    </row>
    <row r="879" spans="1:7" ht="13.5" thickBot="1" x14ac:dyDescent="0.25">
      <c r="A879" s="369" t="str">
        <f>Cover!$G$25</f>
        <v>NO</v>
      </c>
      <c r="B879" s="322" t="s">
        <v>290</v>
      </c>
      <c r="C879" s="320">
        <v>2014</v>
      </c>
      <c r="D879" s="322" t="s">
        <v>214</v>
      </c>
      <c r="E879" s="331" t="s">
        <v>99</v>
      </c>
      <c r="F879" s="320" t="str">
        <f t="shared" si="13"/>
        <v>NO_M_2014_1000 NAC_1_2_NC_T</v>
      </c>
      <c r="G879" s="663"/>
    </row>
    <row r="880" spans="1:7" ht="13.5" thickBot="1" x14ac:dyDescent="0.25">
      <c r="A880" s="369" t="str">
        <f>Cover!$G$25</f>
        <v>NO</v>
      </c>
      <c r="B880" s="322" t="s">
        <v>290</v>
      </c>
      <c r="C880" s="320">
        <v>2014</v>
      </c>
      <c r="D880" s="322" t="s">
        <v>214</v>
      </c>
      <c r="E880" s="331">
        <v>2</v>
      </c>
      <c r="F880" s="320" t="str">
        <f t="shared" si="13"/>
        <v>NO_M_2014_1000 NAC_2</v>
      </c>
      <c r="G880" s="663"/>
    </row>
    <row r="881" spans="1:7" ht="13.5" thickBot="1" x14ac:dyDescent="0.25">
      <c r="A881" s="369" t="str">
        <f>Cover!$G$25</f>
        <v>NO</v>
      </c>
      <c r="B881" s="322" t="s">
        <v>290</v>
      </c>
      <c r="C881" s="320">
        <v>2014</v>
      </c>
      <c r="D881" s="322" t="s">
        <v>214</v>
      </c>
      <c r="E881" s="331">
        <v>3</v>
      </c>
      <c r="F881" s="320" t="str">
        <f t="shared" si="13"/>
        <v>NO_M_2014_1000 NAC_3</v>
      </c>
      <c r="G881" s="663"/>
    </row>
    <row r="882" spans="1:7" ht="13.5" thickBot="1" x14ac:dyDescent="0.25">
      <c r="A882" s="369" t="str">
        <f>Cover!$G$25</f>
        <v>NO</v>
      </c>
      <c r="B882" s="322" t="s">
        <v>290</v>
      </c>
      <c r="C882" s="320">
        <v>2014</v>
      </c>
      <c r="D882" s="322" t="s">
        <v>214</v>
      </c>
      <c r="E882" s="331" t="s">
        <v>378</v>
      </c>
      <c r="F882" s="320" t="str">
        <f t="shared" si="13"/>
        <v>NO_M_2014_1000 NAC_3_1</v>
      </c>
      <c r="G882" s="663"/>
    </row>
    <row r="883" spans="1:7" ht="13.5" thickBot="1" x14ac:dyDescent="0.25">
      <c r="A883" s="369" t="str">
        <f>Cover!$G$25</f>
        <v>NO</v>
      </c>
      <c r="B883" s="329" t="s">
        <v>290</v>
      </c>
      <c r="C883" s="320">
        <v>2014</v>
      </c>
      <c r="D883" s="329" t="s">
        <v>214</v>
      </c>
      <c r="E883" s="339" t="s">
        <v>379</v>
      </c>
      <c r="F883" s="320" t="str">
        <f t="shared" si="13"/>
        <v>NO_M_2014_1000 NAC_3_2</v>
      </c>
      <c r="G883" s="663"/>
    </row>
    <row r="884" spans="1:7" ht="13.5" thickBot="1" x14ac:dyDescent="0.25">
      <c r="A884" s="369" t="str">
        <f>Cover!$G$25</f>
        <v>NO</v>
      </c>
      <c r="B884" s="332" t="s">
        <v>290</v>
      </c>
      <c r="C884" s="320">
        <v>2014</v>
      </c>
      <c r="D884" s="332" t="s">
        <v>214</v>
      </c>
      <c r="E884" s="333">
        <v>4</v>
      </c>
      <c r="F884" s="320" t="str">
        <f t="shared" si="13"/>
        <v>NO_M_2014_1000 NAC_4</v>
      </c>
      <c r="G884" s="663"/>
    </row>
    <row r="885" spans="1:7" ht="13.5" thickBot="1" x14ac:dyDescent="0.25">
      <c r="A885" s="369" t="str">
        <f>Cover!$G$25</f>
        <v>NO</v>
      </c>
      <c r="B885" s="322" t="s">
        <v>290</v>
      </c>
      <c r="C885" s="320">
        <v>2014</v>
      </c>
      <c r="D885" s="322" t="s">
        <v>214</v>
      </c>
      <c r="E885" s="331" t="s">
        <v>380</v>
      </c>
      <c r="F885" s="320" t="str">
        <f t="shared" si="13"/>
        <v>NO_M_2014_1000 NAC_4_1</v>
      </c>
      <c r="G885" s="663"/>
    </row>
    <row r="886" spans="1:7" ht="13.5" thickBot="1" x14ac:dyDescent="0.25">
      <c r="A886" s="369" t="str">
        <f>Cover!$G$25</f>
        <v>NO</v>
      </c>
      <c r="B886" s="322" t="s">
        <v>290</v>
      </c>
      <c r="C886" s="320">
        <v>2014</v>
      </c>
      <c r="D886" s="322" t="s">
        <v>214</v>
      </c>
      <c r="E886" s="331" t="s">
        <v>381</v>
      </c>
      <c r="F886" s="320" t="str">
        <f t="shared" si="13"/>
        <v>NO_M_2014_1000 NAC_4_2</v>
      </c>
      <c r="G886" s="663"/>
    </row>
    <row r="887" spans="1:7" ht="13.5" thickBot="1" x14ac:dyDescent="0.25">
      <c r="A887" s="369" t="str">
        <f>Cover!$G$25</f>
        <v>NO</v>
      </c>
      <c r="B887" s="322" t="s">
        <v>290</v>
      </c>
      <c r="C887" s="320">
        <v>2014</v>
      </c>
      <c r="D887" s="322" t="s">
        <v>214</v>
      </c>
      <c r="E887" s="331">
        <v>5</v>
      </c>
      <c r="F887" s="320" t="str">
        <f t="shared" si="13"/>
        <v>NO_M_2014_1000 NAC_5</v>
      </c>
      <c r="G887" s="663"/>
    </row>
    <row r="888" spans="1:7" ht="13.5" thickBot="1" x14ac:dyDescent="0.25">
      <c r="A888" s="369" t="str">
        <f>Cover!$G$25</f>
        <v>NO</v>
      </c>
      <c r="B888" s="322" t="s">
        <v>290</v>
      </c>
      <c r="C888" s="320">
        <v>2014</v>
      </c>
      <c r="D888" s="322" t="s">
        <v>214</v>
      </c>
      <c r="E888" s="331" t="s">
        <v>109</v>
      </c>
      <c r="F888" s="320" t="str">
        <f t="shared" si="13"/>
        <v>NO_M_2014_1000 NAC_5_C</v>
      </c>
      <c r="G888" s="663"/>
    </row>
    <row r="889" spans="1:7" ht="13.5" thickBot="1" x14ac:dyDescent="0.25">
      <c r="A889" s="369" t="str">
        <f>Cover!$G$25</f>
        <v>NO</v>
      </c>
      <c r="B889" s="322" t="s">
        <v>290</v>
      </c>
      <c r="C889" s="320">
        <v>2014</v>
      </c>
      <c r="D889" s="322" t="s">
        <v>214</v>
      </c>
      <c r="E889" s="331" t="s">
        <v>110</v>
      </c>
      <c r="F889" s="320" t="str">
        <f t="shared" si="13"/>
        <v>NO_M_2014_1000 NAC_5_NC</v>
      </c>
      <c r="G889" s="663"/>
    </row>
    <row r="890" spans="1:7" ht="13.5" thickBot="1" x14ac:dyDescent="0.25">
      <c r="A890" s="369" t="str">
        <f>Cover!$G$25</f>
        <v>NO</v>
      </c>
      <c r="B890" s="322" t="s">
        <v>290</v>
      </c>
      <c r="C890" s="320">
        <v>2014</v>
      </c>
      <c r="D890" s="322" t="s">
        <v>214</v>
      </c>
      <c r="E890" s="331" t="s">
        <v>111</v>
      </c>
      <c r="F890" s="320" t="str">
        <f t="shared" si="13"/>
        <v>NO_M_2014_1000 NAC_5_NC_T</v>
      </c>
      <c r="G890" s="663"/>
    </row>
    <row r="891" spans="1:7" ht="13.5" thickBot="1" x14ac:dyDescent="0.25">
      <c r="A891" s="369" t="str">
        <f>Cover!$G$25</f>
        <v>NO</v>
      </c>
      <c r="B891" s="322" t="s">
        <v>290</v>
      </c>
      <c r="C891" s="320">
        <v>2014</v>
      </c>
      <c r="D891" s="322" t="s">
        <v>214</v>
      </c>
      <c r="E891" s="331">
        <v>6</v>
      </c>
      <c r="F891" s="320" t="str">
        <f t="shared" si="13"/>
        <v>NO_M_2014_1000 NAC_6</v>
      </c>
      <c r="G891" s="663"/>
    </row>
    <row r="892" spans="1:7" ht="13.5" thickBot="1" x14ac:dyDescent="0.25">
      <c r="A892" s="369" t="str">
        <f>Cover!$G$25</f>
        <v>NO</v>
      </c>
      <c r="B892" s="322" t="s">
        <v>290</v>
      </c>
      <c r="C892" s="320">
        <v>2014</v>
      </c>
      <c r="D892" s="322" t="s">
        <v>214</v>
      </c>
      <c r="E892" s="331" t="s">
        <v>112</v>
      </c>
      <c r="F892" s="320" t="str">
        <f t="shared" si="13"/>
        <v>NO_M_2014_1000 NAC_6_1</v>
      </c>
      <c r="G892" s="663"/>
    </row>
    <row r="893" spans="1:7" ht="13.5" thickBot="1" x14ac:dyDescent="0.25">
      <c r="A893" s="369" t="str">
        <f>Cover!$G$25</f>
        <v>NO</v>
      </c>
      <c r="B893" s="322" t="s">
        <v>290</v>
      </c>
      <c r="C893" s="320">
        <v>2014</v>
      </c>
      <c r="D893" s="322" t="s">
        <v>214</v>
      </c>
      <c r="E893" s="331" t="s">
        <v>113</v>
      </c>
      <c r="F893" s="320" t="str">
        <f t="shared" si="13"/>
        <v>NO_M_2014_1000 NAC_6_1_C</v>
      </c>
      <c r="G893" s="663"/>
    </row>
    <row r="894" spans="1:7" ht="13.5" thickBot="1" x14ac:dyDescent="0.25">
      <c r="A894" s="369" t="str">
        <f>Cover!$G$25</f>
        <v>NO</v>
      </c>
      <c r="B894" s="322" t="s">
        <v>290</v>
      </c>
      <c r="C894" s="320">
        <v>2014</v>
      </c>
      <c r="D894" s="322" t="s">
        <v>214</v>
      </c>
      <c r="E894" s="331" t="s">
        <v>114</v>
      </c>
      <c r="F894" s="320" t="str">
        <f t="shared" si="13"/>
        <v>NO_M_2014_1000 NAC_6_1_NC</v>
      </c>
      <c r="G894" s="663"/>
    </row>
    <row r="895" spans="1:7" ht="13.5" thickBot="1" x14ac:dyDescent="0.25">
      <c r="A895" s="369" t="str">
        <f>Cover!$G$25</f>
        <v>NO</v>
      </c>
      <c r="B895" s="322" t="s">
        <v>290</v>
      </c>
      <c r="C895" s="320">
        <v>2014</v>
      </c>
      <c r="D895" s="322" t="s">
        <v>214</v>
      </c>
      <c r="E895" s="331" t="s">
        <v>115</v>
      </c>
      <c r="F895" s="320" t="str">
        <f t="shared" si="13"/>
        <v>NO_M_2014_1000 NAC_6_1_NC_T</v>
      </c>
      <c r="G895" s="663"/>
    </row>
    <row r="896" spans="1:7" ht="13.5" thickBot="1" x14ac:dyDescent="0.25">
      <c r="A896" s="369" t="str">
        <f>Cover!$G$25</f>
        <v>NO</v>
      </c>
      <c r="B896" s="322" t="s">
        <v>290</v>
      </c>
      <c r="C896" s="320">
        <v>2014</v>
      </c>
      <c r="D896" s="322" t="s">
        <v>214</v>
      </c>
      <c r="E896" s="331" t="s">
        <v>116</v>
      </c>
      <c r="F896" s="320" t="str">
        <f t="shared" si="13"/>
        <v>NO_M_2014_1000 NAC_6_2</v>
      </c>
      <c r="G896" s="663"/>
    </row>
    <row r="897" spans="1:7" ht="13.5" thickBot="1" x14ac:dyDescent="0.25">
      <c r="A897" s="369" t="str">
        <f>Cover!$G$25</f>
        <v>NO</v>
      </c>
      <c r="B897" s="322" t="s">
        <v>290</v>
      </c>
      <c r="C897" s="320">
        <v>2014</v>
      </c>
      <c r="D897" s="322" t="s">
        <v>214</v>
      </c>
      <c r="E897" s="331" t="s">
        <v>117</v>
      </c>
      <c r="F897" s="320" t="str">
        <f t="shared" si="13"/>
        <v>NO_M_2014_1000 NAC_6_2_C</v>
      </c>
      <c r="G897" s="663"/>
    </row>
    <row r="898" spans="1:7" ht="13.5" thickBot="1" x14ac:dyDescent="0.25">
      <c r="A898" s="369" t="str">
        <f>Cover!$G$25</f>
        <v>NO</v>
      </c>
      <c r="B898" s="322" t="s">
        <v>290</v>
      </c>
      <c r="C898" s="320">
        <v>2014</v>
      </c>
      <c r="D898" s="322" t="s">
        <v>214</v>
      </c>
      <c r="E898" s="331" t="s">
        <v>118</v>
      </c>
      <c r="F898" s="320" t="str">
        <f t="shared" si="13"/>
        <v>NO_M_2014_1000 NAC_6_2_NC</v>
      </c>
      <c r="G898" s="663"/>
    </row>
    <row r="899" spans="1:7" ht="13.5" thickBot="1" x14ac:dyDescent="0.25">
      <c r="A899" s="369" t="str">
        <f>Cover!$G$25</f>
        <v>NO</v>
      </c>
      <c r="B899" s="322" t="s">
        <v>290</v>
      </c>
      <c r="C899" s="320">
        <v>2014</v>
      </c>
      <c r="D899" s="322" t="s">
        <v>214</v>
      </c>
      <c r="E899" s="331" t="s">
        <v>119</v>
      </c>
      <c r="F899" s="320" t="str">
        <f t="shared" ref="F899:F962" si="14">CONCATENATE(A899,"_",B899,"_",C899,"_",D899,"_",E899)</f>
        <v>NO_M_2014_1000 NAC_6_2_NC_T</v>
      </c>
      <c r="G899" s="663"/>
    </row>
    <row r="900" spans="1:7" ht="13.5" thickBot="1" x14ac:dyDescent="0.25">
      <c r="A900" s="369" t="str">
        <f>Cover!$G$25</f>
        <v>NO</v>
      </c>
      <c r="B900" s="322" t="s">
        <v>290</v>
      </c>
      <c r="C900" s="320">
        <v>2014</v>
      </c>
      <c r="D900" s="322" t="s">
        <v>214</v>
      </c>
      <c r="E900" s="331" t="s">
        <v>120</v>
      </c>
      <c r="F900" s="320" t="str">
        <f t="shared" si="14"/>
        <v>NO_M_2014_1000 NAC_6_3</v>
      </c>
      <c r="G900" s="663"/>
    </row>
    <row r="901" spans="1:7" ht="13.5" thickBot="1" x14ac:dyDescent="0.25">
      <c r="A901" s="369" t="str">
        <f>Cover!$G$25</f>
        <v>NO</v>
      </c>
      <c r="B901" s="322" t="s">
        <v>290</v>
      </c>
      <c r="C901" s="320">
        <v>2014</v>
      </c>
      <c r="D901" s="322" t="s">
        <v>214</v>
      </c>
      <c r="E901" s="331" t="s">
        <v>121</v>
      </c>
      <c r="F901" s="320" t="str">
        <f t="shared" si="14"/>
        <v>NO_M_2014_1000 NAC_6_3_1</v>
      </c>
      <c r="G901" s="663"/>
    </row>
    <row r="902" spans="1:7" ht="13.5" thickBot="1" x14ac:dyDescent="0.25">
      <c r="A902" s="369" t="str">
        <f>Cover!$G$25</f>
        <v>NO</v>
      </c>
      <c r="B902" s="322" t="s">
        <v>290</v>
      </c>
      <c r="C902" s="320">
        <v>2014</v>
      </c>
      <c r="D902" s="322" t="s">
        <v>214</v>
      </c>
      <c r="E902" s="331" t="s">
        <v>122</v>
      </c>
      <c r="F902" s="320" t="str">
        <f t="shared" si="14"/>
        <v>NO_M_2014_1000 NAC_6_4</v>
      </c>
      <c r="G902" s="663"/>
    </row>
    <row r="903" spans="1:7" ht="13.5" thickBot="1" x14ac:dyDescent="0.25">
      <c r="A903" s="369" t="str">
        <f>Cover!$G$25</f>
        <v>NO</v>
      </c>
      <c r="B903" s="322" t="s">
        <v>290</v>
      </c>
      <c r="C903" s="320">
        <v>2014</v>
      </c>
      <c r="D903" s="322" t="s">
        <v>214</v>
      </c>
      <c r="E903" s="331" t="s">
        <v>123</v>
      </c>
      <c r="F903" s="320" t="str">
        <f t="shared" si="14"/>
        <v>NO_M_2014_1000 NAC_6_4_1</v>
      </c>
      <c r="G903" s="663"/>
    </row>
    <row r="904" spans="1:7" ht="13.5" thickBot="1" x14ac:dyDescent="0.25">
      <c r="A904" s="369" t="str">
        <f>Cover!$G$25</f>
        <v>NO</v>
      </c>
      <c r="B904" s="322" t="s">
        <v>290</v>
      </c>
      <c r="C904" s="320">
        <v>2014</v>
      </c>
      <c r="D904" s="322" t="s">
        <v>214</v>
      </c>
      <c r="E904" s="331" t="s">
        <v>124</v>
      </c>
      <c r="F904" s="320" t="str">
        <f t="shared" si="14"/>
        <v>NO_M_2014_1000 NAC_6_4_2</v>
      </c>
      <c r="G904" s="663"/>
    </row>
    <row r="905" spans="1:7" ht="13.5" thickBot="1" x14ac:dyDescent="0.25">
      <c r="A905" s="369" t="str">
        <f>Cover!$G$25</f>
        <v>NO</v>
      </c>
      <c r="B905" s="322" t="s">
        <v>290</v>
      </c>
      <c r="C905" s="320">
        <v>2014</v>
      </c>
      <c r="D905" s="322" t="s">
        <v>214</v>
      </c>
      <c r="E905" s="331" t="s">
        <v>125</v>
      </c>
      <c r="F905" s="320" t="str">
        <f t="shared" si="14"/>
        <v>NO_M_2014_1000 NAC_6_4_3</v>
      </c>
      <c r="G905" s="663"/>
    </row>
    <row r="906" spans="1:7" ht="13.5" thickBot="1" x14ac:dyDescent="0.25">
      <c r="A906" s="369" t="str">
        <f>Cover!$G$25</f>
        <v>NO</v>
      </c>
      <c r="B906" s="322" t="s">
        <v>290</v>
      </c>
      <c r="C906" s="320">
        <v>2014</v>
      </c>
      <c r="D906" s="322" t="s">
        <v>214</v>
      </c>
      <c r="E906" s="331">
        <v>7</v>
      </c>
      <c r="F906" s="320" t="str">
        <f t="shared" si="14"/>
        <v>NO_M_2014_1000 NAC_7</v>
      </c>
      <c r="G906" s="663"/>
    </row>
    <row r="907" spans="1:7" ht="13.5" thickBot="1" x14ac:dyDescent="0.25">
      <c r="A907" s="369" t="str">
        <f>Cover!$G$25</f>
        <v>NO</v>
      </c>
      <c r="B907" s="322" t="s">
        <v>290</v>
      </c>
      <c r="C907" s="320">
        <v>2014</v>
      </c>
      <c r="D907" s="322" t="s">
        <v>214</v>
      </c>
      <c r="E907" s="331" t="s">
        <v>126</v>
      </c>
      <c r="F907" s="320" t="str">
        <f t="shared" si="14"/>
        <v>NO_M_2014_1000 NAC_7_1</v>
      </c>
      <c r="G907" s="663"/>
    </row>
    <row r="908" spans="1:7" ht="13.5" thickBot="1" x14ac:dyDescent="0.25">
      <c r="A908" s="369" t="str">
        <f>Cover!$G$25</f>
        <v>NO</v>
      </c>
      <c r="B908" s="322" t="s">
        <v>290</v>
      </c>
      <c r="C908" s="320">
        <v>2014</v>
      </c>
      <c r="D908" s="322" t="s">
        <v>214</v>
      </c>
      <c r="E908" s="331" t="s">
        <v>127</v>
      </c>
      <c r="F908" s="320" t="str">
        <f t="shared" si="14"/>
        <v>NO_M_2014_1000 NAC_7_2</v>
      </c>
      <c r="G908" s="663"/>
    </row>
    <row r="909" spans="1:7" ht="13.5" thickBot="1" x14ac:dyDescent="0.25">
      <c r="A909" s="369" t="str">
        <f>Cover!$G$25</f>
        <v>NO</v>
      </c>
      <c r="B909" s="322" t="s">
        <v>290</v>
      </c>
      <c r="C909" s="320">
        <v>2014</v>
      </c>
      <c r="D909" s="322" t="s">
        <v>214</v>
      </c>
      <c r="E909" s="331" t="s">
        <v>128</v>
      </c>
      <c r="F909" s="320" t="str">
        <f t="shared" si="14"/>
        <v>NO_M_2014_1000 NAC_7_3</v>
      </c>
      <c r="G909" s="663"/>
    </row>
    <row r="910" spans="1:7" ht="13.5" thickBot="1" x14ac:dyDescent="0.25">
      <c r="A910" s="369" t="str">
        <f>Cover!$G$25</f>
        <v>NO</v>
      </c>
      <c r="B910" s="322" t="s">
        <v>290</v>
      </c>
      <c r="C910" s="320">
        <v>2014</v>
      </c>
      <c r="D910" s="322" t="s">
        <v>214</v>
      </c>
      <c r="E910" s="331" t="s">
        <v>129</v>
      </c>
      <c r="F910" s="320" t="str">
        <f t="shared" si="14"/>
        <v>NO_M_2014_1000 NAC_7_3_1</v>
      </c>
      <c r="G910" s="663"/>
    </row>
    <row r="911" spans="1:7" ht="13.5" thickBot="1" x14ac:dyDescent="0.25">
      <c r="A911" s="369" t="str">
        <f>Cover!$G$25</f>
        <v>NO</v>
      </c>
      <c r="B911" s="322" t="s">
        <v>290</v>
      </c>
      <c r="C911" s="320">
        <v>2014</v>
      </c>
      <c r="D911" s="322" t="s">
        <v>214</v>
      </c>
      <c r="E911" s="331" t="s">
        <v>130</v>
      </c>
      <c r="F911" s="320" t="str">
        <f t="shared" si="14"/>
        <v>NO_M_2014_1000 NAC_7_3_2</v>
      </c>
      <c r="G911" s="663"/>
    </row>
    <row r="912" spans="1:7" ht="13.5" thickBot="1" x14ac:dyDescent="0.25">
      <c r="A912" s="369" t="str">
        <f>Cover!$G$25</f>
        <v>NO</v>
      </c>
      <c r="B912" s="322" t="s">
        <v>290</v>
      </c>
      <c r="C912" s="320">
        <v>2014</v>
      </c>
      <c r="D912" s="322" t="s">
        <v>214</v>
      </c>
      <c r="E912" s="331" t="s">
        <v>131</v>
      </c>
      <c r="F912" s="320" t="str">
        <f t="shared" si="14"/>
        <v>NO_M_2014_1000 NAC_7_3_3</v>
      </c>
      <c r="G912" s="663"/>
    </row>
    <row r="913" spans="1:7" ht="13.5" thickBot="1" x14ac:dyDescent="0.25">
      <c r="A913" s="369" t="str">
        <f>Cover!$G$25</f>
        <v>NO</v>
      </c>
      <c r="B913" s="322" t="s">
        <v>290</v>
      </c>
      <c r="C913" s="320">
        <v>2014</v>
      </c>
      <c r="D913" s="322" t="s">
        <v>214</v>
      </c>
      <c r="E913" s="331" t="s">
        <v>132</v>
      </c>
      <c r="F913" s="320" t="str">
        <f t="shared" si="14"/>
        <v>NO_M_2014_1000 NAC_7_3_4</v>
      </c>
      <c r="G913" s="663"/>
    </row>
    <row r="914" spans="1:7" ht="13.5" thickBot="1" x14ac:dyDescent="0.25">
      <c r="A914" s="369" t="str">
        <f>Cover!$G$25</f>
        <v>NO</v>
      </c>
      <c r="B914" s="322" t="s">
        <v>290</v>
      </c>
      <c r="C914" s="320">
        <v>2014</v>
      </c>
      <c r="D914" s="322" t="s">
        <v>214</v>
      </c>
      <c r="E914" s="331" t="s">
        <v>133</v>
      </c>
      <c r="F914" s="320" t="str">
        <f t="shared" si="14"/>
        <v>NO_M_2014_1000 NAC_7_4</v>
      </c>
      <c r="G914" s="663"/>
    </row>
    <row r="915" spans="1:7" ht="13.5" thickBot="1" x14ac:dyDescent="0.25">
      <c r="A915" s="369" t="str">
        <f>Cover!$G$25</f>
        <v>NO</v>
      </c>
      <c r="B915" s="322" t="s">
        <v>290</v>
      </c>
      <c r="C915" s="320">
        <v>2014</v>
      </c>
      <c r="D915" s="322" t="s">
        <v>214</v>
      </c>
      <c r="E915" s="331">
        <v>8</v>
      </c>
      <c r="F915" s="320" t="str">
        <f t="shared" si="14"/>
        <v>NO_M_2014_1000 NAC_8</v>
      </c>
      <c r="G915" s="663"/>
    </row>
    <row r="916" spans="1:7" ht="13.5" thickBot="1" x14ac:dyDescent="0.25">
      <c r="A916" s="369" t="str">
        <f>Cover!$G$25</f>
        <v>NO</v>
      </c>
      <c r="B916" s="322" t="s">
        <v>290</v>
      </c>
      <c r="C916" s="320">
        <v>2014</v>
      </c>
      <c r="D916" s="322" t="s">
        <v>214</v>
      </c>
      <c r="E916" s="331" t="s">
        <v>134</v>
      </c>
      <c r="F916" s="320" t="str">
        <f t="shared" si="14"/>
        <v>NO_M_2014_1000 NAC_8_1</v>
      </c>
      <c r="G916" s="663"/>
    </row>
    <row r="917" spans="1:7" ht="13.5" thickBot="1" x14ac:dyDescent="0.25">
      <c r="A917" s="369" t="str">
        <f>Cover!$G$25</f>
        <v>NO</v>
      </c>
      <c r="B917" s="322" t="s">
        <v>290</v>
      </c>
      <c r="C917" s="320">
        <v>2014</v>
      </c>
      <c r="D917" s="322" t="s">
        <v>214</v>
      </c>
      <c r="E917" s="331" t="s">
        <v>135</v>
      </c>
      <c r="F917" s="320" t="str">
        <f t="shared" si="14"/>
        <v>NO_M_2014_1000 NAC_8_2</v>
      </c>
      <c r="G917" s="663"/>
    </row>
    <row r="918" spans="1:7" ht="13.5" thickBot="1" x14ac:dyDescent="0.25">
      <c r="A918" s="369" t="str">
        <f>Cover!$G$25</f>
        <v>NO</v>
      </c>
      <c r="B918" s="322" t="s">
        <v>290</v>
      </c>
      <c r="C918" s="320">
        <v>2014</v>
      </c>
      <c r="D918" s="322" t="s">
        <v>214</v>
      </c>
      <c r="E918" s="331">
        <v>9</v>
      </c>
      <c r="F918" s="320" t="str">
        <f t="shared" si="14"/>
        <v>NO_M_2014_1000 NAC_9</v>
      </c>
      <c r="G918" s="663"/>
    </row>
    <row r="919" spans="1:7" ht="13.5" thickBot="1" x14ac:dyDescent="0.25">
      <c r="A919" s="369" t="str">
        <f>Cover!$G$25</f>
        <v>NO</v>
      </c>
      <c r="B919" s="322" t="s">
        <v>290</v>
      </c>
      <c r="C919" s="320">
        <v>2014</v>
      </c>
      <c r="D919" s="322" t="s">
        <v>214</v>
      </c>
      <c r="E919" s="331">
        <v>10</v>
      </c>
      <c r="F919" s="320" t="str">
        <f t="shared" si="14"/>
        <v>NO_M_2014_1000 NAC_10</v>
      </c>
      <c r="G919" s="663"/>
    </row>
    <row r="920" spans="1:7" ht="13.5" thickBot="1" x14ac:dyDescent="0.25">
      <c r="A920" s="369" t="str">
        <f>Cover!$G$25</f>
        <v>NO</v>
      </c>
      <c r="B920" s="322" t="s">
        <v>290</v>
      </c>
      <c r="C920" s="320">
        <v>2014</v>
      </c>
      <c r="D920" s="322" t="s">
        <v>214</v>
      </c>
      <c r="E920" s="331" t="s">
        <v>136</v>
      </c>
      <c r="F920" s="320" t="str">
        <f t="shared" si="14"/>
        <v>NO_M_2014_1000 NAC_10_1</v>
      </c>
      <c r="G920" s="663"/>
    </row>
    <row r="921" spans="1:7" ht="13.5" thickBot="1" x14ac:dyDescent="0.25">
      <c r="A921" s="369" t="str">
        <f>Cover!$G$25</f>
        <v>NO</v>
      </c>
      <c r="B921" s="322" t="s">
        <v>290</v>
      </c>
      <c r="C921" s="320">
        <v>2014</v>
      </c>
      <c r="D921" s="322" t="s">
        <v>214</v>
      </c>
      <c r="E921" s="331" t="s">
        <v>137</v>
      </c>
      <c r="F921" s="320" t="str">
        <f t="shared" si="14"/>
        <v>NO_M_2014_1000 NAC_10_1_1</v>
      </c>
      <c r="G921" s="663"/>
    </row>
    <row r="922" spans="1:7" ht="13.5" thickBot="1" x14ac:dyDescent="0.25">
      <c r="A922" s="369" t="str">
        <f>Cover!$G$25</f>
        <v>NO</v>
      </c>
      <c r="B922" s="322" t="s">
        <v>290</v>
      </c>
      <c r="C922" s="320">
        <v>2014</v>
      </c>
      <c r="D922" s="322" t="s">
        <v>214</v>
      </c>
      <c r="E922" s="331" t="s">
        <v>138</v>
      </c>
      <c r="F922" s="320" t="str">
        <f t="shared" si="14"/>
        <v>NO_M_2014_1000 NAC_10_1_2</v>
      </c>
      <c r="G922" s="663"/>
    </row>
    <row r="923" spans="1:7" ht="13.5" thickBot="1" x14ac:dyDescent="0.25">
      <c r="A923" s="369" t="str">
        <f>Cover!$G$25</f>
        <v>NO</v>
      </c>
      <c r="B923" s="322" t="s">
        <v>290</v>
      </c>
      <c r="C923" s="320">
        <v>2014</v>
      </c>
      <c r="D923" s="322" t="s">
        <v>214</v>
      </c>
      <c r="E923" s="331" t="s">
        <v>139</v>
      </c>
      <c r="F923" s="320" t="str">
        <f t="shared" si="14"/>
        <v>NO_M_2014_1000 NAC_10_1_3</v>
      </c>
      <c r="G923" s="663"/>
    </row>
    <row r="924" spans="1:7" ht="13.5" thickBot="1" x14ac:dyDescent="0.25">
      <c r="A924" s="369" t="str">
        <f>Cover!$G$25</f>
        <v>NO</v>
      </c>
      <c r="B924" s="322" t="s">
        <v>290</v>
      </c>
      <c r="C924" s="320">
        <v>2014</v>
      </c>
      <c r="D924" s="322" t="s">
        <v>214</v>
      </c>
      <c r="E924" s="331" t="s">
        <v>140</v>
      </c>
      <c r="F924" s="320" t="str">
        <f t="shared" si="14"/>
        <v>NO_M_2014_1000 NAC_10_1_4</v>
      </c>
      <c r="G924" s="663"/>
    </row>
    <row r="925" spans="1:7" ht="13.5" thickBot="1" x14ac:dyDescent="0.25">
      <c r="A925" s="369" t="str">
        <f>Cover!$G$25</f>
        <v>NO</v>
      </c>
      <c r="B925" s="322" t="s">
        <v>290</v>
      </c>
      <c r="C925" s="320">
        <v>2014</v>
      </c>
      <c r="D925" s="322" t="s">
        <v>214</v>
      </c>
      <c r="E925" s="331" t="s">
        <v>141</v>
      </c>
      <c r="F925" s="320" t="str">
        <f t="shared" si="14"/>
        <v>NO_M_2014_1000 NAC_10_2</v>
      </c>
      <c r="G925" s="663"/>
    </row>
    <row r="926" spans="1:7" ht="13.5" thickBot="1" x14ac:dyDescent="0.25">
      <c r="A926" s="369" t="str">
        <f>Cover!$G$25</f>
        <v>NO</v>
      </c>
      <c r="B926" s="322" t="s">
        <v>290</v>
      </c>
      <c r="C926" s="320">
        <v>2014</v>
      </c>
      <c r="D926" s="322" t="s">
        <v>214</v>
      </c>
      <c r="E926" s="331" t="s">
        <v>142</v>
      </c>
      <c r="F926" s="320" t="str">
        <f t="shared" si="14"/>
        <v>NO_M_2014_1000 NAC_10_3</v>
      </c>
      <c r="G926" s="663"/>
    </row>
    <row r="927" spans="1:7" ht="13.5" thickBot="1" x14ac:dyDescent="0.25">
      <c r="A927" s="369" t="str">
        <f>Cover!$G$25</f>
        <v>NO</v>
      </c>
      <c r="B927" s="322" t="s">
        <v>290</v>
      </c>
      <c r="C927" s="320">
        <v>2014</v>
      </c>
      <c r="D927" s="322" t="s">
        <v>214</v>
      </c>
      <c r="E927" s="331" t="s">
        <v>143</v>
      </c>
      <c r="F927" s="320" t="str">
        <f t="shared" si="14"/>
        <v>NO_M_2014_1000 NAC_10_3_1</v>
      </c>
      <c r="G927" s="663"/>
    </row>
    <row r="928" spans="1:7" ht="13.5" thickBot="1" x14ac:dyDescent="0.25">
      <c r="A928" s="369" t="str">
        <f>Cover!$G$25</f>
        <v>NO</v>
      </c>
      <c r="B928" s="322" t="s">
        <v>290</v>
      </c>
      <c r="C928" s="320">
        <v>2014</v>
      </c>
      <c r="D928" s="322" t="s">
        <v>214</v>
      </c>
      <c r="E928" s="331" t="s">
        <v>144</v>
      </c>
      <c r="F928" s="320" t="str">
        <f t="shared" si="14"/>
        <v>NO_M_2014_1000 NAC_10_3_2</v>
      </c>
      <c r="G928" s="663"/>
    </row>
    <row r="929" spans="1:7" ht="13.5" thickBot="1" x14ac:dyDescent="0.25">
      <c r="A929" s="369" t="str">
        <f>Cover!$G$25</f>
        <v>NO</v>
      </c>
      <c r="B929" s="322" t="s">
        <v>290</v>
      </c>
      <c r="C929" s="320">
        <v>2014</v>
      </c>
      <c r="D929" s="322" t="s">
        <v>214</v>
      </c>
      <c r="E929" s="331" t="s">
        <v>145</v>
      </c>
      <c r="F929" s="320" t="str">
        <f t="shared" si="14"/>
        <v>NO_M_2014_1000 NAC_10_3_3</v>
      </c>
      <c r="G929" s="663"/>
    </row>
    <row r="930" spans="1:7" ht="13.5" thickBot="1" x14ac:dyDescent="0.25">
      <c r="A930" s="369" t="str">
        <f>Cover!$G$25</f>
        <v>NO</v>
      </c>
      <c r="B930" s="322" t="s">
        <v>290</v>
      </c>
      <c r="C930" s="320">
        <v>2014</v>
      </c>
      <c r="D930" s="322" t="s">
        <v>214</v>
      </c>
      <c r="E930" s="331" t="s">
        <v>146</v>
      </c>
      <c r="F930" s="320" t="str">
        <f t="shared" si="14"/>
        <v>NO_M_2014_1000 NAC_10_3_4</v>
      </c>
      <c r="G930" s="663"/>
    </row>
    <row r="931" spans="1:7" ht="13.5" thickBot="1" x14ac:dyDescent="0.25">
      <c r="A931" s="369" t="str">
        <f>Cover!$G$25</f>
        <v>NO</v>
      </c>
      <c r="B931" s="322" t="s">
        <v>290</v>
      </c>
      <c r="C931" s="320">
        <v>2014</v>
      </c>
      <c r="D931" s="322" t="s">
        <v>214</v>
      </c>
      <c r="E931" s="331" t="s">
        <v>147</v>
      </c>
      <c r="F931" s="320" t="str">
        <f t="shared" si="14"/>
        <v>NO_M_2014_1000 NAC_10_4</v>
      </c>
      <c r="G931" s="663"/>
    </row>
    <row r="932" spans="1:7" ht="13.5" thickBot="1" x14ac:dyDescent="0.25">
      <c r="A932" s="369" t="str">
        <f>Cover!$G$25</f>
        <v>NO</v>
      </c>
      <c r="B932" s="322" t="s">
        <v>294</v>
      </c>
      <c r="C932" s="320">
        <v>2014</v>
      </c>
      <c r="D932" s="322" t="s">
        <v>291</v>
      </c>
      <c r="E932" s="331">
        <v>1</v>
      </c>
      <c r="F932" s="320" t="str">
        <f t="shared" si="14"/>
        <v>NO_X_2014_1000 m3_1</v>
      </c>
      <c r="G932" s="663"/>
    </row>
    <row r="933" spans="1:7" ht="13.5" thickBot="1" x14ac:dyDescent="0.25">
      <c r="A933" s="369" t="str">
        <f>Cover!$G$25</f>
        <v>NO</v>
      </c>
      <c r="B933" s="322" t="s">
        <v>294</v>
      </c>
      <c r="C933" s="320">
        <v>2014</v>
      </c>
      <c r="D933" s="322" t="s">
        <v>291</v>
      </c>
      <c r="E933" s="331" t="s">
        <v>93</v>
      </c>
      <c r="F933" s="320" t="str">
        <f t="shared" si="14"/>
        <v>NO_X_2014_1000 m3_1_1</v>
      </c>
      <c r="G933" s="663"/>
    </row>
    <row r="934" spans="1:7" ht="13.5" thickBot="1" x14ac:dyDescent="0.25">
      <c r="A934" s="369" t="str">
        <f>Cover!$G$25</f>
        <v>NO</v>
      </c>
      <c r="B934" s="322" t="s">
        <v>294</v>
      </c>
      <c r="C934" s="320">
        <v>2014</v>
      </c>
      <c r="D934" s="322" t="s">
        <v>291</v>
      </c>
      <c r="E934" s="331" t="s">
        <v>96</v>
      </c>
      <c r="F934" s="320" t="str">
        <f t="shared" si="14"/>
        <v>NO_X_2014_1000 m3_1_2</v>
      </c>
      <c r="G934" s="663"/>
    </row>
    <row r="935" spans="1:7" ht="13.5" thickBot="1" x14ac:dyDescent="0.25">
      <c r="A935" s="369" t="str">
        <f>Cover!$G$25</f>
        <v>NO</v>
      </c>
      <c r="B935" s="322" t="s">
        <v>294</v>
      </c>
      <c r="C935" s="320">
        <v>2014</v>
      </c>
      <c r="D935" s="322" t="s">
        <v>291</v>
      </c>
      <c r="E935" s="331" t="s">
        <v>97</v>
      </c>
      <c r="F935" s="320" t="str">
        <f t="shared" si="14"/>
        <v>NO_X_2014_1000 m3_1_2_C</v>
      </c>
      <c r="G935" s="663"/>
    </row>
    <row r="936" spans="1:7" ht="13.5" thickBot="1" x14ac:dyDescent="0.25">
      <c r="A936" s="369" t="str">
        <f>Cover!$G$25</f>
        <v>NO</v>
      </c>
      <c r="B936" s="322" t="s">
        <v>294</v>
      </c>
      <c r="C936" s="320">
        <v>2014</v>
      </c>
      <c r="D936" s="322" t="s">
        <v>291</v>
      </c>
      <c r="E936" s="331" t="s">
        <v>98</v>
      </c>
      <c r="F936" s="320" t="str">
        <f t="shared" si="14"/>
        <v>NO_X_2014_1000 m3_1_2_NC</v>
      </c>
      <c r="G936" s="663"/>
    </row>
    <row r="937" spans="1:7" ht="13.5" thickBot="1" x14ac:dyDescent="0.25">
      <c r="A937" s="369" t="str">
        <f>Cover!$G$25</f>
        <v>NO</v>
      </c>
      <c r="B937" s="340" t="s">
        <v>294</v>
      </c>
      <c r="C937" s="320">
        <v>2014</v>
      </c>
      <c r="D937" s="340" t="s">
        <v>291</v>
      </c>
      <c r="E937" s="344" t="s">
        <v>99</v>
      </c>
      <c r="F937" s="320" t="str">
        <f t="shared" si="14"/>
        <v>NO_X_2014_1000 m3_1_2_NC_T</v>
      </c>
      <c r="G937" s="663"/>
    </row>
    <row r="938" spans="1:7" ht="13.5" thickBot="1" x14ac:dyDescent="0.25">
      <c r="A938" s="369" t="str">
        <f>Cover!$G$25</f>
        <v>NO</v>
      </c>
      <c r="B938" s="324" t="s">
        <v>294</v>
      </c>
      <c r="C938" s="320">
        <v>2014</v>
      </c>
      <c r="D938" s="324" t="s">
        <v>360</v>
      </c>
      <c r="E938" s="338">
        <v>2</v>
      </c>
      <c r="F938" s="320" t="str">
        <f t="shared" si="14"/>
        <v>NO_X_2014_1000 mt_2</v>
      </c>
      <c r="G938" s="663"/>
    </row>
    <row r="939" spans="1:7" ht="13.5" thickBot="1" x14ac:dyDescent="0.25">
      <c r="A939" s="369" t="str">
        <f>Cover!$G$25</f>
        <v>NO</v>
      </c>
      <c r="B939" s="322" t="s">
        <v>294</v>
      </c>
      <c r="C939" s="320">
        <v>2014</v>
      </c>
      <c r="D939" s="322" t="s">
        <v>291</v>
      </c>
      <c r="E939" s="331">
        <v>3</v>
      </c>
      <c r="F939" s="320" t="str">
        <f t="shared" si="14"/>
        <v>NO_X_2014_1000 m3_3</v>
      </c>
      <c r="G939" s="663"/>
    </row>
    <row r="940" spans="1:7" ht="13.5" thickBot="1" x14ac:dyDescent="0.25">
      <c r="A940" s="369" t="str">
        <f>Cover!$G$25</f>
        <v>NO</v>
      </c>
      <c r="B940" s="322" t="s">
        <v>294</v>
      </c>
      <c r="C940" s="320">
        <v>2014</v>
      </c>
      <c r="D940" s="322" t="s">
        <v>291</v>
      </c>
      <c r="E940" s="331" t="s">
        <v>378</v>
      </c>
      <c r="F940" s="320" t="str">
        <f t="shared" si="14"/>
        <v>NO_X_2014_1000 m3_3_1</v>
      </c>
      <c r="G940" s="663"/>
    </row>
    <row r="941" spans="1:7" ht="13.5" thickBot="1" x14ac:dyDescent="0.25">
      <c r="A941" s="369" t="str">
        <f>Cover!$G$25</f>
        <v>NO</v>
      </c>
      <c r="B941" s="322" t="s">
        <v>294</v>
      </c>
      <c r="C941" s="320">
        <v>2014</v>
      </c>
      <c r="D941" s="322" t="s">
        <v>291</v>
      </c>
      <c r="E941" s="331" t="s">
        <v>379</v>
      </c>
      <c r="F941" s="320" t="str">
        <f t="shared" si="14"/>
        <v>NO_X_2014_1000 m3_3_2</v>
      </c>
      <c r="G941" s="663"/>
    </row>
    <row r="942" spans="1:7" ht="13.5" thickBot="1" x14ac:dyDescent="0.25">
      <c r="A942" s="369" t="str">
        <f>Cover!$G$25</f>
        <v>NO</v>
      </c>
      <c r="B942" s="322" t="s">
        <v>294</v>
      </c>
      <c r="C942" s="320">
        <v>2014</v>
      </c>
      <c r="D942" s="322" t="s">
        <v>360</v>
      </c>
      <c r="E942" s="331">
        <v>4</v>
      </c>
      <c r="F942" s="320" t="str">
        <f t="shared" si="14"/>
        <v>NO_X_2014_1000 mt_4</v>
      </c>
      <c r="G942" s="663"/>
    </row>
    <row r="943" spans="1:7" ht="13.5" thickBot="1" x14ac:dyDescent="0.25">
      <c r="A943" s="369" t="str">
        <f>Cover!$G$25</f>
        <v>NO</v>
      </c>
      <c r="B943" s="322" t="s">
        <v>294</v>
      </c>
      <c r="C943" s="320">
        <v>2014</v>
      </c>
      <c r="D943" s="322" t="s">
        <v>360</v>
      </c>
      <c r="E943" s="331" t="s">
        <v>380</v>
      </c>
      <c r="F943" s="320" t="str">
        <f t="shared" si="14"/>
        <v>NO_X_2014_1000 mt_4_1</v>
      </c>
      <c r="G943" s="663"/>
    </row>
    <row r="944" spans="1:7" ht="13.5" thickBot="1" x14ac:dyDescent="0.25">
      <c r="A944" s="369" t="str">
        <f>Cover!$G$25</f>
        <v>NO</v>
      </c>
      <c r="B944" s="322" t="s">
        <v>294</v>
      </c>
      <c r="C944" s="320">
        <v>2014</v>
      </c>
      <c r="D944" s="322" t="s">
        <v>360</v>
      </c>
      <c r="E944" s="331" t="s">
        <v>381</v>
      </c>
      <c r="F944" s="320" t="str">
        <f t="shared" si="14"/>
        <v>NO_X_2014_1000 mt_4_2</v>
      </c>
      <c r="G944" s="663"/>
    </row>
    <row r="945" spans="1:7" ht="13.5" thickBot="1" x14ac:dyDescent="0.25">
      <c r="A945" s="369" t="str">
        <f>Cover!$G$25</f>
        <v>NO</v>
      </c>
      <c r="B945" s="322" t="s">
        <v>294</v>
      </c>
      <c r="C945" s="320">
        <v>2014</v>
      </c>
      <c r="D945" s="322" t="s">
        <v>291</v>
      </c>
      <c r="E945" s="331">
        <v>5</v>
      </c>
      <c r="F945" s="320" t="str">
        <f t="shared" si="14"/>
        <v>NO_X_2014_1000 m3_5</v>
      </c>
      <c r="G945" s="663"/>
    </row>
    <row r="946" spans="1:7" ht="13.5" thickBot="1" x14ac:dyDescent="0.25">
      <c r="A946" s="369" t="str">
        <f>Cover!$G$25</f>
        <v>NO</v>
      </c>
      <c r="B946" s="322" t="s">
        <v>294</v>
      </c>
      <c r="C946" s="320">
        <v>2014</v>
      </c>
      <c r="D946" s="322" t="s">
        <v>291</v>
      </c>
      <c r="E946" s="331" t="s">
        <v>109</v>
      </c>
      <c r="F946" s="320" t="str">
        <f t="shared" si="14"/>
        <v>NO_X_2014_1000 m3_5_C</v>
      </c>
      <c r="G946" s="663"/>
    </row>
    <row r="947" spans="1:7" ht="13.5" thickBot="1" x14ac:dyDescent="0.25">
      <c r="A947" s="369" t="str">
        <f>Cover!$G$25</f>
        <v>NO</v>
      </c>
      <c r="B947" s="322" t="s">
        <v>294</v>
      </c>
      <c r="C947" s="320">
        <v>2014</v>
      </c>
      <c r="D947" s="322" t="s">
        <v>291</v>
      </c>
      <c r="E947" s="331" t="s">
        <v>110</v>
      </c>
      <c r="F947" s="320" t="str">
        <f t="shared" si="14"/>
        <v>NO_X_2014_1000 m3_5_NC</v>
      </c>
      <c r="G947" s="663"/>
    </row>
    <row r="948" spans="1:7" ht="13.5" thickBot="1" x14ac:dyDescent="0.25">
      <c r="A948" s="369" t="str">
        <f>Cover!$G$25</f>
        <v>NO</v>
      </c>
      <c r="B948" s="322" t="s">
        <v>294</v>
      </c>
      <c r="C948" s="320">
        <v>2014</v>
      </c>
      <c r="D948" s="322" t="s">
        <v>291</v>
      </c>
      <c r="E948" s="331" t="s">
        <v>111</v>
      </c>
      <c r="F948" s="320" t="str">
        <f t="shared" si="14"/>
        <v>NO_X_2014_1000 m3_5_NC_T</v>
      </c>
      <c r="G948" s="663"/>
    </row>
    <row r="949" spans="1:7" ht="13.5" thickBot="1" x14ac:dyDescent="0.25">
      <c r="A949" s="369" t="str">
        <f>Cover!$G$25</f>
        <v>NO</v>
      </c>
      <c r="B949" s="322" t="s">
        <v>294</v>
      </c>
      <c r="C949" s="320">
        <v>2014</v>
      </c>
      <c r="D949" s="322" t="s">
        <v>291</v>
      </c>
      <c r="E949" s="331">
        <v>6</v>
      </c>
      <c r="F949" s="320" t="str">
        <f t="shared" si="14"/>
        <v>NO_X_2014_1000 m3_6</v>
      </c>
      <c r="G949" s="663"/>
    </row>
    <row r="950" spans="1:7" ht="13.5" thickBot="1" x14ac:dyDescent="0.25">
      <c r="A950" s="369" t="str">
        <f>Cover!$G$25</f>
        <v>NO</v>
      </c>
      <c r="B950" s="322" t="s">
        <v>294</v>
      </c>
      <c r="C950" s="320">
        <v>2014</v>
      </c>
      <c r="D950" s="322" t="s">
        <v>291</v>
      </c>
      <c r="E950" s="331" t="s">
        <v>112</v>
      </c>
      <c r="F950" s="320" t="str">
        <f t="shared" si="14"/>
        <v>NO_X_2014_1000 m3_6_1</v>
      </c>
      <c r="G950" s="663"/>
    </row>
    <row r="951" spans="1:7" ht="13.5" thickBot="1" x14ac:dyDescent="0.25">
      <c r="A951" s="369" t="str">
        <f>Cover!$G$25</f>
        <v>NO</v>
      </c>
      <c r="B951" s="322" t="s">
        <v>294</v>
      </c>
      <c r="C951" s="320">
        <v>2014</v>
      </c>
      <c r="D951" s="322" t="s">
        <v>291</v>
      </c>
      <c r="E951" s="331" t="s">
        <v>113</v>
      </c>
      <c r="F951" s="320" t="str">
        <f t="shared" si="14"/>
        <v>NO_X_2014_1000 m3_6_1_C</v>
      </c>
      <c r="G951" s="663"/>
    </row>
    <row r="952" spans="1:7" ht="13.5" thickBot="1" x14ac:dyDescent="0.25">
      <c r="A952" s="369" t="str">
        <f>Cover!$G$25</f>
        <v>NO</v>
      </c>
      <c r="B952" s="322" t="s">
        <v>294</v>
      </c>
      <c r="C952" s="320">
        <v>2014</v>
      </c>
      <c r="D952" s="322" t="s">
        <v>291</v>
      </c>
      <c r="E952" s="331" t="s">
        <v>114</v>
      </c>
      <c r="F952" s="320" t="str">
        <f t="shared" si="14"/>
        <v>NO_X_2014_1000 m3_6_1_NC</v>
      </c>
      <c r="G952" s="663"/>
    </row>
    <row r="953" spans="1:7" ht="13.5" thickBot="1" x14ac:dyDescent="0.25">
      <c r="A953" s="369" t="str">
        <f>Cover!$G$25</f>
        <v>NO</v>
      </c>
      <c r="B953" s="322" t="s">
        <v>294</v>
      </c>
      <c r="C953" s="320">
        <v>2014</v>
      </c>
      <c r="D953" s="322" t="s">
        <v>291</v>
      </c>
      <c r="E953" s="331" t="s">
        <v>115</v>
      </c>
      <c r="F953" s="320" t="str">
        <f t="shared" si="14"/>
        <v>NO_X_2014_1000 m3_6_1_NC_T</v>
      </c>
      <c r="G953" s="663"/>
    </row>
    <row r="954" spans="1:7" ht="13.5" thickBot="1" x14ac:dyDescent="0.25">
      <c r="A954" s="369" t="str">
        <f>Cover!$G$25</f>
        <v>NO</v>
      </c>
      <c r="B954" s="322" t="s">
        <v>294</v>
      </c>
      <c r="C954" s="320">
        <v>2014</v>
      </c>
      <c r="D954" s="322" t="s">
        <v>291</v>
      </c>
      <c r="E954" s="331" t="s">
        <v>116</v>
      </c>
      <c r="F954" s="320" t="str">
        <f t="shared" si="14"/>
        <v>NO_X_2014_1000 m3_6_2</v>
      </c>
      <c r="G954" s="663"/>
    </row>
    <row r="955" spans="1:7" ht="13.5" thickBot="1" x14ac:dyDescent="0.25">
      <c r="A955" s="369" t="str">
        <f>Cover!$G$25</f>
        <v>NO</v>
      </c>
      <c r="B955" s="322" t="s">
        <v>294</v>
      </c>
      <c r="C955" s="320">
        <v>2014</v>
      </c>
      <c r="D955" s="322" t="s">
        <v>291</v>
      </c>
      <c r="E955" s="331" t="s">
        <v>117</v>
      </c>
      <c r="F955" s="320" t="str">
        <f t="shared" si="14"/>
        <v>NO_X_2014_1000 m3_6_2_C</v>
      </c>
      <c r="G955" s="663"/>
    </row>
    <row r="956" spans="1:7" ht="13.5" thickBot="1" x14ac:dyDescent="0.25">
      <c r="A956" s="369" t="str">
        <f>Cover!$G$25</f>
        <v>NO</v>
      </c>
      <c r="B956" s="322" t="s">
        <v>294</v>
      </c>
      <c r="C956" s="320">
        <v>2014</v>
      </c>
      <c r="D956" s="322" t="s">
        <v>291</v>
      </c>
      <c r="E956" s="331" t="s">
        <v>118</v>
      </c>
      <c r="F956" s="320" t="str">
        <f t="shared" si="14"/>
        <v>NO_X_2014_1000 m3_6_2_NC</v>
      </c>
      <c r="G956" s="663"/>
    </row>
    <row r="957" spans="1:7" ht="13.5" thickBot="1" x14ac:dyDescent="0.25">
      <c r="A957" s="369" t="str">
        <f>Cover!$G$25</f>
        <v>NO</v>
      </c>
      <c r="B957" s="322" t="s">
        <v>294</v>
      </c>
      <c r="C957" s="320">
        <v>2014</v>
      </c>
      <c r="D957" s="322" t="s">
        <v>291</v>
      </c>
      <c r="E957" s="331" t="s">
        <v>119</v>
      </c>
      <c r="F957" s="320" t="str">
        <f t="shared" si="14"/>
        <v>NO_X_2014_1000 m3_6_2_NC_T</v>
      </c>
      <c r="G957" s="663"/>
    </row>
    <row r="958" spans="1:7" ht="13.5" thickBot="1" x14ac:dyDescent="0.25">
      <c r="A958" s="369" t="str">
        <f>Cover!$G$25</f>
        <v>NO</v>
      </c>
      <c r="B958" s="322" t="s">
        <v>294</v>
      </c>
      <c r="C958" s="320">
        <v>2014</v>
      </c>
      <c r="D958" s="322" t="s">
        <v>291</v>
      </c>
      <c r="E958" s="331" t="s">
        <v>120</v>
      </c>
      <c r="F958" s="320" t="str">
        <f t="shared" si="14"/>
        <v>NO_X_2014_1000 m3_6_3</v>
      </c>
      <c r="G958" s="663"/>
    </row>
    <row r="959" spans="1:7" ht="13.5" thickBot="1" x14ac:dyDescent="0.25">
      <c r="A959" s="369" t="str">
        <f>Cover!$G$25</f>
        <v>NO</v>
      </c>
      <c r="B959" s="322" t="s">
        <v>294</v>
      </c>
      <c r="C959" s="320">
        <v>2014</v>
      </c>
      <c r="D959" s="322" t="s">
        <v>291</v>
      </c>
      <c r="E959" s="331" t="s">
        <v>121</v>
      </c>
      <c r="F959" s="320" t="str">
        <f t="shared" si="14"/>
        <v>NO_X_2014_1000 m3_6_3_1</v>
      </c>
      <c r="G959" s="663"/>
    </row>
    <row r="960" spans="1:7" ht="13.5" thickBot="1" x14ac:dyDescent="0.25">
      <c r="A960" s="369" t="str">
        <f>Cover!$G$25</f>
        <v>NO</v>
      </c>
      <c r="B960" s="322" t="s">
        <v>294</v>
      </c>
      <c r="C960" s="320">
        <v>2014</v>
      </c>
      <c r="D960" s="322" t="s">
        <v>291</v>
      </c>
      <c r="E960" s="331" t="s">
        <v>122</v>
      </c>
      <c r="F960" s="320" t="str">
        <f t="shared" si="14"/>
        <v>NO_X_2014_1000 m3_6_4</v>
      </c>
      <c r="G960" s="663"/>
    </row>
    <row r="961" spans="1:7" ht="13.5" thickBot="1" x14ac:dyDescent="0.25">
      <c r="A961" s="369" t="str">
        <f>Cover!$G$25</f>
        <v>NO</v>
      </c>
      <c r="B961" s="322" t="s">
        <v>294</v>
      </c>
      <c r="C961" s="320">
        <v>2014</v>
      </c>
      <c r="D961" s="322" t="s">
        <v>291</v>
      </c>
      <c r="E961" s="331" t="s">
        <v>123</v>
      </c>
      <c r="F961" s="320" t="str">
        <f t="shared" si="14"/>
        <v>NO_X_2014_1000 m3_6_4_1</v>
      </c>
      <c r="G961" s="663"/>
    </row>
    <row r="962" spans="1:7" ht="13.5" thickBot="1" x14ac:dyDescent="0.25">
      <c r="A962" s="369" t="str">
        <f>Cover!$G$25</f>
        <v>NO</v>
      </c>
      <c r="B962" s="322" t="s">
        <v>294</v>
      </c>
      <c r="C962" s="320">
        <v>2014</v>
      </c>
      <c r="D962" s="322" t="s">
        <v>291</v>
      </c>
      <c r="E962" s="331" t="s">
        <v>124</v>
      </c>
      <c r="F962" s="320" t="str">
        <f t="shared" si="14"/>
        <v>NO_X_2014_1000 m3_6_4_2</v>
      </c>
      <c r="G962" s="663"/>
    </row>
    <row r="963" spans="1:7" ht="13.5" thickBot="1" x14ac:dyDescent="0.25">
      <c r="A963" s="369" t="str">
        <f>Cover!$G$25</f>
        <v>NO</v>
      </c>
      <c r="B963" s="322" t="s">
        <v>294</v>
      </c>
      <c r="C963" s="320">
        <v>2014</v>
      </c>
      <c r="D963" s="322" t="s">
        <v>291</v>
      </c>
      <c r="E963" s="331" t="s">
        <v>125</v>
      </c>
      <c r="F963" s="320" t="str">
        <f t="shared" ref="F963:F1026" si="15">CONCATENATE(A963,"_",B963,"_",C963,"_",D963,"_",E963)</f>
        <v>NO_X_2014_1000 m3_6_4_3</v>
      </c>
      <c r="G963" s="663"/>
    </row>
    <row r="964" spans="1:7" ht="13.5" thickBot="1" x14ac:dyDescent="0.25">
      <c r="A964" s="369" t="str">
        <f>Cover!$G$25</f>
        <v>NO</v>
      </c>
      <c r="B964" s="322" t="s">
        <v>294</v>
      </c>
      <c r="C964" s="320">
        <v>2014</v>
      </c>
      <c r="D964" s="322" t="s">
        <v>360</v>
      </c>
      <c r="E964" s="331">
        <v>7</v>
      </c>
      <c r="F964" s="320" t="str">
        <f t="shared" si="15"/>
        <v>NO_X_2014_1000 mt_7</v>
      </c>
      <c r="G964" s="663"/>
    </row>
    <row r="965" spans="1:7" ht="13.5" thickBot="1" x14ac:dyDescent="0.25">
      <c r="A965" s="369" t="str">
        <f>Cover!$G$25</f>
        <v>NO</v>
      </c>
      <c r="B965" s="322" t="s">
        <v>294</v>
      </c>
      <c r="C965" s="320">
        <v>2014</v>
      </c>
      <c r="D965" s="322" t="s">
        <v>360</v>
      </c>
      <c r="E965" s="331" t="s">
        <v>126</v>
      </c>
      <c r="F965" s="320" t="str">
        <f t="shared" si="15"/>
        <v>NO_X_2014_1000 mt_7_1</v>
      </c>
      <c r="G965" s="663"/>
    </row>
    <row r="966" spans="1:7" ht="13.5" thickBot="1" x14ac:dyDescent="0.25">
      <c r="A966" s="369" t="str">
        <f>Cover!$G$25</f>
        <v>NO</v>
      </c>
      <c r="B966" s="322" t="s">
        <v>294</v>
      </c>
      <c r="C966" s="320">
        <v>2014</v>
      </c>
      <c r="D966" s="322" t="s">
        <v>360</v>
      </c>
      <c r="E966" s="331" t="s">
        <v>127</v>
      </c>
      <c r="F966" s="320" t="str">
        <f t="shared" si="15"/>
        <v>NO_X_2014_1000 mt_7_2</v>
      </c>
      <c r="G966" s="663"/>
    </row>
    <row r="967" spans="1:7" ht="13.5" thickBot="1" x14ac:dyDescent="0.25">
      <c r="A967" s="369" t="str">
        <f>Cover!$G$25</f>
        <v>NO</v>
      </c>
      <c r="B967" s="322" t="s">
        <v>294</v>
      </c>
      <c r="C967" s="320">
        <v>2014</v>
      </c>
      <c r="D967" s="322" t="s">
        <v>360</v>
      </c>
      <c r="E967" s="331" t="s">
        <v>128</v>
      </c>
      <c r="F967" s="320" t="str">
        <f t="shared" si="15"/>
        <v>NO_X_2014_1000 mt_7_3</v>
      </c>
      <c r="G967" s="663"/>
    </row>
    <row r="968" spans="1:7" ht="13.5" thickBot="1" x14ac:dyDescent="0.25">
      <c r="A968" s="369" t="str">
        <f>Cover!$G$25</f>
        <v>NO</v>
      </c>
      <c r="B968" s="322" t="s">
        <v>294</v>
      </c>
      <c r="C968" s="320">
        <v>2014</v>
      </c>
      <c r="D968" s="322" t="s">
        <v>360</v>
      </c>
      <c r="E968" s="331" t="s">
        <v>129</v>
      </c>
      <c r="F968" s="320" t="str">
        <f t="shared" si="15"/>
        <v>NO_X_2014_1000 mt_7_3_1</v>
      </c>
      <c r="G968" s="663"/>
    </row>
    <row r="969" spans="1:7" ht="13.5" thickBot="1" x14ac:dyDescent="0.25">
      <c r="A969" s="369" t="str">
        <f>Cover!$G$25</f>
        <v>NO</v>
      </c>
      <c r="B969" s="322" t="s">
        <v>294</v>
      </c>
      <c r="C969" s="320">
        <v>2014</v>
      </c>
      <c r="D969" s="322" t="s">
        <v>360</v>
      </c>
      <c r="E969" s="331" t="s">
        <v>130</v>
      </c>
      <c r="F969" s="320" t="str">
        <f t="shared" si="15"/>
        <v>NO_X_2014_1000 mt_7_3_2</v>
      </c>
      <c r="G969" s="663"/>
    </row>
    <row r="970" spans="1:7" ht="13.5" thickBot="1" x14ac:dyDescent="0.25">
      <c r="A970" s="369" t="str">
        <f>Cover!$G$25</f>
        <v>NO</v>
      </c>
      <c r="B970" s="322" t="s">
        <v>294</v>
      </c>
      <c r="C970" s="320">
        <v>2014</v>
      </c>
      <c r="D970" s="322" t="s">
        <v>360</v>
      </c>
      <c r="E970" s="331" t="s">
        <v>131</v>
      </c>
      <c r="F970" s="320" t="str">
        <f t="shared" si="15"/>
        <v>NO_X_2014_1000 mt_7_3_3</v>
      </c>
      <c r="G970" s="663"/>
    </row>
    <row r="971" spans="1:7" ht="13.5" thickBot="1" x14ac:dyDescent="0.25">
      <c r="A971" s="369" t="str">
        <f>Cover!$G$25</f>
        <v>NO</v>
      </c>
      <c r="B971" s="322" t="s">
        <v>294</v>
      </c>
      <c r="C971" s="320">
        <v>2014</v>
      </c>
      <c r="D971" s="322" t="s">
        <v>360</v>
      </c>
      <c r="E971" s="331" t="s">
        <v>132</v>
      </c>
      <c r="F971" s="320" t="str">
        <f t="shared" si="15"/>
        <v>NO_X_2014_1000 mt_7_3_4</v>
      </c>
      <c r="G971" s="663"/>
    </row>
    <row r="972" spans="1:7" ht="13.5" thickBot="1" x14ac:dyDescent="0.25">
      <c r="A972" s="369" t="str">
        <f>Cover!$G$25</f>
        <v>NO</v>
      </c>
      <c r="B972" s="322" t="s">
        <v>294</v>
      </c>
      <c r="C972" s="320">
        <v>2014</v>
      </c>
      <c r="D972" s="322" t="s">
        <v>360</v>
      </c>
      <c r="E972" s="331" t="s">
        <v>133</v>
      </c>
      <c r="F972" s="320" t="str">
        <f t="shared" si="15"/>
        <v>NO_X_2014_1000 mt_7_4</v>
      </c>
      <c r="G972" s="663"/>
    </row>
    <row r="973" spans="1:7" ht="13.5" thickBot="1" x14ac:dyDescent="0.25">
      <c r="A973" s="369" t="str">
        <f>Cover!$G$25</f>
        <v>NO</v>
      </c>
      <c r="B973" s="322" t="s">
        <v>294</v>
      </c>
      <c r="C973" s="320">
        <v>2014</v>
      </c>
      <c r="D973" s="322" t="s">
        <v>360</v>
      </c>
      <c r="E973" s="331">
        <v>8</v>
      </c>
      <c r="F973" s="320" t="str">
        <f t="shared" si="15"/>
        <v>NO_X_2014_1000 mt_8</v>
      </c>
      <c r="G973" s="663"/>
    </row>
    <row r="974" spans="1:7" ht="13.5" thickBot="1" x14ac:dyDescent="0.25">
      <c r="A974" s="369" t="str">
        <f>Cover!$G$25</f>
        <v>NO</v>
      </c>
      <c r="B974" s="322" t="s">
        <v>294</v>
      </c>
      <c r="C974" s="320">
        <v>2014</v>
      </c>
      <c r="D974" s="322" t="s">
        <v>360</v>
      </c>
      <c r="E974" s="331" t="s">
        <v>134</v>
      </c>
      <c r="F974" s="320" t="str">
        <f t="shared" si="15"/>
        <v>NO_X_2014_1000 mt_8_1</v>
      </c>
      <c r="G974" s="663"/>
    </row>
    <row r="975" spans="1:7" ht="13.5" thickBot="1" x14ac:dyDescent="0.25">
      <c r="A975" s="369" t="str">
        <f>Cover!$G$25</f>
        <v>NO</v>
      </c>
      <c r="B975" s="322" t="s">
        <v>294</v>
      </c>
      <c r="C975" s="320">
        <v>2014</v>
      </c>
      <c r="D975" s="322" t="s">
        <v>360</v>
      </c>
      <c r="E975" s="331" t="s">
        <v>135</v>
      </c>
      <c r="F975" s="320" t="str">
        <f t="shared" si="15"/>
        <v>NO_X_2014_1000 mt_8_2</v>
      </c>
      <c r="G975" s="663"/>
    </row>
    <row r="976" spans="1:7" ht="13.5" thickBot="1" x14ac:dyDescent="0.25">
      <c r="A976" s="369" t="str">
        <f>Cover!$G$25</f>
        <v>NO</v>
      </c>
      <c r="B976" s="322" t="s">
        <v>294</v>
      </c>
      <c r="C976" s="320">
        <v>2014</v>
      </c>
      <c r="D976" s="322" t="s">
        <v>360</v>
      </c>
      <c r="E976" s="331">
        <v>9</v>
      </c>
      <c r="F976" s="320" t="str">
        <f t="shared" si="15"/>
        <v>NO_X_2014_1000 mt_9</v>
      </c>
      <c r="G976" s="663"/>
    </row>
    <row r="977" spans="1:7" ht="13.5" thickBot="1" x14ac:dyDescent="0.25">
      <c r="A977" s="369" t="str">
        <f>Cover!$G$25</f>
        <v>NO</v>
      </c>
      <c r="B977" s="322" t="s">
        <v>294</v>
      </c>
      <c r="C977" s="320">
        <v>2014</v>
      </c>
      <c r="D977" s="322" t="s">
        <v>360</v>
      </c>
      <c r="E977" s="331">
        <v>10</v>
      </c>
      <c r="F977" s="320" t="str">
        <f t="shared" si="15"/>
        <v>NO_X_2014_1000 mt_10</v>
      </c>
      <c r="G977" s="663"/>
    </row>
    <row r="978" spans="1:7" ht="13.5" thickBot="1" x14ac:dyDescent="0.25">
      <c r="A978" s="369" t="str">
        <f>Cover!$G$25</f>
        <v>NO</v>
      </c>
      <c r="B978" s="322" t="s">
        <v>294</v>
      </c>
      <c r="C978" s="320">
        <v>2014</v>
      </c>
      <c r="D978" s="322" t="s">
        <v>360</v>
      </c>
      <c r="E978" s="331" t="s">
        <v>136</v>
      </c>
      <c r="F978" s="320" t="str">
        <f t="shared" si="15"/>
        <v>NO_X_2014_1000 mt_10_1</v>
      </c>
      <c r="G978" s="663"/>
    </row>
    <row r="979" spans="1:7" ht="13.5" thickBot="1" x14ac:dyDescent="0.25">
      <c r="A979" s="369" t="str">
        <f>Cover!$G$25</f>
        <v>NO</v>
      </c>
      <c r="B979" s="322" t="s">
        <v>294</v>
      </c>
      <c r="C979" s="320">
        <v>2014</v>
      </c>
      <c r="D979" s="322" t="s">
        <v>360</v>
      </c>
      <c r="E979" s="331" t="s">
        <v>137</v>
      </c>
      <c r="F979" s="320" t="str">
        <f t="shared" si="15"/>
        <v>NO_X_2014_1000 mt_10_1_1</v>
      </c>
      <c r="G979" s="663"/>
    </row>
    <row r="980" spans="1:7" ht="13.5" thickBot="1" x14ac:dyDescent="0.25">
      <c r="A980" s="369" t="str">
        <f>Cover!$G$25</f>
        <v>NO</v>
      </c>
      <c r="B980" s="322" t="s">
        <v>294</v>
      </c>
      <c r="C980" s="320">
        <v>2014</v>
      </c>
      <c r="D980" s="322" t="s">
        <v>360</v>
      </c>
      <c r="E980" s="331" t="s">
        <v>138</v>
      </c>
      <c r="F980" s="320" t="str">
        <f t="shared" si="15"/>
        <v>NO_X_2014_1000 mt_10_1_2</v>
      </c>
      <c r="G980" s="663"/>
    </row>
    <row r="981" spans="1:7" ht="13.5" thickBot="1" x14ac:dyDescent="0.25">
      <c r="A981" s="369" t="str">
        <f>Cover!$G$25</f>
        <v>NO</v>
      </c>
      <c r="B981" s="322" t="s">
        <v>294</v>
      </c>
      <c r="C981" s="320">
        <v>2014</v>
      </c>
      <c r="D981" s="322" t="s">
        <v>360</v>
      </c>
      <c r="E981" s="331" t="s">
        <v>139</v>
      </c>
      <c r="F981" s="320" t="str">
        <f t="shared" si="15"/>
        <v>NO_X_2014_1000 mt_10_1_3</v>
      </c>
      <c r="G981" s="663"/>
    </row>
    <row r="982" spans="1:7" ht="13.5" thickBot="1" x14ac:dyDescent="0.25">
      <c r="A982" s="369" t="str">
        <f>Cover!$G$25</f>
        <v>NO</v>
      </c>
      <c r="B982" s="322" t="s">
        <v>294</v>
      </c>
      <c r="C982" s="320">
        <v>2014</v>
      </c>
      <c r="D982" s="322" t="s">
        <v>360</v>
      </c>
      <c r="E982" s="331" t="s">
        <v>140</v>
      </c>
      <c r="F982" s="320" t="str">
        <f t="shared" si="15"/>
        <v>NO_X_2014_1000 mt_10_1_4</v>
      </c>
      <c r="G982" s="663"/>
    </row>
    <row r="983" spans="1:7" ht="13.5" thickBot="1" x14ac:dyDescent="0.25">
      <c r="A983" s="369" t="str">
        <f>Cover!$G$25</f>
        <v>NO</v>
      </c>
      <c r="B983" s="322" t="s">
        <v>294</v>
      </c>
      <c r="C983" s="320">
        <v>2014</v>
      </c>
      <c r="D983" s="322" t="s">
        <v>360</v>
      </c>
      <c r="E983" s="331" t="s">
        <v>141</v>
      </c>
      <c r="F983" s="320" t="str">
        <f t="shared" si="15"/>
        <v>NO_X_2014_1000 mt_10_2</v>
      </c>
      <c r="G983" s="663"/>
    </row>
    <row r="984" spans="1:7" ht="13.5" thickBot="1" x14ac:dyDescent="0.25">
      <c r="A984" s="369" t="str">
        <f>Cover!$G$25</f>
        <v>NO</v>
      </c>
      <c r="B984" s="322" t="s">
        <v>294</v>
      </c>
      <c r="C984" s="320">
        <v>2014</v>
      </c>
      <c r="D984" s="322" t="s">
        <v>360</v>
      </c>
      <c r="E984" s="331" t="s">
        <v>142</v>
      </c>
      <c r="F984" s="320" t="str">
        <f t="shared" si="15"/>
        <v>NO_X_2014_1000 mt_10_3</v>
      </c>
      <c r="G984" s="663"/>
    </row>
    <row r="985" spans="1:7" ht="13.5" thickBot="1" x14ac:dyDescent="0.25">
      <c r="A985" s="369" t="str">
        <f>Cover!$G$25</f>
        <v>NO</v>
      </c>
      <c r="B985" s="322" t="s">
        <v>294</v>
      </c>
      <c r="C985" s="320">
        <v>2014</v>
      </c>
      <c r="D985" s="322" t="s">
        <v>360</v>
      </c>
      <c r="E985" s="331" t="s">
        <v>143</v>
      </c>
      <c r="F985" s="320" t="str">
        <f t="shared" si="15"/>
        <v>NO_X_2014_1000 mt_10_3_1</v>
      </c>
      <c r="G985" s="663"/>
    </row>
    <row r="986" spans="1:7" ht="13.5" thickBot="1" x14ac:dyDescent="0.25">
      <c r="A986" s="369" t="str">
        <f>Cover!$G$25</f>
        <v>NO</v>
      </c>
      <c r="B986" s="322" t="s">
        <v>294</v>
      </c>
      <c r="C986" s="320">
        <v>2014</v>
      </c>
      <c r="D986" s="322" t="s">
        <v>360</v>
      </c>
      <c r="E986" s="331" t="s">
        <v>144</v>
      </c>
      <c r="F986" s="320" t="str">
        <f t="shared" si="15"/>
        <v>NO_X_2014_1000 mt_10_3_2</v>
      </c>
      <c r="G986" s="663"/>
    </row>
    <row r="987" spans="1:7" ht="13.5" thickBot="1" x14ac:dyDescent="0.25">
      <c r="A987" s="369" t="str">
        <f>Cover!$G$25</f>
        <v>NO</v>
      </c>
      <c r="B987" s="322" t="s">
        <v>294</v>
      </c>
      <c r="C987" s="320">
        <v>2014</v>
      </c>
      <c r="D987" s="322" t="s">
        <v>360</v>
      </c>
      <c r="E987" s="331" t="s">
        <v>145</v>
      </c>
      <c r="F987" s="320" t="str">
        <f t="shared" si="15"/>
        <v>NO_X_2014_1000 mt_10_3_3</v>
      </c>
      <c r="G987" s="663"/>
    </row>
    <row r="988" spans="1:7" ht="13.5" thickBot="1" x14ac:dyDescent="0.25">
      <c r="A988" s="369" t="str">
        <f>Cover!$G$25</f>
        <v>NO</v>
      </c>
      <c r="B988" s="322" t="s">
        <v>294</v>
      </c>
      <c r="C988" s="320">
        <v>2014</v>
      </c>
      <c r="D988" s="322" t="s">
        <v>360</v>
      </c>
      <c r="E988" s="331" t="s">
        <v>146</v>
      </c>
      <c r="F988" s="320" t="str">
        <f t="shared" si="15"/>
        <v>NO_X_2014_1000 mt_10_3_4</v>
      </c>
      <c r="G988" s="663"/>
    </row>
    <row r="989" spans="1:7" ht="13.5" thickBot="1" x14ac:dyDescent="0.25">
      <c r="A989" s="369" t="str">
        <f>Cover!$G$25</f>
        <v>NO</v>
      </c>
      <c r="B989" s="322" t="s">
        <v>294</v>
      </c>
      <c r="C989" s="320">
        <v>2014</v>
      </c>
      <c r="D989" s="322" t="s">
        <v>360</v>
      </c>
      <c r="E989" s="331" t="s">
        <v>147</v>
      </c>
      <c r="F989" s="320" t="str">
        <f t="shared" si="15"/>
        <v>NO_X_2014_1000 mt_10_4</v>
      </c>
      <c r="G989" s="663"/>
    </row>
    <row r="990" spans="1:7" ht="13.5" thickBot="1" x14ac:dyDescent="0.25">
      <c r="A990" s="369" t="str">
        <f>Cover!$G$25</f>
        <v>NO</v>
      </c>
      <c r="B990" s="322" t="s">
        <v>294</v>
      </c>
      <c r="C990" s="320">
        <v>2014</v>
      </c>
      <c r="D990" s="322" t="s">
        <v>214</v>
      </c>
      <c r="E990" s="331">
        <v>1</v>
      </c>
      <c r="F990" s="320" t="str">
        <f t="shared" si="15"/>
        <v>NO_X_2014_1000 NAC_1</v>
      </c>
      <c r="G990" s="663"/>
    </row>
    <row r="991" spans="1:7" ht="13.5" thickBot="1" x14ac:dyDescent="0.25">
      <c r="A991" s="369" t="str">
        <f>Cover!$G$25</f>
        <v>NO</v>
      </c>
      <c r="B991" s="329" t="s">
        <v>294</v>
      </c>
      <c r="C991" s="320">
        <v>2014</v>
      </c>
      <c r="D991" s="329" t="s">
        <v>214</v>
      </c>
      <c r="E991" s="339" t="s">
        <v>93</v>
      </c>
      <c r="F991" s="320" t="str">
        <f t="shared" si="15"/>
        <v>NO_X_2014_1000 NAC_1_1</v>
      </c>
      <c r="G991" s="663"/>
    </row>
    <row r="992" spans="1:7" ht="13.5" thickBot="1" x14ac:dyDescent="0.25">
      <c r="A992" s="369" t="str">
        <f>Cover!$G$25</f>
        <v>NO</v>
      </c>
      <c r="B992" s="324" t="s">
        <v>294</v>
      </c>
      <c r="C992" s="320">
        <v>2014</v>
      </c>
      <c r="D992" s="324" t="s">
        <v>214</v>
      </c>
      <c r="E992" s="338" t="s">
        <v>96</v>
      </c>
      <c r="F992" s="320" t="str">
        <f t="shared" si="15"/>
        <v>NO_X_2014_1000 NAC_1_2</v>
      </c>
      <c r="G992" s="663"/>
    </row>
    <row r="993" spans="1:7" ht="13.5" thickBot="1" x14ac:dyDescent="0.25">
      <c r="A993" s="369" t="str">
        <f>Cover!$G$25</f>
        <v>NO</v>
      </c>
      <c r="B993" s="332" t="s">
        <v>294</v>
      </c>
      <c r="C993" s="320">
        <v>2014</v>
      </c>
      <c r="D993" s="322" t="s">
        <v>214</v>
      </c>
      <c r="E993" s="331" t="s">
        <v>97</v>
      </c>
      <c r="F993" s="320" t="str">
        <f t="shared" si="15"/>
        <v>NO_X_2014_1000 NAC_1_2_C</v>
      </c>
      <c r="G993" s="663"/>
    </row>
    <row r="994" spans="1:7" ht="13.5" thickBot="1" x14ac:dyDescent="0.25">
      <c r="A994" s="369" t="str">
        <f>Cover!$G$25</f>
        <v>NO</v>
      </c>
      <c r="B994" s="332" t="s">
        <v>294</v>
      </c>
      <c r="C994" s="320">
        <v>2014</v>
      </c>
      <c r="D994" s="322" t="s">
        <v>214</v>
      </c>
      <c r="E994" s="331" t="s">
        <v>98</v>
      </c>
      <c r="F994" s="320" t="str">
        <f t="shared" si="15"/>
        <v>NO_X_2014_1000 NAC_1_2_NC</v>
      </c>
      <c r="G994" s="663"/>
    </row>
    <row r="995" spans="1:7" ht="13.5" thickBot="1" x14ac:dyDescent="0.25">
      <c r="A995" s="369" t="str">
        <f>Cover!$G$25</f>
        <v>NO</v>
      </c>
      <c r="B995" s="332" t="s">
        <v>294</v>
      </c>
      <c r="C995" s="320">
        <v>2014</v>
      </c>
      <c r="D995" s="322" t="s">
        <v>214</v>
      </c>
      <c r="E995" s="331" t="s">
        <v>99</v>
      </c>
      <c r="F995" s="320" t="str">
        <f t="shared" si="15"/>
        <v>NO_X_2014_1000 NAC_1_2_NC_T</v>
      </c>
      <c r="G995" s="663"/>
    </row>
    <row r="996" spans="1:7" ht="13.5" thickBot="1" x14ac:dyDescent="0.25">
      <c r="A996" s="369" t="str">
        <f>Cover!$G$25</f>
        <v>NO</v>
      </c>
      <c r="B996" s="332" t="s">
        <v>294</v>
      </c>
      <c r="C996" s="320">
        <v>2014</v>
      </c>
      <c r="D996" s="322" t="s">
        <v>214</v>
      </c>
      <c r="E996" s="331">
        <v>2</v>
      </c>
      <c r="F996" s="320" t="str">
        <f t="shared" si="15"/>
        <v>NO_X_2014_1000 NAC_2</v>
      </c>
      <c r="G996" s="663"/>
    </row>
    <row r="997" spans="1:7" ht="13.5" thickBot="1" x14ac:dyDescent="0.25">
      <c r="A997" s="369" t="str">
        <f>Cover!$G$25</f>
        <v>NO</v>
      </c>
      <c r="B997" s="332" t="s">
        <v>294</v>
      </c>
      <c r="C997" s="320">
        <v>2014</v>
      </c>
      <c r="D997" s="322" t="s">
        <v>214</v>
      </c>
      <c r="E997" s="331">
        <v>3</v>
      </c>
      <c r="F997" s="320" t="str">
        <f t="shared" si="15"/>
        <v>NO_X_2014_1000 NAC_3</v>
      </c>
      <c r="G997" s="663"/>
    </row>
    <row r="998" spans="1:7" ht="13.5" thickBot="1" x14ac:dyDescent="0.25">
      <c r="A998" s="369" t="str">
        <f>Cover!$G$25</f>
        <v>NO</v>
      </c>
      <c r="B998" s="332" t="s">
        <v>294</v>
      </c>
      <c r="C998" s="320">
        <v>2014</v>
      </c>
      <c r="D998" s="322" t="s">
        <v>214</v>
      </c>
      <c r="E998" s="331" t="s">
        <v>378</v>
      </c>
      <c r="F998" s="320" t="str">
        <f t="shared" si="15"/>
        <v>NO_X_2014_1000 NAC_3_1</v>
      </c>
      <c r="G998" s="663"/>
    </row>
    <row r="999" spans="1:7" ht="13.5" thickBot="1" x14ac:dyDescent="0.25">
      <c r="A999" s="369" t="str">
        <f>Cover!$G$25</f>
        <v>NO</v>
      </c>
      <c r="B999" s="332" t="s">
        <v>294</v>
      </c>
      <c r="C999" s="320">
        <v>2014</v>
      </c>
      <c r="D999" s="322" t="s">
        <v>214</v>
      </c>
      <c r="E999" s="331" t="s">
        <v>379</v>
      </c>
      <c r="F999" s="320" t="str">
        <f t="shared" si="15"/>
        <v>NO_X_2014_1000 NAC_3_2</v>
      </c>
      <c r="G999" s="663"/>
    </row>
    <row r="1000" spans="1:7" ht="13.5" thickBot="1" x14ac:dyDescent="0.25">
      <c r="A1000" s="369" t="str">
        <f>Cover!$G$25</f>
        <v>NO</v>
      </c>
      <c r="B1000" s="332" t="s">
        <v>294</v>
      </c>
      <c r="C1000" s="320">
        <v>2014</v>
      </c>
      <c r="D1000" s="322" t="s">
        <v>214</v>
      </c>
      <c r="E1000" s="331">
        <v>4</v>
      </c>
      <c r="F1000" s="320" t="str">
        <f t="shared" si="15"/>
        <v>NO_X_2014_1000 NAC_4</v>
      </c>
      <c r="G1000" s="663"/>
    </row>
    <row r="1001" spans="1:7" ht="13.5" thickBot="1" x14ac:dyDescent="0.25">
      <c r="A1001" s="369" t="str">
        <f>Cover!$G$25</f>
        <v>NO</v>
      </c>
      <c r="B1001" s="332" t="s">
        <v>294</v>
      </c>
      <c r="C1001" s="320">
        <v>2014</v>
      </c>
      <c r="D1001" s="322" t="s">
        <v>214</v>
      </c>
      <c r="E1001" s="331" t="s">
        <v>380</v>
      </c>
      <c r="F1001" s="320" t="str">
        <f t="shared" si="15"/>
        <v>NO_X_2014_1000 NAC_4_1</v>
      </c>
      <c r="G1001" s="663"/>
    </row>
    <row r="1002" spans="1:7" ht="13.5" thickBot="1" x14ac:dyDescent="0.25">
      <c r="A1002" s="369" t="str">
        <f>Cover!$G$25</f>
        <v>NO</v>
      </c>
      <c r="B1002" s="332" t="s">
        <v>294</v>
      </c>
      <c r="C1002" s="320">
        <v>2014</v>
      </c>
      <c r="D1002" s="322" t="s">
        <v>214</v>
      </c>
      <c r="E1002" s="331" t="s">
        <v>381</v>
      </c>
      <c r="F1002" s="320" t="str">
        <f t="shared" si="15"/>
        <v>NO_X_2014_1000 NAC_4_2</v>
      </c>
      <c r="G1002" s="663"/>
    </row>
    <row r="1003" spans="1:7" ht="13.5" thickBot="1" x14ac:dyDescent="0.25">
      <c r="A1003" s="369" t="str">
        <f>Cover!$G$25</f>
        <v>NO</v>
      </c>
      <c r="B1003" s="332" t="s">
        <v>294</v>
      </c>
      <c r="C1003" s="320">
        <v>2014</v>
      </c>
      <c r="D1003" s="322" t="s">
        <v>214</v>
      </c>
      <c r="E1003" s="331">
        <v>5</v>
      </c>
      <c r="F1003" s="320" t="str">
        <f t="shared" si="15"/>
        <v>NO_X_2014_1000 NAC_5</v>
      </c>
      <c r="G1003" s="663"/>
    </row>
    <row r="1004" spans="1:7" ht="13.5" thickBot="1" x14ac:dyDescent="0.25">
      <c r="A1004" s="369" t="str">
        <f>Cover!$G$25</f>
        <v>NO</v>
      </c>
      <c r="B1004" s="332" t="s">
        <v>294</v>
      </c>
      <c r="C1004" s="320">
        <v>2014</v>
      </c>
      <c r="D1004" s="322" t="s">
        <v>214</v>
      </c>
      <c r="E1004" s="331" t="s">
        <v>109</v>
      </c>
      <c r="F1004" s="320" t="str">
        <f t="shared" si="15"/>
        <v>NO_X_2014_1000 NAC_5_C</v>
      </c>
      <c r="G1004" s="663"/>
    </row>
    <row r="1005" spans="1:7" ht="13.5" thickBot="1" x14ac:dyDescent="0.25">
      <c r="A1005" s="369" t="str">
        <f>Cover!$G$25</f>
        <v>NO</v>
      </c>
      <c r="B1005" s="332" t="s">
        <v>294</v>
      </c>
      <c r="C1005" s="320">
        <v>2014</v>
      </c>
      <c r="D1005" s="322" t="s">
        <v>214</v>
      </c>
      <c r="E1005" s="331" t="s">
        <v>110</v>
      </c>
      <c r="F1005" s="320" t="str">
        <f t="shared" si="15"/>
        <v>NO_X_2014_1000 NAC_5_NC</v>
      </c>
      <c r="G1005" s="663"/>
    </row>
    <row r="1006" spans="1:7" ht="13.5" thickBot="1" x14ac:dyDescent="0.25">
      <c r="A1006" s="369" t="str">
        <f>Cover!$G$25</f>
        <v>NO</v>
      </c>
      <c r="B1006" s="332" t="s">
        <v>294</v>
      </c>
      <c r="C1006" s="320">
        <v>2014</v>
      </c>
      <c r="D1006" s="322" t="s">
        <v>214</v>
      </c>
      <c r="E1006" s="331" t="s">
        <v>111</v>
      </c>
      <c r="F1006" s="320" t="str">
        <f t="shared" si="15"/>
        <v>NO_X_2014_1000 NAC_5_NC_T</v>
      </c>
      <c r="G1006" s="663"/>
    </row>
    <row r="1007" spans="1:7" ht="13.5" thickBot="1" x14ac:dyDescent="0.25">
      <c r="A1007" s="369" t="str">
        <f>Cover!$G$25</f>
        <v>NO</v>
      </c>
      <c r="B1007" s="332" t="s">
        <v>294</v>
      </c>
      <c r="C1007" s="320">
        <v>2014</v>
      </c>
      <c r="D1007" s="322" t="s">
        <v>214</v>
      </c>
      <c r="E1007" s="331">
        <v>6</v>
      </c>
      <c r="F1007" s="320" t="str">
        <f t="shared" si="15"/>
        <v>NO_X_2014_1000 NAC_6</v>
      </c>
      <c r="G1007" s="663"/>
    </row>
    <row r="1008" spans="1:7" ht="13.5" thickBot="1" x14ac:dyDescent="0.25">
      <c r="A1008" s="369" t="str">
        <f>Cover!$G$25</f>
        <v>NO</v>
      </c>
      <c r="B1008" s="332" t="s">
        <v>294</v>
      </c>
      <c r="C1008" s="320">
        <v>2014</v>
      </c>
      <c r="D1008" s="322" t="s">
        <v>214</v>
      </c>
      <c r="E1008" s="331" t="s">
        <v>112</v>
      </c>
      <c r="F1008" s="320" t="str">
        <f t="shared" si="15"/>
        <v>NO_X_2014_1000 NAC_6_1</v>
      </c>
      <c r="G1008" s="663"/>
    </row>
    <row r="1009" spans="1:7" ht="13.5" thickBot="1" x14ac:dyDescent="0.25">
      <c r="A1009" s="369" t="str">
        <f>Cover!$G$25</f>
        <v>NO</v>
      </c>
      <c r="B1009" s="332" t="s">
        <v>294</v>
      </c>
      <c r="C1009" s="320">
        <v>2014</v>
      </c>
      <c r="D1009" s="322" t="s">
        <v>214</v>
      </c>
      <c r="E1009" s="331" t="s">
        <v>113</v>
      </c>
      <c r="F1009" s="320" t="str">
        <f t="shared" si="15"/>
        <v>NO_X_2014_1000 NAC_6_1_C</v>
      </c>
      <c r="G1009" s="663"/>
    </row>
    <row r="1010" spans="1:7" ht="13.5" thickBot="1" x14ac:dyDescent="0.25">
      <c r="A1010" s="369" t="str">
        <f>Cover!$G$25</f>
        <v>NO</v>
      </c>
      <c r="B1010" s="332" t="s">
        <v>294</v>
      </c>
      <c r="C1010" s="320">
        <v>2014</v>
      </c>
      <c r="D1010" s="322" t="s">
        <v>214</v>
      </c>
      <c r="E1010" s="331" t="s">
        <v>114</v>
      </c>
      <c r="F1010" s="320" t="str">
        <f t="shared" si="15"/>
        <v>NO_X_2014_1000 NAC_6_1_NC</v>
      </c>
      <c r="G1010" s="663"/>
    </row>
    <row r="1011" spans="1:7" ht="13.5" thickBot="1" x14ac:dyDescent="0.25">
      <c r="A1011" s="369" t="str">
        <f>Cover!$G$25</f>
        <v>NO</v>
      </c>
      <c r="B1011" s="332" t="s">
        <v>294</v>
      </c>
      <c r="C1011" s="320">
        <v>2014</v>
      </c>
      <c r="D1011" s="322" t="s">
        <v>214</v>
      </c>
      <c r="E1011" s="331" t="s">
        <v>115</v>
      </c>
      <c r="F1011" s="320" t="str">
        <f t="shared" si="15"/>
        <v>NO_X_2014_1000 NAC_6_1_NC_T</v>
      </c>
      <c r="G1011" s="663"/>
    </row>
    <row r="1012" spans="1:7" ht="13.5" thickBot="1" x14ac:dyDescent="0.25">
      <c r="A1012" s="369" t="str">
        <f>Cover!$G$25</f>
        <v>NO</v>
      </c>
      <c r="B1012" s="332" t="s">
        <v>294</v>
      </c>
      <c r="C1012" s="320">
        <v>2014</v>
      </c>
      <c r="D1012" s="322" t="s">
        <v>214</v>
      </c>
      <c r="E1012" s="331" t="s">
        <v>116</v>
      </c>
      <c r="F1012" s="320" t="str">
        <f t="shared" si="15"/>
        <v>NO_X_2014_1000 NAC_6_2</v>
      </c>
      <c r="G1012" s="663"/>
    </row>
    <row r="1013" spans="1:7" ht="13.5" thickBot="1" x14ac:dyDescent="0.25">
      <c r="A1013" s="369" t="str">
        <f>Cover!$G$25</f>
        <v>NO</v>
      </c>
      <c r="B1013" s="332" t="s">
        <v>294</v>
      </c>
      <c r="C1013" s="320">
        <v>2014</v>
      </c>
      <c r="D1013" s="322" t="s">
        <v>214</v>
      </c>
      <c r="E1013" s="331" t="s">
        <v>117</v>
      </c>
      <c r="F1013" s="320" t="str">
        <f t="shared" si="15"/>
        <v>NO_X_2014_1000 NAC_6_2_C</v>
      </c>
      <c r="G1013" s="663"/>
    </row>
    <row r="1014" spans="1:7" ht="13.5" thickBot="1" x14ac:dyDescent="0.25">
      <c r="A1014" s="369" t="str">
        <f>Cover!$G$25</f>
        <v>NO</v>
      </c>
      <c r="B1014" s="332" t="s">
        <v>294</v>
      </c>
      <c r="C1014" s="320">
        <v>2014</v>
      </c>
      <c r="D1014" s="322" t="s">
        <v>214</v>
      </c>
      <c r="E1014" s="331" t="s">
        <v>118</v>
      </c>
      <c r="F1014" s="320" t="str">
        <f t="shared" si="15"/>
        <v>NO_X_2014_1000 NAC_6_2_NC</v>
      </c>
      <c r="G1014" s="663"/>
    </row>
    <row r="1015" spans="1:7" ht="13.5" thickBot="1" x14ac:dyDescent="0.25">
      <c r="A1015" s="369" t="str">
        <f>Cover!$G$25</f>
        <v>NO</v>
      </c>
      <c r="B1015" s="348" t="s">
        <v>294</v>
      </c>
      <c r="C1015" s="320">
        <v>2014</v>
      </c>
      <c r="D1015" s="329" t="s">
        <v>214</v>
      </c>
      <c r="E1015" s="339" t="s">
        <v>119</v>
      </c>
      <c r="F1015" s="320" t="str">
        <f t="shared" si="15"/>
        <v>NO_X_2014_1000 NAC_6_2_NC_T</v>
      </c>
      <c r="G1015" s="663"/>
    </row>
    <row r="1016" spans="1:7" ht="13.5" thickBot="1" x14ac:dyDescent="0.25">
      <c r="A1016" s="369" t="str">
        <f>Cover!$G$25</f>
        <v>NO</v>
      </c>
      <c r="B1016" s="324" t="s">
        <v>294</v>
      </c>
      <c r="C1016" s="320">
        <v>2014</v>
      </c>
      <c r="D1016" s="324" t="s">
        <v>214</v>
      </c>
      <c r="E1016" s="338" t="s">
        <v>120</v>
      </c>
      <c r="F1016" s="320" t="str">
        <f t="shared" si="15"/>
        <v>NO_X_2014_1000 NAC_6_3</v>
      </c>
      <c r="G1016" s="663"/>
    </row>
    <row r="1017" spans="1:7" ht="13.5" thickBot="1" x14ac:dyDescent="0.25">
      <c r="A1017" s="369" t="str">
        <f>Cover!$G$25</f>
        <v>NO</v>
      </c>
      <c r="B1017" s="332" t="s">
        <v>294</v>
      </c>
      <c r="C1017" s="320">
        <v>2014</v>
      </c>
      <c r="D1017" s="322" t="s">
        <v>214</v>
      </c>
      <c r="E1017" s="331" t="s">
        <v>121</v>
      </c>
      <c r="F1017" s="320" t="str">
        <f t="shared" si="15"/>
        <v>NO_X_2014_1000 NAC_6_3_1</v>
      </c>
      <c r="G1017" s="663"/>
    </row>
    <row r="1018" spans="1:7" ht="13.5" thickBot="1" x14ac:dyDescent="0.25">
      <c r="A1018" s="369" t="str">
        <f>Cover!$G$25</f>
        <v>NO</v>
      </c>
      <c r="B1018" s="332" t="s">
        <v>294</v>
      </c>
      <c r="C1018" s="320">
        <v>2014</v>
      </c>
      <c r="D1018" s="322" t="s">
        <v>214</v>
      </c>
      <c r="E1018" s="331" t="s">
        <v>122</v>
      </c>
      <c r="F1018" s="320" t="str">
        <f t="shared" si="15"/>
        <v>NO_X_2014_1000 NAC_6_4</v>
      </c>
      <c r="G1018" s="663"/>
    </row>
    <row r="1019" spans="1:7" ht="13.5" thickBot="1" x14ac:dyDescent="0.25">
      <c r="A1019" s="369" t="str">
        <f>Cover!$G$25</f>
        <v>NO</v>
      </c>
      <c r="B1019" s="332" t="s">
        <v>294</v>
      </c>
      <c r="C1019" s="320">
        <v>2014</v>
      </c>
      <c r="D1019" s="322" t="s">
        <v>214</v>
      </c>
      <c r="E1019" s="331" t="s">
        <v>123</v>
      </c>
      <c r="F1019" s="320" t="str">
        <f t="shared" si="15"/>
        <v>NO_X_2014_1000 NAC_6_4_1</v>
      </c>
      <c r="G1019" s="663"/>
    </row>
    <row r="1020" spans="1:7" ht="13.5" thickBot="1" x14ac:dyDescent="0.25">
      <c r="A1020" s="369" t="str">
        <f>Cover!$G$25</f>
        <v>NO</v>
      </c>
      <c r="B1020" s="332" t="s">
        <v>294</v>
      </c>
      <c r="C1020" s="320">
        <v>2014</v>
      </c>
      <c r="D1020" s="322" t="s">
        <v>214</v>
      </c>
      <c r="E1020" s="331" t="s">
        <v>124</v>
      </c>
      <c r="F1020" s="320" t="str">
        <f t="shared" si="15"/>
        <v>NO_X_2014_1000 NAC_6_4_2</v>
      </c>
      <c r="G1020" s="663"/>
    </row>
    <row r="1021" spans="1:7" ht="13.5" thickBot="1" x14ac:dyDescent="0.25">
      <c r="A1021" s="369" t="str">
        <f>Cover!$G$25</f>
        <v>NO</v>
      </c>
      <c r="B1021" s="332" t="s">
        <v>294</v>
      </c>
      <c r="C1021" s="320">
        <v>2014</v>
      </c>
      <c r="D1021" s="322" t="s">
        <v>214</v>
      </c>
      <c r="E1021" s="331" t="s">
        <v>125</v>
      </c>
      <c r="F1021" s="320" t="str">
        <f t="shared" si="15"/>
        <v>NO_X_2014_1000 NAC_6_4_3</v>
      </c>
      <c r="G1021" s="663"/>
    </row>
    <row r="1022" spans="1:7" ht="13.5" thickBot="1" x14ac:dyDescent="0.25">
      <c r="A1022" s="369" t="str">
        <f>Cover!$G$25</f>
        <v>NO</v>
      </c>
      <c r="B1022" s="332" t="s">
        <v>294</v>
      </c>
      <c r="C1022" s="320">
        <v>2014</v>
      </c>
      <c r="D1022" s="322" t="s">
        <v>214</v>
      </c>
      <c r="E1022" s="331">
        <v>7</v>
      </c>
      <c r="F1022" s="320" t="str">
        <f t="shared" si="15"/>
        <v>NO_X_2014_1000 NAC_7</v>
      </c>
      <c r="G1022" s="663"/>
    </row>
    <row r="1023" spans="1:7" ht="13.5" thickBot="1" x14ac:dyDescent="0.25">
      <c r="A1023" s="369" t="str">
        <f>Cover!$G$25</f>
        <v>NO</v>
      </c>
      <c r="B1023" s="332" t="s">
        <v>294</v>
      </c>
      <c r="C1023" s="320">
        <v>2014</v>
      </c>
      <c r="D1023" s="322" t="s">
        <v>214</v>
      </c>
      <c r="E1023" s="331" t="s">
        <v>126</v>
      </c>
      <c r="F1023" s="320" t="str">
        <f t="shared" si="15"/>
        <v>NO_X_2014_1000 NAC_7_1</v>
      </c>
      <c r="G1023" s="663"/>
    </row>
    <row r="1024" spans="1:7" ht="13.5" thickBot="1" x14ac:dyDescent="0.25">
      <c r="A1024" s="369" t="str">
        <f>Cover!$G$25</f>
        <v>NO</v>
      </c>
      <c r="B1024" s="332" t="s">
        <v>294</v>
      </c>
      <c r="C1024" s="320">
        <v>2014</v>
      </c>
      <c r="D1024" s="322" t="s">
        <v>214</v>
      </c>
      <c r="E1024" s="331" t="s">
        <v>127</v>
      </c>
      <c r="F1024" s="320" t="str">
        <f t="shared" si="15"/>
        <v>NO_X_2014_1000 NAC_7_2</v>
      </c>
      <c r="G1024" s="663"/>
    </row>
    <row r="1025" spans="1:7" ht="13.5" thickBot="1" x14ac:dyDescent="0.25">
      <c r="A1025" s="369" t="str">
        <f>Cover!$G$25</f>
        <v>NO</v>
      </c>
      <c r="B1025" s="332" t="s">
        <v>294</v>
      </c>
      <c r="C1025" s="320">
        <v>2014</v>
      </c>
      <c r="D1025" s="322" t="s">
        <v>214</v>
      </c>
      <c r="E1025" s="331" t="s">
        <v>128</v>
      </c>
      <c r="F1025" s="320" t="str">
        <f t="shared" si="15"/>
        <v>NO_X_2014_1000 NAC_7_3</v>
      </c>
      <c r="G1025" s="663"/>
    </row>
    <row r="1026" spans="1:7" ht="13.5" thickBot="1" x14ac:dyDescent="0.25">
      <c r="A1026" s="369" t="str">
        <f>Cover!$G$25</f>
        <v>NO</v>
      </c>
      <c r="B1026" s="332" t="s">
        <v>294</v>
      </c>
      <c r="C1026" s="320">
        <v>2014</v>
      </c>
      <c r="D1026" s="322" t="s">
        <v>214</v>
      </c>
      <c r="E1026" s="331" t="s">
        <v>129</v>
      </c>
      <c r="F1026" s="320" t="str">
        <f t="shared" si="15"/>
        <v>NO_X_2014_1000 NAC_7_3_1</v>
      </c>
      <c r="G1026" s="663"/>
    </row>
    <row r="1027" spans="1:7" ht="13.5" thickBot="1" x14ac:dyDescent="0.25">
      <c r="A1027" s="369" t="str">
        <f>Cover!$G$25</f>
        <v>NO</v>
      </c>
      <c r="B1027" s="332" t="s">
        <v>294</v>
      </c>
      <c r="C1027" s="320">
        <v>2014</v>
      </c>
      <c r="D1027" s="322" t="s">
        <v>214</v>
      </c>
      <c r="E1027" s="331" t="s">
        <v>130</v>
      </c>
      <c r="F1027" s="320" t="str">
        <f t="shared" ref="F1027:F1090" si="16">CONCATENATE(A1027,"_",B1027,"_",C1027,"_",D1027,"_",E1027)</f>
        <v>NO_X_2014_1000 NAC_7_3_2</v>
      </c>
      <c r="G1027" s="663"/>
    </row>
    <row r="1028" spans="1:7" ht="13.5" thickBot="1" x14ac:dyDescent="0.25">
      <c r="A1028" s="369" t="str">
        <f>Cover!$G$25</f>
        <v>NO</v>
      </c>
      <c r="B1028" s="332" t="s">
        <v>294</v>
      </c>
      <c r="C1028" s="320">
        <v>2014</v>
      </c>
      <c r="D1028" s="322" t="s">
        <v>214</v>
      </c>
      <c r="E1028" s="331" t="s">
        <v>131</v>
      </c>
      <c r="F1028" s="320" t="str">
        <f t="shared" si="16"/>
        <v>NO_X_2014_1000 NAC_7_3_3</v>
      </c>
      <c r="G1028" s="663"/>
    </row>
    <row r="1029" spans="1:7" ht="13.5" thickBot="1" x14ac:dyDescent="0.25">
      <c r="A1029" s="369" t="str">
        <f>Cover!$G$25</f>
        <v>NO</v>
      </c>
      <c r="B1029" s="332" t="s">
        <v>294</v>
      </c>
      <c r="C1029" s="320">
        <v>2014</v>
      </c>
      <c r="D1029" s="322" t="s">
        <v>214</v>
      </c>
      <c r="E1029" s="331" t="s">
        <v>132</v>
      </c>
      <c r="F1029" s="320" t="str">
        <f t="shared" si="16"/>
        <v>NO_X_2014_1000 NAC_7_3_4</v>
      </c>
      <c r="G1029" s="663"/>
    </row>
    <row r="1030" spans="1:7" ht="13.5" thickBot="1" x14ac:dyDescent="0.25">
      <c r="A1030" s="369" t="str">
        <f>Cover!$G$25</f>
        <v>NO</v>
      </c>
      <c r="B1030" s="332" t="s">
        <v>294</v>
      </c>
      <c r="C1030" s="320">
        <v>2014</v>
      </c>
      <c r="D1030" s="322" t="s">
        <v>214</v>
      </c>
      <c r="E1030" s="331" t="s">
        <v>133</v>
      </c>
      <c r="F1030" s="320" t="str">
        <f t="shared" si="16"/>
        <v>NO_X_2014_1000 NAC_7_4</v>
      </c>
      <c r="G1030" s="663"/>
    </row>
    <row r="1031" spans="1:7" ht="13.5" thickBot="1" x14ac:dyDescent="0.25">
      <c r="A1031" s="369" t="str">
        <f>Cover!$G$25</f>
        <v>NO</v>
      </c>
      <c r="B1031" s="332" t="s">
        <v>294</v>
      </c>
      <c r="C1031" s="320">
        <v>2014</v>
      </c>
      <c r="D1031" s="322" t="s">
        <v>214</v>
      </c>
      <c r="E1031" s="331">
        <v>8</v>
      </c>
      <c r="F1031" s="320" t="str">
        <f t="shared" si="16"/>
        <v>NO_X_2014_1000 NAC_8</v>
      </c>
      <c r="G1031" s="663"/>
    </row>
    <row r="1032" spans="1:7" ht="13.5" thickBot="1" x14ac:dyDescent="0.25">
      <c r="A1032" s="369" t="str">
        <f>Cover!$G$25</f>
        <v>NO</v>
      </c>
      <c r="B1032" s="332" t="s">
        <v>294</v>
      </c>
      <c r="C1032" s="320">
        <v>2014</v>
      </c>
      <c r="D1032" s="322" t="s">
        <v>214</v>
      </c>
      <c r="E1032" s="331" t="s">
        <v>134</v>
      </c>
      <c r="F1032" s="320" t="str">
        <f t="shared" si="16"/>
        <v>NO_X_2014_1000 NAC_8_1</v>
      </c>
      <c r="G1032" s="663"/>
    </row>
    <row r="1033" spans="1:7" ht="13.5" thickBot="1" x14ac:dyDescent="0.25">
      <c r="A1033" s="369" t="str">
        <f>Cover!$G$25</f>
        <v>NO</v>
      </c>
      <c r="B1033" s="332" t="s">
        <v>294</v>
      </c>
      <c r="C1033" s="320">
        <v>2014</v>
      </c>
      <c r="D1033" s="322" t="s">
        <v>214</v>
      </c>
      <c r="E1033" s="331" t="s">
        <v>135</v>
      </c>
      <c r="F1033" s="320" t="str">
        <f t="shared" si="16"/>
        <v>NO_X_2014_1000 NAC_8_2</v>
      </c>
      <c r="G1033" s="663"/>
    </row>
    <row r="1034" spans="1:7" ht="13.5" thickBot="1" x14ac:dyDescent="0.25">
      <c r="A1034" s="369" t="str">
        <f>Cover!$G$25</f>
        <v>NO</v>
      </c>
      <c r="B1034" s="332" t="s">
        <v>294</v>
      </c>
      <c r="C1034" s="320">
        <v>2014</v>
      </c>
      <c r="D1034" s="322" t="s">
        <v>214</v>
      </c>
      <c r="E1034" s="331">
        <v>9</v>
      </c>
      <c r="F1034" s="320" t="str">
        <f t="shared" si="16"/>
        <v>NO_X_2014_1000 NAC_9</v>
      </c>
      <c r="G1034" s="663"/>
    </row>
    <row r="1035" spans="1:7" ht="13.5" thickBot="1" x14ac:dyDescent="0.25">
      <c r="A1035" s="369" t="str">
        <f>Cover!$G$25</f>
        <v>NO</v>
      </c>
      <c r="B1035" s="332" t="s">
        <v>294</v>
      </c>
      <c r="C1035" s="320">
        <v>2014</v>
      </c>
      <c r="D1035" s="322" t="s">
        <v>214</v>
      </c>
      <c r="E1035" s="331">
        <v>10</v>
      </c>
      <c r="F1035" s="320" t="str">
        <f t="shared" si="16"/>
        <v>NO_X_2014_1000 NAC_10</v>
      </c>
      <c r="G1035" s="663"/>
    </row>
    <row r="1036" spans="1:7" ht="13.5" thickBot="1" x14ac:dyDescent="0.25">
      <c r="A1036" s="369" t="str">
        <f>Cover!$G$25</f>
        <v>NO</v>
      </c>
      <c r="B1036" s="332" t="s">
        <v>294</v>
      </c>
      <c r="C1036" s="320">
        <v>2014</v>
      </c>
      <c r="D1036" s="322" t="s">
        <v>214</v>
      </c>
      <c r="E1036" s="331" t="s">
        <v>136</v>
      </c>
      <c r="F1036" s="320" t="str">
        <f t="shared" si="16"/>
        <v>NO_X_2014_1000 NAC_10_1</v>
      </c>
      <c r="G1036" s="663"/>
    </row>
    <row r="1037" spans="1:7" ht="13.5" thickBot="1" x14ac:dyDescent="0.25">
      <c r="A1037" s="369" t="str">
        <f>Cover!$G$25</f>
        <v>NO</v>
      </c>
      <c r="B1037" s="332" t="s">
        <v>294</v>
      </c>
      <c r="C1037" s="320">
        <v>2014</v>
      </c>
      <c r="D1037" s="322" t="s">
        <v>214</v>
      </c>
      <c r="E1037" s="331" t="s">
        <v>137</v>
      </c>
      <c r="F1037" s="320" t="str">
        <f t="shared" si="16"/>
        <v>NO_X_2014_1000 NAC_10_1_1</v>
      </c>
      <c r="G1037" s="663"/>
    </row>
    <row r="1038" spans="1:7" ht="13.5" thickBot="1" x14ac:dyDescent="0.25">
      <c r="A1038" s="369" t="str">
        <f>Cover!$G$25</f>
        <v>NO</v>
      </c>
      <c r="B1038" s="332" t="s">
        <v>294</v>
      </c>
      <c r="C1038" s="320">
        <v>2014</v>
      </c>
      <c r="D1038" s="322" t="s">
        <v>214</v>
      </c>
      <c r="E1038" s="331" t="s">
        <v>138</v>
      </c>
      <c r="F1038" s="320" t="str">
        <f t="shared" si="16"/>
        <v>NO_X_2014_1000 NAC_10_1_2</v>
      </c>
      <c r="G1038" s="663"/>
    </row>
    <row r="1039" spans="1:7" ht="13.5" thickBot="1" x14ac:dyDescent="0.25">
      <c r="A1039" s="369" t="str">
        <f>Cover!$G$25</f>
        <v>NO</v>
      </c>
      <c r="B1039" s="347" t="s">
        <v>294</v>
      </c>
      <c r="C1039" s="320">
        <v>2014</v>
      </c>
      <c r="D1039" s="340" t="s">
        <v>214</v>
      </c>
      <c r="E1039" s="344" t="s">
        <v>139</v>
      </c>
      <c r="F1039" s="320" t="str">
        <f t="shared" si="16"/>
        <v>NO_X_2014_1000 NAC_10_1_3</v>
      </c>
      <c r="G1039" s="663"/>
    </row>
    <row r="1040" spans="1:7" ht="13.5" thickBot="1" x14ac:dyDescent="0.25">
      <c r="A1040" s="369" t="str">
        <f>Cover!$G$25</f>
        <v>NO</v>
      </c>
      <c r="B1040" s="324" t="s">
        <v>294</v>
      </c>
      <c r="C1040" s="320">
        <v>2014</v>
      </c>
      <c r="D1040" s="324" t="s">
        <v>214</v>
      </c>
      <c r="E1040" s="338" t="s">
        <v>140</v>
      </c>
      <c r="F1040" s="320" t="str">
        <f t="shared" si="16"/>
        <v>NO_X_2014_1000 NAC_10_1_4</v>
      </c>
      <c r="G1040" s="663"/>
    </row>
    <row r="1041" spans="1:7" ht="13.5" thickBot="1" x14ac:dyDescent="0.25">
      <c r="A1041" s="369" t="str">
        <f>Cover!$G$25</f>
        <v>NO</v>
      </c>
      <c r="B1041" s="322" t="s">
        <v>294</v>
      </c>
      <c r="C1041" s="320">
        <v>2014</v>
      </c>
      <c r="D1041" s="322" t="s">
        <v>214</v>
      </c>
      <c r="E1041" s="331" t="s">
        <v>141</v>
      </c>
      <c r="F1041" s="320" t="str">
        <f t="shared" si="16"/>
        <v>NO_X_2014_1000 NAC_10_2</v>
      </c>
      <c r="G1041" s="663"/>
    </row>
    <row r="1042" spans="1:7" ht="13.5" thickBot="1" x14ac:dyDescent="0.25">
      <c r="A1042" s="369" t="str">
        <f>Cover!$G$25</f>
        <v>NO</v>
      </c>
      <c r="B1042" s="322" t="s">
        <v>294</v>
      </c>
      <c r="C1042" s="320">
        <v>2014</v>
      </c>
      <c r="D1042" s="322" t="s">
        <v>214</v>
      </c>
      <c r="E1042" s="331" t="s">
        <v>142</v>
      </c>
      <c r="F1042" s="320" t="str">
        <f t="shared" si="16"/>
        <v>NO_X_2014_1000 NAC_10_3</v>
      </c>
      <c r="G1042" s="663"/>
    </row>
    <row r="1043" spans="1:7" ht="13.5" thickBot="1" x14ac:dyDescent="0.25">
      <c r="A1043" s="369" t="str">
        <f>Cover!$G$25</f>
        <v>NO</v>
      </c>
      <c r="B1043" s="322" t="s">
        <v>294</v>
      </c>
      <c r="C1043" s="320">
        <v>2014</v>
      </c>
      <c r="D1043" s="322" t="s">
        <v>214</v>
      </c>
      <c r="E1043" s="331" t="s">
        <v>143</v>
      </c>
      <c r="F1043" s="320" t="str">
        <f t="shared" si="16"/>
        <v>NO_X_2014_1000 NAC_10_3_1</v>
      </c>
      <c r="G1043" s="663"/>
    </row>
    <row r="1044" spans="1:7" ht="13.5" thickBot="1" x14ac:dyDescent="0.25">
      <c r="A1044" s="369" t="str">
        <f>Cover!$G$25</f>
        <v>NO</v>
      </c>
      <c r="B1044" s="322" t="s">
        <v>294</v>
      </c>
      <c r="C1044" s="320">
        <v>2014</v>
      </c>
      <c r="D1044" s="322" t="s">
        <v>214</v>
      </c>
      <c r="E1044" s="331" t="s">
        <v>144</v>
      </c>
      <c r="F1044" s="320" t="str">
        <f t="shared" si="16"/>
        <v>NO_X_2014_1000 NAC_10_3_2</v>
      </c>
      <c r="G1044" s="663"/>
    </row>
    <row r="1045" spans="1:7" ht="13.5" thickBot="1" x14ac:dyDescent="0.25">
      <c r="A1045" s="369" t="str">
        <f>Cover!$G$25</f>
        <v>NO</v>
      </c>
      <c r="B1045" s="322" t="s">
        <v>294</v>
      </c>
      <c r="C1045" s="320">
        <v>2014</v>
      </c>
      <c r="D1045" s="322" t="s">
        <v>214</v>
      </c>
      <c r="E1045" s="331" t="s">
        <v>145</v>
      </c>
      <c r="F1045" s="320" t="str">
        <f t="shared" si="16"/>
        <v>NO_X_2014_1000 NAC_10_3_3</v>
      </c>
      <c r="G1045" s="663"/>
    </row>
    <row r="1046" spans="1:7" ht="13.5" thickBot="1" x14ac:dyDescent="0.25">
      <c r="A1046" s="369" t="str">
        <f>Cover!$G$25</f>
        <v>NO</v>
      </c>
      <c r="B1046" s="322" t="s">
        <v>294</v>
      </c>
      <c r="C1046" s="320">
        <v>2014</v>
      </c>
      <c r="D1046" s="322" t="s">
        <v>214</v>
      </c>
      <c r="E1046" s="331" t="s">
        <v>146</v>
      </c>
      <c r="F1046" s="320" t="str">
        <f t="shared" si="16"/>
        <v>NO_X_2014_1000 NAC_10_3_4</v>
      </c>
      <c r="G1046" s="663"/>
    </row>
    <row r="1047" spans="1:7" ht="13.5" thickBot="1" x14ac:dyDescent="0.25">
      <c r="A1047" s="369" t="str">
        <f>Cover!$G$25</f>
        <v>NO</v>
      </c>
      <c r="B1047" s="322" t="s">
        <v>294</v>
      </c>
      <c r="C1047" s="320">
        <v>2014</v>
      </c>
      <c r="D1047" s="322" t="s">
        <v>214</v>
      </c>
      <c r="E1047" s="331" t="s">
        <v>147</v>
      </c>
      <c r="F1047" s="320" t="str">
        <f t="shared" si="16"/>
        <v>NO_X_2014_1000 NAC_10_4</v>
      </c>
      <c r="G1047" s="663"/>
    </row>
    <row r="1048" spans="1:7" ht="13.5" thickBot="1" x14ac:dyDescent="0.25">
      <c r="A1048" s="369" t="str">
        <f>Cover!$G$25</f>
        <v>NO</v>
      </c>
      <c r="B1048" s="322" t="s">
        <v>290</v>
      </c>
      <c r="C1048" s="320">
        <v>2014</v>
      </c>
      <c r="D1048" s="322" t="s">
        <v>214</v>
      </c>
      <c r="E1048" s="331" t="s">
        <v>148</v>
      </c>
      <c r="F1048" s="320" t="str">
        <f t="shared" si="16"/>
        <v>NO_M_2014_1000 NAC_11_1</v>
      </c>
      <c r="G1048" s="663"/>
    </row>
    <row r="1049" spans="1:7" ht="13.5" thickBot="1" x14ac:dyDescent="0.25">
      <c r="A1049" s="369" t="str">
        <f>Cover!$G$25</f>
        <v>NO</v>
      </c>
      <c r="B1049" s="322" t="s">
        <v>290</v>
      </c>
      <c r="C1049" s="320">
        <v>2014</v>
      </c>
      <c r="D1049" s="322" t="s">
        <v>214</v>
      </c>
      <c r="E1049" s="331" t="s">
        <v>149</v>
      </c>
      <c r="F1049" s="320" t="str">
        <f t="shared" si="16"/>
        <v>NO_M_2014_1000 NAC_11_1_C</v>
      </c>
      <c r="G1049" s="663"/>
    </row>
    <row r="1050" spans="1:7" ht="13.5" thickBot="1" x14ac:dyDescent="0.25">
      <c r="A1050" s="369" t="str">
        <f>Cover!$G$25</f>
        <v>NO</v>
      </c>
      <c r="B1050" s="322" t="s">
        <v>290</v>
      </c>
      <c r="C1050" s="320">
        <v>2014</v>
      </c>
      <c r="D1050" s="322" t="s">
        <v>214</v>
      </c>
      <c r="E1050" s="331" t="s">
        <v>150</v>
      </c>
      <c r="F1050" s="320" t="str">
        <f t="shared" si="16"/>
        <v>NO_M_2014_1000 NAC_11_1_NC</v>
      </c>
      <c r="G1050" s="663"/>
    </row>
    <row r="1051" spans="1:7" ht="13.5" thickBot="1" x14ac:dyDescent="0.25">
      <c r="A1051" s="369" t="str">
        <f>Cover!$G$25</f>
        <v>NO</v>
      </c>
      <c r="B1051" s="322" t="s">
        <v>290</v>
      </c>
      <c r="C1051" s="320">
        <v>2014</v>
      </c>
      <c r="D1051" s="322" t="s">
        <v>214</v>
      </c>
      <c r="E1051" s="331" t="s">
        <v>151</v>
      </c>
      <c r="F1051" s="320" t="str">
        <f t="shared" si="16"/>
        <v>NO_M_2014_1000 NAC_11_1_NC_T</v>
      </c>
      <c r="G1051" s="663"/>
    </row>
    <row r="1052" spans="1:7" ht="13.5" thickBot="1" x14ac:dyDescent="0.25">
      <c r="A1052" s="369" t="str">
        <f>Cover!$G$25</f>
        <v>NO</v>
      </c>
      <c r="B1052" s="322" t="s">
        <v>290</v>
      </c>
      <c r="C1052" s="320">
        <v>2014</v>
      </c>
      <c r="D1052" s="322" t="s">
        <v>214</v>
      </c>
      <c r="E1052" s="331" t="s">
        <v>152</v>
      </c>
      <c r="F1052" s="320" t="str">
        <f t="shared" si="16"/>
        <v>NO_M_2014_1000 NAC_11_2</v>
      </c>
      <c r="G1052" s="663"/>
    </row>
    <row r="1053" spans="1:7" ht="13.5" thickBot="1" x14ac:dyDescent="0.25">
      <c r="A1053" s="369" t="str">
        <f>Cover!$G$25</f>
        <v>NO</v>
      </c>
      <c r="B1053" s="322" t="s">
        <v>290</v>
      </c>
      <c r="C1053" s="320">
        <v>2014</v>
      </c>
      <c r="D1053" s="322" t="s">
        <v>214</v>
      </c>
      <c r="E1053" s="331" t="s">
        <v>153</v>
      </c>
      <c r="F1053" s="320" t="str">
        <f t="shared" si="16"/>
        <v>NO_M_2014_1000 NAC_11_3</v>
      </c>
      <c r="G1053" s="663"/>
    </row>
    <row r="1054" spans="1:7" ht="13.5" thickBot="1" x14ac:dyDescent="0.25">
      <c r="A1054" s="369" t="str">
        <f>Cover!$G$25</f>
        <v>NO</v>
      </c>
      <c r="B1054" s="322" t="s">
        <v>290</v>
      </c>
      <c r="C1054" s="320">
        <v>2014</v>
      </c>
      <c r="D1054" s="322" t="s">
        <v>214</v>
      </c>
      <c r="E1054" s="331" t="s">
        <v>154</v>
      </c>
      <c r="F1054" s="320" t="str">
        <f t="shared" si="16"/>
        <v>NO_M_2014_1000 NAC_11_4</v>
      </c>
      <c r="G1054" s="663"/>
    </row>
    <row r="1055" spans="1:7" ht="13.5" thickBot="1" x14ac:dyDescent="0.25">
      <c r="A1055" s="369" t="str">
        <f>Cover!$G$25</f>
        <v>NO</v>
      </c>
      <c r="B1055" s="322" t="s">
        <v>290</v>
      </c>
      <c r="C1055" s="320">
        <v>2014</v>
      </c>
      <c r="D1055" s="322" t="s">
        <v>214</v>
      </c>
      <c r="E1055" s="331" t="s">
        <v>155</v>
      </c>
      <c r="F1055" s="320" t="str">
        <f t="shared" si="16"/>
        <v>NO_M_2014_1000 NAC_11_5</v>
      </c>
      <c r="G1055" s="663"/>
    </row>
    <row r="1056" spans="1:7" ht="13.5" thickBot="1" x14ac:dyDescent="0.25">
      <c r="A1056" s="369" t="str">
        <f>Cover!$G$25</f>
        <v>NO</v>
      </c>
      <c r="B1056" s="322" t="s">
        <v>290</v>
      </c>
      <c r="C1056" s="320">
        <v>2014</v>
      </c>
      <c r="D1056" s="322" t="s">
        <v>214</v>
      </c>
      <c r="E1056" s="331" t="s">
        <v>170</v>
      </c>
      <c r="F1056" s="320" t="str">
        <f t="shared" si="16"/>
        <v>NO_M_2014_1000 NAC_11_6</v>
      </c>
      <c r="G1056" s="663"/>
    </row>
    <row r="1057" spans="1:7" ht="13.5" thickBot="1" x14ac:dyDescent="0.25">
      <c r="A1057" s="369" t="str">
        <f>Cover!$G$25</f>
        <v>NO</v>
      </c>
      <c r="B1057" s="322" t="s">
        <v>290</v>
      </c>
      <c r="C1057" s="320">
        <v>2014</v>
      </c>
      <c r="D1057" s="322" t="s">
        <v>214</v>
      </c>
      <c r="E1057" s="331" t="s">
        <v>171</v>
      </c>
      <c r="F1057" s="320" t="str">
        <f t="shared" si="16"/>
        <v>NO_M_2014_1000 NAC_11_7</v>
      </c>
      <c r="G1057" s="663"/>
    </row>
    <row r="1058" spans="1:7" ht="13.5" thickBot="1" x14ac:dyDescent="0.25">
      <c r="A1058" s="369" t="str">
        <f>Cover!$G$25</f>
        <v>NO</v>
      </c>
      <c r="B1058" s="322" t="s">
        <v>290</v>
      </c>
      <c r="C1058" s="320">
        <v>2014</v>
      </c>
      <c r="D1058" s="322" t="s">
        <v>214</v>
      </c>
      <c r="E1058" s="331" t="s">
        <v>172</v>
      </c>
      <c r="F1058" s="320" t="str">
        <f t="shared" si="16"/>
        <v>NO_M_2014_1000 NAC_11_7_1</v>
      </c>
      <c r="G1058" s="663"/>
    </row>
    <row r="1059" spans="1:7" ht="13.5" thickBot="1" x14ac:dyDescent="0.25">
      <c r="A1059" s="369" t="str">
        <f>Cover!$G$25</f>
        <v>NO</v>
      </c>
      <c r="B1059" s="322" t="s">
        <v>290</v>
      </c>
      <c r="C1059" s="320">
        <v>2014</v>
      </c>
      <c r="D1059" s="322" t="s">
        <v>214</v>
      </c>
      <c r="E1059" s="331" t="s">
        <v>156</v>
      </c>
      <c r="F1059" s="320" t="str">
        <f t="shared" si="16"/>
        <v>NO_M_2014_1000 NAC_12_1</v>
      </c>
      <c r="G1059" s="663"/>
    </row>
    <row r="1060" spans="1:7" ht="13.5" thickBot="1" x14ac:dyDescent="0.25">
      <c r="A1060" s="369" t="str">
        <f>Cover!$G$25</f>
        <v>NO</v>
      </c>
      <c r="B1060" s="322" t="s">
        <v>290</v>
      </c>
      <c r="C1060" s="320">
        <v>2014</v>
      </c>
      <c r="D1060" s="322" t="s">
        <v>214</v>
      </c>
      <c r="E1060" s="331" t="s">
        <v>157</v>
      </c>
      <c r="F1060" s="320" t="str">
        <f t="shared" si="16"/>
        <v>NO_M_2014_1000 NAC_12_2</v>
      </c>
      <c r="G1060" s="663"/>
    </row>
    <row r="1061" spans="1:7" ht="13.5" thickBot="1" x14ac:dyDescent="0.25">
      <c r="A1061" s="369" t="str">
        <f>Cover!$G$25</f>
        <v>NO</v>
      </c>
      <c r="B1061" s="322" t="s">
        <v>290</v>
      </c>
      <c r="C1061" s="320">
        <v>2014</v>
      </c>
      <c r="D1061" s="322" t="s">
        <v>214</v>
      </c>
      <c r="E1061" s="331" t="s">
        <v>158</v>
      </c>
      <c r="F1061" s="320" t="str">
        <f t="shared" si="16"/>
        <v>NO_M_2014_1000 NAC_12_3</v>
      </c>
      <c r="G1061" s="663"/>
    </row>
    <row r="1062" spans="1:7" ht="13.5" thickBot="1" x14ac:dyDescent="0.25">
      <c r="A1062" s="369" t="str">
        <f>Cover!$G$25</f>
        <v>NO</v>
      </c>
      <c r="B1062" s="322" t="s">
        <v>290</v>
      </c>
      <c r="C1062" s="320">
        <v>2014</v>
      </c>
      <c r="D1062" s="322" t="s">
        <v>214</v>
      </c>
      <c r="E1062" s="331" t="s">
        <v>159</v>
      </c>
      <c r="F1062" s="320" t="str">
        <f t="shared" si="16"/>
        <v>NO_M_2014_1000 NAC_12_4</v>
      </c>
      <c r="G1062" s="663"/>
    </row>
    <row r="1063" spans="1:7" ht="13.5" thickBot="1" x14ac:dyDescent="0.25">
      <c r="A1063" s="369" t="str">
        <f>Cover!$G$25</f>
        <v>NO</v>
      </c>
      <c r="B1063" s="322" t="s">
        <v>290</v>
      </c>
      <c r="C1063" s="320">
        <v>2014</v>
      </c>
      <c r="D1063" s="322" t="s">
        <v>214</v>
      </c>
      <c r="E1063" s="331" t="s">
        <v>160</v>
      </c>
      <c r="F1063" s="320" t="str">
        <f t="shared" si="16"/>
        <v>NO_M_2014_1000 NAC_12_5</v>
      </c>
      <c r="G1063" s="663"/>
    </row>
    <row r="1064" spans="1:7" ht="13.5" thickBot="1" x14ac:dyDescent="0.25">
      <c r="A1064" s="369" t="str">
        <f>Cover!$G$25</f>
        <v>NO</v>
      </c>
      <c r="B1064" s="322" t="s">
        <v>290</v>
      </c>
      <c r="C1064" s="320">
        <v>2014</v>
      </c>
      <c r="D1064" s="322" t="s">
        <v>214</v>
      </c>
      <c r="E1064" s="331" t="s">
        <v>161</v>
      </c>
      <c r="F1064" s="320" t="str">
        <f t="shared" si="16"/>
        <v>NO_M_2014_1000 NAC_12_6</v>
      </c>
      <c r="G1064" s="663"/>
    </row>
    <row r="1065" spans="1:7" ht="13.5" thickBot="1" x14ac:dyDescent="0.25">
      <c r="A1065" s="369" t="str">
        <f>Cover!$G$25</f>
        <v>NO</v>
      </c>
      <c r="B1065" s="322" t="s">
        <v>290</v>
      </c>
      <c r="C1065" s="320">
        <v>2014</v>
      </c>
      <c r="D1065" s="322" t="s">
        <v>214</v>
      </c>
      <c r="E1065" s="331" t="s">
        <v>162</v>
      </c>
      <c r="F1065" s="320" t="str">
        <f t="shared" si="16"/>
        <v>NO_M_2014_1000 NAC_12_6_1</v>
      </c>
      <c r="G1065" s="663"/>
    </row>
    <row r="1066" spans="1:7" ht="13.5" thickBot="1" x14ac:dyDescent="0.25">
      <c r="A1066" s="369" t="str">
        <f>Cover!$G$25</f>
        <v>NO</v>
      </c>
      <c r="B1066" s="322" t="s">
        <v>290</v>
      </c>
      <c r="C1066" s="320">
        <v>2014</v>
      </c>
      <c r="D1066" s="322" t="s">
        <v>214</v>
      </c>
      <c r="E1066" s="331" t="s">
        <v>163</v>
      </c>
      <c r="F1066" s="320" t="str">
        <f t="shared" si="16"/>
        <v>NO_M_2014_1000 NAC_12_6_2</v>
      </c>
      <c r="G1066" s="663"/>
    </row>
    <row r="1067" spans="1:7" ht="13.5" thickBot="1" x14ac:dyDescent="0.25">
      <c r="A1067" s="369" t="str">
        <f>Cover!$G$25</f>
        <v>NO</v>
      </c>
      <c r="B1067" s="322" t="s">
        <v>290</v>
      </c>
      <c r="C1067" s="320">
        <v>2014</v>
      </c>
      <c r="D1067" s="322" t="s">
        <v>214</v>
      </c>
      <c r="E1067" s="331" t="s">
        <v>165</v>
      </c>
      <c r="F1067" s="320" t="str">
        <f t="shared" si="16"/>
        <v>NO_M_2014_1000 NAC_12_6_3</v>
      </c>
      <c r="G1067" s="663"/>
    </row>
    <row r="1068" spans="1:7" ht="13.5" thickBot="1" x14ac:dyDescent="0.25">
      <c r="A1068" s="369" t="str">
        <f>Cover!$G$25</f>
        <v>NO</v>
      </c>
      <c r="B1068" s="322" t="s">
        <v>290</v>
      </c>
      <c r="C1068" s="320">
        <v>2014</v>
      </c>
      <c r="D1068" s="322" t="s">
        <v>214</v>
      </c>
      <c r="E1068" s="331" t="s">
        <v>166</v>
      </c>
      <c r="F1068" s="320" t="str">
        <f t="shared" si="16"/>
        <v>NO_M_2014_1000 NAC_12_7</v>
      </c>
      <c r="G1068" s="663"/>
    </row>
    <row r="1069" spans="1:7" ht="13.5" thickBot="1" x14ac:dyDescent="0.25">
      <c r="A1069" s="369" t="str">
        <f>Cover!$G$25</f>
        <v>NO</v>
      </c>
      <c r="B1069" s="322" t="s">
        <v>290</v>
      </c>
      <c r="C1069" s="320">
        <v>2014</v>
      </c>
      <c r="D1069" s="322" t="s">
        <v>214</v>
      </c>
      <c r="E1069" s="331" t="s">
        <v>167</v>
      </c>
      <c r="F1069" s="320" t="str">
        <f t="shared" si="16"/>
        <v>NO_M_2014_1000 NAC_12_7_1</v>
      </c>
      <c r="G1069" s="663"/>
    </row>
    <row r="1070" spans="1:7" ht="13.5" thickBot="1" x14ac:dyDescent="0.25">
      <c r="A1070" s="369" t="str">
        <f>Cover!$G$25</f>
        <v>NO</v>
      </c>
      <c r="B1070" s="322" t="s">
        <v>290</v>
      </c>
      <c r="C1070" s="320">
        <v>2014</v>
      </c>
      <c r="D1070" s="322" t="s">
        <v>214</v>
      </c>
      <c r="E1070" s="331" t="s">
        <v>168</v>
      </c>
      <c r="F1070" s="320" t="str">
        <f t="shared" si="16"/>
        <v>NO_M_2014_1000 NAC_12_7_2</v>
      </c>
      <c r="G1070" s="663"/>
    </row>
    <row r="1071" spans="1:7" ht="13.5" thickBot="1" x14ac:dyDescent="0.25">
      <c r="A1071" s="369" t="str">
        <f>Cover!$G$25</f>
        <v>NO</v>
      </c>
      <c r="B1071" s="322" t="s">
        <v>290</v>
      </c>
      <c r="C1071" s="320">
        <v>2014</v>
      </c>
      <c r="D1071" s="322" t="s">
        <v>214</v>
      </c>
      <c r="E1071" s="331" t="s">
        <v>169</v>
      </c>
      <c r="F1071" s="320" t="str">
        <f t="shared" si="16"/>
        <v>NO_M_2014_1000 NAC_12_7_3</v>
      </c>
      <c r="G1071" s="663"/>
    </row>
    <row r="1072" spans="1:7" ht="13.5" thickBot="1" x14ac:dyDescent="0.25">
      <c r="A1072" s="369" t="str">
        <f>Cover!$G$25</f>
        <v>NO</v>
      </c>
      <c r="B1072" s="329" t="s">
        <v>294</v>
      </c>
      <c r="C1072" s="320">
        <v>2014</v>
      </c>
      <c r="D1072" s="329" t="s">
        <v>214</v>
      </c>
      <c r="E1072" s="339" t="s">
        <v>148</v>
      </c>
      <c r="F1072" s="320" t="str">
        <f t="shared" si="16"/>
        <v>NO_X_2014_1000 NAC_11_1</v>
      </c>
      <c r="G1072" s="663"/>
    </row>
    <row r="1073" spans="1:7" ht="13.5" thickBot="1" x14ac:dyDescent="0.25">
      <c r="A1073" s="369" t="str">
        <f>Cover!$G$25</f>
        <v>NO</v>
      </c>
      <c r="B1073" s="324" t="s">
        <v>294</v>
      </c>
      <c r="C1073" s="320">
        <v>2014</v>
      </c>
      <c r="D1073" s="324" t="s">
        <v>214</v>
      </c>
      <c r="E1073" s="338" t="s">
        <v>149</v>
      </c>
      <c r="F1073" s="320" t="str">
        <f t="shared" si="16"/>
        <v>NO_X_2014_1000 NAC_11_1_C</v>
      </c>
      <c r="G1073" s="663"/>
    </row>
    <row r="1074" spans="1:7" ht="13.5" thickBot="1" x14ac:dyDescent="0.25">
      <c r="A1074" s="369" t="str">
        <f>Cover!$G$25</f>
        <v>NO</v>
      </c>
      <c r="B1074" s="322" t="s">
        <v>294</v>
      </c>
      <c r="C1074" s="320">
        <v>2014</v>
      </c>
      <c r="D1074" s="322" t="s">
        <v>214</v>
      </c>
      <c r="E1074" s="331" t="s">
        <v>150</v>
      </c>
      <c r="F1074" s="320" t="str">
        <f t="shared" si="16"/>
        <v>NO_X_2014_1000 NAC_11_1_NC</v>
      </c>
      <c r="G1074" s="663"/>
    </row>
    <row r="1075" spans="1:7" ht="13.5" thickBot="1" x14ac:dyDescent="0.25">
      <c r="A1075" s="369" t="str">
        <f>Cover!$G$25</f>
        <v>NO</v>
      </c>
      <c r="B1075" s="322" t="s">
        <v>294</v>
      </c>
      <c r="C1075" s="320">
        <v>2014</v>
      </c>
      <c r="D1075" s="322" t="s">
        <v>214</v>
      </c>
      <c r="E1075" s="331" t="s">
        <v>151</v>
      </c>
      <c r="F1075" s="320" t="str">
        <f t="shared" si="16"/>
        <v>NO_X_2014_1000 NAC_11_1_NC_T</v>
      </c>
      <c r="G1075" s="663"/>
    </row>
    <row r="1076" spans="1:7" ht="13.5" thickBot="1" x14ac:dyDescent="0.25">
      <c r="A1076" s="369" t="str">
        <f>Cover!$G$25</f>
        <v>NO</v>
      </c>
      <c r="B1076" s="322" t="s">
        <v>294</v>
      </c>
      <c r="C1076" s="320">
        <v>2014</v>
      </c>
      <c r="D1076" s="322" t="s">
        <v>214</v>
      </c>
      <c r="E1076" s="331" t="s">
        <v>152</v>
      </c>
      <c r="F1076" s="320" t="str">
        <f t="shared" si="16"/>
        <v>NO_X_2014_1000 NAC_11_2</v>
      </c>
      <c r="G1076" s="663"/>
    </row>
    <row r="1077" spans="1:7" ht="13.5" thickBot="1" x14ac:dyDescent="0.25">
      <c r="A1077" s="369" t="str">
        <f>Cover!$G$25</f>
        <v>NO</v>
      </c>
      <c r="B1077" s="322" t="s">
        <v>294</v>
      </c>
      <c r="C1077" s="320">
        <v>2014</v>
      </c>
      <c r="D1077" s="322" t="s">
        <v>214</v>
      </c>
      <c r="E1077" s="331" t="s">
        <v>153</v>
      </c>
      <c r="F1077" s="320" t="str">
        <f t="shared" si="16"/>
        <v>NO_X_2014_1000 NAC_11_3</v>
      </c>
      <c r="G1077" s="663"/>
    </row>
    <row r="1078" spans="1:7" ht="13.5" thickBot="1" x14ac:dyDescent="0.25">
      <c r="A1078" s="369" t="str">
        <f>Cover!$G$25</f>
        <v>NO</v>
      </c>
      <c r="B1078" s="322" t="s">
        <v>294</v>
      </c>
      <c r="C1078" s="320">
        <v>2014</v>
      </c>
      <c r="D1078" s="322" t="s">
        <v>214</v>
      </c>
      <c r="E1078" s="331" t="s">
        <v>154</v>
      </c>
      <c r="F1078" s="320" t="str">
        <f t="shared" si="16"/>
        <v>NO_X_2014_1000 NAC_11_4</v>
      </c>
      <c r="G1078" s="663"/>
    </row>
    <row r="1079" spans="1:7" ht="13.5" thickBot="1" x14ac:dyDescent="0.25">
      <c r="A1079" s="369" t="str">
        <f>Cover!$G$25</f>
        <v>NO</v>
      </c>
      <c r="B1079" s="322" t="s">
        <v>294</v>
      </c>
      <c r="C1079" s="320">
        <v>2014</v>
      </c>
      <c r="D1079" s="322" t="s">
        <v>214</v>
      </c>
      <c r="E1079" s="331" t="s">
        <v>155</v>
      </c>
      <c r="F1079" s="320" t="str">
        <f t="shared" si="16"/>
        <v>NO_X_2014_1000 NAC_11_5</v>
      </c>
      <c r="G1079" s="663"/>
    </row>
    <row r="1080" spans="1:7" ht="13.5" thickBot="1" x14ac:dyDescent="0.25">
      <c r="A1080" s="369" t="str">
        <f>Cover!$G$25</f>
        <v>NO</v>
      </c>
      <c r="B1080" s="322" t="s">
        <v>294</v>
      </c>
      <c r="C1080" s="320">
        <v>2014</v>
      </c>
      <c r="D1080" s="322" t="s">
        <v>214</v>
      </c>
      <c r="E1080" s="331" t="s">
        <v>170</v>
      </c>
      <c r="F1080" s="320" t="str">
        <f t="shared" si="16"/>
        <v>NO_X_2014_1000 NAC_11_6</v>
      </c>
      <c r="G1080" s="663"/>
    </row>
    <row r="1081" spans="1:7" ht="13.5" thickBot="1" x14ac:dyDescent="0.25">
      <c r="A1081" s="369" t="str">
        <f>Cover!$G$25</f>
        <v>NO</v>
      </c>
      <c r="B1081" s="322" t="s">
        <v>294</v>
      </c>
      <c r="C1081" s="320">
        <v>2014</v>
      </c>
      <c r="D1081" s="322" t="s">
        <v>214</v>
      </c>
      <c r="E1081" s="331" t="s">
        <v>171</v>
      </c>
      <c r="F1081" s="320" t="str">
        <f t="shared" si="16"/>
        <v>NO_X_2014_1000 NAC_11_7</v>
      </c>
      <c r="G1081" s="663"/>
    </row>
    <row r="1082" spans="1:7" ht="13.5" thickBot="1" x14ac:dyDescent="0.25">
      <c r="A1082" s="369" t="str">
        <f>Cover!$G$25</f>
        <v>NO</v>
      </c>
      <c r="B1082" s="322" t="s">
        <v>294</v>
      </c>
      <c r="C1082" s="320">
        <v>2014</v>
      </c>
      <c r="D1082" s="322" t="s">
        <v>214</v>
      </c>
      <c r="E1082" s="331" t="s">
        <v>172</v>
      </c>
      <c r="F1082" s="320" t="str">
        <f t="shared" si="16"/>
        <v>NO_X_2014_1000 NAC_11_7_1</v>
      </c>
      <c r="G1082" s="663"/>
    </row>
    <row r="1083" spans="1:7" ht="13.5" thickBot="1" x14ac:dyDescent="0.25">
      <c r="A1083" s="369" t="str">
        <f>Cover!$G$25</f>
        <v>NO</v>
      </c>
      <c r="B1083" s="322" t="s">
        <v>294</v>
      </c>
      <c r="C1083" s="320">
        <v>2014</v>
      </c>
      <c r="D1083" s="322" t="s">
        <v>214</v>
      </c>
      <c r="E1083" s="331" t="s">
        <v>156</v>
      </c>
      <c r="F1083" s="320" t="str">
        <f t="shared" si="16"/>
        <v>NO_X_2014_1000 NAC_12_1</v>
      </c>
      <c r="G1083" s="663"/>
    </row>
    <row r="1084" spans="1:7" ht="13.5" thickBot="1" x14ac:dyDescent="0.25">
      <c r="A1084" s="369" t="str">
        <f>Cover!$G$25</f>
        <v>NO</v>
      </c>
      <c r="B1084" s="322" t="s">
        <v>294</v>
      </c>
      <c r="C1084" s="320">
        <v>2014</v>
      </c>
      <c r="D1084" s="322" t="s">
        <v>214</v>
      </c>
      <c r="E1084" s="331" t="s">
        <v>157</v>
      </c>
      <c r="F1084" s="320" t="str">
        <f t="shared" si="16"/>
        <v>NO_X_2014_1000 NAC_12_2</v>
      </c>
      <c r="G1084" s="663"/>
    </row>
    <row r="1085" spans="1:7" ht="13.5" thickBot="1" x14ac:dyDescent="0.25">
      <c r="A1085" s="369" t="str">
        <f>Cover!$G$25</f>
        <v>NO</v>
      </c>
      <c r="B1085" s="322" t="s">
        <v>294</v>
      </c>
      <c r="C1085" s="320">
        <v>2014</v>
      </c>
      <c r="D1085" s="322" t="s">
        <v>214</v>
      </c>
      <c r="E1085" s="331" t="s">
        <v>158</v>
      </c>
      <c r="F1085" s="320" t="str">
        <f t="shared" si="16"/>
        <v>NO_X_2014_1000 NAC_12_3</v>
      </c>
      <c r="G1085" s="663"/>
    </row>
    <row r="1086" spans="1:7" ht="13.5" thickBot="1" x14ac:dyDescent="0.25">
      <c r="A1086" s="369" t="str">
        <f>Cover!$G$25</f>
        <v>NO</v>
      </c>
      <c r="B1086" s="322" t="s">
        <v>294</v>
      </c>
      <c r="C1086" s="320">
        <v>2014</v>
      </c>
      <c r="D1086" s="322" t="s">
        <v>214</v>
      </c>
      <c r="E1086" s="331" t="s">
        <v>159</v>
      </c>
      <c r="F1086" s="320" t="str">
        <f t="shared" si="16"/>
        <v>NO_X_2014_1000 NAC_12_4</v>
      </c>
      <c r="G1086" s="663"/>
    </row>
    <row r="1087" spans="1:7" ht="13.5" thickBot="1" x14ac:dyDescent="0.25">
      <c r="A1087" s="369" t="str">
        <f>Cover!$G$25</f>
        <v>NO</v>
      </c>
      <c r="B1087" s="322" t="s">
        <v>294</v>
      </c>
      <c r="C1087" s="320">
        <v>2014</v>
      </c>
      <c r="D1087" s="322" t="s">
        <v>214</v>
      </c>
      <c r="E1087" s="331" t="s">
        <v>160</v>
      </c>
      <c r="F1087" s="320" t="str">
        <f t="shared" si="16"/>
        <v>NO_X_2014_1000 NAC_12_5</v>
      </c>
      <c r="G1087" s="663"/>
    </row>
    <row r="1088" spans="1:7" ht="13.5" thickBot="1" x14ac:dyDescent="0.25">
      <c r="A1088" s="369" t="str">
        <f>Cover!$G$25</f>
        <v>NO</v>
      </c>
      <c r="B1088" s="322" t="s">
        <v>294</v>
      </c>
      <c r="C1088" s="320">
        <v>2014</v>
      </c>
      <c r="D1088" s="322" t="s">
        <v>214</v>
      </c>
      <c r="E1088" s="331" t="s">
        <v>161</v>
      </c>
      <c r="F1088" s="320" t="str">
        <f t="shared" si="16"/>
        <v>NO_X_2014_1000 NAC_12_6</v>
      </c>
      <c r="G1088" s="663"/>
    </row>
    <row r="1089" spans="1:7" ht="13.5" thickBot="1" x14ac:dyDescent="0.25">
      <c r="A1089" s="369" t="str">
        <f>Cover!$G$25</f>
        <v>NO</v>
      </c>
      <c r="B1089" s="322" t="s">
        <v>294</v>
      </c>
      <c r="C1089" s="320">
        <v>2014</v>
      </c>
      <c r="D1089" s="322" t="s">
        <v>214</v>
      </c>
      <c r="E1089" s="331" t="s">
        <v>162</v>
      </c>
      <c r="F1089" s="320" t="str">
        <f t="shared" si="16"/>
        <v>NO_X_2014_1000 NAC_12_6_1</v>
      </c>
      <c r="G1089" s="663"/>
    </row>
    <row r="1090" spans="1:7" ht="13.5" thickBot="1" x14ac:dyDescent="0.25">
      <c r="A1090" s="369" t="str">
        <f>Cover!$G$25</f>
        <v>NO</v>
      </c>
      <c r="B1090" s="322" t="s">
        <v>294</v>
      </c>
      <c r="C1090" s="320">
        <v>2014</v>
      </c>
      <c r="D1090" s="322" t="s">
        <v>214</v>
      </c>
      <c r="E1090" s="331" t="s">
        <v>163</v>
      </c>
      <c r="F1090" s="320" t="str">
        <f t="shared" si="16"/>
        <v>NO_X_2014_1000 NAC_12_6_2</v>
      </c>
      <c r="G1090" s="663"/>
    </row>
    <row r="1091" spans="1:7" ht="13.5" thickBot="1" x14ac:dyDescent="0.25">
      <c r="A1091" s="369" t="str">
        <f>Cover!$G$25</f>
        <v>NO</v>
      </c>
      <c r="B1091" s="322" t="s">
        <v>294</v>
      </c>
      <c r="C1091" s="320">
        <v>2014</v>
      </c>
      <c r="D1091" s="322" t="s">
        <v>214</v>
      </c>
      <c r="E1091" s="331" t="s">
        <v>165</v>
      </c>
      <c r="F1091" s="320" t="str">
        <f t="shared" ref="F1091:F1154" si="17">CONCATENATE(A1091,"_",B1091,"_",C1091,"_",D1091,"_",E1091)</f>
        <v>NO_X_2014_1000 NAC_12_6_3</v>
      </c>
      <c r="G1091" s="663"/>
    </row>
    <row r="1092" spans="1:7" ht="13.5" thickBot="1" x14ac:dyDescent="0.25">
      <c r="A1092" s="369" t="str">
        <f>Cover!$G$25</f>
        <v>NO</v>
      </c>
      <c r="B1092" s="322" t="s">
        <v>294</v>
      </c>
      <c r="C1092" s="320">
        <v>2014</v>
      </c>
      <c r="D1092" s="322" t="s">
        <v>214</v>
      </c>
      <c r="E1092" s="331" t="s">
        <v>166</v>
      </c>
      <c r="F1092" s="320" t="str">
        <f t="shared" si="17"/>
        <v>NO_X_2014_1000 NAC_12_7</v>
      </c>
      <c r="G1092" s="663"/>
    </row>
    <row r="1093" spans="1:7" ht="13.5" thickBot="1" x14ac:dyDescent="0.25">
      <c r="A1093" s="369" t="str">
        <f>Cover!$G$25</f>
        <v>NO</v>
      </c>
      <c r="B1093" s="322" t="s">
        <v>294</v>
      </c>
      <c r="C1093" s="320">
        <v>2014</v>
      </c>
      <c r="D1093" s="322" t="s">
        <v>214</v>
      </c>
      <c r="E1093" s="331" t="s">
        <v>167</v>
      </c>
      <c r="F1093" s="320" t="str">
        <f t="shared" si="17"/>
        <v>NO_X_2014_1000 NAC_12_7_1</v>
      </c>
      <c r="G1093" s="663"/>
    </row>
    <row r="1094" spans="1:7" ht="13.5" thickBot="1" x14ac:dyDescent="0.25">
      <c r="A1094" s="369" t="str">
        <f>Cover!$G$25</f>
        <v>NO</v>
      </c>
      <c r="B1094" s="322" t="s">
        <v>294</v>
      </c>
      <c r="C1094" s="320">
        <v>2014</v>
      </c>
      <c r="D1094" s="322" t="s">
        <v>214</v>
      </c>
      <c r="E1094" s="331" t="s">
        <v>168</v>
      </c>
      <c r="F1094" s="320" t="str">
        <f t="shared" si="17"/>
        <v>NO_X_2014_1000 NAC_12_7_2</v>
      </c>
      <c r="G1094" s="663"/>
    </row>
    <row r="1095" spans="1:7" ht="13.5" thickBot="1" x14ac:dyDescent="0.25">
      <c r="A1095" s="369" t="str">
        <f>Cover!$G$25</f>
        <v>NO</v>
      </c>
      <c r="B1095" s="322" t="s">
        <v>294</v>
      </c>
      <c r="C1095" s="320">
        <v>2014</v>
      </c>
      <c r="D1095" s="322" t="s">
        <v>214</v>
      </c>
      <c r="E1095" s="331" t="s">
        <v>169</v>
      </c>
      <c r="F1095" s="320" t="str">
        <f t="shared" si="17"/>
        <v>NO_X_2014_1000 NAC_12_7_3</v>
      </c>
      <c r="G1095" s="663"/>
    </row>
    <row r="1096" spans="1:7" ht="13.5" thickBot="1" x14ac:dyDescent="0.25">
      <c r="A1096" s="369" t="str">
        <f>Cover!$G$25</f>
        <v>NO</v>
      </c>
      <c r="B1096" s="322" t="s">
        <v>290</v>
      </c>
      <c r="C1096" s="320">
        <v>2014</v>
      </c>
      <c r="D1096" s="322" t="s">
        <v>291</v>
      </c>
      <c r="E1096" s="331" t="s">
        <v>222</v>
      </c>
      <c r="F1096" s="320" t="str">
        <f t="shared" si="17"/>
        <v>NO_M_2014_1000 m3_ST_1_2_C</v>
      </c>
      <c r="G1096" s="663"/>
    </row>
    <row r="1097" spans="1:7" ht="13.5" thickBot="1" x14ac:dyDescent="0.25">
      <c r="A1097" s="369" t="str">
        <f>Cover!$G$25</f>
        <v>NO</v>
      </c>
      <c r="B1097" s="322" t="s">
        <v>290</v>
      </c>
      <c r="C1097" s="320">
        <v>2014</v>
      </c>
      <c r="D1097" s="322" t="s">
        <v>291</v>
      </c>
      <c r="E1097" s="331" t="s">
        <v>223</v>
      </c>
      <c r="F1097" s="320" t="str">
        <f t="shared" si="17"/>
        <v>NO_M_2014_1000 m3_ST_1_2_C_1</v>
      </c>
      <c r="G1097" s="663"/>
    </row>
    <row r="1098" spans="1:7" ht="13.5" thickBot="1" x14ac:dyDescent="0.25">
      <c r="A1098" s="369" t="str">
        <f>Cover!$G$25</f>
        <v>NO</v>
      </c>
      <c r="B1098" s="322" t="s">
        <v>290</v>
      </c>
      <c r="C1098" s="320">
        <v>2014</v>
      </c>
      <c r="D1098" s="322" t="s">
        <v>291</v>
      </c>
      <c r="E1098" s="331" t="s">
        <v>224</v>
      </c>
      <c r="F1098" s="320" t="str">
        <f t="shared" si="17"/>
        <v>NO_M_2014_1000 m3_ST_1_2_C_1_1</v>
      </c>
      <c r="G1098" s="663"/>
    </row>
    <row r="1099" spans="1:7" ht="13.5" thickBot="1" x14ac:dyDescent="0.25">
      <c r="A1099" s="369" t="str">
        <f>Cover!$G$25</f>
        <v>NO</v>
      </c>
      <c r="B1099" s="322" t="s">
        <v>290</v>
      </c>
      <c r="C1099" s="320">
        <v>2014</v>
      </c>
      <c r="D1099" s="322" t="s">
        <v>291</v>
      </c>
      <c r="E1099" s="331" t="s">
        <v>225</v>
      </c>
      <c r="F1099" s="320" t="str">
        <f t="shared" si="17"/>
        <v>NO_M_2014_1000 m3_ST_1_2_C_2_1</v>
      </c>
      <c r="G1099" s="663"/>
    </row>
    <row r="1100" spans="1:7" ht="13.5" thickBot="1" x14ac:dyDescent="0.25">
      <c r="A1100" s="369" t="str">
        <f>Cover!$G$25</f>
        <v>NO</v>
      </c>
      <c r="B1100" s="322" t="s">
        <v>290</v>
      </c>
      <c r="C1100" s="320">
        <v>2014</v>
      </c>
      <c r="D1100" s="322" t="s">
        <v>291</v>
      </c>
      <c r="E1100" s="331" t="s">
        <v>226</v>
      </c>
      <c r="F1100" s="320" t="str">
        <f t="shared" si="17"/>
        <v>NO_M_2014_1000 m3_ST_1_2_C_2</v>
      </c>
      <c r="G1100" s="663"/>
    </row>
    <row r="1101" spans="1:7" ht="13.5" thickBot="1" x14ac:dyDescent="0.25">
      <c r="A1101" s="369" t="str">
        <f>Cover!$G$25</f>
        <v>NO</v>
      </c>
      <c r="B1101" s="322" t="s">
        <v>290</v>
      </c>
      <c r="C1101" s="320">
        <v>2014</v>
      </c>
      <c r="D1101" s="322" t="s">
        <v>291</v>
      </c>
      <c r="E1101" s="331" t="s">
        <v>239</v>
      </c>
      <c r="F1101" s="320" t="str">
        <f t="shared" si="17"/>
        <v>NO_M_2014_1000 m3_ST_1_2_C_1_2</v>
      </c>
      <c r="G1101" s="663"/>
    </row>
    <row r="1102" spans="1:7" ht="13.5" thickBot="1" x14ac:dyDescent="0.25">
      <c r="A1102" s="369" t="str">
        <f>Cover!$G$25</f>
        <v>NO</v>
      </c>
      <c r="B1102" s="322" t="s">
        <v>290</v>
      </c>
      <c r="C1102" s="320">
        <v>2014</v>
      </c>
      <c r="D1102" s="322" t="s">
        <v>291</v>
      </c>
      <c r="E1102" s="331" t="s">
        <v>240</v>
      </c>
      <c r="F1102" s="320" t="str">
        <f t="shared" si="17"/>
        <v>NO_M_2014_1000 m3_ST_1_2_C_2_2</v>
      </c>
      <c r="G1102" s="663"/>
    </row>
    <row r="1103" spans="1:7" ht="13.5" thickBot="1" x14ac:dyDescent="0.25">
      <c r="A1103" s="369" t="str">
        <f>Cover!$G$25</f>
        <v>NO</v>
      </c>
      <c r="B1103" s="322" t="s">
        <v>290</v>
      </c>
      <c r="C1103" s="320">
        <v>2014</v>
      </c>
      <c r="D1103" s="322" t="s">
        <v>291</v>
      </c>
      <c r="E1103" s="331" t="s">
        <v>241</v>
      </c>
      <c r="F1103" s="320" t="str">
        <f t="shared" si="17"/>
        <v>NO_M_2014_1000 m3_ST_1_2_C_3</v>
      </c>
      <c r="G1103" s="663"/>
    </row>
    <row r="1104" spans="1:7" ht="13.5" thickBot="1" x14ac:dyDescent="0.25">
      <c r="A1104" s="369" t="str">
        <f>Cover!$G$25</f>
        <v>NO</v>
      </c>
      <c r="B1104" s="322" t="s">
        <v>290</v>
      </c>
      <c r="C1104" s="320">
        <v>2014</v>
      </c>
      <c r="D1104" s="322" t="s">
        <v>291</v>
      </c>
      <c r="E1104" s="331" t="s">
        <v>242</v>
      </c>
      <c r="F1104" s="320" t="str">
        <f t="shared" si="17"/>
        <v>NO_M_2014_1000 m3_ST_1_2_C_1_3</v>
      </c>
      <c r="G1104" s="663"/>
    </row>
    <row r="1105" spans="1:7" ht="13.5" thickBot="1" x14ac:dyDescent="0.25">
      <c r="A1105" s="369" t="str">
        <f>Cover!$G$25</f>
        <v>NO</v>
      </c>
      <c r="B1105" s="329" t="s">
        <v>290</v>
      </c>
      <c r="C1105" s="320">
        <v>2014</v>
      </c>
      <c r="D1105" s="329" t="s">
        <v>291</v>
      </c>
      <c r="E1105" s="339" t="s">
        <v>243</v>
      </c>
      <c r="F1105" s="320" t="str">
        <f t="shared" si="17"/>
        <v>NO_M_2014_1000 m3_ST_1_2_C_2_3</v>
      </c>
      <c r="G1105" s="663"/>
    </row>
    <row r="1106" spans="1:7" ht="13.5" thickBot="1" x14ac:dyDescent="0.25">
      <c r="A1106" s="369" t="str">
        <f>Cover!$G$25</f>
        <v>NO</v>
      </c>
      <c r="B1106" s="324" t="s">
        <v>290</v>
      </c>
      <c r="C1106" s="320">
        <v>2014</v>
      </c>
      <c r="D1106" s="324" t="s">
        <v>291</v>
      </c>
      <c r="E1106" s="338" t="s">
        <v>244</v>
      </c>
      <c r="F1106" s="320" t="str">
        <f t="shared" si="17"/>
        <v>NO_M_2014_1000 m3_ST_1_2_NC</v>
      </c>
      <c r="G1106" s="663"/>
    </row>
    <row r="1107" spans="1:7" ht="13.5" thickBot="1" x14ac:dyDescent="0.25">
      <c r="A1107" s="369" t="str">
        <f>Cover!$G$25</f>
        <v>NO</v>
      </c>
      <c r="B1107" s="322" t="s">
        <v>290</v>
      </c>
      <c r="C1107" s="320">
        <v>2014</v>
      </c>
      <c r="D1107" s="322" t="s">
        <v>291</v>
      </c>
      <c r="E1107" s="331" t="s">
        <v>245</v>
      </c>
      <c r="F1107" s="320" t="str">
        <f t="shared" si="17"/>
        <v>NO_M_2014_1000 m3_ST_1_2_NC_1</v>
      </c>
      <c r="G1107" s="663"/>
    </row>
    <row r="1108" spans="1:7" ht="13.5" thickBot="1" x14ac:dyDescent="0.25">
      <c r="A1108" s="369" t="str">
        <f>Cover!$G$25</f>
        <v>NO</v>
      </c>
      <c r="B1108" s="322" t="s">
        <v>290</v>
      </c>
      <c r="C1108" s="320">
        <v>2014</v>
      </c>
      <c r="D1108" s="322" t="s">
        <v>291</v>
      </c>
      <c r="E1108" s="331" t="s">
        <v>246</v>
      </c>
      <c r="F1108" s="320" t="str">
        <f t="shared" si="17"/>
        <v>NO_M_2014_1000 m3_ST_1_2_NC_1_1</v>
      </c>
      <c r="G1108" s="663"/>
    </row>
    <row r="1109" spans="1:7" ht="13.5" thickBot="1" x14ac:dyDescent="0.25">
      <c r="A1109" s="369" t="str">
        <f>Cover!$G$25</f>
        <v>NO</v>
      </c>
      <c r="B1109" s="322" t="s">
        <v>290</v>
      </c>
      <c r="C1109" s="320">
        <v>2014</v>
      </c>
      <c r="D1109" s="322" t="s">
        <v>291</v>
      </c>
      <c r="E1109" s="331" t="s">
        <v>247</v>
      </c>
      <c r="F1109" s="320" t="str">
        <f t="shared" si="17"/>
        <v>NO_M_2014_1000 m3_ST_1_2_NC_2_1</v>
      </c>
      <c r="G1109" s="663"/>
    </row>
    <row r="1110" spans="1:7" ht="13.5" thickBot="1" x14ac:dyDescent="0.25">
      <c r="A1110" s="369" t="str">
        <f>Cover!$G$25</f>
        <v>NO</v>
      </c>
      <c r="B1110" s="322" t="s">
        <v>290</v>
      </c>
      <c r="C1110" s="320">
        <v>2014</v>
      </c>
      <c r="D1110" s="322" t="s">
        <v>291</v>
      </c>
      <c r="E1110" s="331" t="s">
        <v>248</v>
      </c>
      <c r="F1110" s="320" t="str">
        <f t="shared" si="17"/>
        <v>NO_M_2014_1000 m3_ST_1_2_NC_2</v>
      </c>
      <c r="G1110" s="663"/>
    </row>
    <row r="1111" spans="1:7" ht="13.5" thickBot="1" x14ac:dyDescent="0.25">
      <c r="A1111" s="369" t="str">
        <f>Cover!$G$25</f>
        <v>NO</v>
      </c>
      <c r="B1111" s="322" t="s">
        <v>290</v>
      </c>
      <c r="C1111" s="320">
        <v>2014</v>
      </c>
      <c r="D1111" s="322" t="s">
        <v>291</v>
      </c>
      <c r="E1111" s="331" t="s">
        <v>249</v>
      </c>
      <c r="F1111" s="320" t="str">
        <f t="shared" si="17"/>
        <v>NO_M_2014_1000 m3_ST_1_2_NC_1_2</v>
      </c>
      <c r="G1111" s="663"/>
    </row>
    <row r="1112" spans="1:7" ht="13.5" thickBot="1" x14ac:dyDescent="0.25">
      <c r="A1112" s="369" t="str">
        <f>Cover!$G$25</f>
        <v>NO</v>
      </c>
      <c r="B1112" s="322" t="s">
        <v>290</v>
      </c>
      <c r="C1112" s="320">
        <v>2014</v>
      </c>
      <c r="D1112" s="322" t="s">
        <v>291</v>
      </c>
      <c r="E1112" s="331" t="s">
        <v>250</v>
      </c>
      <c r="F1112" s="320" t="str">
        <f t="shared" si="17"/>
        <v>NO_M_2014_1000 m3_ST_1_2_NC_2_2</v>
      </c>
      <c r="G1112" s="663"/>
    </row>
    <row r="1113" spans="1:7" ht="13.5" thickBot="1" x14ac:dyDescent="0.25">
      <c r="A1113" s="369" t="str">
        <f>Cover!$G$25</f>
        <v>NO</v>
      </c>
      <c r="B1113" s="322" t="s">
        <v>290</v>
      </c>
      <c r="C1113" s="320">
        <v>2014</v>
      </c>
      <c r="D1113" s="322" t="s">
        <v>291</v>
      </c>
      <c r="E1113" s="331" t="s">
        <v>251</v>
      </c>
      <c r="F1113" s="320" t="str">
        <f t="shared" si="17"/>
        <v>NO_M_2014_1000 m3_ST_1_2_NC_3</v>
      </c>
      <c r="G1113" s="663"/>
    </row>
    <row r="1114" spans="1:7" ht="13.5" thickBot="1" x14ac:dyDescent="0.25">
      <c r="A1114" s="369" t="str">
        <f>Cover!$G$25</f>
        <v>NO</v>
      </c>
      <c r="B1114" s="322" t="s">
        <v>290</v>
      </c>
      <c r="C1114" s="320">
        <v>2014</v>
      </c>
      <c r="D1114" s="322" t="s">
        <v>291</v>
      </c>
      <c r="E1114" s="331" t="s">
        <v>252</v>
      </c>
      <c r="F1114" s="320" t="str">
        <f t="shared" si="17"/>
        <v>NO_M_2014_1000 m3_ST_1_2_NC_1_3</v>
      </c>
      <c r="G1114" s="663"/>
    </row>
    <row r="1115" spans="1:7" ht="13.5" thickBot="1" x14ac:dyDescent="0.25">
      <c r="A1115" s="369" t="str">
        <f>Cover!$G$25</f>
        <v>NO</v>
      </c>
      <c r="B1115" s="322" t="s">
        <v>290</v>
      </c>
      <c r="C1115" s="320">
        <v>2014</v>
      </c>
      <c r="D1115" s="322" t="s">
        <v>291</v>
      </c>
      <c r="E1115" s="331" t="s">
        <v>253</v>
      </c>
      <c r="F1115" s="320" t="str">
        <f t="shared" si="17"/>
        <v>NO_M_2014_1000 m3_ST_1_2_NC_2_3</v>
      </c>
      <c r="G1115" s="663"/>
    </row>
    <row r="1116" spans="1:7" ht="13.5" thickBot="1" x14ac:dyDescent="0.25">
      <c r="A1116" s="369" t="str">
        <f>Cover!$G$25</f>
        <v>NO</v>
      </c>
      <c r="B1116" s="322" t="s">
        <v>290</v>
      </c>
      <c r="C1116" s="320">
        <v>2014</v>
      </c>
      <c r="D1116" s="322" t="s">
        <v>291</v>
      </c>
      <c r="E1116" s="331" t="s">
        <v>254</v>
      </c>
      <c r="F1116" s="320" t="str">
        <f t="shared" si="17"/>
        <v>NO_M_2014_1000 m3_ST_1_2_NC_4</v>
      </c>
      <c r="G1116" s="663"/>
    </row>
    <row r="1117" spans="1:7" ht="13.5" thickBot="1" x14ac:dyDescent="0.25">
      <c r="A1117" s="369" t="str">
        <f>Cover!$G$25</f>
        <v>NO</v>
      </c>
      <c r="B1117" s="322" t="s">
        <v>290</v>
      </c>
      <c r="C1117" s="320">
        <v>2014</v>
      </c>
      <c r="D1117" s="322" t="s">
        <v>291</v>
      </c>
      <c r="E1117" s="331" t="s">
        <v>255</v>
      </c>
      <c r="F1117" s="320" t="str">
        <f t="shared" si="17"/>
        <v>NO_M_2014_1000 m3_ST_1_2_NC_5</v>
      </c>
      <c r="G1117" s="663"/>
    </row>
    <row r="1118" spans="1:7" ht="13.5" thickBot="1" x14ac:dyDescent="0.25">
      <c r="A1118" s="369" t="str">
        <f>Cover!$G$25</f>
        <v>NO</v>
      </c>
      <c r="B1118" s="322" t="s">
        <v>290</v>
      </c>
      <c r="C1118" s="320">
        <v>2014</v>
      </c>
      <c r="D1118" s="322" t="s">
        <v>291</v>
      </c>
      <c r="E1118" s="331" t="s">
        <v>256</v>
      </c>
      <c r="F1118" s="320" t="str">
        <f t="shared" si="17"/>
        <v>NO_M_2014_1000 m3_ST_5_C</v>
      </c>
      <c r="G1118" s="663"/>
    </row>
    <row r="1119" spans="1:7" ht="13.5" thickBot="1" x14ac:dyDescent="0.25">
      <c r="A1119" s="369" t="str">
        <f>Cover!$G$25</f>
        <v>NO</v>
      </c>
      <c r="B1119" s="322" t="s">
        <v>290</v>
      </c>
      <c r="C1119" s="320">
        <v>2014</v>
      </c>
      <c r="D1119" s="322" t="s">
        <v>291</v>
      </c>
      <c r="E1119" s="331" t="s">
        <v>257</v>
      </c>
      <c r="F1119" s="320" t="str">
        <f t="shared" si="17"/>
        <v>NO_M_2014_1000 m3_ST_5_C_1</v>
      </c>
      <c r="G1119" s="663"/>
    </row>
    <row r="1120" spans="1:7" ht="13.5" thickBot="1" x14ac:dyDescent="0.25">
      <c r="A1120" s="369" t="str">
        <f>Cover!$G$25</f>
        <v>NO</v>
      </c>
      <c r="B1120" s="322" t="s">
        <v>290</v>
      </c>
      <c r="C1120" s="320">
        <v>2014</v>
      </c>
      <c r="D1120" s="322" t="s">
        <v>291</v>
      </c>
      <c r="E1120" s="331" t="s">
        <v>258</v>
      </c>
      <c r="F1120" s="320" t="str">
        <f t="shared" si="17"/>
        <v>NO_M_2014_1000 m3_ST_5_C_2</v>
      </c>
      <c r="G1120" s="663"/>
    </row>
    <row r="1121" spans="1:7" ht="13.5" thickBot="1" x14ac:dyDescent="0.25">
      <c r="A1121" s="369" t="str">
        <f>Cover!$G$25</f>
        <v>NO</v>
      </c>
      <c r="B1121" s="322" t="s">
        <v>290</v>
      </c>
      <c r="C1121" s="320">
        <v>2014</v>
      </c>
      <c r="D1121" s="322" t="s">
        <v>291</v>
      </c>
      <c r="E1121" s="331" t="s">
        <v>259</v>
      </c>
      <c r="F1121" s="320" t="str">
        <f t="shared" si="17"/>
        <v>NO_M_2014_1000 m3_ST_5_NC</v>
      </c>
      <c r="G1121" s="663"/>
    </row>
    <row r="1122" spans="1:7" ht="13.5" thickBot="1" x14ac:dyDescent="0.25">
      <c r="A1122" s="369" t="str">
        <f>Cover!$G$25</f>
        <v>NO</v>
      </c>
      <c r="B1122" s="322" t="s">
        <v>290</v>
      </c>
      <c r="C1122" s="320">
        <v>2014</v>
      </c>
      <c r="D1122" s="322" t="s">
        <v>291</v>
      </c>
      <c r="E1122" s="331" t="s">
        <v>260</v>
      </c>
      <c r="F1122" s="320" t="str">
        <f t="shared" si="17"/>
        <v>NO_M_2014_1000 m3_ST_5_NC_1</v>
      </c>
      <c r="G1122" s="663"/>
    </row>
    <row r="1123" spans="1:7" ht="13.5" thickBot="1" x14ac:dyDescent="0.25">
      <c r="A1123" s="369" t="str">
        <f>Cover!$G$25</f>
        <v>NO</v>
      </c>
      <c r="B1123" s="322" t="s">
        <v>290</v>
      </c>
      <c r="C1123" s="320">
        <v>2014</v>
      </c>
      <c r="D1123" s="322" t="s">
        <v>291</v>
      </c>
      <c r="E1123" s="331" t="s">
        <v>261</v>
      </c>
      <c r="F1123" s="320" t="str">
        <f t="shared" si="17"/>
        <v>NO_M_2014_1000 m3_ST_5_NC_2</v>
      </c>
      <c r="G1123" s="663"/>
    </row>
    <row r="1124" spans="1:7" ht="13.5" thickBot="1" x14ac:dyDescent="0.25">
      <c r="A1124" s="369" t="str">
        <f>Cover!$G$25</f>
        <v>NO</v>
      </c>
      <c r="B1124" s="322" t="s">
        <v>290</v>
      </c>
      <c r="C1124" s="320">
        <v>2014</v>
      </c>
      <c r="D1124" s="322" t="s">
        <v>291</v>
      </c>
      <c r="E1124" s="331" t="s">
        <v>262</v>
      </c>
      <c r="F1124" s="320" t="str">
        <f t="shared" si="17"/>
        <v>NO_M_2014_1000 m3_ST_5_NC_3</v>
      </c>
      <c r="G1124" s="663"/>
    </row>
    <row r="1125" spans="1:7" ht="13.5" thickBot="1" x14ac:dyDescent="0.25">
      <c r="A1125" s="369" t="str">
        <f>Cover!$G$25</f>
        <v>NO</v>
      </c>
      <c r="B1125" s="322" t="s">
        <v>290</v>
      </c>
      <c r="C1125" s="320">
        <v>2014</v>
      </c>
      <c r="D1125" s="322" t="s">
        <v>291</v>
      </c>
      <c r="E1125" s="331" t="s">
        <v>263</v>
      </c>
      <c r="F1125" s="320" t="str">
        <f t="shared" si="17"/>
        <v>NO_M_2014_1000 m3_ST_5_NC_4</v>
      </c>
      <c r="G1125" s="663"/>
    </row>
    <row r="1126" spans="1:7" ht="13.5" thickBot="1" x14ac:dyDescent="0.25">
      <c r="A1126" s="369" t="str">
        <f>Cover!$G$25</f>
        <v>NO</v>
      </c>
      <c r="B1126" s="322" t="s">
        <v>290</v>
      </c>
      <c r="C1126" s="320">
        <v>2014</v>
      </c>
      <c r="D1126" s="322" t="s">
        <v>291</v>
      </c>
      <c r="E1126" s="331" t="s">
        <v>264</v>
      </c>
      <c r="F1126" s="320" t="str">
        <f t="shared" si="17"/>
        <v>NO_M_2014_1000 m3_ST_5_NC_5</v>
      </c>
      <c r="G1126" s="663"/>
    </row>
    <row r="1127" spans="1:7" ht="13.5" thickBot="1" x14ac:dyDescent="0.25">
      <c r="A1127" s="369" t="str">
        <f>Cover!$G$25</f>
        <v>NO</v>
      </c>
      <c r="B1127" s="322" t="s">
        <v>290</v>
      </c>
      <c r="C1127" s="320">
        <v>2014</v>
      </c>
      <c r="D1127" s="322" t="s">
        <v>291</v>
      </c>
      <c r="E1127" s="331" t="s">
        <v>265</v>
      </c>
      <c r="F1127" s="320" t="str">
        <f t="shared" si="17"/>
        <v>NO_M_2014_1000 m3_ST_5_NC_6</v>
      </c>
      <c r="G1127" s="663"/>
    </row>
    <row r="1128" spans="1:7" ht="13.5" thickBot="1" x14ac:dyDescent="0.25">
      <c r="A1128" s="369" t="str">
        <f>Cover!$G$25</f>
        <v>NO</v>
      </c>
      <c r="B1128" s="322" t="s">
        <v>290</v>
      </c>
      <c r="C1128" s="320">
        <v>2014</v>
      </c>
      <c r="D1128" s="322" t="s">
        <v>291</v>
      </c>
      <c r="E1128" s="331" t="s">
        <v>266</v>
      </c>
      <c r="F1128" s="320" t="str">
        <f t="shared" si="17"/>
        <v>NO_M_2014_1000 m3_ST_5_NC_7</v>
      </c>
      <c r="G1128" s="663"/>
    </row>
    <row r="1129" spans="1:7" ht="13.5" thickBot="1" x14ac:dyDescent="0.25">
      <c r="A1129" s="369" t="str">
        <f>Cover!$G$25</f>
        <v>NO</v>
      </c>
      <c r="B1129" s="322" t="s">
        <v>290</v>
      </c>
      <c r="C1129" s="320">
        <v>2014</v>
      </c>
      <c r="D1129" s="322" t="s">
        <v>214</v>
      </c>
      <c r="E1129" s="331" t="s">
        <v>222</v>
      </c>
      <c r="F1129" s="320" t="str">
        <f t="shared" si="17"/>
        <v>NO_M_2014_1000 NAC_ST_1_2_C</v>
      </c>
      <c r="G1129" s="663"/>
    </row>
    <row r="1130" spans="1:7" ht="13.5" thickBot="1" x14ac:dyDescent="0.25">
      <c r="A1130" s="369" t="str">
        <f>Cover!$G$25</f>
        <v>NO</v>
      </c>
      <c r="B1130" s="322" t="s">
        <v>290</v>
      </c>
      <c r="C1130" s="320">
        <v>2014</v>
      </c>
      <c r="D1130" s="322" t="s">
        <v>214</v>
      </c>
      <c r="E1130" s="331" t="s">
        <v>223</v>
      </c>
      <c r="F1130" s="320" t="str">
        <f t="shared" si="17"/>
        <v>NO_M_2014_1000 NAC_ST_1_2_C_1</v>
      </c>
      <c r="G1130" s="663"/>
    </row>
    <row r="1131" spans="1:7" ht="13.5" thickBot="1" x14ac:dyDescent="0.25">
      <c r="A1131" s="369" t="str">
        <f>Cover!$G$25</f>
        <v>NO</v>
      </c>
      <c r="B1131" s="322" t="s">
        <v>290</v>
      </c>
      <c r="C1131" s="320">
        <v>2014</v>
      </c>
      <c r="D1131" s="322" t="s">
        <v>214</v>
      </c>
      <c r="E1131" s="331" t="s">
        <v>224</v>
      </c>
      <c r="F1131" s="320" t="str">
        <f t="shared" si="17"/>
        <v>NO_M_2014_1000 NAC_ST_1_2_C_1_1</v>
      </c>
      <c r="G1131" s="663"/>
    </row>
    <row r="1132" spans="1:7" ht="13.5" thickBot="1" x14ac:dyDescent="0.25">
      <c r="A1132" s="369" t="str">
        <f>Cover!$G$25</f>
        <v>NO</v>
      </c>
      <c r="B1132" s="322" t="s">
        <v>290</v>
      </c>
      <c r="C1132" s="320">
        <v>2014</v>
      </c>
      <c r="D1132" s="322" t="s">
        <v>214</v>
      </c>
      <c r="E1132" s="331" t="s">
        <v>225</v>
      </c>
      <c r="F1132" s="320" t="str">
        <f t="shared" si="17"/>
        <v>NO_M_2014_1000 NAC_ST_1_2_C_2_1</v>
      </c>
      <c r="G1132" s="663"/>
    </row>
    <row r="1133" spans="1:7" ht="13.5" thickBot="1" x14ac:dyDescent="0.25">
      <c r="A1133" s="369" t="str">
        <f>Cover!$G$25</f>
        <v>NO</v>
      </c>
      <c r="B1133" s="322" t="s">
        <v>290</v>
      </c>
      <c r="C1133" s="320">
        <v>2014</v>
      </c>
      <c r="D1133" s="322" t="s">
        <v>214</v>
      </c>
      <c r="E1133" s="331" t="s">
        <v>226</v>
      </c>
      <c r="F1133" s="320" t="str">
        <f t="shared" si="17"/>
        <v>NO_M_2014_1000 NAC_ST_1_2_C_2</v>
      </c>
      <c r="G1133" s="663"/>
    </row>
    <row r="1134" spans="1:7" ht="13.5" thickBot="1" x14ac:dyDescent="0.25">
      <c r="A1134" s="369" t="str">
        <f>Cover!$G$25</f>
        <v>NO</v>
      </c>
      <c r="B1134" s="322" t="s">
        <v>290</v>
      </c>
      <c r="C1134" s="320">
        <v>2014</v>
      </c>
      <c r="D1134" s="322" t="s">
        <v>214</v>
      </c>
      <c r="E1134" s="331" t="s">
        <v>239</v>
      </c>
      <c r="F1134" s="320" t="str">
        <f t="shared" si="17"/>
        <v>NO_M_2014_1000 NAC_ST_1_2_C_1_2</v>
      </c>
      <c r="G1134" s="663"/>
    </row>
    <row r="1135" spans="1:7" ht="13.5" thickBot="1" x14ac:dyDescent="0.25">
      <c r="A1135" s="369" t="str">
        <f>Cover!$G$25</f>
        <v>NO</v>
      </c>
      <c r="B1135" s="322" t="s">
        <v>290</v>
      </c>
      <c r="C1135" s="320">
        <v>2014</v>
      </c>
      <c r="D1135" s="322" t="s">
        <v>214</v>
      </c>
      <c r="E1135" s="331" t="s">
        <v>240</v>
      </c>
      <c r="F1135" s="320" t="str">
        <f t="shared" si="17"/>
        <v>NO_M_2014_1000 NAC_ST_1_2_C_2_2</v>
      </c>
      <c r="G1135" s="663"/>
    </row>
    <row r="1136" spans="1:7" ht="13.5" thickBot="1" x14ac:dyDescent="0.25">
      <c r="A1136" s="369" t="str">
        <f>Cover!$G$25</f>
        <v>NO</v>
      </c>
      <c r="B1136" s="322" t="s">
        <v>290</v>
      </c>
      <c r="C1136" s="320">
        <v>2014</v>
      </c>
      <c r="D1136" s="322" t="s">
        <v>214</v>
      </c>
      <c r="E1136" s="331" t="s">
        <v>241</v>
      </c>
      <c r="F1136" s="320" t="str">
        <f t="shared" si="17"/>
        <v>NO_M_2014_1000 NAC_ST_1_2_C_3</v>
      </c>
      <c r="G1136" s="663"/>
    </row>
    <row r="1137" spans="1:7" ht="13.5" thickBot="1" x14ac:dyDescent="0.25">
      <c r="A1137" s="369" t="str">
        <f>Cover!$G$25</f>
        <v>NO</v>
      </c>
      <c r="B1137" s="322" t="s">
        <v>290</v>
      </c>
      <c r="C1137" s="320">
        <v>2014</v>
      </c>
      <c r="D1137" s="322" t="s">
        <v>214</v>
      </c>
      <c r="E1137" s="331" t="s">
        <v>242</v>
      </c>
      <c r="F1137" s="320" t="str">
        <f t="shared" si="17"/>
        <v>NO_M_2014_1000 NAC_ST_1_2_C_1_3</v>
      </c>
      <c r="G1137" s="663"/>
    </row>
    <row r="1138" spans="1:7" ht="13.5" thickBot="1" x14ac:dyDescent="0.25">
      <c r="A1138" s="369" t="str">
        <f>Cover!$G$25</f>
        <v>NO</v>
      </c>
      <c r="B1138" s="329" t="s">
        <v>290</v>
      </c>
      <c r="C1138" s="320">
        <v>2014</v>
      </c>
      <c r="D1138" s="329" t="s">
        <v>214</v>
      </c>
      <c r="E1138" s="339" t="s">
        <v>243</v>
      </c>
      <c r="F1138" s="320" t="str">
        <f t="shared" si="17"/>
        <v>NO_M_2014_1000 NAC_ST_1_2_C_2_3</v>
      </c>
      <c r="G1138" s="663"/>
    </row>
    <row r="1139" spans="1:7" ht="13.5" thickBot="1" x14ac:dyDescent="0.25">
      <c r="A1139" s="369" t="str">
        <f>Cover!$G$25</f>
        <v>NO</v>
      </c>
      <c r="B1139" s="324" t="s">
        <v>290</v>
      </c>
      <c r="C1139" s="320">
        <v>2014</v>
      </c>
      <c r="D1139" s="324" t="s">
        <v>214</v>
      </c>
      <c r="E1139" s="338" t="s">
        <v>244</v>
      </c>
      <c r="F1139" s="320" t="str">
        <f t="shared" si="17"/>
        <v>NO_M_2014_1000 NAC_ST_1_2_NC</v>
      </c>
      <c r="G1139" s="663"/>
    </row>
    <row r="1140" spans="1:7" ht="13.5" thickBot="1" x14ac:dyDescent="0.25">
      <c r="A1140" s="369" t="str">
        <f>Cover!$G$25</f>
        <v>NO</v>
      </c>
      <c r="B1140" s="322" t="s">
        <v>290</v>
      </c>
      <c r="C1140" s="320">
        <v>2014</v>
      </c>
      <c r="D1140" s="322" t="s">
        <v>214</v>
      </c>
      <c r="E1140" s="331" t="s">
        <v>245</v>
      </c>
      <c r="F1140" s="320" t="str">
        <f t="shared" si="17"/>
        <v>NO_M_2014_1000 NAC_ST_1_2_NC_1</v>
      </c>
      <c r="G1140" s="663"/>
    </row>
    <row r="1141" spans="1:7" ht="13.5" thickBot="1" x14ac:dyDescent="0.25">
      <c r="A1141" s="369" t="str">
        <f>Cover!$G$25</f>
        <v>NO</v>
      </c>
      <c r="B1141" s="322" t="s">
        <v>290</v>
      </c>
      <c r="C1141" s="320">
        <v>2014</v>
      </c>
      <c r="D1141" s="322" t="s">
        <v>214</v>
      </c>
      <c r="E1141" s="331" t="s">
        <v>246</v>
      </c>
      <c r="F1141" s="320" t="str">
        <f t="shared" si="17"/>
        <v>NO_M_2014_1000 NAC_ST_1_2_NC_1_1</v>
      </c>
      <c r="G1141" s="663"/>
    </row>
    <row r="1142" spans="1:7" ht="13.5" thickBot="1" x14ac:dyDescent="0.25">
      <c r="A1142" s="369" t="str">
        <f>Cover!$G$25</f>
        <v>NO</v>
      </c>
      <c r="B1142" s="322" t="s">
        <v>290</v>
      </c>
      <c r="C1142" s="320">
        <v>2014</v>
      </c>
      <c r="D1142" s="322" t="s">
        <v>214</v>
      </c>
      <c r="E1142" s="331" t="s">
        <v>247</v>
      </c>
      <c r="F1142" s="320" t="str">
        <f t="shared" si="17"/>
        <v>NO_M_2014_1000 NAC_ST_1_2_NC_2_1</v>
      </c>
      <c r="G1142" s="663"/>
    </row>
    <row r="1143" spans="1:7" ht="13.5" thickBot="1" x14ac:dyDescent="0.25">
      <c r="A1143" s="369" t="str">
        <f>Cover!$G$25</f>
        <v>NO</v>
      </c>
      <c r="B1143" s="322" t="s">
        <v>290</v>
      </c>
      <c r="C1143" s="320">
        <v>2014</v>
      </c>
      <c r="D1143" s="322" t="s">
        <v>214</v>
      </c>
      <c r="E1143" s="331" t="s">
        <v>248</v>
      </c>
      <c r="F1143" s="320" t="str">
        <f t="shared" si="17"/>
        <v>NO_M_2014_1000 NAC_ST_1_2_NC_2</v>
      </c>
      <c r="G1143" s="663"/>
    </row>
    <row r="1144" spans="1:7" ht="13.5" thickBot="1" x14ac:dyDescent="0.25">
      <c r="A1144" s="369" t="str">
        <f>Cover!$G$25</f>
        <v>NO</v>
      </c>
      <c r="B1144" s="322" t="s">
        <v>290</v>
      </c>
      <c r="C1144" s="320">
        <v>2014</v>
      </c>
      <c r="D1144" s="322" t="s">
        <v>214</v>
      </c>
      <c r="E1144" s="331" t="s">
        <v>249</v>
      </c>
      <c r="F1144" s="320" t="str">
        <f t="shared" si="17"/>
        <v>NO_M_2014_1000 NAC_ST_1_2_NC_1_2</v>
      </c>
      <c r="G1144" s="663"/>
    </row>
    <row r="1145" spans="1:7" ht="13.5" thickBot="1" x14ac:dyDescent="0.25">
      <c r="A1145" s="369" t="str">
        <f>Cover!$G$25</f>
        <v>NO</v>
      </c>
      <c r="B1145" s="322" t="s">
        <v>290</v>
      </c>
      <c r="C1145" s="320">
        <v>2014</v>
      </c>
      <c r="D1145" s="322" t="s">
        <v>214</v>
      </c>
      <c r="E1145" s="331" t="s">
        <v>250</v>
      </c>
      <c r="F1145" s="320" t="str">
        <f t="shared" si="17"/>
        <v>NO_M_2014_1000 NAC_ST_1_2_NC_2_2</v>
      </c>
      <c r="G1145" s="663"/>
    </row>
    <row r="1146" spans="1:7" ht="13.5" thickBot="1" x14ac:dyDescent="0.25">
      <c r="A1146" s="369" t="str">
        <f>Cover!$G$25</f>
        <v>NO</v>
      </c>
      <c r="B1146" s="322" t="s">
        <v>290</v>
      </c>
      <c r="C1146" s="320">
        <v>2014</v>
      </c>
      <c r="D1146" s="322" t="s">
        <v>214</v>
      </c>
      <c r="E1146" s="331" t="s">
        <v>251</v>
      </c>
      <c r="F1146" s="320" t="str">
        <f t="shared" si="17"/>
        <v>NO_M_2014_1000 NAC_ST_1_2_NC_3</v>
      </c>
      <c r="G1146" s="663"/>
    </row>
    <row r="1147" spans="1:7" ht="13.5" thickBot="1" x14ac:dyDescent="0.25">
      <c r="A1147" s="369" t="str">
        <f>Cover!$G$25</f>
        <v>NO</v>
      </c>
      <c r="B1147" s="322" t="s">
        <v>290</v>
      </c>
      <c r="C1147" s="320">
        <v>2014</v>
      </c>
      <c r="D1147" s="322" t="s">
        <v>214</v>
      </c>
      <c r="E1147" s="331" t="s">
        <v>252</v>
      </c>
      <c r="F1147" s="320" t="str">
        <f t="shared" si="17"/>
        <v>NO_M_2014_1000 NAC_ST_1_2_NC_1_3</v>
      </c>
      <c r="G1147" s="663"/>
    </row>
    <row r="1148" spans="1:7" ht="13.5" thickBot="1" x14ac:dyDescent="0.25">
      <c r="A1148" s="369" t="str">
        <f>Cover!$G$25</f>
        <v>NO</v>
      </c>
      <c r="B1148" s="322" t="s">
        <v>290</v>
      </c>
      <c r="C1148" s="320">
        <v>2014</v>
      </c>
      <c r="D1148" s="322" t="s">
        <v>214</v>
      </c>
      <c r="E1148" s="331" t="s">
        <v>253</v>
      </c>
      <c r="F1148" s="320" t="str">
        <f t="shared" si="17"/>
        <v>NO_M_2014_1000 NAC_ST_1_2_NC_2_3</v>
      </c>
      <c r="G1148" s="663"/>
    </row>
    <row r="1149" spans="1:7" ht="13.5" thickBot="1" x14ac:dyDescent="0.25">
      <c r="A1149" s="369" t="str">
        <f>Cover!$G$25</f>
        <v>NO</v>
      </c>
      <c r="B1149" s="322" t="s">
        <v>290</v>
      </c>
      <c r="C1149" s="320">
        <v>2014</v>
      </c>
      <c r="D1149" s="322" t="s">
        <v>214</v>
      </c>
      <c r="E1149" s="331" t="s">
        <v>254</v>
      </c>
      <c r="F1149" s="320" t="str">
        <f t="shared" si="17"/>
        <v>NO_M_2014_1000 NAC_ST_1_2_NC_4</v>
      </c>
      <c r="G1149" s="663"/>
    </row>
    <row r="1150" spans="1:7" ht="13.5" thickBot="1" x14ac:dyDescent="0.25">
      <c r="A1150" s="369" t="str">
        <f>Cover!$G$25</f>
        <v>NO</v>
      </c>
      <c r="B1150" s="322" t="s">
        <v>290</v>
      </c>
      <c r="C1150" s="320">
        <v>2014</v>
      </c>
      <c r="D1150" s="322" t="s">
        <v>214</v>
      </c>
      <c r="E1150" s="331" t="s">
        <v>255</v>
      </c>
      <c r="F1150" s="320" t="str">
        <f t="shared" si="17"/>
        <v>NO_M_2014_1000 NAC_ST_1_2_NC_5</v>
      </c>
      <c r="G1150" s="663"/>
    </row>
    <row r="1151" spans="1:7" ht="13.5" thickBot="1" x14ac:dyDescent="0.25">
      <c r="A1151" s="369" t="str">
        <f>Cover!$G$25</f>
        <v>NO</v>
      </c>
      <c r="B1151" s="322" t="s">
        <v>290</v>
      </c>
      <c r="C1151" s="320">
        <v>2014</v>
      </c>
      <c r="D1151" s="322" t="s">
        <v>214</v>
      </c>
      <c r="E1151" s="331" t="s">
        <v>256</v>
      </c>
      <c r="F1151" s="320" t="str">
        <f t="shared" si="17"/>
        <v>NO_M_2014_1000 NAC_ST_5_C</v>
      </c>
      <c r="G1151" s="663"/>
    </row>
    <row r="1152" spans="1:7" ht="13.5" thickBot="1" x14ac:dyDescent="0.25">
      <c r="A1152" s="369" t="str">
        <f>Cover!$G$25</f>
        <v>NO</v>
      </c>
      <c r="B1152" s="322" t="s">
        <v>290</v>
      </c>
      <c r="C1152" s="320">
        <v>2014</v>
      </c>
      <c r="D1152" s="322" t="s">
        <v>214</v>
      </c>
      <c r="E1152" s="331" t="s">
        <v>257</v>
      </c>
      <c r="F1152" s="320" t="str">
        <f t="shared" si="17"/>
        <v>NO_M_2014_1000 NAC_ST_5_C_1</v>
      </c>
      <c r="G1152" s="663"/>
    </row>
    <row r="1153" spans="1:7" ht="13.5" thickBot="1" x14ac:dyDescent="0.25">
      <c r="A1153" s="369" t="str">
        <f>Cover!$G$25</f>
        <v>NO</v>
      </c>
      <c r="B1153" s="322" t="s">
        <v>290</v>
      </c>
      <c r="C1153" s="320">
        <v>2014</v>
      </c>
      <c r="D1153" s="322" t="s">
        <v>214</v>
      </c>
      <c r="E1153" s="331" t="s">
        <v>258</v>
      </c>
      <c r="F1153" s="320" t="str">
        <f t="shared" si="17"/>
        <v>NO_M_2014_1000 NAC_ST_5_C_2</v>
      </c>
      <c r="G1153" s="663"/>
    </row>
    <row r="1154" spans="1:7" ht="13.5" thickBot="1" x14ac:dyDescent="0.25">
      <c r="A1154" s="369" t="str">
        <f>Cover!$G$25</f>
        <v>NO</v>
      </c>
      <c r="B1154" s="322" t="s">
        <v>290</v>
      </c>
      <c r="C1154" s="320">
        <v>2014</v>
      </c>
      <c r="D1154" s="322" t="s">
        <v>214</v>
      </c>
      <c r="E1154" s="331" t="s">
        <v>259</v>
      </c>
      <c r="F1154" s="320" t="str">
        <f t="shared" si="17"/>
        <v>NO_M_2014_1000 NAC_ST_5_NC</v>
      </c>
      <c r="G1154" s="663"/>
    </row>
    <row r="1155" spans="1:7" ht="13.5" thickBot="1" x14ac:dyDescent="0.25">
      <c r="A1155" s="369" t="str">
        <f>Cover!$G$25</f>
        <v>NO</v>
      </c>
      <c r="B1155" s="322" t="s">
        <v>290</v>
      </c>
      <c r="C1155" s="320">
        <v>2014</v>
      </c>
      <c r="D1155" s="322" t="s">
        <v>214</v>
      </c>
      <c r="E1155" s="331" t="s">
        <v>260</v>
      </c>
      <c r="F1155" s="320" t="str">
        <f t="shared" ref="F1155:F1218" si="18">CONCATENATE(A1155,"_",B1155,"_",C1155,"_",D1155,"_",E1155)</f>
        <v>NO_M_2014_1000 NAC_ST_5_NC_1</v>
      </c>
      <c r="G1155" s="663"/>
    </row>
    <row r="1156" spans="1:7" ht="13.5" thickBot="1" x14ac:dyDescent="0.25">
      <c r="A1156" s="369" t="str">
        <f>Cover!$G$25</f>
        <v>NO</v>
      </c>
      <c r="B1156" s="322" t="s">
        <v>290</v>
      </c>
      <c r="C1156" s="320">
        <v>2014</v>
      </c>
      <c r="D1156" s="322" t="s">
        <v>214</v>
      </c>
      <c r="E1156" s="331" t="s">
        <v>261</v>
      </c>
      <c r="F1156" s="320" t="str">
        <f t="shared" si="18"/>
        <v>NO_M_2014_1000 NAC_ST_5_NC_2</v>
      </c>
      <c r="G1156" s="663"/>
    </row>
    <row r="1157" spans="1:7" ht="13.5" thickBot="1" x14ac:dyDescent="0.25">
      <c r="A1157" s="369" t="str">
        <f>Cover!$G$25</f>
        <v>NO</v>
      </c>
      <c r="B1157" s="322" t="s">
        <v>290</v>
      </c>
      <c r="C1157" s="320">
        <v>2014</v>
      </c>
      <c r="D1157" s="322" t="s">
        <v>214</v>
      </c>
      <c r="E1157" s="331" t="s">
        <v>262</v>
      </c>
      <c r="F1157" s="320" t="str">
        <f t="shared" si="18"/>
        <v>NO_M_2014_1000 NAC_ST_5_NC_3</v>
      </c>
      <c r="G1157" s="663"/>
    </row>
    <row r="1158" spans="1:7" ht="13.5" thickBot="1" x14ac:dyDescent="0.25">
      <c r="A1158" s="369" t="str">
        <f>Cover!$G$25</f>
        <v>NO</v>
      </c>
      <c r="B1158" s="322" t="s">
        <v>290</v>
      </c>
      <c r="C1158" s="320">
        <v>2014</v>
      </c>
      <c r="D1158" s="322" t="s">
        <v>214</v>
      </c>
      <c r="E1158" s="331" t="s">
        <v>263</v>
      </c>
      <c r="F1158" s="320" t="str">
        <f t="shared" si="18"/>
        <v>NO_M_2014_1000 NAC_ST_5_NC_4</v>
      </c>
      <c r="G1158" s="663"/>
    </row>
    <row r="1159" spans="1:7" ht="13.5" thickBot="1" x14ac:dyDescent="0.25">
      <c r="A1159" s="369" t="str">
        <f>Cover!$G$25</f>
        <v>NO</v>
      </c>
      <c r="B1159" s="322" t="s">
        <v>290</v>
      </c>
      <c r="C1159" s="320">
        <v>2014</v>
      </c>
      <c r="D1159" s="322" t="s">
        <v>214</v>
      </c>
      <c r="E1159" s="331" t="s">
        <v>264</v>
      </c>
      <c r="F1159" s="320" t="str">
        <f t="shared" si="18"/>
        <v>NO_M_2014_1000 NAC_ST_5_NC_5</v>
      </c>
      <c r="G1159" s="663"/>
    </row>
    <row r="1160" spans="1:7" ht="13.5" thickBot="1" x14ac:dyDescent="0.25">
      <c r="A1160" s="369" t="str">
        <f>Cover!$G$25</f>
        <v>NO</v>
      </c>
      <c r="B1160" s="322" t="s">
        <v>290</v>
      </c>
      <c r="C1160" s="320">
        <v>2014</v>
      </c>
      <c r="D1160" s="322" t="s">
        <v>214</v>
      </c>
      <c r="E1160" s="331" t="s">
        <v>265</v>
      </c>
      <c r="F1160" s="320" t="str">
        <f t="shared" si="18"/>
        <v>NO_M_2014_1000 NAC_ST_5_NC_6</v>
      </c>
      <c r="G1160" s="663"/>
    </row>
    <row r="1161" spans="1:7" ht="13.5" thickBot="1" x14ac:dyDescent="0.25">
      <c r="A1161" s="369" t="str">
        <f>Cover!$G$25</f>
        <v>NO</v>
      </c>
      <c r="B1161" s="322" t="s">
        <v>290</v>
      </c>
      <c r="C1161" s="320">
        <v>2014</v>
      </c>
      <c r="D1161" s="322" t="s">
        <v>214</v>
      </c>
      <c r="E1161" s="331" t="s">
        <v>266</v>
      </c>
      <c r="F1161" s="320" t="str">
        <f t="shared" si="18"/>
        <v>NO_M_2014_1000 NAC_ST_5_NC_7</v>
      </c>
      <c r="G1161" s="663"/>
    </row>
    <row r="1162" spans="1:7" ht="13.5" thickBot="1" x14ac:dyDescent="0.25">
      <c r="A1162" s="369" t="str">
        <f>Cover!$G$25</f>
        <v>NO</v>
      </c>
      <c r="B1162" s="322" t="s">
        <v>294</v>
      </c>
      <c r="C1162" s="320">
        <v>2014</v>
      </c>
      <c r="D1162" s="322" t="s">
        <v>291</v>
      </c>
      <c r="E1162" s="331" t="s">
        <v>222</v>
      </c>
      <c r="F1162" s="320" t="str">
        <f t="shared" si="18"/>
        <v>NO_X_2014_1000 m3_ST_1_2_C</v>
      </c>
      <c r="G1162" s="663"/>
    </row>
    <row r="1163" spans="1:7" ht="13.5" thickBot="1" x14ac:dyDescent="0.25">
      <c r="A1163" s="369" t="str">
        <f>Cover!$G$25</f>
        <v>NO</v>
      </c>
      <c r="B1163" s="322" t="s">
        <v>294</v>
      </c>
      <c r="C1163" s="320">
        <v>2014</v>
      </c>
      <c r="D1163" s="322" t="s">
        <v>291</v>
      </c>
      <c r="E1163" s="331" t="s">
        <v>223</v>
      </c>
      <c r="F1163" s="320" t="str">
        <f t="shared" si="18"/>
        <v>NO_X_2014_1000 m3_ST_1_2_C_1</v>
      </c>
      <c r="G1163" s="663"/>
    </row>
    <row r="1164" spans="1:7" ht="13.5" thickBot="1" x14ac:dyDescent="0.25">
      <c r="A1164" s="369" t="str">
        <f>Cover!$G$25</f>
        <v>NO</v>
      </c>
      <c r="B1164" s="322" t="s">
        <v>294</v>
      </c>
      <c r="C1164" s="320">
        <v>2014</v>
      </c>
      <c r="D1164" s="322" t="s">
        <v>291</v>
      </c>
      <c r="E1164" s="331" t="s">
        <v>224</v>
      </c>
      <c r="F1164" s="320" t="str">
        <f t="shared" si="18"/>
        <v>NO_X_2014_1000 m3_ST_1_2_C_1_1</v>
      </c>
      <c r="G1164" s="663"/>
    </row>
    <row r="1165" spans="1:7" ht="13.5" thickBot="1" x14ac:dyDescent="0.25">
      <c r="A1165" s="369" t="str">
        <f>Cover!$G$25</f>
        <v>NO</v>
      </c>
      <c r="B1165" s="322" t="s">
        <v>294</v>
      </c>
      <c r="C1165" s="320">
        <v>2014</v>
      </c>
      <c r="D1165" s="322" t="s">
        <v>291</v>
      </c>
      <c r="E1165" s="331" t="s">
        <v>225</v>
      </c>
      <c r="F1165" s="320" t="str">
        <f t="shared" si="18"/>
        <v>NO_X_2014_1000 m3_ST_1_2_C_2_1</v>
      </c>
      <c r="G1165" s="663"/>
    </row>
    <row r="1166" spans="1:7" ht="13.5" thickBot="1" x14ac:dyDescent="0.25">
      <c r="A1166" s="369" t="str">
        <f>Cover!$G$25</f>
        <v>NO</v>
      </c>
      <c r="B1166" s="322" t="s">
        <v>294</v>
      </c>
      <c r="C1166" s="320">
        <v>2014</v>
      </c>
      <c r="D1166" s="322" t="s">
        <v>291</v>
      </c>
      <c r="E1166" s="331" t="s">
        <v>226</v>
      </c>
      <c r="F1166" s="320" t="str">
        <f t="shared" si="18"/>
        <v>NO_X_2014_1000 m3_ST_1_2_C_2</v>
      </c>
      <c r="G1166" s="663"/>
    </row>
    <row r="1167" spans="1:7" ht="13.5" thickBot="1" x14ac:dyDescent="0.25">
      <c r="A1167" s="369" t="str">
        <f>Cover!$G$25</f>
        <v>NO</v>
      </c>
      <c r="B1167" s="322" t="s">
        <v>294</v>
      </c>
      <c r="C1167" s="320">
        <v>2014</v>
      </c>
      <c r="D1167" s="322" t="s">
        <v>291</v>
      </c>
      <c r="E1167" s="331" t="s">
        <v>239</v>
      </c>
      <c r="F1167" s="320" t="str">
        <f t="shared" si="18"/>
        <v>NO_X_2014_1000 m3_ST_1_2_C_1_2</v>
      </c>
      <c r="G1167" s="663"/>
    </row>
    <row r="1168" spans="1:7" ht="13.5" thickBot="1" x14ac:dyDescent="0.25">
      <c r="A1168" s="369" t="str">
        <f>Cover!$G$25</f>
        <v>NO</v>
      </c>
      <c r="B1168" s="322" t="s">
        <v>294</v>
      </c>
      <c r="C1168" s="320">
        <v>2014</v>
      </c>
      <c r="D1168" s="322" t="s">
        <v>291</v>
      </c>
      <c r="E1168" s="331" t="s">
        <v>240</v>
      </c>
      <c r="F1168" s="320" t="str">
        <f t="shared" si="18"/>
        <v>NO_X_2014_1000 m3_ST_1_2_C_2_2</v>
      </c>
      <c r="G1168" s="663"/>
    </row>
    <row r="1169" spans="1:7" ht="13.5" thickBot="1" x14ac:dyDescent="0.25">
      <c r="A1169" s="369" t="str">
        <f>Cover!$G$25</f>
        <v>NO</v>
      </c>
      <c r="B1169" s="322" t="s">
        <v>294</v>
      </c>
      <c r="C1169" s="320">
        <v>2014</v>
      </c>
      <c r="D1169" s="322" t="s">
        <v>291</v>
      </c>
      <c r="E1169" s="331" t="s">
        <v>241</v>
      </c>
      <c r="F1169" s="320" t="str">
        <f t="shared" si="18"/>
        <v>NO_X_2014_1000 m3_ST_1_2_C_3</v>
      </c>
      <c r="G1169" s="663"/>
    </row>
    <row r="1170" spans="1:7" ht="13.5" thickBot="1" x14ac:dyDescent="0.25">
      <c r="A1170" s="369" t="str">
        <f>Cover!$G$25</f>
        <v>NO</v>
      </c>
      <c r="B1170" s="322" t="s">
        <v>294</v>
      </c>
      <c r="C1170" s="320">
        <v>2014</v>
      </c>
      <c r="D1170" s="322" t="s">
        <v>291</v>
      </c>
      <c r="E1170" s="331" t="s">
        <v>242</v>
      </c>
      <c r="F1170" s="320" t="str">
        <f t="shared" si="18"/>
        <v>NO_X_2014_1000 m3_ST_1_2_C_1_3</v>
      </c>
      <c r="G1170" s="663"/>
    </row>
    <row r="1171" spans="1:7" ht="13.5" thickBot="1" x14ac:dyDescent="0.25">
      <c r="A1171" s="369" t="str">
        <f>Cover!$G$25</f>
        <v>NO</v>
      </c>
      <c r="B1171" s="329" t="s">
        <v>294</v>
      </c>
      <c r="C1171" s="320">
        <v>2014</v>
      </c>
      <c r="D1171" s="329" t="s">
        <v>291</v>
      </c>
      <c r="E1171" s="339" t="s">
        <v>243</v>
      </c>
      <c r="F1171" s="320" t="str">
        <f t="shared" si="18"/>
        <v>NO_X_2014_1000 m3_ST_1_2_C_2_3</v>
      </c>
      <c r="G1171" s="663"/>
    </row>
    <row r="1172" spans="1:7" ht="13.5" thickBot="1" x14ac:dyDescent="0.25">
      <c r="A1172" s="369" t="str">
        <f>Cover!$G$25</f>
        <v>NO</v>
      </c>
      <c r="B1172" s="324" t="s">
        <v>294</v>
      </c>
      <c r="C1172" s="320">
        <v>2014</v>
      </c>
      <c r="D1172" s="324" t="s">
        <v>291</v>
      </c>
      <c r="E1172" s="338" t="s">
        <v>244</v>
      </c>
      <c r="F1172" s="320" t="str">
        <f t="shared" si="18"/>
        <v>NO_X_2014_1000 m3_ST_1_2_NC</v>
      </c>
      <c r="G1172" s="663"/>
    </row>
    <row r="1173" spans="1:7" ht="13.5" thickBot="1" x14ac:dyDescent="0.25">
      <c r="A1173" s="369" t="str">
        <f>Cover!$G$25</f>
        <v>NO</v>
      </c>
      <c r="B1173" s="322" t="s">
        <v>294</v>
      </c>
      <c r="C1173" s="320">
        <v>2014</v>
      </c>
      <c r="D1173" s="322" t="s">
        <v>291</v>
      </c>
      <c r="E1173" s="331" t="s">
        <v>245</v>
      </c>
      <c r="F1173" s="320" t="str">
        <f t="shared" si="18"/>
        <v>NO_X_2014_1000 m3_ST_1_2_NC_1</v>
      </c>
      <c r="G1173" s="663"/>
    </row>
    <row r="1174" spans="1:7" ht="13.5" thickBot="1" x14ac:dyDescent="0.25">
      <c r="A1174" s="369" t="str">
        <f>Cover!$G$25</f>
        <v>NO</v>
      </c>
      <c r="B1174" s="322" t="s">
        <v>294</v>
      </c>
      <c r="C1174" s="320">
        <v>2014</v>
      </c>
      <c r="D1174" s="322" t="s">
        <v>291</v>
      </c>
      <c r="E1174" s="331" t="s">
        <v>246</v>
      </c>
      <c r="F1174" s="320" t="str">
        <f t="shared" si="18"/>
        <v>NO_X_2014_1000 m3_ST_1_2_NC_1_1</v>
      </c>
      <c r="G1174" s="663"/>
    </row>
    <row r="1175" spans="1:7" ht="13.5" thickBot="1" x14ac:dyDescent="0.25">
      <c r="A1175" s="369" t="str">
        <f>Cover!$G$25</f>
        <v>NO</v>
      </c>
      <c r="B1175" s="322" t="s">
        <v>294</v>
      </c>
      <c r="C1175" s="320">
        <v>2014</v>
      </c>
      <c r="D1175" s="322" t="s">
        <v>291</v>
      </c>
      <c r="E1175" s="331" t="s">
        <v>247</v>
      </c>
      <c r="F1175" s="320" t="str">
        <f t="shared" si="18"/>
        <v>NO_X_2014_1000 m3_ST_1_2_NC_2_1</v>
      </c>
      <c r="G1175" s="663"/>
    </row>
    <row r="1176" spans="1:7" ht="13.5" thickBot="1" x14ac:dyDescent="0.25">
      <c r="A1176" s="369" t="str">
        <f>Cover!$G$25</f>
        <v>NO</v>
      </c>
      <c r="B1176" s="322" t="s">
        <v>294</v>
      </c>
      <c r="C1176" s="320">
        <v>2014</v>
      </c>
      <c r="D1176" s="322" t="s">
        <v>291</v>
      </c>
      <c r="E1176" s="331" t="s">
        <v>248</v>
      </c>
      <c r="F1176" s="320" t="str">
        <f t="shared" si="18"/>
        <v>NO_X_2014_1000 m3_ST_1_2_NC_2</v>
      </c>
      <c r="G1176" s="663"/>
    </row>
    <row r="1177" spans="1:7" ht="13.5" thickBot="1" x14ac:dyDescent="0.25">
      <c r="A1177" s="369" t="str">
        <f>Cover!$G$25</f>
        <v>NO</v>
      </c>
      <c r="B1177" s="322" t="s">
        <v>294</v>
      </c>
      <c r="C1177" s="320">
        <v>2014</v>
      </c>
      <c r="D1177" s="322" t="s">
        <v>291</v>
      </c>
      <c r="E1177" s="331" t="s">
        <v>249</v>
      </c>
      <c r="F1177" s="320" t="str">
        <f t="shared" si="18"/>
        <v>NO_X_2014_1000 m3_ST_1_2_NC_1_2</v>
      </c>
      <c r="G1177" s="663"/>
    </row>
    <row r="1178" spans="1:7" ht="13.5" thickBot="1" x14ac:dyDescent="0.25">
      <c r="A1178" s="369" t="str">
        <f>Cover!$G$25</f>
        <v>NO</v>
      </c>
      <c r="B1178" s="322" t="s">
        <v>294</v>
      </c>
      <c r="C1178" s="320">
        <v>2014</v>
      </c>
      <c r="D1178" s="322" t="s">
        <v>291</v>
      </c>
      <c r="E1178" s="331" t="s">
        <v>250</v>
      </c>
      <c r="F1178" s="320" t="str">
        <f t="shared" si="18"/>
        <v>NO_X_2014_1000 m3_ST_1_2_NC_2_2</v>
      </c>
      <c r="G1178" s="663"/>
    </row>
    <row r="1179" spans="1:7" ht="13.5" thickBot="1" x14ac:dyDescent="0.25">
      <c r="A1179" s="369" t="str">
        <f>Cover!$G$25</f>
        <v>NO</v>
      </c>
      <c r="B1179" s="322" t="s">
        <v>294</v>
      </c>
      <c r="C1179" s="320">
        <v>2014</v>
      </c>
      <c r="D1179" s="322" t="s">
        <v>291</v>
      </c>
      <c r="E1179" s="331" t="s">
        <v>251</v>
      </c>
      <c r="F1179" s="320" t="str">
        <f t="shared" si="18"/>
        <v>NO_X_2014_1000 m3_ST_1_2_NC_3</v>
      </c>
      <c r="G1179" s="663"/>
    </row>
    <row r="1180" spans="1:7" ht="13.5" thickBot="1" x14ac:dyDescent="0.25">
      <c r="A1180" s="369" t="str">
        <f>Cover!$G$25</f>
        <v>NO</v>
      </c>
      <c r="B1180" s="322" t="s">
        <v>294</v>
      </c>
      <c r="C1180" s="320">
        <v>2014</v>
      </c>
      <c r="D1180" s="322" t="s">
        <v>291</v>
      </c>
      <c r="E1180" s="331" t="s">
        <v>252</v>
      </c>
      <c r="F1180" s="320" t="str">
        <f t="shared" si="18"/>
        <v>NO_X_2014_1000 m3_ST_1_2_NC_1_3</v>
      </c>
      <c r="G1180" s="663"/>
    </row>
    <row r="1181" spans="1:7" ht="13.5" thickBot="1" x14ac:dyDescent="0.25">
      <c r="A1181" s="369" t="str">
        <f>Cover!$G$25</f>
        <v>NO</v>
      </c>
      <c r="B1181" s="322" t="s">
        <v>294</v>
      </c>
      <c r="C1181" s="320">
        <v>2014</v>
      </c>
      <c r="D1181" s="322" t="s">
        <v>291</v>
      </c>
      <c r="E1181" s="331" t="s">
        <v>253</v>
      </c>
      <c r="F1181" s="320" t="str">
        <f t="shared" si="18"/>
        <v>NO_X_2014_1000 m3_ST_1_2_NC_2_3</v>
      </c>
      <c r="G1181" s="663"/>
    </row>
    <row r="1182" spans="1:7" ht="13.5" thickBot="1" x14ac:dyDescent="0.25">
      <c r="A1182" s="369" t="str">
        <f>Cover!$G$25</f>
        <v>NO</v>
      </c>
      <c r="B1182" s="322" t="s">
        <v>294</v>
      </c>
      <c r="C1182" s="320">
        <v>2014</v>
      </c>
      <c r="D1182" s="322" t="s">
        <v>291</v>
      </c>
      <c r="E1182" s="331" t="s">
        <v>254</v>
      </c>
      <c r="F1182" s="320" t="str">
        <f t="shared" si="18"/>
        <v>NO_X_2014_1000 m3_ST_1_2_NC_4</v>
      </c>
      <c r="G1182" s="663"/>
    </row>
    <row r="1183" spans="1:7" ht="13.5" thickBot="1" x14ac:dyDescent="0.25">
      <c r="A1183" s="369" t="str">
        <f>Cover!$G$25</f>
        <v>NO</v>
      </c>
      <c r="B1183" s="322" t="s">
        <v>294</v>
      </c>
      <c r="C1183" s="320">
        <v>2014</v>
      </c>
      <c r="D1183" s="322" t="s">
        <v>291</v>
      </c>
      <c r="E1183" s="331" t="s">
        <v>255</v>
      </c>
      <c r="F1183" s="320" t="str">
        <f t="shared" si="18"/>
        <v>NO_X_2014_1000 m3_ST_1_2_NC_5</v>
      </c>
      <c r="G1183" s="663"/>
    </row>
    <row r="1184" spans="1:7" ht="13.5" thickBot="1" x14ac:dyDescent="0.25">
      <c r="A1184" s="369" t="str">
        <f>Cover!$G$25</f>
        <v>NO</v>
      </c>
      <c r="B1184" s="322" t="s">
        <v>294</v>
      </c>
      <c r="C1184" s="320">
        <v>2014</v>
      </c>
      <c r="D1184" s="322" t="s">
        <v>291</v>
      </c>
      <c r="E1184" s="331" t="s">
        <v>256</v>
      </c>
      <c r="F1184" s="320" t="str">
        <f t="shared" si="18"/>
        <v>NO_X_2014_1000 m3_ST_5_C</v>
      </c>
      <c r="G1184" s="663"/>
    </row>
    <row r="1185" spans="1:7" ht="13.5" thickBot="1" x14ac:dyDescent="0.25">
      <c r="A1185" s="369" t="str">
        <f>Cover!$G$25</f>
        <v>NO</v>
      </c>
      <c r="B1185" s="322" t="s">
        <v>294</v>
      </c>
      <c r="C1185" s="320">
        <v>2014</v>
      </c>
      <c r="D1185" s="322" t="s">
        <v>291</v>
      </c>
      <c r="E1185" s="331" t="s">
        <v>257</v>
      </c>
      <c r="F1185" s="320" t="str">
        <f t="shared" si="18"/>
        <v>NO_X_2014_1000 m3_ST_5_C_1</v>
      </c>
      <c r="G1185" s="663"/>
    </row>
    <row r="1186" spans="1:7" ht="13.5" thickBot="1" x14ac:dyDescent="0.25">
      <c r="A1186" s="369" t="str">
        <f>Cover!$G$25</f>
        <v>NO</v>
      </c>
      <c r="B1186" s="322" t="s">
        <v>294</v>
      </c>
      <c r="C1186" s="320">
        <v>2014</v>
      </c>
      <c r="D1186" s="322" t="s">
        <v>291</v>
      </c>
      <c r="E1186" s="331" t="s">
        <v>258</v>
      </c>
      <c r="F1186" s="320" t="str">
        <f t="shared" si="18"/>
        <v>NO_X_2014_1000 m3_ST_5_C_2</v>
      </c>
      <c r="G1186" s="663"/>
    </row>
    <row r="1187" spans="1:7" ht="13.5" thickBot="1" x14ac:dyDescent="0.25">
      <c r="A1187" s="369" t="str">
        <f>Cover!$G$25</f>
        <v>NO</v>
      </c>
      <c r="B1187" s="322" t="s">
        <v>294</v>
      </c>
      <c r="C1187" s="320">
        <v>2014</v>
      </c>
      <c r="D1187" s="322" t="s">
        <v>291</v>
      </c>
      <c r="E1187" s="331" t="s">
        <v>259</v>
      </c>
      <c r="F1187" s="320" t="str">
        <f t="shared" si="18"/>
        <v>NO_X_2014_1000 m3_ST_5_NC</v>
      </c>
      <c r="G1187" s="663"/>
    </row>
    <row r="1188" spans="1:7" ht="13.5" thickBot="1" x14ac:dyDescent="0.25">
      <c r="A1188" s="369" t="str">
        <f>Cover!$G$25</f>
        <v>NO</v>
      </c>
      <c r="B1188" s="322" t="s">
        <v>294</v>
      </c>
      <c r="C1188" s="320">
        <v>2014</v>
      </c>
      <c r="D1188" s="322" t="s">
        <v>291</v>
      </c>
      <c r="E1188" s="331" t="s">
        <v>260</v>
      </c>
      <c r="F1188" s="320" t="str">
        <f t="shared" si="18"/>
        <v>NO_X_2014_1000 m3_ST_5_NC_1</v>
      </c>
      <c r="G1188" s="663"/>
    </row>
    <row r="1189" spans="1:7" ht="13.5" thickBot="1" x14ac:dyDescent="0.25">
      <c r="A1189" s="369" t="str">
        <f>Cover!$G$25</f>
        <v>NO</v>
      </c>
      <c r="B1189" s="322" t="s">
        <v>294</v>
      </c>
      <c r="C1189" s="320">
        <v>2014</v>
      </c>
      <c r="D1189" s="322" t="s">
        <v>291</v>
      </c>
      <c r="E1189" s="331" t="s">
        <v>261</v>
      </c>
      <c r="F1189" s="320" t="str">
        <f t="shared" si="18"/>
        <v>NO_X_2014_1000 m3_ST_5_NC_2</v>
      </c>
      <c r="G1189" s="663"/>
    </row>
    <row r="1190" spans="1:7" ht="13.5" thickBot="1" x14ac:dyDescent="0.25">
      <c r="A1190" s="369" t="str">
        <f>Cover!$G$25</f>
        <v>NO</v>
      </c>
      <c r="B1190" s="322" t="s">
        <v>294</v>
      </c>
      <c r="C1190" s="320">
        <v>2014</v>
      </c>
      <c r="D1190" s="322" t="s">
        <v>291</v>
      </c>
      <c r="E1190" s="331" t="s">
        <v>262</v>
      </c>
      <c r="F1190" s="320" t="str">
        <f t="shared" si="18"/>
        <v>NO_X_2014_1000 m3_ST_5_NC_3</v>
      </c>
      <c r="G1190" s="663"/>
    </row>
    <row r="1191" spans="1:7" ht="13.5" thickBot="1" x14ac:dyDescent="0.25">
      <c r="A1191" s="369" t="str">
        <f>Cover!$G$25</f>
        <v>NO</v>
      </c>
      <c r="B1191" s="322" t="s">
        <v>294</v>
      </c>
      <c r="C1191" s="320">
        <v>2014</v>
      </c>
      <c r="D1191" s="322" t="s">
        <v>291</v>
      </c>
      <c r="E1191" s="331" t="s">
        <v>263</v>
      </c>
      <c r="F1191" s="320" t="str">
        <f t="shared" si="18"/>
        <v>NO_X_2014_1000 m3_ST_5_NC_4</v>
      </c>
      <c r="G1191" s="663"/>
    </row>
    <row r="1192" spans="1:7" ht="13.5" thickBot="1" x14ac:dyDescent="0.25">
      <c r="A1192" s="369" t="str">
        <f>Cover!$G$25</f>
        <v>NO</v>
      </c>
      <c r="B1192" s="322" t="s">
        <v>294</v>
      </c>
      <c r="C1192" s="320">
        <v>2014</v>
      </c>
      <c r="D1192" s="322" t="s">
        <v>291</v>
      </c>
      <c r="E1192" s="331" t="s">
        <v>264</v>
      </c>
      <c r="F1192" s="320" t="str">
        <f t="shared" si="18"/>
        <v>NO_X_2014_1000 m3_ST_5_NC_5</v>
      </c>
      <c r="G1192" s="663"/>
    </row>
    <row r="1193" spans="1:7" ht="13.5" thickBot="1" x14ac:dyDescent="0.25">
      <c r="A1193" s="369" t="str">
        <f>Cover!$G$25</f>
        <v>NO</v>
      </c>
      <c r="B1193" s="322" t="s">
        <v>294</v>
      </c>
      <c r="C1193" s="320">
        <v>2014</v>
      </c>
      <c r="D1193" s="322" t="s">
        <v>291</v>
      </c>
      <c r="E1193" s="331" t="s">
        <v>265</v>
      </c>
      <c r="F1193" s="320" t="str">
        <f t="shared" si="18"/>
        <v>NO_X_2014_1000 m3_ST_5_NC_6</v>
      </c>
      <c r="G1193" s="663"/>
    </row>
    <row r="1194" spans="1:7" ht="13.5" thickBot="1" x14ac:dyDescent="0.25">
      <c r="A1194" s="369" t="str">
        <f>Cover!$G$25</f>
        <v>NO</v>
      </c>
      <c r="B1194" s="322" t="s">
        <v>294</v>
      </c>
      <c r="C1194" s="320">
        <v>2014</v>
      </c>
      <c r="D1194" s="322" t="s">
        <v>291</v>
      </c>
      <c r="E1194" s="331" t="s">
        <v>266</v>
      </c>
      <c r="F1194" s="320" t="str">
        <f t="shared" si="18"/>
        <v>NO_X_2014_1000 m3_ST_5_NC_7</v>
      </c>
      <c r="G1194" s="663"/>
    </row>
    <row r="1195" spans="1:7" ht="13.5" thickBot="1" x14ac:dyDescent="0.25">
      <c r="A1195" s="369" t="str">
        <f>Cover!$G$25</f>
        <v>NO</v>
      </c>
      <c r="B1195" s="322" t="s">
        <v>294</v>
      </c>
      <c r="C1195" s="320">
        <v>2014</v>
      </c>
      <c r="D1195" s="322" t="s">
        <v>214</v>
      </c>
      <c r="E1195" s="331" t="s">
        <v>222</v>
      </c>
      <c r="F1195" s="320" t="str">
        <f t="shared" si="18"/>
        <v>NO_X_2014_1000 NAC_ST_1_2_C</v>
      </c>
      <c r="G1195" s="663"/>
    </row>
    <row r="1196" spans="1:7" ht="13.5" thickBot="1" x14ac:dyDescent="0.25">
      <c r="A1196" s="369" t="str">
        <f>Cover!$G$25</f>
        <v>NO</v>
      </c>
      <c r="B1196" s="322" t="s">
        <v>294</v>
      </c>
      <c r="C1196" s="320">
        <v>2014</v>
      </c>
      <c r="D1196" s="322" t="s">
        <v>214</v>
      </c>
      <c r="E1196" s="331" t="s">
        <v>223</v>
      </c>
      <c r="F1196" s="320" t="str">
        <f t="shared" si="18"/>
        <v>NO_X_2014_1000 NAC_ST_1_2_C_1</v>
      </c>
      <c r="G1196" s="663"/>
    </row>
    <row r="1197" spans="1:7" ht="13.5" thickBot="1" x14ac:dyDescent="0.25">
      <c r="A1197" s="369" t="str">
        <f>Cover!$G$25</f>
        <v>NO</v>
      </c>
      <c r="B1197" s="322" t="s">
        <v>294</v>
      </c>
      <c r="C1197" s="320">
        <v>2014</v>
      </c>
      <c r="D1197" s="322" t="s">
        <v>214</v>
      </c>
      <c r="E1197" s="331" t="s">
        <v>224</v>
      </c>
      <c r="F1197" s="320" t="str">
        <f t="shared" si="18"/>
        <v>NO_X_2014_1000 NAC_ST_1_2_C_1_1</v>
      </c>
      <c r="G1197" s="663"/>
    </row>
    <row r="1198" spans="1:7" ht="13.5" thickBot="1" x14ac:dyDescent="0.25">
      <c r="A1198" s="369" t="str">
        <f>Cover!$G$25</f>
        <v>NO</v>
      </c>
      <c r="B1198" s="322" t="s">
        <v>294</v>
      </c>
      <c r="C1198" s="320">
        <v>2014</v>
      </c>
      <c r="D1198" s="322" t="s">
        <v>214</v>
      </c>
      <c r="E1198" s="331" t="s">
        <v>225</v>
      </c>
      <c r="F1198" s="320" t="str">
        <f t="shared" si="18"/>
        <v>NO_X_2014_1000 NAC_ST_1_2_C_2_1</v>
      </c>
      <c r="G1198" s="663"/>
    </row>
    <row r="1199" spans="1:7" ht="13.5" thickBot="1" x14ac:dyDescent="0.25">
      <c r="A1199" s="369" t="str">
        <f>Cover!$G$25</f>
        <v>NO</v>
      </c>
      <c r="B1199" s="322" t="s">
        <v>294</v>
      </c>
      <c r="C1199" s="320">
        <v>2014</v>
      </c>
      <c r="D1199" s="322" t="s">
        <v>214</v>
      </c>
      <c r="E1199" s="331" t="s">
        <v>226</v>
      </c>
      <c r="F1199" s="320" t="str">
        <f t="shared" si="18"/>
        <v>NO_X_2014_1000 NAC_ST_1_2_C_2</v>
      </c>
      <c r="G1199" s="663"/>
    </row>
    <row r="1200" spans="1:7" ht="13.5" thickBot="1" x14ac:dyDescent="0.25">
      <c r="A1200" s="369" t="str">
        <f>Cover!$G$25</f>
        <v>NO</v>
      </c>
      <c r="B1200" s="322" t="s">
        <v>294</v>
      </c>
      <c r="C1200" s="320">
        <v>2014</v>
      </c>
      <c r="D1200" s="322" t="s">
        <v>214</v>
      </c>
      <c r="E1200" s="331" t="s">
        <v>239</v>
      </c>
      <c r="F1200" s="320" t="str">
        <f t="shared" si="18"/>
        <v>NO_X_2014_1000 NAC_ST_1_2_C_1_2</v>
      </c>
      <c r="G1200" s="663"/>
    </row>
    <row r="1201" spans="1:7" ht="13.5" thickBot="1" x14ac:dyDescent="0.25">
      <c r="A1201" s="369" t="str">
        <f>Cover!$G$25</f>
        <v>NO</v>
      </c>
      <c r="B1201" s="322" t="s">
        <v>294</v>
      </c>
      <c r="C1201" s="320">
        <v>2014</v>
      </c>
      <c r="D1201" s="322" t="s">
        <v>214</v>
      </c>
      <c r="E1201" s="331" t="s">
        <v>240</v>
      </c>
      <c r="F1201" s="320" t="str">
        <f t="shared" si="18"/>
        <v>NO_X_2014_1000 NAC_ST_1_2_C_2_2</v>
      </c>
      <c r="G1201" s="663"/>
    </row>
    <row r="1202" spans="1:7" ht="13.5" thickBot="1" x14ac:dyDescent="0.25">
      <c r="A1202" s="369" t="str">
        <f>Cover!$G$25</f>
        <v>NO</v>
      </c>
      <c r="B1202" s="322" t="s">
        <v>294</v>
      </c>
      <c r="C1202" s="320">
        <v>2014</v>
      </c>
      <c r="D1202" s="322" t="s">
        <v>214</v>
      </c>
      <c r="E1202" s="331" t="s">
        <v>241</v>
      </c>
      <c r="F1202" s="320" t="str">
        <f t="shared" si="18"/>
        <v>NO_X_2014_1000 NAC_ST_1_2_C_3</v>
      </c>
      <c r="G1202" s="663"/>
    </row>
    <row r="1203" spans="1:7" ht="13.5" thickBot="1" x14ac:dyDescent="0.25">
      <c r="A1203" s="369" t="str">
        <f>Cover!$G$25</f>
        <v>NO</v>
      </c>
      <c r="B1203" s="322" t="s">
        <v>294</v>
      </c>
      <c r="C1203" s="320">
        <v>2014</v>
      </c>
      <c r="D1203" s="322" t="s">
        <v>214</v>
      </c>
      <c r="E1203" s="331" t="s">
        <v>242</v>
      </c>
      <c r="F1203" s="320" t="str">
        <f t="shared" si="18"/>
        <v>NO_X_2014_1000 NAC_ST_1_2_C_1_3</v>
      </c>
      <c r="G1203" s="663"/>
    </row>
    <row r="1204" spans="1:7" ht="13.5" thickBot="1" x14ac:dyDescent="0.25">
      <c r="A1204" s="369" t="str">
        <f>Cover!$G$25</f>
        <v>NO</v>
      </c>
      <c r="B1204" s="322" t="s">
        <v>294</v>
      </c>
      <c r="C1204" s="320">
        <v>2014</v>
      </c>
      <c r="D1204" s="322" t="s">
        <v>214</v>
      </c>
      <c r="E1204" s="331" t="s">
        <v>243</v>
      </c>
      <c r="F1204" s="320" t="str">
        <f t="shared" si="18"/>
        <v>NO_X_2014_1000 NAC_ST_1_2_C_2_3</v>
      </c>
      <c r="G1204" s="663"/>
    </row>
    <row r="1205" spans="1:7" ht="13.5" thickBot="1" x14ac:dyDescent="0.25">
      <c r="A1205" s="369" t="str">
        <f>Cover!$G$25</f>
        <v>NO</v>
      </c>
      <c r="B1205" s="322" t="s">
        <v>294</v>
      </c>
      <c r="C1205" s="320">
        <v>2014</v>
      </c>
      <c r="D1205" s="322" t="s">
        <v>214</v>
      </c>
      <c r="E1205" s="331" t="s">
        <v>244</v>
      </c>
      <c r="F1205" s="320" t="str">
        <f t="shared" si="18"/>
        <v>NO_X_2014_1000 NAC_ST_1_2_NC</v>
      </c>
      <c r="G1205" s="663"/>
    </row>
    <row r="1206" spans="1:7" ht="13.5" thickBot="1" x14ac:dyDescent="0.25">
      <c r="A1206" s="369" t="str">
        <f>Cover!$G$25</f>
        <v>NO</v>
      </c>
      <c r="B1206" s="322" t="s">
        <v>294</v>
      </c>
      <c r="C1206" s="320">
        <v>2014</v>
      </c>
      <c r="D1206" s="322" t="s">
        <v>214</v>
      </c>
      <c r="E1206" s="331" t="s">
        <v>245</v>
      </c>
      <c r="F1206" s="320" t="str">
        <f t="shared" si="18"/>
        <v>NO_X_2014_1000 NAC_ST_1_2_NC_1</v>
      </c>
      <c r="G1206" s="663"/>
    </row>
    <row r="1207" spans="1:7" ht="13.5" thickBot="1" x14ac:dyDescent="0.25">
      <c r="A1207" s="369" t="str">
        <f>Cover!$G$25</f>
        <v>NO</v>
      </c>
      <c r="B1207" s="322" t="s">
        <v>294</v>
      </c>
      <c r="C1207" s="320">
        <v>2014</v>
      </c>
      <c r="D1207" s="322" t="s">
        <v>214</v>
      </c>
      <c r="E1207" s="331" t="s">
        <v>246</v>
      </c>
      <c r="F1207" s="320" t="str">
        <f t="shared" si="18"/>
        <v>NO_X_2014_1000 NAC_ST_1_2_NC_1_1</v>
      </c>
      <c r="G1207" s="663"/>
    </row>
    <row r="1208" spans="1:7" ht="13.5" thickBot="1" x14ac:dyDescent="0.25">
      <c r="A1208" s="369" t="str">
        <f>Cover!$G$25</f>
        <v>NO</v>
      </c>
      <c r="B1208" s="322" t="s">
        <v>294</v>
      </c>
      <c r="C1208" s="320">
        <v>2014</v>
      </c>
      <c r="D1208" s="322" t="s">
        <v>214</v>
      </c>
      <c r="E1208" s="331" t="s">
        <v>247</v>
      </c>
      <c r="F1208" s="320" t="str">
        <f t="shared" si="18"/>
        <v>NO_X_2014_1000 NAC_ST_1_2_NC_2_1</v>
      </c>
      <c r="G1208" s="663"/>
    </row>
    <row r="1209" spans="1:7" ht="13.5" thickBot="1" x14ac:dyDescent="0.25">
      <c r="A1209" s="369" t="str">
        <f>Cover!$G$25</f>
        <v>NO</v>
      </c>
      <c r="B1209" s="322" t="s">
        <v>294</v>
      </c>
      <c r="C1209" s="320">
        <v>2014</v>
      </c>
      <c r="D1209" s="322" t="s">
        <v>214</v>
      </c>
      <c r="E1209" s="331" t="s">
        <v>248</v>
      </c>
      <c r="F1209" s="320" t="str">
        <f t="shared" si="18"/>
        <v>NO_X_2014_1000 NAC_ST_1_2_NC_2</v>
      </c>
      <c r="G1209" s="663"/>
    </row>
    <row r="1210" spans="1:7" ht="13.5" thickBot="1" x14ac:dyDescent="0.25">
      <c r="A1210" s="369" t="str">
        <f>Cover!$G$25</f>
        <v>NO</v>
      </c>
      <c r="B1210" s="322" t="s">
        <v>294</v>
      </c>
      <c r="C1210" s="320">
        <v>2014</v>
      </c>
      <c r="D1210" s="322" t="s">
        <v>214</v>
      </c>
      <c r="E1210" s="331" t="s">
        <v>249</v>
      </c>
      <c r="F1210" s="320" t="str">
        <f t="shared" si="18"/>
        <v>NO_X_2014_1000 NAC_ST_1_2_NC_1_2</v>
      </c>
      <c r="G1210" s="663"/>
    </row>
    <row r="1211" spans="1:7" ht="13.5" thickBot="1" x14ac:dyDescent="0.25">
      <c r="A1211" s="369" t="str">
        <f>Cover!$G$25</f>
        <v>NO</v>
      </c>
      <c r="B1211" s="322" t="s">
        <v>294</v>
      </c>
      <c r="C1211" s="320">
        <v>2014</v>
      </c>
      <c r="D1211" s="322" t="s">
        <v>214</v>
      </c>
      <c r="E1211" s="331" t="s">
        <v>250</v>
      </c>
      <c r="F1211" s="320" t="str">
        <f t="shared" si="18"/>
        <v>NO_X_2014_1000 NAC_ST_1_2_NC_2_2</v>
      </c>
      <c r="G1211" s="663"/>
    </row>
    <row r="1212" spans="1:7" ht="13.5" thickBot="1" x14ac:dyDescent="0.25">
      <c r="A1212" s="369" t="str">
        <f>Cover!$G$25</f>
        <v>NO</v>
      </c>
      <c r="B1212" s="322" t="s">
        <v>294</v>
      </c>
      <c r="C1212" s="320">
        <v>2014</v>
      </c>
      <c r="D1212" s="322" t="s">
        <v>214</v>
      </c>
      <c r="E1212" s="331" t="s">
        <v>251</v>
      </c>
      <c r="F1212" s="320" t="str">
        <f t="shared" si="18"/>
        <v>NO_X_2014_1000 NAC_ST_1_2_NC_3</v>
      </c>
      <c r="G1212" s="663"/>
    </row>
    <row r="1213" spans="1:7" ht="13.5" thickBot="1" x14ac:dyDescent="0.25">
      <c r="A1213" s="369" t="str">
        <f>Cover!$G$25</f>
        <v>NO</v>
      </c>
      <c r="B1213" s="322" t="s">
        <v>294</v>
      </c>
      <c r="C1213" s="320">
        <v>2014</v>
      </c>
      <c r="D1213" s="322" t="s">
        <v>214</v>
      </c>
      <c r="E1213" s="331" t="s">
        <v>252</v>
      </c>
      <c r="F1213" s="320" t="str">
        <f t="shared" si="18"/>
        <v>NO_X_2014_1000 NAC_ST_1_2_NC_1_3</v>
      </c>
      <c r="G1213" s="663"/>
    </row>
    <row r="1214" spans="1:7" ht="13.5" thickBot="1" x14ac:dyDescent="0.25">
      <c r="A1214" s="369" t="str">
        <f>Cover!$G$25</f>
        <v>NO</v>
      </c>
      <c r="B1214" s="322" t="s">
        <v>294</v>
      </c>
      <c r="C1214" s="320">
        <v>2014</v>
      </c>
      <c r="D1214" s="322" t="s">
        <v>214</v>
      </c>
      <c r="E1214" s="331" t="s">
        <v>253</v>
      </c>
      <c r="F1214" s="320" t="str">
        <f t="shared" si="18"/>
        <v>NO_X_2014_1000 NAC_ST_1_2_NC_2_3</v>
      </c>
      <c r="G1214" s="663"/>
    </row>
    <row r="1215" spans="1:7" ht="13.5" thickBot="1" x14ac:dyDescent="0.25">
      <c r="A1215" s="369" t="str">
        <f>Cover!$G$25</f>
        <v>NO</v>
      </c>
      <c r="B1215" s="322" t="s">
        <v>294</v>
      </c>
      <c r="C1215" s="320">
        <v>2014</v>
      </c>
      <c r="D1215" s="322" t="s">
        <v>214</v>
      </c>
      <c r="E1215" s="331" t="s">
        <v>254</v>
      </c>
      <c r="F1215" s="320" t="str">
        <f t="shared" si="18"/>
        <v>NO_X_2014_1000 NAC_ST_1_2_NC_4</v>
      </c>
      <c r="G1215" s="663"/>
    </row>
    <row r="1216" spans="1:7" ht="13.5" thickBot="1" x14ac:dyDescent="0.25">
      <c r="A1216" s="369" t="str">
        <f>Cover!$G$25</f>
        <v>NO</v>
      </c>
      <c r="B1216" s="322" t="s">
        <v>294</v>
      </c>
      <c r="C1216" s="320">
        <v>2014</v>
      </c>
      <c r="D1216" s="322" t="s">
        <v>214</v>
      </c>
      <c r="E1216" s="331" t="s">
        <v>255</v>
      </c>
      <c r="F1216" s="320" t="str">
        <f t="shared" si="18"/>
        <v>NO_X_2014_1000 NAC_ST_1_2_NC_5</v>
      </c>
      <c r="G1216" s="663"/>
    </row>
    <row r="1217" spans="1:7" ht="13.5" thickBot="1" x14ac:dyDescent="0.25">
      <c r="A1217" s="369" t="str">
        <f>Cover!$G$25</f>
        <v>NO</v>
      </c>
      <c r="B1217" s="322" t="s">
        <v>294</v>
      </c>
      <c r="C1217" s="320">
        <v>2014</v>
      </c>
      <c r="D1217" s="322" t="s">
        <v>214</v>
      </c>
      <c r="E1217" s="331" t="s">
        <v>256</v>
      </c>
      <c r="F1217" s="320" t="str">
        <f t="shared" si="18"/>
        <v>NO_X_2014_1000 NAC_ST_5_C</v>
      </c>
      <c r="G1217" s="663"/>
    </row>
    <row r="1218" spans="1:7" ht="13.5" thickBot="1" x14ac:dyDescent="0.25">
      <c r="A1218" s="369" t="str">
        <f>Cover!$G$25</f>
        <v>NO</v>
      </c>
      <c r="B1218" s="322" t="s">
        <v>294</v>
      </c>
      <c r="C1218" s="320">
        <v>2014</v>
      </c>
      <c r="D1218" s="322" t="s">
        <v>214</v>
      </c>
      <c r="E1218" s="331" t="s">
        <v>257</v>
      </c>
      <c r="F1218" s="320" t="str">
        <f t="shared" si="18"/>
        <v>NO_X_2014_1000 NAC_ST_5_C_1</v>
      </c>
      <c r="G1218" s="663"/>
    </row>
    <row r="1219" spans="1:7" ht="13.5" thickBot="1" x14ac:dyDescent="0.25">
      <c r="A1219" s="369" t="str">
        <f>Cover!$G$25</f>
        <v>NO</v>
      </c>
      <c r="B1219" s="322" t="s">
        <v>294</v>
      </c>
      <c r="C1219" s="320">
        <v>2014</v>
      </c>
      <c r="D1219" s="322" t="s">
        <v>214</v>
      </c>
      <c r="E1219" s="331" t="s">
        <v>258</v>
      </c>
      <c r="F1219" s="320" t="str">
        <f t="shared" ref="F1219:F1282" si="19">CONCATENATE(A1219,"_",B1219,"_",C1219,"_",D1219,"_",E1219)</f>
        <v>NO_X_2014_1000 NAC_ST_5_C_2</v>
      </c>
      <c r="G1219" s="663"/>
    </row>
    <row r="1220" spans="1:7" ht="13.5" thickBot="1" x14ac:dyDescent="0.25">
      <c r="A1220" s="369" t="str">
        <f>Cover!$G$25</f>
        <v>NO</v>
      </c>
      <c r="B1220" s="322" t="s">
        <v>294</v>
      </c>
      <c r="C1220" s="320">
        <v>2014</v>
      </c>
      <c r="D1220" s="322" t="s">
        <v>214</v>
      </c>
      <c r="E1220" s="331" t="s">
        <v>259</v>
      </c>
      <c r="F1220" s="320" t="str">
        <f t="shared" si="19"/>
        <v>NO_X_2014_1000 NAC_ST_5_NC</v>
      </c>
      <c r="G1220" s="663"/>
    </row>
    <row r="1221" spans="1:7" ht="13.5" thickBot="1" x14ac:dyDescent="0.25">
      <c r="A1221" s="369" t="str">
        <f>Cover!$G$25</f>
        <v>NO</v>
      </c>
      <c r="B1221" s="322" t="s">
        <v>294</v>
      </c>
      <c r="C1221" s="320">
        <v>2014</v>
      </c>
      <c r="D1221" s="322" t="s">
        <v>214</v>
      </c>
      <c r="E1221" s="331" t="s">
        <v>260</v>
      </c>
      <c r="F1221" s="320" t="str">
        <f t="shared" si="19"/>
        <v>NO_X_2014_1000 NAC_ST_5_NC_1</v>
      </c>
      <c r="G1221" s="663"/>
    </row>
    <row r="1222" spans="1:7" ht="13.5" thickBot="1" x14ac:dyDescent="0.25">
      <c r="A1222" s="369" t="str">
        <f>Cover!$G$25</f>
        <v>NO</v>
      </c>
      <c r="B1222" s="322" t="s">
        <v>294</v>
      </c>
      <c r="C1222" s="320">
        <v>2014</v>
      </c>
      <c r="D1222" s="322" t="s">
        <v>214</v>
      </c>
      <c r="E1222" s="331" t="s">
        <v>261</v>
      </c>
      <c r="F1222" s="320" t="str">
        <f t="shared" si="19"/>
        <v>NO_X_2014_1000 NAC_ST_5_NC_2</v>
      </c>
      <c r="G1222" s="663"/>
    </row>
    <row r="1223" spans="1:7" ht="13.5" thickBot="1" x14ac:dyDescent="0.25">
      <c r="A1223" s="369" t="str">
        <f>Cover!$G$25</f>
        <v>NO</v>
      </c>
      <c r="B1223" s="322" t="s">
        <v>294</v>
      </c>
      <c r="C1223" s="320">
        <v>2014</v>
      </c>
      <c r="D1223" s="322" t="s">
        <v>214</v>
      </c>
      <c r="E1223" s="331" t="s">
        <v>262</v>
      </c>
      <c r="F1223" s="320" t="str">
        <f t="shared" si="19"/>
        <v>NO_X_2014_1000 NAC_ST_5_NC_3</v>
      </c>
      <c r="G1223" s="663"/>
    </row>
    <row r="1224" spans="1:7" ht="13.5" thickBot="1" x14ac:dyDescent="0.25">
      <c r="A1224" s="369" t="str">
        <f>Cover!$G$25</f>
        <v>NO</v>
      </c>
      <c r="B1224" s="322" t="s">
        <v>294</v>
      </c>
      <c r="C1224" s="320">
        <v>2014</v>
      </c>
      <c r="D1224" s="322" t="s">
        <v>214</v>
      </c>
      <c r="E1224" s="331" t="s">
        <v>263</v>
      </c>
      <c r="F1224" s="320" t="str">
        <f t="shared" si="19"/>
        <v>NO_X_2014_1000 NAC_ST_5_NC_4</v>
      </c>
      <c r="G1224" s="663"/>
    </row>
    <row r="1225" spans="1:7" ht="13.5" thickBot="1" x14ac:dyDescent="0.25">
      <c r="A1225" s="369" t="str">
        <f>Cover!$G$25</f>
        <v>NO</v>
      </c>
      <c r="B1225" s="340" t="s">
        <v>294</v>
      </c>
      <c r="C1225" s="320">
        <v>2014</v>
      </c>
      <c r="D1225" s="340" t="s">
        <v>214</v>
      </c>
      <c r="E1225" s="344" t="s">
        <v>264</v>
      </c>
      <c r="F1225" s="320" t="str">
        <f t="shared" si="19"/>
        <v>NO_X_2014_1000 NAC_ST_5_NC_5</v>
      </c>
      <c r="G1225" s="663"/>
    </row>
    <row r="1226" spans="1:7" ht="13.5" thickBot="1" x14ac:dyDescent="0.25">
      <c r="A1226" s="369" t="str">
        <f>Cover!$G$25</f>
        <v>NO</v>
      </c>
      <c r="B1226" s="324" t="s">
        <v>294</v>
      </c>
      <c r="C1226" s="320">
        <v>2014</v>
      </c>
      <c r="D1226" s="324" t="s">
        <v>214</v>
      </c>
      <c r="E1226" s="338" t="s">
        <v>265</v>
      </c>
      <c r="F1226" s="320" t="str">
        <f t="shared" si="19"/>
        <v>NO_X_2014_1000 NAC_ST_5_NC_6</v>
      </c>
      <c r="G1226" s="663"/>
    </row>
    <row r="1227" spans="1:7" ht="13.5" thickBot="1" x14ac:dyDescent="0.25">
      <c r="A1227" s="369" t="str">
        <f>Cover!$G$25</f>
        <v>NO</v>
      </c>
      <c r="B1227" s="322" t="s">
        <v>294</v>
      </c>
      <c r="C1227" s="320">
        <v>2014</v>
      </c>
      <c r="D1227" s="322" t="s">
        <v>214</v>
      </c>
      <c r="E1227" s="331" t="s">
        <v>266</v>
      </c>
      <c r="F1227" s="320" t="str">
        <f t="shared" si="19"/>
        <v>NO_X_2014_1000 NAC_ST_5_NC_7</v>
      </c>
      <c r="G1227" s="663"/>
    </row>
    <row r="1228" spans="1:7" ht="13.5" thickBot="1" x14ac:dyDescent="0.25">
      <c r="A1228" s="369" t="str">
        <f>Cover!$G$25</f>
        <v>NO</v>
      </c>
      <c r="B1228" s="322" t="s">
        <v>220</v>
      </c>
      <c r="C1228" s="320">
        <v>2014</v>
      </c>
      <c r="D1228" s="322" t="s">
        <v>291</v>
      </c>
      <c r="E1228" s="331">
        <v>1</v>
      </c>
      <c r="F1228" s="320" t="str">
        <f t="shared" si="19"/>
        <v>NO_EX_M_2014_1000 m3_1</v>
      </c>
      <c r="G1228" s="663"/>
    </row>
    <row r="1229" spans="1:7" ht="13.5" thickBot="1" x14ac:dyDescent="0.25">
      <c r="A1229" s="369" t="str">
        <f>Cover!$G$25</f>
        <v>NO</v>
      </c>
      <c r="B1229" s="322" t="s">
        <v>220</v>
      </c>
      <c r="C1229" s="320">
        <v>2014</v>
      </c>
      <c r="D1229" s="322" t="s">
        <v>291</v>
      </c>
      <c r="E1229" s="331" t="s">
        <v>93</v>
      </c>
      <c r="F1229" s="320" t="str">
        <f t="shared" si="19"/>
        <v>NO_EX_M_2014_1000 m3_1_1</v>
      </c>
      <c r="G1229" s="663"/>
    </row>
    <row r="1230" spans="1:7" ht="13.5" thickBot="1" x14ac:dyDescent="0.25">
      <c r="A1230" s="369" t="str">
        <f>Cover!$G$25</f>
        <v>NO</v>
      </c>
      <c r="B1230" s="322" t="s">
        <v>220</v>
      </c>
      <c r="C1230" s="320">
        <v>2014</v>
      </c>
      <c r="D1230" s="322" t="s">
        <v>291</v>
      </c>
      <c r="E1230" s="331" t="s">
        <v>96</v>
      </c>
      <c r="F1230" s="320" t="str">
        <f t="shared" si="19"/>
        <v>NO_EX_M_2014_1000 m3_1_2</v>
      </c>
      <c r="G1230" s="663"/>
    </row>
    <row r="1231" spans="1:7" ht="13.5" thickBot="1" x14ac:dyDescent="0.25">
      <c r="A1231" s="369" t="str">
        <f>Cover!$G$25</f>
        <v>NO</v>
      </c>
      <c r="B1231" s="322" t="s">
        <v>220</v>
      </c>
      <c r="C1231" s="320">
        <v>2014</v>
      </c>
      <c r="D1231" s="322" t="s">
        <v>291</v>
      </c>
      <c r="E1231" s="331" t="s">
        <v>97</v>
      </c>
      <c r="F1231" s="320" t="str">
        <f t="shared" si="19"/>
        <v>NO_EX_M_2014_1000 m3_1_2_C</v>
      </c>
      <c r="G1231" s="663"/>
    </row>
    <row r="1232" spans="1:7" ht="13.5" thickBot="1" x14ac:dyDescent="0.25">
      <c r="A1232" s="369" t="str">
        <f>Cover!$G$25</f>
        <v>NO</v>
      </c>
      <c r="B1232" s="322" t="s">
        <v>220</v>
      </c>
      <c r="C1232" s="320">
        <v>2014</v>
      </c>
      <c r="D1232" s="322" t="s">
        <v>291</v>
      </c>
      <c r="E1232" s="331" t="s">
        <v>98</v>
      </c>
      <c r="F1232" s="320" t="str">
        <f t="shared" si="19"/>
        <v>NO_EX_M_2014_1000 m3_1_2_NC</v>
      </c>
      <c r="G1232" s="663"/>
    </row>
    <row r="1233" spans="1:7" ht="13.5" thickBot="1" x14ac:dyDescent="0.25">
      <c r="A1233" s="369" t="str">
        <f>Cover!$G$25</f>
        <v>NO</v>
      </c>
      <c r="B1233" s="322" t="s">
        <v>220</v>
      </c>
      <c r="C1233" s="320">
        <v>2014</v>
      </c>
      <c r="D1233" s="322" t="s">
        <v>291</v>
      </c>
      <c r="E1233" s="331" t="s">
        <v>99</v>
      </c>
      <c r="F1233" s="320" t="str">
        <f t="shared" si="19"/>
        <v>NO_EX_M_2014_1000 m3_1_2_NC_T</v>
      </c>
      <c r="G1233" s="663"/>
    </row>
    <row r="1234" spans="1:7" ht="13.5" thickBot="1" x14ac:dyDescent="0.25">
      <c r="A1234" s="369" t="str">
        <f>Cover!$G$25</f>
        <v>NO</v>
      </c>
      <c r="B1234" s="322" t="s">
        <v>220</v>
      </c>
      <c r="C1234" s="320">
        <v>2014</v>
      </c>
      <c r="D1234" s="322" t="s">
        <v>360</v>
      </c>
      <c r="E1234" s="331">
        <v>2</v>
      </c>
      <c r="F1234" s="320" t="str">
        <f t="shared" si="19"/>
        <v>NO_EX_M_2014_1000 mt_2</v>
      </c>
      <c r="G1234" s="663"/>
    </row>
    <row r="1235" spans="1:7" ht="13.5" thickBot="1" x14ac:dyDescent="0.25">
      <c r="A1235" s="369" t="str">
        <f>Cover!$G$25</f>
        <v>NO</v>
      </c>
      <c r="B1235" s="322" t="s">
        <v>220</v>
      </c>
      <c r="C1235" s="320">
        <v>2014</v>
      </c>
      <c r="D1235" s="322" t="s">
        <v>291</v>
      </c>
      <c r="E1235" s="331">
        <v>3</v>
      </c>
      <c r="F1235" s="320" t="str">
        <f t="shared" si="19"/>
        <v>NO_EX_M_2014_1000 m3_3</v>
      </c>
      <c r="G1235" s="663"/>
    </row>
    <row r="1236" spans="1:7" ht="13.5" thickBot="1" x14ac:dyDescent="0.25">
      <c r="A1236" s="369" t="str">
        <f>Cover!$G$25</f>
        <v>NO</v>
      </c>
      <c r="B1236" s="322" t="s">
        <v>220</v>
      </c>
      <c r="C1236" s="320">
        <v>2014</v>
      </c>
      <c r="D1236" s="322" t="s">
        <v>291</v>
      </c>
      <c r="E1236" s="331" t="s">
        <v>378</v>
      </c>
      <c r="F1236" s="320" t="str">
        <f t="shared" si="19"/>
        <v>NO_EX_M_2014_1000 m3_3_1</v>
      </c>
      <c r="G1236" s="663"/>
    </row>
    <row r="1237" spans="1:7" ht="13.5" thickBot="1" x14ac:dyDescent="0.25">
      <c r="A1237" s="369" t="str">
        <f>Cover!$G$25</f>
        <v>NO</v>
      </c>
      <c r="B1237" s="322" t="s">
        <v>220</v>
      </c>
      <c r="C1237" s="320">
        <v>2014</v>
      </c>
      <c r="D1237" s="322" t="s">
        <v>291</v>
      </c>
      <c r="E1237" s="331" t="s">
        <v>379</v>
      </c>
      <c r="F1237" s="320" t="str">
        <f t="shared" si="19"/>
        <v>NO_EX_M_2014_1000 m3_3_2</v>
      </c>
      <c r="G1237" s="663"/>
    </row>
    <row r="1238" spans="1:7" ht="13.5" thickBot="1" x14ac:dyDescent="0.25">
      <c r="A1238" s="369" t="str">
        <f>Cover!$G$25</f>
        <v>NO</v>
      </c>
      <c r="B1238" s="322" t="s">
        <v>220</v>
      </c>
      <c r="C1238" s="320">
        <v>2014</v>
      </c>
      <c r="D1238" s="322" t="s">
        <v>360</v>
      </c>
      <c r="E1238" s="331">
        <v>4</v>
      </c>
      <c r="F1238" s="320" t="str">
        <f t="shared" si="19"/>
        <v>NO_EX_M_2014_1000 mt_4</v>
      </c>
      <c r="G1238" s="663"/>
    </row>
    <row r="1239" spans="1:7" ht="13.5" thickBot="1" x14ac:dyDescent="0.25">
      <c r="A1239" s="369" t="str">
        <f>Cover!$G$25</f>
        <v>NO</v>
      </c>
      <c r="B1239" s="322" t="s">
        <v>220</v>
      </c>
      <c r="C1239" s="320">
        <v>2014</v>
      </c>
      <c r="D1239" s="322" t="s">
        <v>360</v>
      </c>
      <c r="E1239" s="331" t="s">
        <v>380</v>
      </c>
      <c r="F1239" s="320" t="str">
        <f t="shared" si="19"/>
        <v>NO_EX_M_2014_1000 mt_4_1</v>
      </c>
      <c r="G1239" s="663"/>
    </row>
    <row r="1240" spans="1:7" ht="13.5" thickBot="1" x14ac:dyDescent="0.25">
      <c r="A1240" s="369" t="str">
        <f>Cover!$G$25</f>
        <v>NO</v>
      </c>
      <c r="B1240" s="322" t="s">
        <v>220</v>
      </c>
      <c r="C1240" s="320">
        <v>2014</v>
      </c>
      <c r="D1240" s="322" t="s">
        <v>360</v>
      </c>
      <c r="E1240" s="331" t="s">
        <v>381</v>
      </c>
      <c r="F1240" s="320" t="str">
        <f t="shared" si="19"/>
        <v>NO_EX_M_2014_1000 mt_4_2</v>
      </c>
      <c r="G1240" s="663"/>
    </row>
    <row r="1241" spans="1:7" ht="13.5" thickBot="1" x14ac:dyDescent="0.25">
      <c r="A1241" s="369" t="str">
        <f>Cover!$G$25</f>
        <v>NO</v>
      </c>
      <c r="B1241" s="322" t="s">
        <v>220</v>
      </c>
      <c r="C1241" s="320">
        <v>2014</v>
      </c>
      <c r="D1241" s="322" t="s">
        <v>291</v>
      </c>
      <c r="E1241" s="331">
        <v>5</v>
      </c>
      <c r="F1241" s="320" t="str">
        <f t="shared" si="19"/>
        <v>NO_EX_M_2014_1000 m3_5</v>
      </c>
      <c r="G1241" s="663"/>
    </row>
    <row r="1242" spans="1:7" ht="13.5" thickBot="1" x14ac:dyDescent="0.25">
      <c r="A1242" s="369" t="str">
        <f>Cover!$G$25</f>
        <v>NO</v>
      </c>
      <c r="B1242" s="322" t="s">
        <v>220</v>
      </c>
      <c r="C1242" s="320">
        <v>2014</v>
      </c>
      <c r="D1242" s="322" t="s">
        <v>291</v>
      </c>
      <c r="E1242" s="331" t="s">
        <v>109</v>
      </c>
      <c r="F1242" s="320" t="str">
        <f t="shared" si="19"/>
        <v>NO_EX_M_2014_1000 m3_5_C</v>
      </c>
      <c r="G1242" s="663"/>
    </row>
    <row r="1243" spans="1:7" ht="13.5" thickBot="1" x14ac:dyDescent="0.25">
      <c r="A1243" s="369" t="str">
        <f>Cover!$G$25</f>
        <v>NO</v>
      </c>
      <c r="B1243" s="322" t="s">
        <v>220</v>
      </c>
      <c r="C1243" s="320">
        <v>2014</v>
      </c>
      <c r="D1243" s="322" t="s">
        <v>291</v>
      </c>
      <c r="E1243" s="331" t="s">
        <v>110</v>
      </c>
      <c r="F1243" s="320" t="str">
        <f t="shared" si="19"/>
        <v>NO_EX_M_2014_1000 m3_5_NC</v>
      </c>
      <c r="G1243" s="663"/>
    </row>
    <row r="1244" spans="1:7" ht="13.5" thickBot="1" x14ac:dyDescent="0.25">
      <c r="A1244" s="369" t="str">
        <f>Cover!$G$25</f>
        <v>NO</v>
      </c>
      <c r="B1244" s="322" t="s">
        <v>220</v>
      </c>
      <c r="C1244" s="320">
        <v>2014</v>
      </c>
      <c r="D1244" s="322" t="s">
        <v>291</v>
      </c>
      <c r="E1244" s="331" t="s">
        <v>111</v>
      </c>
      <c r="F1244" s="320" t="str">
        <f t="shared" si="19"/>
        <v>NO_EX_M_2014_1000 m3_5_NC_T</v>
      </c>
      <c r="G1244" s="663"/>
    </row>
    <row r="1245" spans="1:7" ht="13.5" thickBot="1" x14ac:dyDescent="0.25">
      <c r="A1245" s="369" t="str">
        <f>Cover!$G$25</f>
        <v>NO</v>
      </c>
      <c r="B1245" s="322" t="s">
        <v>220</v>
      </c>
      <c r="C1245" s="320">
        <v>2014</v>
      </c>
      <c r="D1245" s="322" t="s">
        <v>291</v>
      </c>
      <c r="E1245" s="331">
        <v>6</v>
      </c>
      <c r="F1245" s="320" t="str">
        <f t="shared" si="19"/>
        <v>NO_EX_M_2014_1000 m3_6</v>
      </c>
      <c r="G1245" s="663"/>
    </row>
    <row r="1246" spans="1:7" ht="13.5" thickBot="1" x14ac:dyDescent="0.25">
      <c r="A1246" s="369" t="str">
        <f>Cover!$G$25</f>
        <v>NO</v>
      </c>
      <c r="B1246" s="322" t="s">
        <v>220</v>
      </c>
      <c r="C1246" s="320">
        <v>2014</v>
      </c>
      <c r="D1246" s="322" t="s">
        <v>291</v>
      </c>
      <c r="E1246" s="331" t="s">
        <v>112</v>
      </c>
      <c r="F1246" s="320" t="str">
        <f t="shared" si="19"/>
        <v>NO_EX_M_2014_1000 m3_6_1</v>
      </c>
      <c r="G1246" s="663"/>
    </row>
    <row r="1247" spans="1:7" ht="13.5" thickBot="1" x14ac:dyDescent="0.25">
      <c r="A1247" s="369" t="str">
        <f>Cover!$G$25</f>
        <v>NO</v>
      </c>
      <c r="B1247" s="322" t="s">
        <v>220</v>
      </c>
      <c r="C1247" s="320">
        <v>2014</v>
      </c>
      <c r="D1247" s="322" t="s">
        <v>291</v>
      </c>
      <c r="E1247" s="331" t="s">
        <v>113</v>
      </c>
      <c r="F1247" s="320" t="str">
        <f t="shared" si="19"/>
        <v>NO_EX_M_2014_1000 m3_6_1_C</v>
      </c>
      <c r="G1247" s="663"/>
    </row>
    <row r="1248" spans="1:7" ht="13.5" thickBot="1" x14ac:dyDescent="0.25">
      <c r="A1248" s="369" t="str">
        <f>Cover!$G$25</f>
        <v>NO</v>
      </c>
      <c r="B1248" s="322" t="s">
        <v>220</v>
      </c>
      <c r="C1248" s="320">
        <v>2014</v>
      </c>
      <c r="D1248" s="322" t="s">
        <v>291</v>
      </c>
      <c r="E1248" s="331" t="s">
        <v>114</v>
      </c>
      <c r="F1248" s="320" t="str">
        <f t="shared" si="19"/>
        <v>NO_EX_M_2014_1000 m3_6_1_NC</v>
      </c>
      <c r="G1248" s="663"/>
    </row>
    <row r="1249" spans="1:7" ht="13.5" thickBot="1" x14ac:dyDescent="0.25">
      <c r="A1249" s="369" t="str">
        <f>Cover!$G$25</f>
        <v>NO</v>
      </c>
      <c r="B1249" s="322" t="s">
        <v>220</v>
      </c>
      <c r="C1249" s="320">
        <v>2014</v>
      </c>
      <c r="D1249" s="322" t="s">
        <v>291</v>
      </c>
      <c r="E1249" s="331" t="s">
        <v>115</v>
      </c>
      <c r="F1249" s="320" t="str">
        <f t="shared" si="19"/>
        <v>NO_EX_M_2014_1000 m3_6_1_NC_T</v>
      </c>
      <c r="G1249" s="663"/>
    </row>
    <row r="1250" spans="1:7" ht="13.5" thickBot="1" x14ac:dyDescent="0.25">
      <c r="A1250" s="369" t="str">
        <f>Cover!$G$25</f>
        <v>NO</v>
      </c>
      <c r="B1250" s="322" t="s">
        <v>220</v>
      </c>
      <c r="C1250" s="320">
        <v>2014</v>
      </c>
      <c r="D1250" s="322" t="s">
        <v>291</v>
      </c>
      <c r="E1250" s="331" t="s">
        <v>116</v>
      </c>
      <c r="F1250" s="320" t="str">
        <f t="shared" si="19"/>
        <v>NO_EX_M_2014_1000 m3_6_2</v>
      </c>
      <c r="G1250" s="663"/>
    </row>
    <row r="1251" spans="1:7" ht="13.5" thickBot="1" x14ac:dyDescent="0.25">
      <c r="A1251" s="369" t="str">
        <f>Cover!$G$25</f>
        <v>NO</v>
      </c>
      <c r="B1251" s="322" t="s">
        <v>220</v>
      </c>
      <c r="C1251" s="320">
        <v>2014</v>
      </c>
      <c r="D1251" s="322" t="s">
        <v>291</v>
      </c>
      <c r="E1251" s="331" t="s">
        <v>117</v>
      </c>
      <c r="F1251" s="320" t="str">
        <f t="shared" si="19"/>
        <v>NO_EX_M_2014_1000 m3_6_2_C</v>
      </c>
      <c r="G1251" s="663"/>
    </row>
    <row r="1252" spans="1:7" ht="13.5" thickBot="1" x14ac:dyDescent="0.25">
      <c r="A1252" s="369" t="str">
        <f>Cover!$G$25</f>
        <v>NO</v>
      </c>
      <c r="B1252" s="322" t="s">
        <v>220</v>
      </c>
      <c r="C1252" s="320">
        <v>2014</v>
      </c>
      <c r="D1252" s="322" t="s">
        <v>291</v>
      </c>
      <c r="E1252" s="331" t="s">
        <v>118</v>
      </c>
      <c r="F1252" s="320" t="str">
        <f t="shared" si="19"/>
        <v>NO_EX_M_2014_1000 m3_6_2_NC</v>
      </c>
      <c r="G1252" s="663"/>
    </row>
    <row r="1253" spans="1:7" ht="13.5" thickBot="1" x14ac:dyDescent="0.25">
      <c r="A1253" s="369" t="str">
        <f>Cover!$G$25</f>
        <v>NO</v>
      </c>
      <c r="B1253" s="322" t="s">
        <v>220</v>
      </c>
      <c r="C1253" s="320">
        <v>2014</v>
      </c>
      <c r="D1253" s="322" t="s">
        <v>291</v>
      </c>
      <c r="E1253" s="331" t="s">
        <v>119</v>
      </c>
      <c r="F1253" s="320" t="str">
        <f t="shared" si="19"/>
        <v>NO_EX_M_2014_1000 m3_6_2_NC_T</v>
      </c>
      <c r="G1253" s="663"/>
    </row>
    <row r="1254" spans="1:7" ht="13.5" thickBot="1" x14ac:dyDescent="0.25">
      <c r="A1254" s="369" t="str">
        <f>Cover!$G$25</f>
        <v>NO</v>
      </c>
      <c r="B1254" s="322" t="s">
        <v>220</v>
      </c>
      <c r="C1254" s="320">
        <v>2014</v>
      </c>
      <c r="D1254" s="322" t="s">
        <v>291</v>
      </c>
      <c r="E1254" s="331" t="s">
        <v>120</v>
      </c>
      <c r="F1254" s="320" t="str">
        <f t="shared" si="19"/>
        <v>NO_EX_M_2014_1000 m3_6_3</v>
      </c>
      <c r="G1254" s="663"/>
    </row>
    <row r="1255" spans="1:7" ht="13.5" thickBot="1" x14ac:dyDescent="0.25">
      <c r="A1255" s="369" t="str">
        <f>Cover!$G$25</f>
        <v>NO</v>
      </c>
      <c r="B1255" s="322" t="s">
        <v>220</v>
      </c>
      <c r="C1255" s="320">
        <v>2014</v>
      </c>
      <c r="D1255" s="322" t="s">
        <v>291</v>
      </c>
      <c r="E1255" s="331" t="s">
        <v>121</v>
      </c>
      <c r="F1255" s="320" t="str">
        <f t="shared" si="19"/>
        <v>NO_EX_M_2014_1000 m3_6_3_1</v>
      </c>
      <c r="G1255" s="663"/>
    </row>
    <row r="1256" spans="1:7" ht="13.5" thickBot="1" x14ac:dyDescent="0.25">
      <c r="A1256" s="369" t="str">
        <f>Cover!$G$25</f>
        <v>NO</v>
      </c>
      <c r="B1256" s="322" t="s">
        <v>220</v>
      </c>
      <c r="C1256" s="320">
        <v>2014</v>
      </c>
      <c r="D1256" s="322" t="s">
        <v>291</v>
      </c>
      <c r="E1256" s="331" t="s">
        <v>122</v>
      </c>
      <c r="F1256" s="320" t="str">
        <f t="shared" si="19"/>
        <v>NO_EX_M_2014_1000 m3_6_4</v>
      </c>
      <c r="G1256" s="663"/>
    </row>
    <row r="1257" spans="1:7" ht="13.5" thickBot="1" x14ac:dyDescent="0.25">
      <c r="A1257" s="369" t="str">
        <f>Cover!$G$25</f>
        <v>NO</v>
      </c>
      <c r="B1257" s="322" t="s">
        <v>220</v>
      </c>
      <c r="C1257" s="320">
        <v>2014</v>
      </c>
      <c r="D1257" s="322" t="s">
        <v>291</v>
      </c>
      <c r="E1257" s="331" t="s">
        <v>123</v>
      </c>
      <c r="F1257" s="320" t="str">
        <f t="shared" si="19"/>
        <v>NO_EX_M_2014_1000 m3_6_4_1</v>
      </c>
      <c r="G1257" s="663"/>
    </row>
    <row r="1258" spans="1:7" ht="13.5" thickBot="1" x14ac:dyDescent="0.25">
      <c r="A1258" s="369" t="str">
        <f>Cover!$G$25</f>
        <v>NO</v>
      </c>
      <c r="B1258" s="322" t="s">
        <v>220</v>
      </c>
      <c r="C1258" s="320">
        <v>2014</v>
      </c>
      <c r="D1258" s="322" t="s">
        <v>291</v>
      </c>
      <c r="E1258" s="331" t="s">
        <v>124</v>
      </c>
      <c r="F1258" s="320" t="str">
        <f t="shared" si="19"/>
        <v>NO_EX_M_2014_1000 m3_6_4_2</v>
      </c>
      <c r="G1258" s="663"/>
    </row>
    <row r="1259" spans="1:7" ht="13.5" thickBot="1" x14ac:dyDescent="0.25">
      <c r="A1259" s="369" t="str">
        <f>Cover!$G$25</f>
        <v>NO</v>
      </c>
      <c r="B1259" s="322" t="s">
        <v>220</v>
      </c>
      <c r="C1259" s="320">
        <v>2014</v>
      </c>
      <c r="D1259" s="322" t="s">
        <v>291</v>
      </c>
      <c r="E1259" s="331" t="s">
        <v>125</v>
      </c>
      <c r="F1259" s="320" t="str">
        <f t="shared" si="19"/>
        <v>NO_EX_M_2014_1000 m3_6_4_3</v>
      </c>
      <c r="G1259" s="663"/>
    </row>
    <row r="1260" spans="1:7" ht="13.5" thickBot="1" x14ac:dyDescent="0.25">
      <c r="A1260" s="369" t="str">
        <f>Cover!$G$25</f>
        <v>NO</v>
      </c>
      <c r="B1260" s="322" t="s">
        <v>220</v>
      </c>
      <c r="C1260" s="320">
        <v>2014</v>
      </c>
      <c r="D1260" s="322" t="s">
        <v>360</v>
      </c>
      <c r="E1260" s="331">
        <v>7</v>
      </c>
      <c r="F1260" s="320" t="str">
        <f t="shared" si="19"/>
        <v>NO_EX_M_2014_1000 mt_7</v>
      </c>
      <c r="G1260" s="663"/>
    </row>
    <row r="1261" spans="1:7" ht="13.5" thickBot="1" x14ac:dyDescent="0.25">
      <c r="A1261" s="369" t="str">
        <f>Cover!$G$25</f>
        <v>NO</v>
      </c>
      <c r="B1261" s="322" t="s">
        <v>220</v>
      </c>
      <c r="C1261" s="320">
        <v>2014</v>
      </c>
      <c r="D1261" s="322" t="s">
        <v>360</v>
      </c>
      <c r="E1261" s="331" t="s">
        <v>126</v>
      </c>
      <c r="F1261" s="320" t="str">
        <f t="shared" si="19"/>
        <v>NO_EX_M_2014_1000 mt_7_1</v>
      </c>
      <c r="G1261" s="663"/>
    </row>
    <row r="1262" spans="1:7" ht="13.5" thickBot="1" x14ac:dyDescent="0.25">
      <c r="A1262" s="369" t="str">
        <f>Cover!$G$25</f>
        <v>NO</v>
      </c>
      <c r="B1262" s="322" t="s">
        <v>220</v>
      </c>
      <c r="C1262" s="320">
        <v>2014</v>
      </c>
      <c r="D1262" s="322" t="s">
        <v>360</v>
      </c>
      <c r="E1262" s="331" t="s">
        <v>127</v>
      </c>
      <c r="F1262" s="320" t="str">
        <f t="shared" si="19"/>
        <v>NO_EX_M_2014_1000 mt_7_2</v>
      </c>
      <c r="G1262" s="663"/>
    </row>
    <row r="1263" spans="1:7" ht="13.5" thickBot="1" x14ac:dyDescent="0.25">
      <c r="A1263" s="369" t="str">
        <f>Cover!$G$25</f>
        <v>NO</v>
      </c>
      <c r="B1263" s="322" t="s">
        <v>220</v>
      </c>
      <c r="C1263" s="320">
        <v>2014</v>
      </c>
      <c r="D1263" s="322" t="s">
        <v>360</v>
      </c>
      <c r="E1263" s="331" t="s">
        <v>128</v>
      </c>
      <c r="F1263" s="320" t="str">
        <f t="shared" si="19"/>
        <v>NO_EX_M_2014_1000 mt_7_3</v>
      </c>
      <c r="G1263" s="663"/>
    </row>
    <row r="1264" spans="1:7" ht="13.5" thickBot="1" x14ac:dyDescent="0.25">
      <c r="A1264" s="369" t="str">
        <f>Cover!$G$25</f>
        <v>NO</v>
      </c>
      <c r="B1264" s="322" t="s">
        <v>220</v>
      </c>
      <c r="C1264" s="320">
        <v>2014</v>
      </c>
      <c r="D1264" s="322" t="s">
        <v>360</v>
      </c>
      <c r="E1264" s="331" t="s">
        <v>129</v>
      </c>
      <c r="F1264" s="320" t="str">
        <f t="shared" si="19"/>
        <v>NO_EX_M_2014_1000 mt_7_3_1</v>
      </c>
      <c r="G1264" s="663"/>
    </row>
    <row r="1265" spans="1:7" ht="13.5" thickBot="1" x14ac:dyDescent="0.25">
      <c r="A1265" s="369" t="str">
        <f>Cover!$G$25</f>
        <v>NO</v>
      </c>
      <c r="B1265" s="322" t="s">
        <v>220</v>
      </c>
      <c r="C1265" s="320">
        <v>2014</v>
      </c>
      <c r="D1265" s="322" t="s">
        <v>360</v>
      </c>
      <c r="E1265" s="331" t="s">
        <v>130</v>
      </c>
      <c r="F1265" s="320" t="str">
        <f t="shared" si="19"/>
        <v>NO_EX_M_2014_1000 mt_7_3_2</v>
      </c>
      <c r="G1265" s="663"/>
    </row>
    <row r="1266" spans="1:7" ht="13.5" thickBot="1" x14ac:dyDescent="0.25">
      <c r="A1266" s="369" t="str">
        <f>Cover!$G$25</f>
        <v>NO</v>
      </c>
      <c r="B1266" s="322" t="s">
        <v>220</v>
      </c>
      <c r="C1266" s="320">
        <v>2014</v>
      </c>
      <c r="D1266" s="322" t="s">
        <v>360</v>
      </c>
      <c r="E1266" s="331" t="s">
        <v>131</v>
      </c>
      <c r="F1266" s="320" t="str">
        <f t="shared" si="19"/>
        <v>NO_EX_M_2014_1000 mt_7_3_3</v>
      </c>
      <c r="G1266" s="663"/>
    </row>
    <row r="1267" spans="1:7" ht="13.5" thickBot="1" x14ac:dyDescent="0.25">
      <c r="A1267" s="369" t="str">
        <f>Cover!$G$25</f>
        <v>NO</v>
      </c>
      <c r="B1267" s="322" t="s">
        <v>220</v>
      </c>
      <c r="C1267" s="320">
        <v>2014</v>
      </c>
      <c r="D1267" s="322" t="s">
        <v>360</v>
      </c>
      <c r="E1267" s="331" t="s">
        <v>132</v>
      </c>
      <c r="F1267" s="320" t="str">
        <f t="shared" si="19"/>
        <v>NO_EX_M_2014_1000 mt_7_3_4</v>
      </c>
      <c r="G1267" s="663"/>
    </row>
    <row r="1268" spans="1:7" ht="13.5" thickBot="1" x14ac:dyDescent="0.25">
      <c r="A1268" s="369" t="str">
        <f>Cover!$G$25</f>
        <v>NO</v>
      </c>
      <c r="B1268" s="322" t="s">
        <v>220</v>
      </c>
      <c r="C1268" s="320">
        <v>2014</v>
      </c>
      <c r="D1268" s="322" t="s">
        <v>360</v>
      </c>
      <c r="E1268" s="331" t="s">
        <v>133</v>
      </c>
      <c r="F1268" s="320" t="str">
        <f t="shared" si="19"/>
        <v>NO_EX_M_2014_1000 mt_7_4</v>
      </c>
      <c r="G1268" s="663"/>
    </row>
    <row r="1269" spans="1:7" ht="13.5" thickBot="1" x14ac:dyDescent="0.25">
      <c r="A1269" s="369" t="str">
        <f>Cover!$G$25</f>
        <v>NO</v>
      </c>
      <c r="B1269" s="322" t="s">
        <v>220</v>
      </c>
      <c r="C1269" s="320">
        <v>2014</v>
      </c>
      <c r="D1269" s="322" t="s">
        <v>360</v>
      </c>
      <c r="E1269" s="331">
        <v>8</v>
      </c>
      <c r="F1269" s="320" t="str">
        <f t="shared" si="19"/>
        <v>NO_EX_M_2014_1000 mt_8</v>
      </c>
      <c r="G1269" s="663"/>
    </row>
    <row r="1270" spans="1:7" ht="13.5" thickBot="1" x14ac:dyDescent="0.25">
      <c r="A1270" s="369" t="str">
        <f>Cover!$G$25</f>
        <v>NO</v>
      </c>
      <c r="B1270" s="322" t="s">
        <v>220</v>
      </c>
      <c r="C1270" s="320">
        <v>2014</v>
      </c>
      <c r="D1270" s="322" t="s">
        <v>360</v>
      </c>
      <c r="E1270" s="331" t="s">
        <v>134</v>
      </c>
      <c r="F1270" s="320" t="str">
        <f t="shared" si="19"/>
        <v>NO_EX_M_2014_1000 mt_8_1</v>
      </c>
      <c r="G1270" s="663"/>
    </row>
    <row r="1271" spans="1:7" ht="13.5" thickBot="1" x14ac:dyDescent="0.25">
      <c r="A1271" s="369" t="str">
        <f>Cover!$G$25</f>
        <v>NO</v>
      </c>
      <c r="B1271" s="322" t="s">
        <v>220</v>
      </c>
      <c r="C1271" s="320">
        <v>2014</v>
      </c>
      <c r="D1271" s="322" t="s">
        <v>360</v>
      </c>
      <c r="E1271" s="331" t="s">
        <v>135</v>
      </c>
      <c r="F1271" s="320" t="str">
        <f t="shared" si="19"/>
        <v>NO_EX_M_2014_1000 mt_8_2</v>
      </c>
      <c r="G1271" s="663"/>
    </row>
    <row r="1272" spans="1:7" ht="13.5" thickBot="1" x14ac:dyDescent="0.25">
      <c r="A1272" s="369" t="str">
        <f>Cover!$G$25</f>
        <v>NO</v>
      </c>
      <c r="B1272" s="322" t="s">
        <v>220</v>
      </c>
      <c r="C1272" s="320">
        <v>2014</v>
      </c>
      <c r="D1272" s="322" t="s">
        <v>360</v>
      </c>
      <c r="E1272" s="331">
        <v>9</v>
      </c>
      <c r="F1272" s="320" t="str">
        <f t="shared" si="19"/>
        <v>NO_EX_M_2014_1000 mt_9</v>
      </c>
      <c r="G1272" s="663"/>
    </row>
    <row r="1273" spans="1:7" ht="13.5" thickBot="1" x14ac:dyDescent="0.25">
      <c r="A1273" s="369" t="str">
        <f>Cover!$G$25</f>
        <v>NO</v>
      </c>
      <c r="B1273" s="322" t="s">
        <v>220</v>
      </c>
      <c r="C1273" s="320">
        <v>2014</v>
      </c>
      <c r="D1273" s="322" t="s">
        <v>360</v>
      </c>
      <c r="E1273" s="331">
        <v>10</v>
      </c>
      <c r="F1273" s="320" t="str">
        <f t="shared" si="19"/>
        <v>NO_EX_M_2014_1000 mt_10</v>
      </c>
      <c r="G1273" s="663"/>
    </row>
    <row r="1274" spans="1:7" ht="13.5" thickBot="1" x14ac:dyDescent="0.25">
      <c r="A1274" s="369" t="str">
        <f>Cover!$G$25</f>
        <v>NO</v>
      </c>
      <c r="B1274" s="322" t="s">
        <v>220</v>
      </c>
      <c r="C1274" s="320">
        <v>2014</v>
      </c>
      <c r="D1274" s="322" t="s">
        <v>360</v>
      </c>
      <c r="E1274" s="331" t="s">
        <v>136</v>
      </c>
      <c r="F1274" s="320" t="str">
        <f t="shared" si="19"/>
        <v>NO_EX_M_2014_1000 mt_10_1</v>
      </c>
      <c r="G1274" s="663"/>
    </row>
    <row r="1275" spans="1:7" ht="13.5" thickBot="1" x14ac:dyDescent="0.25">
      <c r="A1275" s="369" t="str">
        <f>Cover!$G$25</f>
        <v>NO</v>
      </c>
      <c r="B1275" s="322" t="s">
        <v>220</v>
      </c>
      <c r="C1275" s="320">
        <v>2014</v>
      </c>
      <c r="D1275" s="322" t="s">
        <v>360</v>
      </c>
      <c r="E1275" s="331" t="s">
        <v>137</v>
      </c>
      <c r="F1275" s="320" t="str">
        <f t="shared" si="19"/>
        <v>NO_EX_M_2014_1000 mt_10_1_1</v>
      </c>
      <c r="G1275" s="663"/>
    </row>
    <row r="1276" spans="1:7" ht="13.5" thickBot="1" x14ac:dyDescent="0.25">
      <c r="A1276" s="369" t="str">
        <f>Cover!$G$25</f>
        <v>NO</v>
      </c>
      <c r="B1276" s="322" t="s">
        <v>220</v>
      </c>
      <c r="C1276" s="320">
        <v>2014</v>
      </c>
      <c r="D1276" s="322" t="s">
        <v>360</v>
      </c>
      <c r="E1276" s="331" t="s">
        <v>138</v>
      </c>
      <c r="F1276" s="320" t="str">
        <f t="shared" si="19"/>
        <v>NO_EX_M_2014_1000 mt_10_1_2</v>
      </c>
      <c r="G1276" s="663"/>
    </row>
    <row r="1277" spans="1:7" ht="13.5" thickBot="1" x14ac:dyDescent="0.25">
      <c r="A1277" s="369" t="str">
        <f>Cover!$G$25</f>
        <v>NO</v>
      </c>
      <c r="B1277" s="322" t="s">
        <v>220</v>
      </c>
      <c r="C1277" s="320">
        <v>2014</v>
      </c>
      <c r="D1277" s="322" t="s">
        <v>360</v>
      </c>
      <c r="E1277" s="331" t="s">
        <v>139</v>
      </c>
      <c r="F1277" s="320" t="str">
        <f t="shared" si="19"/>
        <v>NO_EX_M_2014_1000 mt_10_1_3</v>
      </c>
      <c r="G1277" s="663"/>
    </row>
    <row r="1278" spans="1:7" ht="13.5" thickBot="1" x14ac:dyDescent="0.25">
      <c r="A1278" s="369" t="str">
        <f>Cover!$G$25</f>
        <v>NO</v>
      </c>
      <c r="B1278" s="322" t="s">
        <v>220</v>
      </c>
      <c r="C1278" s="320">
        <v>2014</v>
      </c>
      <c r="D1278" s="322" t="s">
        <v>360</v>
      </c>
      <c r="E1278" s="331" t="s">
        <v>140</v>
      </c>
      <c r="F1278" s="320" t="str">
        <f t="shared" si="19"/>
        <v>NO_EX_M_2014_1000 mt_10_1_4</v>
      </c>
      <c r="G1278" s="663"/>
    </row>
    <row r="1279" spans="1:7" ht="13.5" thickBot="1" x14ac:dyDescent="0.25">
      <c r="A1279" s="369" t="str">
        <f>Cover!$G$25</f>
        <v>NO</v>
      </c>
      <c r="B1279" s="329" t="s">
        <v>220</v>
      </c>
      <c r="C1279" s="320">
        <v>2014</v>
      </c>
      <c r="D1279" s="329" t="s">
        <v>360</v>
      </c>
      <c r="E1279" s="339" t="s">
        <v>141</v>
      </c>
      <c r="F1279" s="320" t="str">
        <f t="shared" si="19"/>
        <v>NO_EX_M_2014_1000 mt_10_2</v>
      </c>
      <c r="G1279" s="663"/>
    </row>
    <row r="1280" spans="1:7" ht="13.5" thickBot="1" x14ac:dyDescent="0.25">
      <c r="A1280" s="369" t="str">
        <f>Cover!$G$25</f>
        <v>NO</v>
      </c>
      <c r="B1280" s="332" t="s">
        <v>220</v>
      </c>
      <c r="C1280" s="320">
        <v>2014</v>
      </c>
      <c r="D1280" s="332" t="s">
        <v>360</v>
      </c>
      <c r="E1280" s="333" t="s">
        <v>142</v>
      </c>
      <c r="F1280" s="320" t="str">
        <f t="shared" si="19"/>
        <v>NO_EX_M_2014_1000 mt_10_3</v>
      </c>
      <c r="G1280" s="663"/>
    </row>
    <row r="1281" spans="1:7" ht="13.5" thickBot="1" x14ac:dyDescent="0.25">
      <c r="A1281" s="369" t="str">
        <f>Cover!$G$25</f>
        <v>NO</v>
      </c>
      <c r="B1281" s="322" t="s">
        <v>220</v>
      </c>
      <c r="C1281" s="320">
        <v>2014</v>
      </c>
      <c r="D1281" s="322" t="s">
        <v>360</v>
      </c>
      <c r="E1281" s="331" t="s">
        <v>143</v>
      </c>
      <c r="F1281" s="320" t="str">
        <f t="shared" si="19"/>
        <v>NO_EX_M_2014_1000 mt_10_3_1</v>
      </c>
      <c r="G1281" s="663"/>
    </row>
    <row r="1282" spans="1:7" ht="13.5" thickBot="1" x14ac:dyDescent="0.25">
      <c r="A1282" s="369" t="str">
        <f>Cover!$G$25</f>
        <v>NO</v>
      </c>
      <c r="B1282" s="322" t="s">
        <v>220</v>
      </c>
      <c r="C1282" s="320">
        <v>2014</v>
      </c>
      <c r="D1282" s="322" t="s">
        <v>360</v>
      </c>
      <c r="E1282" s="331" t="s">
        <v>144</v>
      </c>
      <c r="F1282" s="320" t="str">
        <f t="shared" si="19"/>
        <v>NO_EX_M_2014_1000 mt_10_3_2</v>
      </c>
      <c r="G1282" s="663"/>
    </row>
    <row r="1283" spans="1:7" ht="13.5" thickBot="1" x14ac:dyDescent="0.25">
      <c r="A1283" s="369" t="str">
        <f>Cover!$G$25</f>
        <v>NO</v>
      </c>
      <c r="B1283" s="322" t="s">
        <v>220</v>
      </c>
      <c r="C1283" s="320">
        <v>2014</v>
      </c>
      <c r="D1283" s="322" t="s">
        <v>360</v>
      </c>
      <c r="E1283" s="331" t="s">
        <v>145</v>
      </c>
      <c r="F1283" s="320" t="str">
        <f t="shared" ref="F1283:F1346" si="20">CONCATENATE(A1283,"_",B1283,"_",C1283,"_",D1283,"_",E1283)</f>
        <v>NO_EX_M_2014_1000 mt_10_3_3</v>
      </c>
      <c r="G1283" s="663"/>
    </row>
    <row r="1284" spans="1:7" ht="13.5" thickBot="1" x14ac:dyDescent="0.25">
      <c r="A1284" s="369" t="str">
        <f>Cover!$G$25</f>
        <v>NO</v>
      </c>
      <c r="B1284" s="322" t="s">
        <v>220</v>
      </c>
      <c r="C1284" s="320">
        <v>2014</v>
      </c>
      <c r="D1284" s="322" t="s">
        <v>360</v>
      </c>
      <c r="E1284" s="331" t="s">
        <v>146</v>
      </c>
      <c r="F1284" s="320" t="str">
        <f t="shared" si="20"/>
        <v>NO_EX_M_2014_1000 mt_10_3_4</v>
      </c>
      <c r="G1284" s="663"/>
    </row>
    <row r="1285" spans="1:7" ht="13.5" thickBot="1" x14ac:dyDescent="0.25">
      <c r="A1285" s="369" t="str">
        <f>Cover!$G$25</f>
        <v>NO</v>
      </c>
      <c r="B1285" s="322" t="s">
        <v>220</v>
      </c>
      <c r="C1285" s="320">
        <v>2014</v>
      </c>
      <c r="D1285" s="322" t="s">
        <v>360</v>
      </c>
      <c r="E1285" s="331" t="s">
        <v>147</v>
      </c>
      <c r="F1285" s="320" t="str">
        <f t="shared" si="20"/>
        <v>NO_EX_M_2014_1000 mt_10_4</v>
      </c>
      <c r="G1285" s="663"/>
    </row>
    <row r="1286" spans="1:7" ht="13.5" thickBot="1" x14ac:dyDescent="0.25">
      <c r="A1286" s="369" t="str">
        <f>Cover!$G$25</f>
        <v>NO</v>
      </c>
      <c r="B1286" s="322" t="s">
        <v>220</v>
      </c>
      <c r="C1286" s="320">
        <v>2014</v>
      </c>
      <c r="D1286" s="322" t="s">
        <v>214</v>
      </c>
      <c r="E1286" s="331">
        <v>1</v>
      </c>
      <c r="F1286" s="320" t="str">
        <f t="shared" si="20"/>
        <v>NO_EX_M_2014_1000 NAC_1</v>
      </c>
      <c r="G1286" s="663"/>
    </row>
    <row r="1287" spans="1:7" ht="13.5" thickBot="1" x14ac:dyDescent="0.25">
      <c r="A1287" s="369" t="str">
        <f>Cover!$G$25</f>
        <v>NO</v>
      </c>
      <c r="B1287" s="322" t="s">
        <v>220</v>
      </c>
      <c r="C1287" s="320">
        <v>2014</v>
      </c>
      <c r="D1287" s="322" t="s">
        <v>214</v>
      </c>
      <c r="E1287" s="331" t="s">
        <v>93</v>
      </c>
      <c r="F1287" s="320" t="str">
        <f t="shared" si="20"/>
        <v>NO_EX_M_2014_1000 NAC_1_1</v>
      </c>
      <c r="G1287" s="663"/>
    </row>
    <row r="1288" spans="1:7" ht="13.5" thickBot="1" x14ac:dyDescent="0.25">
      <c r="A1288" s="369" t="str">
        <f>Cover!$G$25</f>
        <v>NO</v>
      </c>
      <c r="B1288" s="322" t="s">
        <v>220</v>
      </c>
      <c r="C1288" s="320">
        <v>2014</v>
      </c>
      <c r="D1288" s="322" t="s">
        <v>214</v>
      </c>
      <c r="E1288" s="331" t="s">
        <v>96</v>
      </c>
      <c r="F1288" s="320" t="str">
        <f t="shared" si="20"/>
        <v>NO_EX_M_2014_1000 NAC_1_2</v>
      </c>
      <c r="G1288" s="663"/>
    </row>
    <row r="1289" spans="1:7" ht="13.5" thickBot="1" x14ac:dyDescent="0.25">
      <c r="A1289" s="369" t="str">
        <f>Cover!$G$25</f>
        <v>NO</v>
      </c>
      <c r="B1289" s="322" t="s">
        <v>220</v>
      </c>
      <c r="C1289" s="320">
        <v>2014</v>
      </c>
      <c r="D1289" s="322" t="s">
        <v>214</v>
      </c>
      <c r="E1289" s="331" t="s">
        <v>97</v>
      </c>
      <c r="F1289" s="320" t="str">
        <f t="shared" si="20"/>
        <v>NO_EX_M_2014_1000 NAC_1_2_C</v>
      </c>
      <c r="G1289" s="663"/>
    </row>
    <row r="1290" spans="1:7" ht="13.5" thickBot="1" x14ac:dyDescent="0.25">
      <c r="A1290" s="369" t="str">
        <f>Cover!$G$25</f>
        <v>NO</v>
      </c>
      <c r="B1290" s="322" t="s">
        <v>220</v>
      </c>
      <c r="C1290" s="320">
        <v>2014</v>
      </c>
      <c r="D1290" s="322" t="s">
        <v>214</v>
      </c>
      <c r="E1290" s="331" t="s">
        <v>98</v>
      </c>
      <c r="F1290" s="320" t="str">
        <f t="shared" si="20"/>
        <v>NO_EX_M_2014_1000 NAC_1_2_NC</v>
      </c>
      <c r="G1290" s="663"/>
    </row>
    <row r="1291" spans="1:7" ht="13.5" thickBot="1" x14ac:dyDescent="0.25">
      <c r="A1291" s="369" t="str">
        <f>Cover!$G$25</f>
        <v>NO</v>
      </c>
      <c r="B1291" s="322" t="s">
        <v>220</v>
      </c>
      <c r="C1291" s="320">
        <v>2014</v>
      </c>
      <c r="D1291" s="322" t="s">
        <v>214</v>
      </c>
      <c r="E1291" s="331" t="s">
        <v>99</v>
      </c>
      <c r="F1291" s="320" t="str">
        <f t="shared" si="20"/>
        <v>NO_EX_M_2014_1000 NAC_1_2_NC_T</v>
      </c>
      <c r="G1291" s="663"/>
    </row>
    <row r="1292" spans="1:7" ht="13.5" thickBot="1" x14ac:dyDescent="0.25">
      <c r="A1292" s="369" t="str">
        <f>Cover!$G$25</f>
        <v>NO</v>
      </c>
      <c r="B1292" s="322" t="s">
        <v>220</v>
      </c>
      <c r="C1292" s="320">
        <v>2014</v>
      </c>
      <c r="D1292" s="322" t="s">
        <v>214</v>
      </c>
      <c r="E1292" s="331">
        <v>2</v>
      </c>
      <c r="F1292" s="320" t="str">
        <f t="shared" si="20"/>
        <v>NO_EX_M_2014_1000 NAC_2</v>
      </c>
      <c r="G1292" s="663"/>
    </row>
    <row r="1293" spans="1:7" ht="13.5" thickBot="1" x14ac:dyDescent="0.25">
      <c r="A1293" s="369" t="str">
        <f>Cover!$G$25</f>
        <v>NO</v>
      </c>
      <c r="B1293" s="322" t="s">
        <v>220</v>
      </c>
      <c r="C1293" s="320">
        <v>2014</v>
      </c>
      <c r="D1293" s="322" t="s">
        <v>214</v>
      </c>
      <c r="E1293" s="331">
        <v>3</v>
      </c>
      <c r="F1293" s="320" t="str">
        <f t="shared" si="20"/>
        <v>NO_EX_M_2014_1000 NAC_3</v>
      </c>
      <c r="G1293" s="663"/>
    </row>
    <row r="1294" spans="1:7" ht="13.5" thickBot="1" x14ac:dyDescent="0.25">
      <c r="A1294" s="369" t="str">
        <f>Cover!$G$25</f>
        <v>NO</v>
      </c>
      <c r="B1294" s="322" t="s">
        <v>220</v>
      </c>
      <c r="C1294" s="320">
        <v>2014</v>
      </c>
      <c r="D1294" s="322" t="s">
        <v>214</v>
      </c>
      <c r="E1294" s="331" t="s">
        <v>378</v>
      </c>
      <c r="F1294" s="320" t="str">
        <f t="shared" si="20"/>
        <v>NO_EX_M_2014_1000 NAC_3_1</v>
      </c>
      <c r="G1294" s="663"/>
    </row>
    <row r="1295" spans="1:7" ht="13.5" thickBot="1" x14ac:dyDescent="0.25">
      <c r="A1295" s="369" t="str">
        <f>Cover!$G$25</f>
        <v>NO</v>
      </c>
      <c r="B1295" s="322" t="s">
        <v>220</v>
      </c>
      <c r="C1295" s="320">
        <v>2014</v>
      </c>
      <c r="D1295" s="322" t="s">
        <v>214</v>
      </c>
      <c r="E1295" s="331" t="s">
        <v>379</v>
      </c>
      <c r="F1295" s="320" t="str">
        <f t="shared" si="20"/>
        <v>NO_EX_M_2014_1000 NAC_3_2</v>
      </c>
      <c r="G1295" s="663"/>
    </row>
    <row r="1296" spans="1:7" ht="13.5" thickBot="1" x14ac:dyDescent="0.25">
      <c r="A1296" s="369" t="str">
        <f>Cover!$G$25</f>
        <v>NO</v>
      </c>
      <c r="B1296" s="322" t="s">
        <v>220</v>
      </c>
      <c r="C1296" s="320">
        <v>2014</v>
      </c>
      <c r="D1296" s="322" t="s">
        <v>214</v>
      </c>
      <c r="E1296" s="331">
        <v>4</v>
      </c>
      <c r="F1296" s="320" t="str">
        <f t="shared" si="20"/>
        <v>NO_EX_M_2014_1000 NAC_4</v>
      </c>
      <c r="G1296" s="663"/>
    </row>
    <row r="1297" spans="1:7" ht="13.5" thickBot="1" x14ac:dyDescent="0.25">
      <c r="A1297" s="369" t="str">
        <f>Cover!$G$25</f>
        <v>NO</v>
      </c>
      <c r="B1297" s="322" t="s">
        <v>220</v>
      </c>
      <c r="C1297" s="320">
        <v>2014</v>
      </c>
      <c r="D1297" s="322" t="s">
        <v>214</v>
      </c>
      <c r="E1297" s="331" t="s">
        <v>380</v>
      </c>
      <c r="F1297" s="320" t="str">
        <f t="shared" si="20"/>
        <v>NO_EX_M_2014_1000 NAC_4_1</v>
      </c>
      <c r="G1297" s="663"/>
    </row>
    <row r="1298" spans="1:7" ht="13.5" thickBot="1" x14ac:dyDescent="0.25">
      <c r="A1298" s="369" t="str">
        <f>Cover!$G$25</f>
        <v>NO</v>
      </c>
      <c r="B1298" s="322" t="s">
        <v>220</v>
      </c>
      <c r="C1298" s="320">
        <v>2014</v>
      </c>
      <c r="D1298" s="322" t="s">
        <v>214</v>
      </c>
      <c r="E1298" s="331" t="s">
        <v>381</v>
      </c>
      <c r="F1298" s="320" t="str">
        <f t="shared" si="20"/>
        <v>NO_EX_M_2014_1000 NAC_4_2</v>
      </c>
      <c r="G1298" s="663"/>
    </row>
    <row r="1299" spans="1:7" ht="13.5" thickBot="1" x14ac:dyDescent="0.25">
      <c r="A1299" s="369" t="str">
        <f>Cover!$G$25</f>
        <v>NO</v>
      </c>
      <c r="B1299" s="322" t="s">
        <v>220</v>
      </c>
      <c r="C1299" s="320">
        <v>2014</v>
      </c>
      <c r="D1299" s="322" t="s">
        <v>214</v>
      </c>
      <c r="E1299" s="331">
        <v>5</v>
      </c>
      <c r="F1299" s="320" t="str">
        <f t="shared" si="20"/>
        <v>NO_EX_M_2014_1000 NAC_5</v>
      </c>
      <c r="G1299" s="663"/>
    </row>
    <row r="1300" spans="1:7" ht="13.5" thickBot="1" x14ac:dyDescent="0.25">
      <c r="A1300" s="369" t="str">
        <f>Cover!$G$25</f>
        <v>NO</v>
      </c>
      <c r="B1300" s="322" t="s">
        <v>220</v>
      </c>
      <c r="C1300" s="320">
        <v>2014</v>
      </c>
      <c r="D1300" s="322" t="s">
        <v>214</v>
      </c>
      <c r="E1300" s="331" t="s">
        <v>109</v>
      </c>
      <c r="F1300" s="320" t="str">
        <f t="shared" si="20"/>
        <v>NO_EX_M_2014_1000 NAC_5_C</v>
      </c>
      <c r="G1300" s="663"/>
    </row>
    <row r="1301" spans="1:7" ht="13.5" thickBot="1" x14ac:dyDescent="0.25">
      <c r="A1301" s="369" t="str">
        <f>Cover!$G$25</f>
        <v>NO</v>
      </c>
      <c r="B1301" s="322" t="s">
        <v>220</v>
      </c>
      <c r="C1301" s="320">
        <v>2014</v>
      </c>
      <c r="D1301" s="322" t="s">
        <v>214</v>
      </c>
      <c r="E1301" s="331" t="s">
        <v>110</v>
      </c>
      <c r="F1301" s="320" t="str">
        <f t="shared" si="20"/>
        <v>NO_EX_M_2014_1000 NAC_5_NC</v>
      </c>
      <c r="G1301" s="663"/>
    </row>
    <row r="1302" spans="1:7" ht="13.5" thickBot="1" x14ac:dyDescent="0.25">
      <c r="A1302" s="369" t="str">
        <f>Cover!$G$25</f>
        <v>NO</v>
      </c>
      <c r="B1302" s="322" t="s">
        <v>220</v>
      </c>
      <c r="C1302" s="320">
        <v>2014</v>
      </c>
      <c r="D1302" s="322" t="s">
        <v>214</v>
      </c>
      <c r="E1302" s="331" t="s">
        <v>111</v>
      </c>
      <c r="F1302" s="320" t="str">
        <f t="shared" si="20"/>
        <v>NO_EX_M_2014_1000 NAC_5_NC_T</v>
      </c>
      <c r="G1302" s="663"/>
    </row>
    <row r="1303" spans="1:7" ht="13.5" thickBot="1" x14ac:dyDescent="0.25">
      <c r="A1303" s="369" t="str">
        <f>Cover!$G$25</f>
        <v>NO</v>
      </c>
      <c r="B1303" s="322" t="s">
        <v>220</v>
      </c>
      <c r="C1303" s="320">
        <v>2014</v>
      </c>
      <c r="D1303" s="322" t="s">
        <v>214</v>
      </c>
      <c r="E1303" s="331">
        <v>6</v>
      </c>
      <c r="F1303" s="320" t="str">
        <f t="shared" si="20"/>
        <v>NO_EX_M_2014_1000 NAC_6</v>
      </c>
      <c r="G1303" s="663"/>
    </row>
    <row r="1304" spans="1:7" ht="13.5" thickBot="1" x14ac:dyDescent="0.25">
      <c r="A1304" s="369" t="str">
        <f>Cover!$G$25</f>
        <v>NO</v>
      </c>
      <c r="B1304" s="322" t="s">
        <v>220</v>
      </c>
      <c r="C1304" s="320">
        <v>2014</v>
      </c>
      <c r="D1304" s="322" t="s">
        <v>214</v>
      </c>
      <c r="E1304" s="331" t="s">
        <v>112</v>
      </c>
      <c r="F1304" s="320" t="str">
        <f t="shared" si="20"/>
        <v>NO_EX_M_2014_1000 NAC_6_1</v>
      </c>
      <c r="G1304" s="663"/>
    </row>
    <row r="1305" spans="1:7" ht="13.5" thickBot="1" x14ac:dyDescent="0.25">
      <c r="A1305" s="369" t="str">
        <f>Cover!$G$25</f>
        <v>NO</v>
      </c>
      <c r="B1305" s="322" t="s">
        <v>220</v>
      </c>
      <c r="C1305" s="320">
        <v>2014</v>
      </c>
      <c r="D1305" s="322" t="s">
        <v>214</v>
      </c>
      <c r="E1305" s="331" t="s">
        <v>113</v>
      </c>
      <c r="F1305" s="320" t="str">
        <f t="shared" si="20"/>
        <v>NO_EX_M_2014_1000 NAC_6_1_C</v>
      </c>
      <c r="G1305" s="663"/>
    </row>
    <row r="1306" spans="1:7" ht="13.5" thickBot="1" x14ac:dyDescent="0.25">
      <c r="A1306" s="369" t="str">
        <f>Cover!$G$25</f>
        <v>NO</v>
      </c>
      <c r="B1306" s="322" t="s">
        <v>220</v>
      </c>
      <c r="C1306" s="320">
        <v>2014</v>
      </c>
      <c r="D1306" s="322" t="s">
        <v>214</v>
      </c>
      <c r="E1306" s="331" t="s">
        <v>114</v>
      </c>
      <c r="F1306" s="320" t="str">
        <f t="shared" si="20"/>
        <v>NO_EX_M_2014_1000 NAC_6_1_NC</v>
      </c>
      <c r="G1306" s="663"/>
    </row>
    <row r="1307" spans="1:7" ht="13.5" thickBot="1" x14ac:dyDescent="0.25">
      <c r="A1307" s="369" t="str">
        <f>Cover!$G$25</f>
        <v>NO</v>
      </c>
      <c r="B1307" s="322" t="s">
        <v>220</v>
      </c>
      <c r="C1307" s="320">
        <v>2014</v>
      </c>
      <c r="D1307" s="322" t="s">
        <v>214</v>
      </c>
      <c r="E1307" s="331" t="s">
        <v>115</v>
      </c>
      <c r="F1307" s="320" t="str">
        <f t="shared" si="20"/>
        <v>NO_EX_M_2014_1000 NAC_6_1_NC_T</v>
      </c>
      <c r="G1307" s="663"/>
    </row>
    <row r="1308" spans="1:7" ht="13.5" thickBot="1" x14ac:dyDescent="0.25">
      <c r="A1308" s="369" t="str">
        <f>Cover!$G$25</f>
        <v>NO</v>
      </c>
      <c r="B1308" s="322" t="s">
        <v>220</v>
      </c>
      <c r="C1308" s="320">
        <v>2014</v>
      </c>
      <c r="D1308" s="322" t="s">
        <v>214</v>
      </c>
      <c r="E1308" s="331" t="s">
        <v>116</v>
      </c>
      <c r="F1308" s="320" t="str">
        <f t="shared" si="20"/>
        <v>NO_EX_M_2014_1000 NAC_6_2</v>
      </c>
      <c r="G1308" s="663"/>
    </row>
    <row r="1309" spans="1:7" ht="13.5" thickBot="1" x14ac:dyDescent="0.25">
      <c r="A1309" s="369" t="str">
        <f>Cover!$G$25</f>
        <v>NO</v>
      </c>
      <c r="B1309" s="322" t="s">
        <v>220</v>
      </c>
      <c r="C1309" s="320">
        <v>2014</v>
      </c>
      <c r="D1309" s="322" t="s">
        <v>214</v>
      </c>
      <c r="E1309" s="331" t="s">
        <v>117</v>
      </c>
      <c r="F1309" s="320" t="str">
        <f t="shared" si="20"/>
        <v>NO_EX_M_2014_1000 NAC_6_2_C</v>
      </c>
      <c r="G1309" s="663"/>
    </row>
    <row r="1310" spans="1:7" ht="13.5" thickBot="1" x14ac:dyDescent="0.25">
      <c r="A1310" s="369" t="str">
        <f>Cover!$G$25</f>
        <v>NO</v>
      </c>
      <c r="B1310" s="322" t="s">
        <v>220</v>
      </c>
      <c r="C1310" s="320">
        <v>2014</v>
      </c>
      <c r="D1310" s="322" t="s">
        <v>214</v>
      </c>
      <c r="E1310" s="331" t="s">
        <v>118</v>
      </c>
      <c r="F1310" s="320" t="str">
        <f t="shared" si="20"/>
        <v>NO_EX_M_2014_1000 NAC_6_2_NC</v>
      </c>
      <c r="G1310" s="663"/>
    </row>
    <row r="1311" spans="1:7" ht="13.5" thickBot="1" x14ac:dyDescent="0.25">
      <c r="A1311" s="369" t="str">
        <f>Cover!$G$25</f>
        <v>NO</v>
      </c>
      <c r="B1311" s="322" t="s">
        <v>220</v>
      </c>
      <c r="C1311" s="320">
        <v>2014</v>
      </c>
      <c r="D1311" s="322" t="s">
        <v>214</v>
      </c>
      <c r="E1311" s="331" t="s">
        <v>119</v>
      </c>
      <c r="F1311" s="320" t="str">
        <f t="shared" si="20"/>
        <v>NO_EX_M_2014_1000 NAC_6_2_NC_T</v>
      </c>
      <c r="G1311" s="663"/>
    </row>
    <row r="1312" spans="1:7" ht="13.5" thickBot="1" x14ac:dyDescent="0.25">
      <c r="A1312" s="369" t="str">
        <f>Cover!$G$25</f>
        <v>NO</v>
      </c>
      <c r="B1312" s="322" t="s">
        <v>220</v>
      </c>
      <c r="C1312" s="320">
        <v>2014</v>
      </c>
      <c r="D1312" s="322" t="s">
        <v>214</v>
      </c>
      <c r="E1312" s="331" t="s">
        <v>120</v>
      </c>
      <c r="F1312" s="320" t="str">
        <f t="shared" si="20"/>
        <v>NO_EX_M_2014_1000 NAC_6_3</v>
      </c>
      <c r="G1312" s="663"/>
    </row>
    <row r="1313" spans="1:7" ht="13.5" thickBot="1" x14ac:dyDescent="0.25">
      <c r="A1313" s="369" t="str">
        <f>Cover!$G$25</f>
        <v>NO</v>
      </c>
      <c r="B1313" s="322" t="s">
        <v>220</v>
      </c>
      <c r="C1313" s="320">
        <v>2014</v>
      </c>
      <c r="D1313" s="322" t="s">
        <v>214</v>
      </c>
      <c r="E1313" s="331" t="s">
        <v>121</v>
      </c>
      <c r="F1313" s="320" t="str">
        <f t="shared" si="20"/>
        <v>NO_EX_M_2014_1000 NAC_6_3_1</v>
      </c>
      <c r="G1313" s="663"/>
    </row>
    <row r="1314" spans="1:7" ht="13.5" thickBot="1" x14ac:dyDescent="0.25">
      <c r="A1314" s="369" t="str">
        <f>Cover!$G$25</f>
        <v>NO</v>
      </c>
      <c r="B1314" s="322" t="s">
        <v>220</v>
      </c>
      <c r="C1314" s="320">
        <v>2014</v>
      </c>
      <c r="D1314" s="322" t="s">
        <v>214</v>
      </c>
      <c r="E1314" s="331" t="s">
        <v>122</v>
      </c>
      <c r="F1314" s="320" t="str">
        <f t="shared" si="20"/>
        <v>NO_EX_M_2014_1000 NAC_6_4</v>
      </c>
      <c r="G1314" s="663"/>
    </row>
    <row r="1315" spans="1:7" ht="13.5" thickBot="1" x14ac:dyDescent="0.25">
      <c r="A1315" s="369" t="str">
        <f>Cover!$G$25</f>
        <v>NO</v>
      </c>
      <c r="B1315" s="322" t="s">
        <v>220</v>
      </c>
      <c r="C1315" s="320">
        <v>2014</v>
      </c>
      <c r="D1315" s="322" t="s">
        <v>214</v>
      </c>
      <c r="E1315" s="331" t="s">
        <v>123</v>
      </c>
      <c r="F1315" s="320" t="str">
        <f t="shared" si="20"/>
        <v>NO_EX_M_2014_1000 NAC_6_4_1</v>
      </c>
      <c r="G1315" s="663"/>
    </row>
    <row r="1316" spans="1:7" ht="13.5" thickBot="1" x14ac:dyDescent="0.25">
      <c r="A1316" s="369" t="str">
        <f>Cover!$G$25</f>
        <v>NO</v>
      </c>
      <c r="B1316" s="322" t="s">
        <v>220</v>
      </c>
      <c r="C1316" s="320">
        <v>2014</v>
      </c>
      <c r="D1316" s="322" t="s">
        <v>214</v>
      </c>
      <c r="E1316" s="331" t="s">
        <v>124</v>
      </c>
      <c r="F1316" s="320" t="str">
        <f t="shared" si="20"/>
        <v>NO_EX_M_2014_1000 NAC_6_4_2</v>
      </c>
      <c r="G1316" s="663"/>
    </row>
    <row r="1317" spans="1:7" ht="13.5" thickBot="1" x14ac:dyDescent="0.25">
      <c r="A1317" s="369" t="str">
        <f>Cover!$G$25</f>
        <v>NO</v>
      </c>
      <c r="B1317" s="322" t="s">
        <v>220</v>
      </c>
      <c r="C1317" s="320">
        <v>2014</v>
      </c>
      <c r="D1317" s="322" t="s">
        <v>214</v>
      </c>
      <c r="E1317" s="331" t="s">
        <v>125</v>
      </c>
      <c r="F1317" s="320" t="str">
        <f t="shared" si="20"/>
        <v>NO_EX_M_2014_1000 NAC_6_4_3</v>
      </c>
      <c r="G1317" s="663"/>
    </row>
    <row r="1318" spans="1:7" ht="13.5" thickBot="1" x14ac:dyDescent="0.25">
      <c r="A1318" s="369" t="str">
        <f>Cover!$G$25</f>
        <v>NO</v>
      </c>
      <c r="B1318" s="322" t="s">
        <v>220</v>
      </c>
      <c r="C1318" s="320">
        <v>2014</v>
      </c>
      <c r="D1318" s="322" t="s">
        <v>214</v>
      </c>
      <c r="E1318" s="331">
        <v>7</v>
      </c>
      <c r="F1318" s="320" t="str">
        <f t="shared" si="20"/>
        <v>NO_EX_M_2014_1000 NAC_7</v>
      </c>
      <c r="G1318" s="663"/>
    </row>
    <row r="1319" spans="1:7" ht="13.5" thickBot="1" x14ac:dyDescent="0.25">
      <c r="A1319" s="369" t="str">
        <f>Cover!$G$25</f>
        <v>NO</v>
      </c>
      <c r="B1319" s="322" t="s">
        <v>220</v>
      </c>
      <c r="C1319" s="320">
        <v>2014</v>
      </c>
      <c r="D1319" s="322" t="s">
        <v>214</v>
      </c>
      <c r="E1319" s="331" t="s">
        <v>126</v>
      </c>
      <c r="F1319" s="320" t="str">
        <f t="shared" si="20"/>
        <v>NO_EX_M_2014_1000 NAC_7_1</v>
      </c>
      <c r="G1319" s="663"/>
    </row>
    <row r="1320" spans="1:7" ht="13.5" thickBot="1" x14ac:dyDescent="0.25">
      <c r="A1320" s="369" t="str">
        <f>Cover!$G$25</f>
        <v>NO</v>
      </c>
      <c r="B1320" s="322" t="s">
        <v>220</v>
      </c>
      <c r="C1320" s="320">
        <v>2014</v>
      </c>
      <c r="D1320" s="322" t="s">
        <v>214</v>
      </c>
      <c r="E1320" s="331" t="s">
        <v>127</v>
      </c>
      <c r="F1320" s="320" t="str">
        <f t="shared" si="20"/>
        <v>NO_EX_M_2014_1000 NAC_7_2</v>
      </c>
      <c r="G1320" s="663"/>
    </row>
    <row r="1321" spans="1:7" ht="13.5" thickBot="1" x14ac:dyDescent="0.25">
      <c r="A1321" s="369" t="str">
        <f>Cover!$G$25</f>
        <v>NO</v>
      </c>
      <c r="B1321" s="322" t="s">
        <v>220</v>
      </c>
      <c r="C1321" s="320">
        <v>2014</v>
      </c>
      <c r="D1321" s="322" t="s">
        <v>214</v>
      </c>
      <c r="E1321" s="331" t="s">
        <v>128</v>
      </c>
      <c r="F1321" s="320" t="str">
        <f t="shared" si="20"/>
        <v>NO_EX_M_2014_1000 NAC_7_3</v>
      </c>
      <c r="G1321" s="663"/>
    </row>
    <row r="1322" spans="1:7" ht="13.5" thickBot="1" x14ac:dyDescent="0.25">
      <c r="A1322" s="369" t="str">
        <f>Cover!$G$25</f>
        <v>NO</v>
      </c>
      <c r="B1322" s="322" t="s">
        <v>220</v>
      </c>
      <c r="C1322" s="320">
        <v>2014</v>
      </c>
      <c r="D1322" s="322" t="s">
        <v>214</v>
      </c>
      <c r="E1322" s="331" t="s">
        <v>129</v>
      </c>
      <c r="F1322" s="320" t="str">
        <f t="shared" si="20"/>
        <v>NO_EX_M_2014_1000 NAC_7_3_1</v>
      </c>
      <c r="G1322" s="663"/>
    </row>
    <row r="1323" spans="1:7" ht="13.5" thickBot="1" x14ac:dyDescent="0.25">
      <c r="A1323" s="369" t="str">
        <f>Cover!$G$25</f>
        <v>NO</v>
      </c>
      <c r="B1323" s="322" t="s">
        <v>220</v>
      </c>
      <c r="C1323" s="320">
        <v>2014</v>
      </c>
      <c r="D1323" s="322" t="s">
        <v>214</v>
      </c>
      <c r="E1323" s="331" t="s">
        <v>130</v>
      </c>
      <c r="F1323" s="320" t="str">
        <f t="shared" si="20"/>
        <v>NO_EX_M_2014_1000 NAC_7_3_2</v>
      </c>
      <c r="G1323" s="663"/>
    </row>
    <row r="1324" spans="1:7" ht="13.5" thickBot="1" x14ac:dyDescent="0.25">
      <c r="A1324" s="369" t="str">
        <f>Cover!$G$25</f>
        <v>NO</v>
      </c>
      <c r="B1324" s="322" t="s">
        <v>220</v>
      </c>
      <c r="C1324" s="320">
        <v>2014</v>
      </c>
      <c r="D1324" s="322" t="s">
        <v>214</v>
      </c>
      <c r="E1324" s="331" t="s">
        <v>131</v>
      </c>
      <c r="F1324" s="320" t="str">
        <f t="shared" si="20"/>
        <v>NO_EX_M_2014_1000 NAC_7_3_3</v>
      </c>
      <c r="G1324" s="663"/>
    </row>
    <row r="1325" spans="1:7" ht="13.5" thickBot="1" x14ac:dyDescent="0.25">
      <c r="A1325" s="369" t="str">
        <f>Cover!$G$25</f>
        <v>NO</v>
      </c>
      <c r="B1325" s="322" t="s">
        <v>220</v>
      </c>
      <c r="C1325" s="320">
        <v>2014</v>
      </c>
      <c r="D1325" s="322" t="s">
        <v>214</v>
      </c>
      <c r="E1325" s="331" t="s">
        <v>132</v>
      </c>
      <c r="F1325" s="320" t="str">
        <f t="shared" si="20"/>
        <v>NO_EX_M_2014_1000 NAC_7_3_4</v>
      </c>
      <c r="G1325" s="663"/>
    </row>
    <row r="1326" spans="1:7" ht="13.5" thickBot="1" x14ac:dyDescent="0.25">
      <c r="A1326" s="369" t="str">
        <f>Cover!$G$25</f>
        <v>NO</v>
      </c>
      <c r="B1326" s="322" t="s">
        <v>220</v>
      </c>
      <c r="C1326" s="320">
        <v>2014</v>
      </c>
      <c r="D1326" s="322" t="s">
        <v>214</v>
      </c>
      <c r="E1326" s="331" t="s">
        <v>133</v>
      </c>
      <c r="F1326" s="320" t="str">
        <f t="shared" si="20"/>
        <v>NO_EX_M_2014_1000 NAC_7_4</v>
      </c>
      <c r="G1326" s="663"/>
    </row>
    <row r="1327" spans="1:7" ht="13.5" thickBot="1" x14ac:dyDescent="0.25">
      <c r="A1327" s="369" t="str">
        <f>Cover!$G$25</f>
        <v>NO</v>
      </c>
      <c r="B1327" s="322" t="s">
        <v>220</v>
      </c>
      <c r="C1327" s="320">
        <v>2014</v>
      </c>
      <c r="D1327" s="322" t="s">
        <v>214</v>
      </c>
      <c r="E1327" s="331">
        <v>8</v>
      </c>
      <c r="F1327" s="320" t="str">
        <f t="shared" si="20"/>
        <v>NO_EX_M_2014_1000 NAC_8</v>
      </c>
      <c r="G1327" s="663"/>
    </row>
    <row r="1328" spans="1:7" ht="13.5" thickBot="1" x14ac:dyDescent="0.25">
      <c r="A1328" s="369" t="str">
        <f>Cover!$G$25</f>
        <v>NO</v>
      </c>
      <c r="B1328" s="322" t="s">
        <v>220</v>
      </c>
      <c r="C1328" s="320">
        <v>2014</v>
      </c>
      <c r="D1328" s="322" t="s">
        <v>214</v>
      </c>
      <c r="E1328" s="331" t="s">
        <v>134</v>
      </c>
      <c r="F1328" s="320" t="str">
        <f t="shared" si="20"/>
        <v>NO_EX_M_2014_1000 NAC_8_1</v>
      </c>
      <c r="G1328" s="663"/>
    </row>
    <row r="1329" spans="1:7" ht="13.5" thickBot="1" x14ac:dyDescent="0.25">
      <c r="A1329" s="369" t="str">
        <f>Cover!$G$25</f>
        <v>NO</v>
      </c>
      <c r="B1329" s="322" t="s">
        <v>220</v>
      </c>
      <c r="C1329" s="320">
        <v>2014</v>
      </c>
      <c r="D1329" s="322" t="s">
        <v>214</v>
      </c>
      <c r="E1329" s="331" t="s">
        <v>135</v>
      </c>
      <c r="F1329" s="320" t="str">
        <f t="shared" si="20"/>
        <v>NO_EX_M_2014_1000 NAC_8_2</v>
      </c>
      <c r="G1329" s="663"/>
    </row>
    <row r="1330" spans="1:7" ht="13.5" thickBot="1" x14ac:dyDescent="0.25">
      <c r="A1330" s="369" t="str">
        <f>Cover!$G$25</f>
        <v>NO</v>
      </c>
      <c r="B1330" s="322" t="s">
        <v>220</v>
      </c>
      <c r="C1330" s="320">
        <v>2014</v>
      </c>
      <c r="D1330" s="322" t="s">
        <v>214</v>
      </c>
      <c r="E1330" s="331">
        <v>9</v>
      </c>
      <c r="F1330" s="320" t="str">
        <f t="shared" si="20"/>
        <v>NO_EX_M_2014_1000 NAC_9</v>
      </c>
      <c r="G1330" s="663"/>
    </row>
    <row r="1331" spans="1:7" ht="13.5" thickBot="1" x14ac:dyDescent="0.25">
      <c r="A1331" s="369" t="str">
        <f>Cover!$G$25</f>
        <v>NO</v>
      </c>
      <c r="B1331" s="322" t="s">
        <v>220</v>
      </c>
      <c r="C1331" s="320">
        <v>2014</v>
      </c>
      <c r="D1331" s="322" t="s">
        <v>214</v>
      </c>
      <c r="E1331" s="331">
        <v>10</v>
      </c>
      <c r="F1331" s="320" t="str">
        <f t="shared" si="20"/>
        <v>NO_EX_M_2014_1000 NAC_10</v>
      </c>
      <c r="G1331" s="663"/>
    </row>
    <row r="1332" spans="1:7" ht="13.5" thickBot="1" x14ac:dyDescent="0.25">
      <c r="A1332" s="369" t="str">
        <f>Cover!$G$25</f>
        <v>NO</v>
      </c>
      <c r="B1332" s="322" t="s">
        <v>220</v>
      </c>
      <c r="C1332" s="320">
        <v>2014</v>
      </c>
      <c r="D1332" s="322" t="s">
        <v>214</v>
      </c>
      <c r="E1332" s="331" t="s">
        <v>136</v>
      </c>
      <c r="F1332" s="320" t="str">
        <f t="shared" si="20"/>
        <v>NO_EX_M_2014_1000 NAC_10_1</v>
      </c>
      <c r="G1332" s="663"/>
    </row>
    <row r="1333" spans="1:7" ht="13.5" thickBot="1" x14ac:dyDescent="0.25">
      <c r="A1333" s="369" t="str">
        <f>Cover!$G$25</f>
        <v>NO</v>
      </c>
      <c r="B1333" s="340" t="s">
        <v>220</v>
      </c>
      <c r="C1333" s="320">
        <v>2014</v>
      </c>
      <c r="D1333" s="340" t="s">
        <v>214</v>
      </c>
      <c r="E1333" s="344" t="s">
        <v>137</v>
      </c>
      <c r="F1333" s="320" t="str">
        <f t="shared" si="20"/>
        <v>NO_EX_M_2014_1000 NAC_10_1_1</v>
      </c>
      <c r="G1333" s="663"/>
    </row>
    <row r="1334" spans="1:7" ht="13.5" thickBot="1" x14ac:dyDescent="0.25">
      <c r="A1334" s="369" t="str">
        <f>Cover!$G$25</f>
        <v>NO</v>
      </c>
      <c r="B1334" s="324" t="s">
        <v>220</v>
      </c>
      <c r="C1334" s="320">
        <v>2014</v>
      </c>
      <c r="D1334" s="324" t="s">
        <v>214</v>
      </c>
      <c r="E1334" s="338" t="s">
        <v>138</v>
      </c>
      <c r="F1334" s="320" t="str">
        <f t="shared" si="20"/>
        <v>NO_EX_M_2014_1000 NAC_10_1_2</v>
      </c>
      <c r="G1334" s="663"/>
    </row>
    <row r="1335" spans="1:7" ht="13.5" thickBot="1" x14ac:dyDescent="0.25">
      <c r="A1335" s="369" t="str">
        <f>Cover!$G$25</f>
        <v>NO</v>
      </c>
      <c r="B1335" s="322" t="s">
        <v>220</v>
      </c>
      <c r="C1335" s="320">
        <v>2014</v>
      </c>
      <c r="D1335" s="322" t="s">
        <v>214</v>
      </c>
      <c r="E1335" s="331" t="s">
        <v>139</v>
      </c>
      <c r="F1335" s="320" t="str">
        <f t="shared" si="20"/>
        <v>NO_EX_M_2014_1000 NAC_10_1_3</v>
      </c>
      <c r="G1335" s="663"/>
    </row>
    <row r="1336" spans="1:7" ht="13.5" thickBot="1" x14ac:dyDescent="0.25">
      <c r="A1336" s="369" t="str">
        <f>Cover!$G$25</f>
        <v>NO</v>
      </c>
      <c r="B1336" s="322" t="s">
        <v>220</v>
      </c>
      <c r="C1336" s="320">
        <v>2014</v>
      </c>
      <c r="D1336" s="322" t="s">
        <v>214</v>
      </c>
      <c r="E1336" s="331" t="s">
        <v>140</v>
      </c>
      <c r="F1336" s="320" t="str">
        <f t="shared" si="20"/>
        <v>NO_EX_M_2014_1000 NAC_10_1_4</v>
      </c>
      <c r="G1336" s="663"/>
    </row>
    <row r="1337" spans="1:7" ht="13.5" thickBot="1" x14ac:dyDescent="0.25">
      <c r="A1337" s="369" t="str">
        <f>Cover!$G$25</f>
        <v>NO</v>
      </c>
      <c r="B1337" s="322" t="s">
        <v>220</v>
      </c>
      <c r="C1337" s="320">
        <v>2014</v>
      </c>
      <c r="D1337" s="322" t="s">
        <v>214</v>
      </c>
      <c r="E1337" s="331" t="s">
        <v>141</v>
      </c>
      <c r="F1337" s="320" t="str">
        <f t="shared" si="20"/>
        <v>NO_EX_M_2014_1000 NAC_10_2</v>
      </c>
      <c r="G1337" s="663"/>
    </row>
    <row r="1338" spans="1:7" ht="13.5" thickBot="1" x14ac:dyDescent="0.25">
      <c r="A1338" s="369" t="str">
        <f>Cover!$G$25</f>
        <v>NO</v>
      </c>
      <c r="B1338" s="322" t="s">
        <v>220</v>
      </c>
      <c r="C1338" s="320">
        <v>2014</v>
      </c>
      <c r="D1338" s="322" t="s">
        <v>214</v>
      </c>
      <c r="E1338" s="331" t="s">
        <v>142</v>
      </c>
      <c r="F1338" s="320" t="str">
        <f t="shared" si="20"/>
        <v>NO_EX_M_2014_1000 NAC_10_3</v>
      </c>
      <c r="G1338" s="663"/>
    </row>
    <row r="1339" spans="1:7" ht="13.5" thickBot="1" x14ac:dyDescent="0.25">
      <c r="A1339" s="369" t="str">
        <f>Cover!$G$25</f>
        <v>NO</v>
      </c>
      <c r="B1339" s="322" t="s">
        <v>220</v>
      </c>
      <c r="C1339" s="320">
        <v>2014</v>
      </c>
      <c r="D1339" s="322" t="s">
        <v>214</v>
      </c>
      <c r="E1339" s="331" t="s">
        <v>143</v>
      </c>
      <c r="F1339" s="320" t="str">
        <f t="shared" si="20"/>
        <v>NO_EX_M_2014_1000 NAC_10_3_1</v>
      </c>
      <c r="G1339" s="663"/>
    </row>
    <row r="1340" spans="1:7" ht="13.5" thickBot="1" x14ac:dyDescent="0.25">
      <c r="A1340" s="369" t="str">
        <f>Cover!$G$25</f>
        <v>NO</v>
      </c>
      <c r="B1340" s="322" t="s">
        <v>220</v>
      </c>
      <c r="C1340" s="320">
        <v>2014</v>
      </c>
      <c r="D1340" s="322" t="s">
        <v>214</v>
      </c>
      <c r="E1340" s="331" t="s">
        <v>144</v>
      </c>
      <c r="F1340" s="320" t="str">
        <f t="shared" si="20"/>
        <v>NO_EX_M_2014_1000 NAC_10_3_2</v>
      </c>
      <c r="G1340" s="663"/>
    </row>
    <row r="1341" spans="1:7" ht="13.5" thickBot="1" x14ac:dyDescent="0.25">
      <c r="A1341" s="369" t="str">
        <f>Cover!$G$25</f>
        <v>NO</v>
      </c>
      <c r="B1341" s="322" t="s">
        <v>220</v>
      </c>
      <c r="C1341" s="320">
        <v>2014</v>
      </c>
      <c r="D1341" s="322" t="s">
        <v>214</v>
      </c>
      <c r="E1341" s="331" t="s">
        <v>145</v>
      </c>
      <c r="F1341" s="320" t="str">
        <f t="shared" si="20"/>
        <v>NO_EX_M_2014_1000 NAC_10_3_3</v>
      </c>
      <c r="G1341" s="663"/>
    </row>
    <row r="1342" spans="1:7" ht="13.5" thickBot="1" x14ac:dyDescent="0.25">
      <c r="A1342" s="369" t="str">
        <f>Cover!$G$25</f>
        <v>NO</v>
      </c>
      <c r="B1342" s="322" t="s">
        <v>220</v>
      </c>
      <c r="C1342" s="320">
        <v>2014</v>
      </c>
      <c r="D1342" s="322" t="s">
        <v>214</v>
      </c>
      <c r="E1342" s="331" t="s">
        <v>146</v>
      </c>
      <c r="F1342" s="320" t="str">
        <f t="shared" si="20"/>
        <v>NO_EX_M_2014_1000 NAC_10_3_4</v>
      </c>
      <c r="G1342" s="663"/>
    </row>
    <row r="1343" spans="1:7" ht="13.5" thickBot="1" x14ac:dyDescent="0.25">
      <c r="A1343" s="369" t="str">
        <f>Cover!$G$25</f>
        <v>NO</v>
      </c>
      <c r="B1343" s="322" t="s">
        <v>220</v>
      </c>
      <c r="C1343" s="320">
        <v>2014</v>
      </c>
      <c r="D1343" s="322" t="s">
        <v>214</v>
      </c>
      <c r="E1343" s="331" t="s">
        <v>147</v>
      </c>
      <c r="F1343" s="320" t="str">
        <f t="shared" si="20"/>
        <v>NO_EX_M_2014_1000 NAC_10_4</v>
      </c>
      <c r="G1343" s="663"/>
    </row>
    <row r="1344" spans="1:7" ht="13.5" thickBot="1" x14ac:dyDescent="0.25">
      <c r="A1344" s="369" t="str">
        <f>Cover!$G$25</f>
        <v>NO</v>
      </c>
      <c r="B1344" s="322" t="s">
        <v>219</v>
      </c>
      <c r="C1344" s="320">
        <v>2014</v>
      </c>
      <c r="D1344" s="322" t="s">
        <v>291</v>
      </c>
      <c r="E1344" s="331">
        <v>1</v>
      </c>
      <c r="F1344" s="320" t="str">
        <f t="shared" si="20"/>
        <v>NO_EX_X_2014_1000 m3_1</v>
      </c>
      <c r="G1344" s="663"/>
    </row>
    <row r="1345" spans="1:7" ht="13.5" thickBot="1" x14ac:dyDescent="0.25">
      <c r="A1345" s="369" t="str">
        <f>Cover!$G$25</f>
        <v>NO</v>
      </c>
      <c r="B1345" s="322" t="s">
        <v>219</v>
      </c>
      <c r="C1345" s="320">
        <v>2014</v>
      </c>
      <c r="D1345" s="322" t="s">
        <v>291</v>
      </c>
      <c r="E1345" s="331" t="s">
        <v>93</v>
      </c>
      <c r="F1345" s="320" t="str">
        <f t="shared" si="20"/>
        <v>NO_EX_X_2014_1000 m3_1_1</v>
      </c>
      <c r="G1345" s="663"/>
    </row>
    <row r="1346" spans="1:7" ht="13.5" thickBot="1" x14ac:dyDescent="0.25">
      <c r="A1346" s="369" t="str">
        <f>Cover!$G$25</f>
        <v>NO</v>
      </c>
      <c r="B1346" s="322" t="s">
        <v>219</v>
      </c>
      <c r="C1346" s="320">
        <v>2014</v>
      </c>
      <c r="D1346" s="322" t="s">
        <v>291</v>
      </c>
      <c r="E1346" s="331" t="s">
        <v>96</v>
      </c>
      <c r="F1346" s="320" t="str">
        <f t="shared" si="20"/>
        <v>NO_EX_X_2014_1000 m3_1_2</v>
      </c>
      <c r="G1346" s="663"/>
    </row>
    <row r="1347" spans="1:7" ht="13.5" thickBot="1" x14ac:dyDescent="0.25">
      <c r="A1347" s="369" t="str">
        <f>Cover!$G$25</f>
        <v>NO</v>
      </c>
      <c r="B1347" s="322" t="s">
        <v>219</v>
      </c>
      <c r="C1347" s="320">
        <v>2014</v>
      </c>
      <c r="D1347" s="322" t="s">
        <v>291</v>
      </c>
      <c r="E1347" s="331" t="s">
        <v>97</v>
      </c>
      <c r="F1347" s="320" t="str">
        <f t="shared" ref="F1347:F1410" si="21">CONCATENATE(A1347,"_",B1347,"_",C1347,"_",D1347,"_",E1347)</f>
        <v>NO_EX_X_2014_1000 m3_1_2_C</v>
      </c>
      <c r="G1347" s="663"/>
    </row>
    <row r="1348" spans="1:7" ht="13.5" thickBot="1" x14ac:dyDescent="0.25">
      <c r="A1348" s="369" t="str">
        <f>Cover!$G$25</f>
        <v>NO</v>
      </c>
      <c r="B1348" s="322" t="s">
        <v>219</v>
      </c>
      <c r="C1348" s="320">
        <v>2014</v>
      </c>
      <c r="D1348" s="322" t="s">
        <v>291</v>
      </c>
      <c r="E1348" s="331" t="s">
        <v>98</v>
      </c>
      <c r="F1348" s="320" t="str">
        <f t="shared" si="21"/>
        <v>NO_EX_X_2014_1000 m3_1_2_NC</v>
      </c>
      <c r="G1348" s="663"/>
    </row>
    <row r="1349" spans="1:7" ht="13.5" thickBot="1" x14ac:dyDescent="0.25">
      <c r="A1349" s="369" t="str">
        <f>Cover!$G$25</f>
        <v>NO</v>
      </c>
      <c r="B1349" s="322" t="s">
        <v>219</v>
      </c>
      <c r="C1349" s="320">
        <v>2014</v>
      </c>
      <c r="D1349" s="322" t="s">
        <v>291</v>
      </c>
      <c r="E1349" s="331" t="s">
        <v>99</v>
      </c>
      <c r="F1349" s="320" t="str">
        <f t="shared" si="21"/>
        <v>NO_EX_X_2014_1000 m3_1_2_NC_T</v>
      </c>
      <c r="G1349" s="663"/>
    </row>
    <row r="1350" spans="1:7" ht="13.5" thickBot="1" x14ac:dyDescent="0.25">
      <c r="A1350" s="369" t="str">
        <f>Cover!$G$25</f>
        <v>NO</v>
      </c>
      <c r="B1350" s="322" t="s">
        <v>219</v>
      </c>
      <c r="C1350" s="320">
        <v>2014</v>
      </c>
      <c r="D1350" s="322" t="s">
        <v>360</v>
      </c>
      <c r="E1350" s="331">
        <v>2</v>
      </c>
      <c r="F1350" s="320" t="str">
        <f t="shared" si="21"/>
        <v>NO_EX_X_2014_1000 mt_2</v>
      </c>
      <c r="G1350" s="663"/>
    </row>
    <row r="1351" spans="1:7" ht="13.5" thickBot="1" x14ac:dyDescent="0.25">
      <c r="A1351" s="369" t="str">
        <f>Cover!$G$25</f>
        <v>NO</v>
      </c>
      <c r="B1351" s="322" t="s">
        <v>219</v>
      </c>
      <c r="C1351" s="320">
        <v>2014</v>
      </c>
      <c r="D1351" s="322" t="s">
        <v>291</v>
      </c>
      <c r="E1351" s="331">
        <v>3</v>
      </c>
      <c r="F1351" s="320" t="str">
        <f t="shared" si="21"/>
        <v>NO_EX_X_2014_1000 m3_3</v>
      </c>
      <c r="G1351" s="663"/>
    </row>
    <row r="1352" spans="1:7" ht="13.5" thickBot="1" x14ac:dyDescent="0.25">
      <c r="A1352" s="369" t="str">
        <f>Cover!$G$25</f>
        <v>NO</v>
      </c>
      <c r="B1352" s="322" t="s">
        <v>219</v>
      </c>
      <c r="C1352" s="320">
        <v>2014</v>
      </c>
      <c r="D1352" s="322" t="s">
        <v>291</v>
      </c>
      <c r="E1352" s="331" t="s">
        <v>378</v>
      </c>
      <c r="F1352" s="320" t="str">
        <f t="shared" si="21"/>
        <v>NO_EX_X_2014_1000 m3_3_1</v>
      </c>
      <c r="G1352" s="663"/>
    </row>
    <row r="1353" spans="1:7" ht="13.5" thickBot="1" x14ac:dyDescent="0.25">
      <c r="A1353" s="369" t="str">
        <f>Cover!$G$25</f>
        <v>NO</v>
      </c>
      <c r="B1353" s="322" t="s">
        <v>219</v>
      </c>
      <c r="C1353" s="320">
        <v>2014</v>
      </c>
      <c r="D1353" s="322" t="s">
        <v>291</v>
      </c>
      <c r="E1353" s="331" t="s">
        <v>379</v>
      </c>
      <c r="F1353" s="320" t="str">
        <f t="shared" si="21"/>
        <v>NO_EX_X_2014_1000 m3_3_2</v>
      </c>
      <c r="G1353" s="663"/>
    </row>
    <row r="1354" spans="1:7" ht="13.5" thickBot="1" x14ac:dyDescent="0.25">
      <c r="A1354" s="369" t="str">
        <f>Cover!$G$25</f>
        <v>NO</v>
      </c>
      <c r="B1354" s="322" t="s">
        <v>219</v>
      </c>
      <c r="C1354" s="320">
        <v>2014</v>
      </c>
      <c r="D1354" s="322" t="s">
        <v>360</v>
      </c>
      <c r="E1354" s="331">
        <v>4</v>
      </c>
      <c r="F1354" s="320" t="str">
        <f t="shared" si="21"/>
        <v>NO_EX_X_2014_1000 mt_4</v>
      </c>
      <c r="G1354" s="663"/>
    </row>
    <row r="1355" spans="1:7" ht="13.5" thickBot="1" x14ac:dyDescent="0.25">
      <c r="A1355" s="369" t="str">
        <f>Cover!$G$25</f>
        <v>NO</v>
      </c>
      <c r="B1355" s="322" t="s">
        <v>219</v>
      </c>
      <c r="C1355" s="320">
        <v>2014</v>
      </c>
      <c r="D1355" s="322" t="s">
        <v>360</v>
      </c>
      <c r="E1355" s="331" t="s">
        <v>380</v>
      </c>
      <c r="F1355" s="320" t="str">
        <f t="shared" si="21"/>
        <v>NO_EX_X_2014_1000 mt_4_1</v>
      </c>
      <c r="G1355" s="663"/>
    </row>
    <row r="1356" spans="1:7" ht="13.5" thickBot="1" x14ac:dyDescent="0.25">
      <c r="A1356" s="369" t="str">
        <f>Cover!$G$25</f>
        <v>NO</v>
      </c>
      <c r="B1356" s="322" t="s">
        <v>219</v>
      </c>
      <c r="C1356" s="320">
        <v>2014</v>
      </c>
      <c r="D1356" s="322" t="s">
        <v>360</v>
      </c>
      <c r="E1356" s="331" t="s">
        <v>381</v>
      </c>
      <c r="F1356" s="320" t="str">
        <f t="shared" si="21"/>
        <v>NO_EX_X_2014_1000 mt_4_2</v>
      </c>
      <c r="G1356" s="663"/>
    </row>
    <row r="1357" spans="1:7" ht="13.5" thickBot="1" x14ac:dyDescent="0.25">
      <c r="A1357" s="369" t="str">
        <f>Cover!$G$25</f>
        <v>NO</v>
      </c>
      <c r="B1357" s="322" t="s">
        <v>219</v>
      </c>
      <c r="C1357" s="320">
        <v>2014</v>
      </c>
      <c r="D1357" s="322" t="s">
        <v>291</v>
      </c>
      <c r="E1357" s="331">
        <v>5</v>
      </c>
      <c r="F1357" s="320" t="str">
        <f t="shared" si="21"/>
        <v>NO_EX_X_2014_1000 m3_5</v>
      </c>
      <c r="G1357" s="663"/>
    </row>
    <row r="1358" spans="1:7" ht="13.5" thickBot="1" x14ac:dyDescent="0.25">
      <c r="A1358" s="369" t="str">
        <f>Cover!$G$25</f>
        <v>NO</v>
      </c>
      <c r="B1358" s="322" t="s">
        <v>219</v>
      </c>
      <c r="C1358" s="320">
        <v>2014</v>
      </c>
      <c r="D1358" s="322" t="s">
        <v>291</v>
      </c>
      <c r="E1358" s="331" t="s">
        <v>109</v>
      </c>
      <c r="F1358" s="320" t="str">
        <f t="shared" si="21"/>
        <v>NO_EX_X_2014_1000 m3_5_C</v>
      </c>
      <c r="G1358" s="663"/>
    </row>
    <row r="1359" spans="1:7" ht="13.5" thickBot="1" x14ac:dyDescent="0.25">
      <c r="A1359" s="369" t="str">
        <f>Cover!$G$25</f>
        <v>NO</v>
      </c>
      <c r="B1359" s="322" t="s">
        <v>219</v>
      </c>
      <c r="C1359" s="320">
        <v>2014</v>
      </c>
      <c r="D1359" s="322" t="s">
        <v>291</v>
      </c>
      <c r="E1359" s="331" t="s">
        <v>110</v>
      </c>
      <c r="F1359" s="320" t="str">
        <f t="shared" si="21"/>
        <v>NO_EX_X_2014_1000 m3_5_NC</v>
      </c>
      <c r="G1359" s="663"/>
    </row>
    <row r="1360" spans="1:7" ht="13.5" thickBot="1" x14ac:dyDescent="0.25">
      <c r="A1360" s="369" t="str">
        <f>Cover!$G$25</f>
        <v>NO</v>
      </c>
      <c r="B1360" s="322" t="s">
        <v>219</v>
      </c>
      <c r="C1360" s="320">
        <v>2014</v>
      </c>
      <c r="D1360" s="322" t="s">
        <v>291</v>
      </c>
      <c r="E1360" s="331" t="s">
        <v>111</v>
      </c>
      <c r="F1360" s="320" t="str">
        <f t="shared" si="21"/>
        <v>NO_EX_X_2014_1000 m3_5_NC_T</v>
      </c>
      <c r="G1360" s="663"/>
    </row>
    <row r="1361" spans="1:7" ht="13.5" thickBot="1" x14ac:dyDescent="0.25">
      <c r="A1361" s="369" t="str">
        <f>Cover!$G$25</f>
        <v>NO</v>
      </c>
      <c r="B1361" s="322" t="s">
        <v>219</v>
      </c>
      <c r="C1361" s="320">
        <v>2014</v>
      </c>
      <c r="D1361" s="322" t="s">
        <v>291</v>
      </c>
      <c r="E1361" s="331">
        <v>6</v>
      </c>
      <c r="F1361" s="320" t="str">
        <f t="shared" si="21"/>
        <v>NO_EX_X_2014_1000 m3_6</v>
      </c>
      <c r="G1361" s="663"/>
    </row>
    <row r="1362" spans="1:7" ht="13.5" thickBot="1" x14ac:dyDescent="0.25">
      <c r="A1362" s="369" t="str">
        <f>Cover!$G$25</f>
        <v>NO</v>
      </c>
      <c r="B1362" s="322" t="s">
        <v>219</v>
      </c>
      <c r="C1362" s="320">
        <v>2014</v>
      </c>
      <c r="D1362" s="322" t="s">
        <v>291</v>
      </c>
      <c r="E1362" s="331" t="s">
        <v>112</v>
      </c>
      <c r="F1362" s="320" t="str">
        <f t="shared" si="21"/>
        <v>NO_EX_X_2014_1000 m3_6_1</v>
      </c>
      <c r="G1362" s="663"/>
    </row>
    <row r="1363" spans="1:7" ht="13.5" thickBot="1" x14ac:dyDescent="0.25">
      <c r="A1363" s="369" t="str">
        <f>Cover!$G$25</f>
        <v>NO</v>
      </c>
      <c r="B1363" s="322" t="s">
        <v>219</v>
      </c>
      <c r="C1363" s="320">
        <v>2014</v>
      </c>
      <c r="D1363" s="322" t="s">
        <v>291</v>
      </c>
      <c r="E1363" s="331" t="s">
        <v>113</v>
      </c>
      <c r="F1363" s="320" t="str">
        <f t="shared" si="21"/>
        <v>NO_EX_X_2014_1000 m3_6_1_C</v>
      </c>
      <c r="G1363" s="663"/>
    </row>
    <row r="1364" spans="1:7" ht="13.5" thickBot="1" x14ac:dyDescent="0.25">
      <c r="A1364" s="369" t="str">
        <f>Cover!$G$25</f>
        <v>NO</v>
      </c>
      <c r="B1364" s="322" t="s">
        <v>219</v>
      </c>
      <c r="C1364" s="320">
        <v>2014</v>
      </c>
      <c r="D1364" s="322" t="s">
        <v>291</v>
      </c>
      <c r="E1364" s="331" t="s">
        <v>114</v>
      </c>
      <c r="F1364" s="320" t="str">
        <f t="shared" si="21"/>
        <v>NO_EX_X_2014_1000 m3_6_1_NC</v>
      </c>
      <c r="G1364" s="663"/>
    </row>
    <row r="1365" spans="1:7" ht="13.5" thickBot="1" x14ac:dyDescent="0.25">
      <c r="A1365" s="369" t="str">
        <f>Cover!$G$25</f>
        <v>NO</v>
      </c>
      <c r="B1365" s="322" t="s">
        <v>219</v>
      </c>
      <c r="C1365" s="320">
        <v>2014</v>
      </c>
      <c r="D1365" s="322" t="s">
        <v>291</v>
      </c>
      <c r="E1365" s="331" t="s">
        <v>115</v>
      </c>
      <c r="F1365" s="320" t="str">
        <f t="shared" si="21"/>
        <v>NO_EX_X_2014_1000 m3_6_1_NC_T</v>
      </c>
      <c r="G1365" s="663"/>
    </row>
    <row r="1366" spans="1:7" ht="13.5" thickBot="1" x14ac:dyDescent="0.25">
      <c r="A1366" s="369" t="str">
        <f>Cover!$G$25</f>
        <v>NO</v>
      </c>
      <c r="B1366" s="322" t="s">
        <v>219</v>
      </c>
      <c r="C1366" s="320">
        <v>2014</v>
      </c>
      <c r="D1366" s="322" t="s">
        <v>291</v>
      </c>
      <c r="E1366" s="331" t="s">
        <v>116</v>
      </c>
      <c r="F1366" s="320" t="str">
        <f t="shared" si="21"/>
        <v>NO_EX_X_2014_1000 m3_6_2</v>
      </c>
      <c r="G1366" s="663"/>
    </row>
    <row r="1367" spans="1:7" ht="13.5" thickBot="1" x14ac:dyDescent="0.25">
      <c r="A1367" s="369" t="str">
        <f>Cover!$G$25</f>
        <v>NO</v>
      </c>
      <c r="B1367" s="322" t="s">
        <v>219</v>
      </c>
      <c r="C1367" s="320">
        <v>2014</v>
      </c>
      <c r="D1367" s="322" t="s">
        <v>291</v>
      </c>
      <c r="E1367" s="331" t="s">
        <v>117</v>
      </c>
      <c r="F1367" s="320" t="str">
        <f t="shared" si="21"/>
        <v>NO_EX_X_2014_1000 m3_6_2_C</v>
      </c>
      <c r="G1367" s="663"/>
    </row>
    <row r="1368" spans="1:7" ht="13.5" thickBot="1" x14ac:dyDescent="0.25">
      <c r="A1368" s="369" t="str">
        <f>Cover!$G$25</f>
        <v>NO</v>
      </c>
      <c r="B1368" s="322" t="s">
        <v>219</v>
      </c>
      <c r="C1368" s="320">
        <v>2014</v>
      </c>
      <c r="D1368" s="322" t="s">
        <v>291</v>
      </c>
      <c r="E1368" s="331" t="s">
        <v>118</v>
      </c>
      <c r="F1368" s="320" t="str">
        <f t="shared" si="21"/>
        <v>NO_EX_X_2014_1000 m3_6_2_NC</v>
      </c>
      <c r="G1368" s="663"/>
    </row>
    <row r="1369" spans="1:7" ht="13.5" thickBot="1" x14ac:dyDescent="0.25">
      <c r="A1369" s="369" t="str">
        <f>Cover!$G$25</f>
        <v>NO</v>
      </c>
      <c r="B1369" s="322" t="s">
        <v>219</v>
      </c>
      <c r="C1369" s="320">
        <v>2014</v>
      </c>
      <c r="D1369" s="322" t="s">
        <v>291</v>
      </c>
      <c r="E1369" s="331" t="s">
        <v>119</v>
      </c>
      <c r="F1369" s="320" t="str">
        <f t="shared" si="21"/>
        <v>NO_EX_X_2014_1000 m3_6_2_NC_T</v>
      </c>
      <c r="G1369" s="663"/>
    </row>
    <row r="1370" spans="1:7" ht="13.5" thickBot="1" x14ac:dyDescent="0.25">
      <c r="A1370" s="369" t="str">
        <f>Cover!$G$25</f>
        <v>NO</v>
      </c>
      <c r="B1370" s="322" t="s">
        <v>219</v>
      </c>
      <c r="C1370" s="320">
        <v>2014</v>
      </c>
      <c r="D1370" s="322" t="s">
        <v>291</v>
      </c>
      <c r="E1370" s="331" t="s">
        <v>120</v>
      </c>
      <c r="F1370" s="320" t="str">
        <f t="shared" si="21"/>
        <v>NO_EX_X_2014_1000 m3_6_3</v>
      </c>
      <c r="G1370" s="663"/>
    </row>
    <row r="1371" spans="1:7" ht="13.5" thickBot="1" x14ac:dyDescent="0.25">
      <c r="A1371" s="369" t="str">
        <f>Cover!$G$25</f>
        <v>NO</v>
      </c>
      <c r="B1371" s="322" t="s">
        <v>219</v>
      </c>
      <c r="C1371" s="320">
        <v>2014</v>
      </c>
      <c r="D1371" s="322" t="s">
        <v>291</v>
      </c>
      <c r="E1371" s="331" t="s">
        <v>121</v>
      </c>
      <c r="F1371" s="320" t="str">
        <f t="shared" si="21"/>
        <v>NO_EX_X_2014_1000 m3_6_3_1</v>
      </c>
      <c r="G1371" s="663"/>
    </row>
    <row r="1372" spans="1:7" ht="13.5" thickBot="1" x14ac:dyDescent="0.25">
      <c r="A1372" s="369" t="str">
        <f>Cover!$G$25</f>
        <v>NO</v>
      </c>
      <c r="B1372" s="322" t="s">
        <v>219</v>
      </c>
      <c r="C1372" s="320">
        <v>2014</v>
      </c>
      <c r="D1372" s="322" t="s">
        <v>291</v>
      </c>
      <c r="E1372" s="331" t="s">
        <v>122</v>
      </c>
      <c r="F1372" s="320" t="str">
        <f t="shared" si="21"/>
        <v>NO_EX_X_2014_1000 m3_6_4</v>
      </c>
      <c r="G1372" s="663"/>
    </row>
    <row r="1373" spans="1:7" ht="13.5" thickBot="1" x14ac:dyDescent="0.25">
      <c r="A1373" s="369" t="str">
        <f>Cover!$G$25</f>
        <v>NO</v>
      </c>
      <c r="B1373" s="322" t="s">
        <v>219</v>
      </c>
      <c r="C1373" s="320">
        <v>2014</v>
      </c>
      <c r="D1373" s="322" t="s">
        <v>291</v>
      </c>
      <c r="E1373" s="331" t="s">
        <v>123</v>
      </c>
      <c r="F1373" s="320" t="str">
        <f t="shared" si="21"/>
        <v>NO_EX_X_2014_1000 m3_6_4_1</v>
      </c>
      <c r="G1373" s="663"/>
    </row>
    <row r="1374" spans="1:7" ht="13.5" thickBot="1" x14ac:dyDescent="0.25">
      <c r="A1374" s="369" t="str">
        <f>Cover!$G$25</f>
        <v>NO</v>
      </c>
      <c r="B1374" s="322" t="s">
        <v>219</v>
      </c>
      <c r="C1374" s="320">
        <v>2014</v>
      </c>
      <c r="D1374" s="322" t="s">
        <v>291</v>
      </c>
      <c r="E1374" s="331" t="s">
        <v>124</v>
      </c>
      <c r="F1374" s="320" t="str">
        <f t="shared" si="21"/>
        <v>NO_EX_X_2014_1000 m3_6_4_2</v>
      </c>
      <c r="G1374" s="663"/>
    </row>
    <row r="1375" spans="1:7" ht="13.5" thickBot="1" x14ac:dyDescent="0.25">
      <c r="A1375" s="369" t="str">
        <f>Cover!$G$25</f>
        <v>NO</v>
      </c>
      <c r="B1375" s="322" t="s">
        <v>219</v>
      </c>
      <c r="C1375" s="320">
        <v>2014</v>
      </c>
      <c r="D1375" s="322" t="s">
        <v>291</v>
      </c>
      <c r="E1375" s="331" t="s">
        <v>125</v>
      </c>
      <c r="F1375" s="320" t="str">
        <f t="shared" si="21"/>
        <v>NO_EX_X_2014_1000 m3_6_4_3</v>
      </c>
      <c r="G1375" s="663"/>
    </row>
    <row r="1376" spans="1:7" ht="13.5" thickBot="1" x14ac:dyDescent="0.25">
      <c r="A1376" s="369" t="str">
        <f>Cover!$G$25</f>
        <v>NO</v>
      </c>
      <c r="B1376" s="322" t="s">
        <v>219</v>
      </c>
      <c r="C1376" s="320">
        <v>2014</v>
      </c>
      <c r="D1376" s="322" t="s">
        <v>360</v>
      </c>
      <c r="E1376" s="331">
        <v>7</v>
      </c>
      <c r="F1376" s="320" t="str">
        <f t="shared" si="21"/>
        <v>NO_EX_X_2014_1000 mt_7</v>
      </c>
      <c r="G1376" s="663"/>
    </row>
    <row r="1377" spans="1:7" ht="13.5" thickBot="1" x14ac:dyDescent="0.25">
      <c r="A1377" s="369" t="str">
        <f>Cover!$G$25</f>
        <v>NO</v>
      </c>
      <c r="B1377" s="322" t="s">
        <v>219</v>
      </c>
      <c r="C1377" s="320">
        <v>2014</v>
      </c>
      <c r="D1377" s="322" t="s">
        <v>360</v>
      </c>
      <c r="E1377" s="331" t="s">
        <v>126</v>
      </c>
      <c r="F1377" s="320" t="str">
        <f t="shared" si="21"/>
        <v>NO_EX_X_2014_1000 mt_7_1</v>
      </c>
      <c r="G1377" s="663"/>
    </row>
    <row r="1378" spans="1:7" ht="13.5" thickBot="1" x14ac:dyDescent="0.25">
      <c r="A1378" s="369" t="str">
        <f>Cover!$G$25</f>
        <v>NO</v>
      </c>
      <c r="B1378" s="322" t="s">
        <v>219</v>
      </c>
      <c r="C1378" s="320">
        <v>2014</v>
      </c>
      <c r="D1378" s="322" t="s">
        <v>360</v>
      </c>
      <c r="E1378" s="331" t="s">
        <v>127</v>
      </c>
      <c r="F1378" s="320" t="str">
        <f t="shared" si="21"/>
        <v>NO_EX_X_2014_1000 mt_7_2</v>
      </c>
      <c r="G1378" s="663"/>
    </row>
    <row r="1379" spans="1:7" ht="13.5" thickBot="1" x14ac:dyDescent="0.25">
      <c r="A1379" s="369" t="str">
        <f>Cover!$G$25</f>
        <v>NO</v>
      </c>
      <c r="B1379" s="322" t="s">
        <v>219</v>
      </c>
      <c r="C1379" s="320">
        <v>2014</v>
      </c>
      <c r="D1379" s="322" t="s">
        <v>360</v>
      </c>
      <c r="E1379" s="331" t="s">
        <v>128</v>
      </c>
      <c r="F1379" s="320" t="str">
        <f t="shared" si="21"/>
        <v>NO_EX_X_2014_1000 mt_7_3</v>
      </c>
      <c r="G1379" s="663"/>
    </row>
    <row r="1380" spans="1:7" ht="13.5" thickBot="1" x14ac:dyDescent="0.25">
      <c r="A1380" s="369" t="str">
        <f>Cover!$G$25</f>
        <v>NO</v>
      </c>
      <c r="B1380" s="322" t="s">
        <v>219</v>
      </c>
      <c r="C1380" s="320">
        <v>2014</v>
      </c>
      <c r="D1380" s="322" t="s">
        <v>360</v>
      </c>
      <c r="E1380" s="331" t="s">
        <v>129</v>
      </c>
      <c r="F1380" s="320" t="str">
        <f t="shared" si="21"/>
        <v>NO_EX_X_2014_1000 mt_7_3_1</v>
      </c>
      <c r="G1380" s="663"/>
    </row>
    <row r="1381" spans="1:7" ht="13.5" thickBot="1" x14ac:dyDescent="0.25">
      <c r="A1381" s="369" t="str">
        <f>Cover!$G$25</f>
        <v>NO</v>
      </c>
      <c r="B1381" s="322" t="s">
        <v>219</v>
      </c>
      <c r="C1381" s="320">
        <v>2014</v>
      </c>
      <c r="D1381" s="322" t="s">
        <v>360</v>
      </c>
      <c r="E1381" s="331" t="s">
        <v>130</v>
      </c>
      <c r="F1381" s="320" t="str">
        <f t="shared" si="21"/>
        <v>NO_EX_X_2014_1000 mt_7_3_2</v>
      </c>
      <c r="G1381" s="663"/>
    </row>
    <row r="1382" spans="1:7" ht="13.5" thickBot="1" x14ac:dyDescent="0.25">
      <c r="A1382" s="369" t="str">
        <f>Cover!$G$25</f>
        <v>NO</v>
      </c>
      <c r="B1382" s="322" t="s">
        <v>219</v>
      </c>
      <c r="C1382" s="320">
        <v>2014</v>
      </c>
      <c r="D1382" s="322" t="s">
        <v>360</v>
      </c>
      <c r="E1382" s="331" t="s">
        <v>131</v>
      </c>
      <c r="F1382" s="320" t="str">
        <f t="shared" si="21"/>
        <v>NO_EX_X_2014_1000 mt_7_3_3</v>
      </c>
      <c r="G1382" s="663"/>
    </row>
    <row r="1383" spans="1:7" ht="13.5" thickBot="1" x14ac:dyDescent="0.25">
      <c r="A1383" s="369" t="str">
        <f>Cover!$G$25</f>
        <v>NO</v>
      </c>
      <c r="B1383" s="322" t="s">
        <v>219</v>
      </c>
      <c r="C1383" s="320">
        <v>2014</v>
      </c>
      <c r="D1383" s="322" t="s">
        <v>360</v>
      </c>
      <c r="E1383" s="331" t="s">
        <v>132</v>
      </c>
      <c r="F1383" s="320" t="str">
        <f t="shared" si="21"/>
        <v>NO_EX_X_2014_1000 mt_7_3_4</v>
      </c>
      <c r="G1383" s="663"/>
    </row>
    <row r="1384" spans="1:7" ht="13.5" thickBot="1" x14ac:dyDescent="0.25">
      <c r="A1384" s="369" t="str">
        <f>Cover!$G$25</f>
        <v>NO</v>
      </c>
      <c r="B1384" s="322" t="s">
        <v>219</v>
      </c>
      <c r="C1384" s="320">
        <v>2014</v>
      </c>
      <c r="D1384" s="322" t="s">
        <v>360</v>
      </c>
      <c r="E1384" s="331" t="s">
        <v>133</v>
      </c>
      <c r="F1384" s="320" t="str">
        <f t="shared" si="21"/>
        <v>NO_EX_X_2014_1000 mt_7_4</v>
      </c>
      <c r="G1384" s="663"/>
    </row>
    <row r="1385" spans="1:7" ht="13.5" thickBot="1" x14ac:dyDescent="0.25">
      <c r="A1385" s="369" t="str">
        <f>Cover!$G$25</f>
        <v>NO</v>
      </c>
      <c r="B1385" s="322" t="s">
        <v>219</v>
      </c>
      <c r="C1385" s="320">
        <v>2014</v>
      </c>
      <c r="D1385" s="322" t="s">
        <v>360</v>
      </c>
      <c r="E1385" s="331">
        <v>8</v>
      </c>
      <c r="F1385" s="320" t="str">
        <f t="shared" si="21"/>
        <v>NO_EX_X_2014_1000 mt_8</v>
      </c>
      <c r="G1385" s="663"/>
    </row>
    <row r="1386" spans="1:7" ht="13.5" thickBot="1" x14ac:dyDescent="0.25">
      <c r="A1386" s="369" t="str">
        <f>Cover!$G$25</f>
        <v>NO</v>
      </c>
      <c r="B1386" s="322" t="s">
        <v>219</v>
      </c>
      <c r="C1386" s="320">
        <v>2014</v>
      </c>
      <c r="D1386" s="322" t="s">
        <v>360</v>
      </c>
      <c r="E1386" s="331" t="s">
        <v>134</v>
      </c>
      <c r="F1386" s="320" t="str">
        <f t="shared" si="21"/>
        <v>NO_EX_X_2014_1000 mt_8_1</v>
      </c>
      <c r="G1386" s="663"/>
    </row>
    <row r="1387" spans="1:7" ht="13.5" thickBot="1" x14ac:dyDescent="0.25">
      <c r="A1387" s="369" t="str">
        <f>Cover!$G$25</f>
        <v>NO</v>
      </c>
      <c r="B1387" s="329" t="s">
        <v>219</v>
      </c>
      <c r="C1387" s="320">
        <v>2014</v>
      </c>
      <c r="D1387" s="329" t="s">
        <v>360</v>
      </c>
      <c r="E1387" s="339" t="s">
        <v>135</v>
      </c>
      <c r="F1387" s="320" t="str">
        <f t="shared" si="21"/>
        <v>NO_EX_X_2014_1000 mt_8_2</v>
      </c>
      <c r="G1387" s="663"/>
    </row>
    <row r="1388" spans="1:7" ht="13.5" thickBot="1" x14ac:dyDescent="0.25">
      <c r="A1388" s="369" t="str">
        <f>Cover!$G$25</f>
        <v>NO</v>
      </c>
      <c r="B1388" s="324" t="s">
        <v>219</v>
      </c>
      <c r="C1388" s="320">
        <v>2014</v>
      </c>
      <c r="D1388" s="329" t="s">
        <v>360</v>
      </c>
      <c r="E1388" s="338">
        <v>9</v>
      </c>
      <c r="F1388" s="320" t="str">
        <f t="shared" si="21"/>
        <v>NO_EX_X_2014_1000 mt_9</v>
      </c>
      <c r="G1388" s="663"/>
    </row>
    <row r="1389" spans="1:7" ht="13.5" thickBot="1" x14ac:dyDescent="0.25">
      <c r="A1389" s="369" t="str">
        <f>Cover!$G$25</f>
        <v>NO</v>
      </c>
      <c r="B1389" s="322" t="s">
        <v>219</v>
      </c>
      <c r="C1389" s="320">
        <v>2014</v>
      </c>
      <c r="D1389" s="329" t="s">
        <v>360</v>
      </c>
      <c r="E1389" s="331">
        <v>10</v>
      </c>
      <c r="F1389" s="320" t="str">
        <f t="shared" si="21"/>
        <v>NO_EX_X_2014_1000 mt_10</v>
      </c>
      <c r="G1389" s="663"/>
    </row>
    <row r="1390" spans="1:7" ht="13.5" thickBot="1" x14ac:dyDescent="0.25">
      <c r="A1390" s="369" t="str">
        <f>Cover!$G$25</f>
        <v>NO</v>
      </c>
      <c r="B1390" s="322" t="s">
        <v>219</v>
      </c>
      <c r="C1390" s="320">
        <v>2014</v>
      </c>
      <c r="D1390" s="329" t="s">
        <v>360</v>
      </c>
      <c r="E1390" s="331" t="s">
        <v>136</v>
      </c>
      <c r="F1390" s="320" t="str">
        <f t="shared" si="21"/>
        <v>NO_EX_X_2014_1000 mt_10_1</v>
      </c>
      <c r="G1390" s="663"/>
    </row>
    <row r="1391" spans="1:7" ht="13.5" thickBot="1" x14ac:dyDescent="0.25">
      <c r="A1391" s="369" t="str">
        <f>Cover!$G$25</f>
        <v>NO</v>
      </c>
      <c r="B1391" s="322" t="s">
        <v>219</v>
      </c>
      <c r="C1391" s="320">
        <v>2014</v>
      </c>
      <c r="D1391" s="329" t="s">
        <v>360</v>
      </c>
      <c r="E1391" s="331" t="s">
        <v>137</v>
      </c>
      <c r="F1391" s="320" t="str">
        <f t="shared" si="21"/>
        <v>NO_EX_X_2014_1000 mt_10_1_1</v>
      </c>
      <c r="G1391" s="663"/>
    </row>
    <row r="1392" spans="1:7" ht="13.5" thickBot="1" x14ac:dyDescent="0.25">
      <c r="A1392" s="369" t="str">
        <f>Cover!$G$25</f>
        <v>NO</v>
      </c>
      <c r="B1392" s="322" t="s">
        <v>219</v>
      </c>
      <c r="C1392" s="320">
        <v>2014</v>
      </c>
      <c r="D1392" s="329" t="s">
        <v>360</v>
      </c>
      <c r="E1392" s="331" t="s">
        <v>138</v>
      </c>
      <c r="F1392" s="320" t="str">
        <f t="shared" si="21"/>
        <v>NO_EX_X_2014_1000 mt_10_1_2</v>
      </c>
      <c r="G1392" s="663"/>
    </row>
    <row r="1393" spans="1:7" ht="13.5" thickBot="1" x14ac:dyDescent="0.25">
      <c r="A1393" s="369" t="str">
        <f>Cover!$G$25</f>
        <v>NO</v>
      </c>
      <c r="B1393" s="322" t="s">
        <v>219</v>
      </c>
      <c r="C1393" s="320">
        <v>2014</v>
      </c>
      <c r="D1393" s="329" t="s">
        <v>360</v>
      </c>
      <c r="E1393" s="331" t="s">
        <v>139</v>
      </c>
      <c r="F1393" s="320" t="str">
        <f t="shared" si="21"/>
        <v>NO_EX_X_2014_1000 mt_10_1_3</v>
      </c>
      <c r="G1393" s="663"/>
    </row>
    <row r="1394" spans="1:7" ht="13.5" thickBot="1" x14ac:dyDescent="0.25">
      <c r="A1394" s="369" t="str">
        <f>Cover!$G$25</f>
        <v>NO</v>
      </c>
      <c r="B1394" s="322" t="s">
        <v>219</v>
      </c>
      <c r="C1394" s="320">
        <v>2014</v>
      </c>
      <c r="D1394" s="329" t="s">
        <v>360</v>
      </c>
      <c r="E1394" s="331" t="s">
        <v>140</v>
      </c>
      <c r="F1394" s="320" t="str">
        <f t="shared" si="21"/>
        <v>NO_EX_X_2014_1000 mt_10_1_4</v>
      </c>
      <c r="G1394" s="663"/>
    </row>
    <row r="1395" spans="1:7" ht="13.5" thickBot="1" x14ac:dyDescent="0.25">
      <c r="A1395" s="369" t="str">
        <f>Cover!$G$25</f>
        <v>NO</v>
      </c>
      <c r="B1395" s="322" t="s">
        <v>219</v>
      </c>
      <c r="C1395" s="320">
        <v>2014</v>
      </c>
      <c r="D1395" s="329" t="s">
        <v>360</v>
      </c>
      <c r="E1395" s="331" t="s">
        <v>141</v>
      </c>
      <c r="F1395" s="320" t="str">
        <f t="shared" si="21"/>
        <v>NO_EX_X_2014_1000 mt_10_2</v>
      </c>
      <c r="G1395" s="663"/>
    </row>
    <row r="1396" spans="1:7" ht="13.5" thickBot="1" x14ac:dyDescent="0.25">
      <c r="A1396" s="369" t="str">
        <f>Cover!$G$25</f>
        <v>NO</v>
      </c>
      <c r="B1396" s="322" t="s">
        <v>219</v>
      </c>
      <c r="C1396" s="320">
        <v>2014</v>
      </c>
      <c r="D1396" s="329" t="s">
        <v>360</v>
      </c>
      <c r="E1396" s="331" t="s">
        <v>142</v>
      </c>
      <c r="F1396" s="320" t="str">
        <f t="shared" si="21"/>
        <v>NO_EX_X_2014_1000 mt_10_3</v>
      </c>
      <c r="G1396" s="663"/>
    </row>
    <row r="1397" spans="1:7" ht="13.5" thickBot="1" x14ac:dyDescent="0.25">
      <c r="A1397" s="369" t="str">
        <f>Cover!$G$25</f>
        <v>NO</v>
      </c>
      <c r="B1397" s="322" t="s">
        <v>219</v>
      </c>
      <c r="C1397" s="320">
        <v>2014</v>
      </c>
      <c r="D1397" s="329" t="s">
        <v>360</v>
      </c>
      <c r="E1397" s="331" t="s">
        <v>143</v>
      </c>
      <c r="F1397" s="320" t="str">
        <f t="shared" si="21"/>
        <v>NO_EX_X_2014_1000 mt_10_3_1</v>
      </c>
      <c r="G1397" s="663"/>
    </row>
    <row r="1398" spans="1:7" ht="13.5" thickBot="1" x14ac:dyDescent="0.25">
      <c r="A1398" s="369" t="str">
        <f>Cover!$G$25</f>
        <v>NO</v>
      </c>
      <c r="B1398" s="322" t="s">
        <v>219</v>
      </c>
      <c r="C1398" s="320">
        <v>2014</v>
      </c>
      <c r="D1398" s="329" t="s">
        <v>360</v>
      </c>
      <c r="E1398" s="331" t="s">
        <v>144</v>
      </c>
      <c r="F1398" s="320" t="str">
        <f t="shared" si="21"/>
        <v>NO_EX_X_2014_1000 mt_10_3_2</v>
      </c>
      <c r="G1398" s="663"/>
    </row>
    <row r="1399" spans="1:7" ht="13.5" thickBot="1" x14ac:dyDescent="0.25">
      <c r="A1399" s="369" t="str">
        <f>Cover!$G$25</f>
        <v>NO</v>
      </c>
      <c r="B1399" s="329" t="s">
        <v>219</v>
      </c>
      <c r="C1399" s="320">
        <v>2014</v>
      </c>
      <c r="D1399" s="329" t="s">
        <v>360</v>
      </c>
      <c r="E1399" s="339" t="s">
        <v>145</v>
      </c>
      <c r="F1399" s="320" t="str">
        <f t="shared" si="21"/>
        <v>NO_EX_X_2014_1000 mt_10_3_3</v>
      </c>
      <c r="G1399" s="663"/>
    </row>
    <row r="1400" spans="1:7" ht="13.5" thickBot="1" x14ac:dyDescent="0.25">
      <c r="A1400" s="369" t="str">
        <f>Cover!$G$25</f>
        <v>NO</v>
      </c>
      <c r="B1400" s="541" t="s">
        <v>219</v>
      </c>
      <c r="C1400" s="320">
        <v>2014</v>
      </c>
      <c r="D1400" s="329" t="s">
        <v>360</v>
      </c>
      <c r="E1400" s="338" t="s">
        <v>146</v>
      </c>
      <c r="F1400" s="320" t="str">
        <f t="shared" si="21"/>
        <v>NO_EX_X_2014_1000 mt_10_3_4</v>
      </c>
      <c r="G1400" s="663"/>
    </row>
    <row r="1401" spans="1:7" ht="13.5" thickBot="1" x14ac:dyDescent="0.25">
      <c r="A1401" s="369" t="str">
        <f>Cover!$G$25</f>
        <v>NO</v>
      </c>
      <c r="B1401" s="541" t="s">
        <v>219</v>
      </c>
      <c r="C1401" s="320">
        <v>2014</v>
      </c>
      <c r="D1401" s="329" t="s">
        <v>360</v>
      </c>
      <c r="E1401" s="331" t="s">
        <v>147</v>
      </c>
      <c r="F1401" s="320" t="str">
        <f t="shared" si="21"/>
        <v>NO_EX_X_2014_1000 mt_10_4</v>
      </c>
      <c r="G1401" s="663"/>
    </row>
    <row r="1402" spans="1:7" ht="13.5" thickBot="1" x14ac:dyDescent="0.25">
      <c r="A1402" s="369" t="str">
        <f>Cover!$G$25</f>
        <v>NO</v>
      </c>
      <c r="B1402" s="541" t="s">
        <v>219</v>
      </c>
      <c r="C1402" s="320">
        <v>2014</v>
      </c>
      <c r="D1402" s="329" t="s">
        <v>214</v>
      </c>
      <c r="E1402" s="331">
        <v>1</v>
      </c>
      <c r="F1402" s="320" t="str">
        <f t="shared" si="21"/>
        <v>NO_EX_X_2014_1000 NAC_1</v>
      </c>
      <c r="G1402" s="663"/>
    </row>
    <row r="1403" spans="1:7" ht="13.5" thickBot="1" x14ac:dyDescent="0.25">
      <c r="A1403" s="369" t="str">
        <f>Cover!$G$25</f>
        <v>NO</v>
      </c>
      <c r="B1403" s="541" t="s">
        <v>219</v>
      </c>
      <c r="C1403" s="320">
        <v>2014</v>
      </c>
      <c r="D1403" s="329" t="s">
        <v>214</v>
      </c>
      <c r="E1403" s="331" t="s">
        <v>93</v>
      </c>
      <c r="F1403" s="320" t="str">
        <f t="shared" si="21"/>
        <v>NO_EX_X_2014_1000 NAC_1_1</v>
      </c>
      <c r="G1403" s="663"/>
    </row>
    <row r="1404" spans="1:7" ht="13.5" thickBot="1" x14ac:dyDescent="0.25">
      <c r="A1404" s="369" t="str">
        <f>Cover!$G$25</f>
        <v>NO</v>
      </c>
      <c r="B1404" s="541" t="s">
        <v>219</v>
      </c>
      <c r="C1404" s="320">
        <v>2014</v>
      </c>
      <c r="D1404" s="329" t="s">
        <v>214</v>
      </c>
      <c r="E1404" s="331" t="s">
        <v>96</v>
      </c>
      <c r="F1404" s="320" t="str">
        <f t="shared" si="21"/>
        <v>NO_EX_X_2014_1000 NAC_1_2</v>
      </c>
      <c r="G1404" s="663"/>
    </row>
    <row r="1405" spans="1:7" ht="13.5" thickBot="1" x14ac:dyDescent="0.25">
      <c r="A1405" s="369" t="str">
        <f>Cover!$G$25</f>
        <v>NO</v>
      </c>
      <c r="B1405" s="541" t="s">
        <v>219</v>
      </c>
      <c r="C1405" s="320">
        <v>2014</v>
      </c>
      <c r="D1405" s="329" t="s">
        <v>214</v>
      </c>
      <c r="E1405" s="331" t="s">
        <v>97</v>
      </c>
      <c r="F1405" s="320" t="str">
        <f t="shared" si="21"/>
        <v>NO_EX_X_2014_1000 NAC_1_2_C</v>
      </c>
      <c r="G1405" s="663"/>
    </row>
    <row r="1406" spans="1:7" ht="13.5" thickBot="1" x14ac:dyDescent="0.25">
      <c r="A1406" s="369" t="str">
        <f>Cover!$G$25</f>
        <v>NO</v>
      </c>
      <c r="B1406" s="541" t="s">
        <v>219</v>
      </c>
      <c r="C1406" s="320">
        <v>2014</v>
      </c>
      <c r="D1406" s="329" t="s">
        <v>214</v>
      </c>
      <c r="E1406" s="331" t="s">
        <v>98</v>
      </c>
      <c r="F1406" s="320" t="str">
        <f t="shared" si="21"/>
        <v>NO_EX_X_2014_1000 NAC_1_2_NC</v>
      </c>
      <c r="G1406" s="663"/>
    </row>
    <row r="1407" spans="1:7" ht="13.5" thickBot="1" x14ac:dyDescent="0.25">
      <c r="A1407" s="369" t="str">
        <f>Cover!$G$25</f>
        <v>NO</v>
      </c>
      <c r="B1407" s="541" t="s">
        <v>219</v>
      </c>
      <c r="C1407" s="320">
        <v>2014</v>
      </c>
      <c r="D1407" s="329" t="s">
        <v>214</v>
      </c>
      <c r="E1407" s="331" t="s">
        <v>99</v>
      </c>
      <c r="F1407" s="320" t="str">
        <f t="shared" si="21"/>
        <v>NO_EX_X_2014_1000 NAC_1_2_NC_T</v>
      </c>
      <c r="G1407" s="663"/>
    </row>
    <row r="1408" spans="1:7" ht="13.5" thickBot="1" x14ac:dyDescent="0.25">
      <c r="A1408" s="369" t="str">
        <f>Cover!$G$25</f>
        <v>NO</v>
      </c>
      <c r="B1408" s="541" t="s">
        <v>219</v>
      </c>
      <c r="C1408" s="320">
        <v>2014</v>
      </c>
      <c r="D1408" s="329" t="s">
        <v>214</v>
      </c>
      <c r="E1408" s="331">
        <v>2</v>
      </c>
      <c r="F1408" s="320" t="str">
        <f t="shared" si="21"/>
        <v>NO_EX_X_2014_1000 NAC_2</v>
      </c>
      <c r="G1408" s="663"/>
    </row>
    <row r="1409" spans="1:7" ht="13.5" thickBot="1" x14ac:dyDescent="0.25">
      <c r="A1409" s="369" t="str">
        <f>Cover!$G$25</f>
        <v>NO</v>
      </c>
      <c r="B1409" s="541" t="s">
        <v>219</v>
      </c>
      <c r="C1409" s="320">
        <v>2014</v>
      </c>
      <c r="D1409" s="329" t="s">
        <v>214</v>
      </c>
      <c r="E1409" s="331">
        <v>3</v>
      </c>
      <c r="F1409" s="320" t="str">
        <f t="shared" si="21"/>
        <v>NO_EX_X_2014_1000 NAC_3</v>
      </c>
      <c r="G1409" s="663"/>
    </row>
    <row r="1410" spans="1:7" ht="13.5" thickBot="1" x14ac:dyDescent="0.25">
      <c r="A1410" s="369" t="str">
        <f>Cover!$G$25</f>
        <v>NO</v>
      </c>
      <c r="B1410" s="541" t="s">
        <v>219</v>
      </c>
      <c r="C1410" s="320">
        <v>2014</v>
      </c>
      <c r="D1410" s="329" t="s">
        <v>214</v>
      </c>
      <c r="E1410" s="331" t="s">
        <v>378</v>
      </c>
      <c r="F1410" s="320" t="str">
        <f t="shared" si="21"/>
        <v>NO_EX_X_2014_1000 NAC_3_1</v>
      </c>
      <c r="G1410" s="663"/>
    </row>
    <row r="1411" spans="1:7" ht="13.5" thickBot="1" x14ac:dyDescent="0.25">
      <c r="A1411" s="369" t="str">
        <f>Cover!$G$25</f>
        <v>NO</v>
      </c>
      <c r="B1411" s="541" t="s">
        <v>219</v>
      </c>
      <c r="C1411" s="320">
        <v>2014</v>
      </c>
      <c r="D1411" s="329" t="s">
        <v>214</v>
      </c>
      <c r="E1411" s="331" t="s">
        <v>379</v>
      </c>
      <c r="F1411" s="320" t="str">
        <f t="shared" ref="F1411:F1474" si="22">CONCATENATE(A1411,"_",B1411,"_",C1411,"_",D1411,"_",E1411)</f>
        <v>NO_EX_X_2014_1000 NAC_3_2</v>
      </c>
      <c r="G1411" s="663"/>
    </row>
    <row r="1412" spans="1:7" ht="13.5" thickBot="1" x14ac:dyDescent="0.25">
      <c r="A1412" s="369" t="str">
        <f>Cover!$G$25</f>
        <v>NO</v>
      </c>
      <c r="B1412" s="541" t="s">
        <v>219</v>
      </c>
      <c r="C1412" s="320">
        <v>2014</v>
      </c>
      <c r="D1412" s="329" t="s">
        <v>214</v>
      </c>
      <c r="E1412" s="331">
        <v>4</v>
      </c>
      <c r="F1412" s="320" t="str">
        <f t="shared" si="22"/>
        <v>NO_EX_X_2014_1000 NAC_4</v>
      </c>
      <c r="G1412" s="663"/>
    </row>
    <row r="1413" spans="1:7" ht="13.5" thickBot="1" x14ac:dyDescent="0.25">
      <c r="A1413" s="369" t="str">
        <f>Cover!$G$25</f>
        <v>NO</v>
      </c>
      <c r="B1413" s="541" t="s">
        <v>219</v>
      </c>
      <c r="C1413" s="320">
        <v>2014</v>
      </c>
      <c r="D1413" s="329" t="s">
        <v>214</v>
      </c>
      <c r="E1413" s="331" t="s">
        <v>380</v>
      </c>
      <c r="F1413" s="320" t="str">
        <f t="shared" si="22"/>
        <v>NO_EX_X_2014_1000 NAC_4_1</v>
      </c>
      <c r="G1413" s="663"/>
    </row>
    <row r="1414" spans="1:7" ht="13.5" thickBot="1" x14ac:dyDescent="0.25">
      <c r="A1414" s="369" t="str">
        <f>Cover!$G$25</f>
        <v>NO</v>
      </c>
      <c r="B1414" s="541" t="s">
        <v>219</v>
      </c>
      <c r="C1414" s="320">
        <v>2014</v>
      </c>
      <c r="D1414" s="329" t="s">
        <v>214</v>
      </c>
      <c r="E1414" s="331" t="s">
        <v>381</v>
      </c>
      <c r="F1414" s="320" t="str">
        <f t="shared" si="22"/>
        <v>NO_EX_X_2014_1000 NAC_4_2</v>
      </c>
      <c r="G1414" s="663"/>
    </row>
    <row r="1415" spans="1:7" ht="13.5" thickBot="1" x14ac:dyDescent="0.25">
      <c r="A1415" s="369" t="str">
        <f>Cover!$G$25</f>
        <v>NO</v>
      </c>
      <c r="B1415" s="541" t="s">
        <v>219</v>
      </c>
      <c r="C1415" s="320">
        <v>2014</v>
      </c>
      <c r="D1415" s="329" t="s">
        <v>214</v>
      </c>
      <c r="E1415" s="331">
        <v>5</v>
      </c>
      <c r="F1415" s="320" t="str">
        <f t="shared" si="22"/>
        <v>NO_EX_X_2014_1000 NAC_5</v>
      </c>
      <c r="G1415" s="663"/>
    </row>
    <row r="1416" spans="1:7" ht="13.5" thickBot="1" x14ac:dyDescent="0.25">
      <c r="A1416" s="369" t="str">
        <f>Cover!$G$25</f>
        <v>NO</v>
      </c>
      <c r="B1416" s="541" t="s">
        <v>219</v>
      </c>
      <c r="C1416" s="320">
        <v>2014</v>
      </c>
      <c r="D1416" s="329" t="s">
        <v>214</v>
      </c>
      <c r="E1416" s="331" t="s">
        <v>109</v>
      </c>
      <c r="F1416" s="320" t="str">
        <f t="shared" si="22"/>
        <v>NO_EX_X_2014_1000 NAC_5_C</v>
      </c>
      <c r="G1416" s="663"/>
    </row>
    <row r="1417" spans="1:7" ht="13.5" thickBot="1" x14ac:dyDescent="0.25">
      <c r="A1417" s="369" t="str">
        <f>Cover!$G$25</f>
        <v>NO</v>
      </c>
      <c r="B1417" s="541" t="s">
        <v>219</v>
      </c>
      <c r="C1417" s="320">
        <v>2014</v>
      </c>
      <c r="D1417" s="329" t="s">
        <v>214</v>
      </c>
      <c r="E1417" s="331" t="s">
        <v>110</v>
      </c>
      <c r="F1417" s="320" t="str">
        <f t="shared" si="22"/>
        <v>NO_EX_X_2014_1000 NAC_5_NC</v>
      </c>
      <c r="G1417" s="663"/>
    </row>
    <row r="1418" spans="1:7" ht="13.5" thickBot="1" x14ac:dyDescent="0.25">
      <c r="A1418" s="369" t="str">
        <f>Cover!$G$25</f>
        <v>NO</v>
      </c>
      <c r="B1418" s="324" t="s">
        <v>219</v>
      </c>
      <c r="C1418" s="320">
        <v>2014</v>
      </c>
      <c r="D1418" s="338" t="s">
        <v>214</v>
      </c>
      <c r="E1418" s="338" t="s">
        <v>111</v>
      </c>
      <c r="F1418" s="320" t="str">
        <f t="shared" si="22"/>
        <v>NO_EX_X_2014_1000 NAC_5_NC_T</v>
      </c>
      <c r="G1418" s="663"/>
    </row>
    <row r="1419" spans="1:7" ht="13.5" thickBot="1" x14ac:dyDescent="0.25">
      <c r="A1419" s="369" t="str">
        <f>Cover!$G$25</f>
        <v>NO</v>
      </c>
      <c r="B1419" s="322" t="s">
        <v>219</v>
      </c>
      <c r="C1419" s="320">
        <v>2014</v>
      </c>
      <c r="D1419" s="331" t="s">
        <v>214</v>
      </c>
      <c r="E1419" s="331">
        <v>6</v>
      </c>
      <c r="F1419" s="320" t="str">
        <f t="shared" si="22"/>
        <v>NO_EX_X_2014_1000 NAC_6</v>
      </c>
      <c r="G1419" s="663"/>
    </row>
    <row r="1420" spans="1:7" ht="13.5" thickBot="1" x14ac:dyDescent="0.25">
      <c r="A1420" s="369" t="str">
        <f>Cover!$G$25</f>
        <v>NO</v>
      </c>
      <c r="B1420" s="322" t="s">
        <v>219</v>
      </c>
      <c r="C1420" s="320">
        <v>2014</v>
      </c>
      <c r="D1420" s="331" t="s">
        <v>214</v>
      </c>
      <c r="E1420" s="331" t="s">
        <v>112</v>
      </c>
      <c r="F1420" s="320" t="str">
        <f t="shared" si="22"/>
        <v>NO_EX_X_2014_1000 NAC_6_1</v>
      </c>
      <c r="G1420" s="663"/>
    </row>
    <row r="1421" spans="1:7" ht="13.5" thickBot="1" x14ac:dyDescent="0.25">
      <c r="A1421" s="369" t="str">
        <f>Cover!$G$25</f>
        <v>NO</v>
      </c>
      <c r="B1421" s="322" t="s">
        <v>219</v>
      </c>
      <c r="C1421" s="320">
        <v>2014</v>
      </c>
      <c r="D1421" s="331" t="s">
        <v>214</v>
      </c>
      <c r="E1421" s="331" t="s">
        <v>113</v>
      </c>
      <c r="F1421" s="320" t="str">
        <f t="shared" si="22"/>
        <v>NO_EX_X_2014_1000 NAC_6_1_C</v>
      </c>
      <c r="G1421" s="663"/>
    </row>
    <row r="1422" spans="1:7" ht="13.5" thickBot="1" x14ac:dyDescent="0.25">
      <c r="A1422" s="369" t="str">
        <f>Cover!$G$25</f>
        <v>NO</v>
      </c>
      <c r="B1422" s="322" t="s">
        <v>219</v>
      </c>
      <c r="C1422" s="320">
        <v>2014</v>
      </c>
      <c r="D1422" s="331" t="s">
        <v>214</v>
      </c>
      <c r="E1422" s="331" t="s">
        <v>114</v>
      </c>
      <c r="F1422" s="320" t="str">
        <f t="shared" si="22"/>
        <v>NO_EX_X_2014_1000 NAC_6_1_NC</v>
      </c>
      <c r="G1422" s="663"/>
    </row>
    <row r="1423" spans="1:7" ht="13.5" thickBot="1" x14ac:dyDescent="0.25">
      <c r="A1423" s="369" t="str">
        <f>Cover!$G$25</f>
        <v>NO</v>
      </c>
      <c r="B1423" s="322" t="s">
        <v>219</v>
      </c>
      <c r="C1423" s="320">
        <v>2014</v>
      </c>
      <c r="D1423" s="331" t="s">
        <v>214</v>
      </c>
      <c r="E1423" s="331" t="s">
        <v>115</v>
      </c>
      <c r="F1423" s="320" t="str">
        <f t="shared" si="22"/>
        <v>NO_EX_X_2014_1000 NAC_6_1_NC_T</v>
      </c>
      <c r="G1423" s="663"/>
    </row>
    <row r="1424" spans="1:7" ht="13.5" thickBot="1" x14ac:dyDescent="0.25">
      <c r="A1424" s="369" t="str">
        <f>Cover!$G$25</f>
        <v>NO</v>
      </c>
      <c r="B1424" s="322" t="s">
        <v>219</v>
      </c>
      <c r="C1424" s="320">
        <v>2014</v>
      </c>
      <c r="D1424" s="331" t="s">
        <v>214</v>
      </c>
      <c r="E1424" s="331" t="s">
        <v>116</v>
      </c>
      <c r="F1424" s="320" t="str">
        <f t="shared" si="22"/>
        <v>NO_EX_X_2014_1000 NAC_6_2</v>
      </c>
      <c r="G1424" s="663"/>
    </row>
    <row r="1425" spans="1:7" ht="13.5" thickBot="1" x14ac:dyDescent="0.25">
      <c r="A1425" s="369" t="str">
        <f>Cover!$G$25</f>
        <v>NO</v>
      </c>
      <c r="B1425" s="322" t="s">
        <v>219</v>
      </c>
      <c r="C1425" s="320">
        <v>2014</v>
      </c>
      <c r="D1425" s="331" t="s">
        <v>214</v>
      </c>
      <c r="E1425" s="331" t="s">
        <v>117</v>
      </c>
      <c r="F1425" s="320" t="str">
        <f t="shared" si="22"/>
        <v>NO_EX_X_2014_1000 NAC_6_2_C</v>
      </c>
      <c r="G1425" s="663"/>
    </row>
    <row r="1426" spans="1:7" ht="13.5" thickBot="1" x14ac:dyDescent="0.25">
      <c r="A1426" s="369" t="str">
        <f>Cover!$G$25</f>
        <v>NO</v>
      </c>
      <c r="B1426" s="322" t="s">
        <v>219</v>
      </c>
      <c r="C1426" s="320">
        <v>2014</v>
      </c>
      <c r="D1426" s="331" t="s">
        <v>214</v>
      </c>
      <c r="E1426" s="331" t="s">
        <v>118</v>
      </c>
      <c r="F1426" s="320" t="str">
        <f t="shared" si="22"/>
        <v>NO_EX_X_2014_1000 NAC_6_2_NC</v>
      </c>
      <c r="G1426" s="663"/>
    </row>
    <row r="1427" spans="1:7" ht="13.5" thickBot="1" x14ac:dyDescent="0.25">
      <c r="A1427" s="369" t="str">
        <f>Cover!$G$25</f>
        <v>NO</v>
      </c>
      <c r="B1427" s="322" t="s">
        <v>219</v>
      </c>
      <c r="C1427" s="320">
        <v>2014</v>
      </c>
      <c r="D1427" s="331" t="s">
        <v>214</v>
      </c>
      <c r="E1427" s="331" t="s">
        <v>119</v>
      </c>
      <c r="F1427" s="320" t="str">
        <f t="shared" si="22"/>
        <v>NO_EX_X_2014_1000 NAC_6_2_NC_T</v>
      </c>
      <c r="G1427" s="663"/>
    </row>
    <row r="1428" spans="1:7" ht="13.5" thickBot="1" x14ac:dyDescent="0.25">
      <c r="A1428" s="369" t="str">
        <f>Cover!$G$25</f>
        <v>NO</v>
      </c>
      <c r="B1428" s="322" t="s">
        <v>219</v>
      </c>
      <c r="C1428" s="320">
        <v>2014</v>
      </c>
      <c r="D1428" s="331" t="s">
        <v>214</v>
      </c>
      <c r="E1428" s="331" t="s">
        <v>120</v>
      </c>
      <c r="F1428" s="320" t="str">
        <f t="shared" si="22"/>
        <v>NO_EX_X_2014_1000 NAC_6_3</v>
      </c>
      <c r="G1428" s="663"/>
    </row>
    <row r="1429" spans="1:7" ht="13.5" thickBot="1" x14ac:dyDescent="0.25">
      <c r="A1429" s="369" t="str">
        <f>Cover!$G$25</f>
        <v>NO</v>
      </c>
      <c r="B1429" s="322" t="s">
        <v>219</v>
      </c>
      <c r="C1429" s="320">
        <v>2014</v>
      </c>
      <c r="D1429" s="331" t="s">
        <v>214</v>
      </c>
      <c r="E1429" s="331" t="s">
        <v>121</v>
      </c>
      <c r="F1429" s="320" t="str">
        <f t="shared" si="22"/>
        <v>NO_EX_X_2014_1000 NAC_6_3_1</v>
      </c>
      <c r="G1429" s="663"/>
    </row>
    <row r="1430" spans="1:7" ht="13.5" thickBot="1" x14ac:dyDescent="0.25">
      <c r="A1430" s="369" t="str">
        <f>Cover!$G$25</f>
        <v>NO</v>
      </c>
      <c r="B1430" s="322" t="s">
        <v>219</v>
      </c>
      <c r="C1430" s="320">
        <v>2014</v>
      </c>
      <c r="D1430" s="331" t="s">
        <v>214</v>
      </c>
      <c r="E1430" s="331" t="s">
        <v>122</v>
      </c>
      <c r="F1430" s="320" t="str">
        <f t="shared" si="22"/>
        <v>NO_EX_X_2014_1000 NAC_6_4</v>
      </c>
      <c r="G1430" s="663"/>
    </row>
    <row r="1431" spans="1:7" ht="13.5" thickBot="1" x14ac:dyDescent="0.25">
      <c r="A1431" s="369" t="str">
        <f>Cover!$G$25</f>
        <v>NO</v>
      </c>
      <c r="B1431" s="322" t="s">
        <v>219</v>
      </c>
      <c r="C1431" s="320">
        <v>2014</v>
      </c>
      <c r="D1431" s="331" t="s">
        <v>214</v>
      </c>
      <c r="E1431" s="331" t="s">
        <v>123</v>
      </c>
      <c r="F1431" s="320" t="str">
        <f t="shared" si="22"/>
        <v>NO_EX_X_2014_1000 NAC_6_4_1</v>
      </c>
      <c r="G1431" s="663"/>
    </row>
    <row r="1432" spans="1:7" ht="13.5" thickBot="1" x14ac:dyDescent="0.25">
      <c r="A1432" s="369" t="str">
        <f>Cover!$G$25</f>
        <v>NO</v>
      </c>
      <c r="B1432" s="322" t="s">
        <v>219</v>
      </c>
      <c r="C1432" s="320">
        <v>2014</v>
      </c>
      <c r="D1432" s="331" t="s">
        <v>214</v>
      </c>
      <c r="E1432" s="331" t="s">
        <v>124</v>
      </c>
      <c r="F1432" s="320" t="str">
        <f t="shared" si="22"/>
        <v>NO_EX_X_2014_1000 NAC_6_4_2</v>
      </c>
      <c r="G1432" s="663"/>
    </row>
    <row r="1433" spans="1:7" ht="13.5" thickBot="1" x14ac:dyDescent="0.25">
      <c r="A1433" s="369" t="str">
        <f>Cover!$G$25</f>
        <v>NO</v>
      </c>
      <c r="B1433" s="322" t="s">
        <v>219</v>
      </c>
      <c r="C1433" s="320">
        <v>2014</v>
      </c>
      <c r="D1433" s="331" t="s">
        <v>214</v>
      </c>
      <c r="E1433" s="331" t="s">
        <v>125</v>
      </c>
      <c r="F1433" s="320" t="str">
        <f t="shared" si="22"/>
        <v>NO_EX_X_2014_1000 NAC_6_4_3</v>
      </c>
      <c r="G1433" s="663"/>
    </row>
    <row r="1434" spans="1:7" ht="13.5" thickBot="1" x14ac:dyDescent="0.25">
      <c r="A1434" s="369" t="str">
        <f>Cover!$G$25</f>
        <v>NO</v>
      </c>
      <c r="B1434" s="322" t="s">
        <v>219</v>
      </c>
      <c r="C1434" s="320">
        <v>2014</v>
      </c>
      <c r="D1434" s="331" t="s">
        <v>214</v>
      </c>
      <c r="E1434" s="331">
        <v>7</v>
      </c>
      <c r="F1434" s="320" t="str">
        <f t="shared" si="22"/>
        <v>NO_EX_X_2014_1000 NAC_7</v>
      </c>
      <c r="G1434" s="663"/>
    </row>
    <row r="1435" spans="1:7" ht="13.5" thickBot="1" x14ac:dyDescent="0.25">
      <c r="A1435" s="369" t="str">
        <f>Cover!$G$25</f>
        <v>NO</v>
      </c>
      <c r="B1435" s="322" t="s">
        <v>219</v>
      </c>
      <c r="C1435" s="320">
        <v>2014</v>
      </c>
      <c r="D1435" s="331" t="s">
        <v>214</v>
      </c>
      <c r="E1435" s="331" t="s">
        <v>126</v>
      </c>
      <c r="F1435" s="320" t="str">
        <f t="shared" si="22"/>
        <v>NO_EX_X_2014_1000 NAC_7_1</v>
      </c>
      <c r="G1435" s="663"/>
    </row>
    <row r="1436" spans="1:7" ht="13.5" thickBot="1" x14ac:dyDescent="0.25">
      <c r="A1436" s="369" t="str">
        <f>Cover!$G$25</f>
        <v>NO</v>
      </c>
      <c r="B1436" s="322" t="s">
        <v>219</v>
      </c>
      <c r="C1436" s="320">
        <v>2014</v>
      </c>
      <c r="D1436" s="322" t="s">
        <v>214</v>
      </c>
      <c r="E1436" s="331" t="s">
        <v>127</v>
      </c>
      <c r="F1436" s="320" t="str">
        <f t="shared" si="22"/>
        <v>NO_EX_X_2014_1000 NAC_7_2</v>
      </c>
      <c r="G1436" s="663"/>
    </row>
    <row r="1437" spans="1:7" ht="13.5" thickBot="1" x14ac:dyDescent="0.25">
      <c r="A1437" s="369" t="str">
        <f>Cover!$G$25</f>
        <v>NO</v>
      </c>
      <c r="B1437" s="322" t="s">
        <v>219</v>
      </c>
      <c r="C1437" s="320">
        <v>2014</v>
      </c>
      <c r="D1437" s="331" t="s">
        <v>214</v>
      </c>
      <c r="E1437" s="331" t="s">
        <v>128</v>
      </c>
      <c r="F1437" s="320" t="str">
        <f t="shared" si="22"/>
        <v>NO_EX_X_2014_1000 NAC_7_3</v>
      </c>
      <c r="G1437" s="663"/>
    </row>
    <row r="1438" spans="1:7" ht="13.5" thickBot="1" x14ac:dyDescent="0.25">
      <c r="A1438" s="369" t="str">
        <f>Cover!$G$25</f>
        <v>NO</v>
      </c>
      <c r="B1438" s="322" t="s">
        <v>219</v>
      </c>
      <c r="C1438" s="320">
        <v>2014</v>
      </c>
      <c r="D1438" s="331" t="s">
        <v>214</v>
      </c>
      <c r="E1438" s="331" t="s">
        <v>129</v>
      </c>
      <c r="F1438" s="320" t="str">
        <f t="shared" si="22"/>
        <v>NO_EX_X_2014_1000 NAC_7_3_1</v>
      </c>
      <c r="G1438" s="663"/>
    </row>
    <row r="1439" spans="1:7" ht="13.5" thickBot="1" x14ac:dyDescent="0.25">
      <c r="A1439" s="369" t="str">
        <f>Cover!$G$25</f>
        <v>NO</v>
      </c>
      <c r="B1439" s="322" t="s">
        <v>219</v>
      </c>
      <c r="C1439" s="320">
        <v>2014</v>
      </c>
      <c r="D1439" s="331" t="s">
        <v>214</v>
      </c>
      <c r="E1439" s="331" t="s">
        <v>130</v>
      </c>
      <c r="F1439" s="320" t="str">
        <f t="shared" si="22"/>
        <v>NO_EX_X_2014_1000 NAC_7_3_2</v>
      </c>
      <c r="G1439" s="663"/>
    </row>
    <row r="1440" spans="1:7" ht="13.5" thickBot="1" x14ac:dyDescent="0.25">
      <c r="A1440" s="369" t="str">
        <f>Cover!$G$25</f>
        <v>NO</v>
      </c>
      <c r="B1440" s="322" t="s">
        <v>219</v>
      </c>
      <c r="C1440" s="320">
        <v>2014</v>
      </c>
      <c r="D1440" s="331" t="s">
        <v>214</v>
      </c>
      <c r="E1440" s="331" t="s">
        <v>131</v>
      </c>
      <c r="F1440" s="320" t="str">
        <f t="shared" si="22"/>
        <v>NO_EX_X_2014_1000 NAC_7_3_3</v>
      </c>
      <c r="G1440" s="663"/>
    </row>
    <row r="1441" spans="1:7" ht="13.5" thickBot="1" x14ac:dyDescent="0.25">
      <c r="A1441" s="369" t="str">
        <f>Cover!$G$25</f>
        <v>NO</v>
      </c>
      <c r="B1441" s="322" t="s">
        <v>219</v>
      </c>
      <c r="C1441" s="320">
        <v>2014</v>
      </c>
      <c r="D1441" s="331" t="s">
        <v>214</v>
      </c>
      <c r="E1441" s="331" t="s">
        <v>132</v>
      </c>
      <c r="F1441" s="320" t="str">
        <f t="shared" si="22"/>
        <v>NO_EX_X_2014_1000 NAC_7_3_4</v>
      </c>
      <c r="G1441" s="663"/>
    </row>
    <row r="1442" spans="1:7" ht="13.5" thickBot="1" x14ac:dyDescent="0.25">
      <c r="A1442" s="369" t="str">
        <f>Cover!$G$25</f>
        <v>NO</v>
      </c>
      <c r="B1442" s="322" t="s">
        <v>219</v>
      </c>
      <c r="C1442" s="320">
        <v>2014</v>
      </c>
      <c r="D1442" s="331" t="s">
        <v>214</v>
      </c>
      <c r="E1442" s="331" t="s">
        <v>133</v>
      </c>
      <c r="F1442" s="320" t="str">
        <f t="shared" si="22"/>
        <v>NO_EX_X_2014_1000 NAC_7_4</v>
      </c>
      <c r="G1442" s="663"/>
    </row>
    <row r="1443" spans="1:7" ht="13.5" thickBot="1" x14ac:dyDescent="0.25">
      <c r="A1443" s="369" t="str">
        <f>Cover!$G$25</f>
        <v>NO</v>
      </c>
      <c r="B1443" s="322" t="s">
        <v>219</v>
      </c>
      <c r="C1443" s="320">
        <v>2014</v>
      </c>
      <c r="D1443" s="331" t="s">
        <v>214</v>
      </c>
      <c r="E1443" s="331">
        <v>8</v>
      </c>
      <c r="F1443" s="320" t="str">
        <f t="shared" si="22"/>
        <v>NO_EX_X_2014_1000 NAC_8</v>
      </c>
      <c r="G1443" s="663"/>
    </row>
    <row r="1444" spans="1:7" ht="13.5" thickBot="1" x14ac:dyDescent="0.25">
      <c r="A1444" s="369" t="str">
        <f>Cover!$G$25</f>
        <v>NO</v>
      </c>
      <c r="B1444" s="322" t="s">
        <v>219</v>
      </c>
      <c r="C1444" s="320">
        <v>2014</v>
      </c>
      <c r="D1444" s="331" t="s">
        <v>214</v>
      </c>
      <c r="E1444" s="331" t="s">
        <v>134</v>
      </c>
      <c r="F1444" s="320" t="str">
        <f t="shared" si="22"/>
        <v>NO_EX_X_2014_1000 NAC_8_1</v>
      </c>
      <c r="G1444" s="663"/>
    </row>
    <row r="1445" spans="1:7" ht="13.5" thickBot="1" x14ac:dyDescent="0.25">
      <c r="A1445" s="369" t="str">
        <f>Cover!$G$25</f>
        <v>NO</v>
      </c>
      <c r="B1445" s="322" t="s">
        <v>219</v>
      </c>
      <c r="C1445" s="320">
        <v>2014</v>
      </c>
      <c r="D1445" s="331" t="s">
        <v>214</v>
      </c>
      <c r="E1445" s="331" t="s">
        <v>135</v>
      </c>
      <c r="F1445" s="320" t="str">
        <f t="shared" si="22"/>
        <v>NO_EX_X_2014_1000 NAC_8_2</v>
      </c>
      <c r="G1445" s="663"/>
    </row>
    <row r="1446" spans="1:7" ht="13.5" thickBot="1" x14ac:dyDescent="0.25">
      <c r="A1446" s="369" t="str">
        <f>Cover!$G$25</f>
        <v>NO</v>
      </c>
      <c r="B1446" s="322" t="s">
        <v>219</v>
      </c>
      <c r="C1446" s="320">
        <v>2014</v>
      </c>
      <c r="D1446" s="331" t="s">
        <v>214</v>
      </c>
      <c r="E1446" s="331">
        <v>9</v>
      </c>
      <c r="F1446" s="320" t="str">
        <f t="shared" si="22"/>
        <v>NO_EX_X_2014_1000 NAC_9</v>
      </c>
      <c r="G1446" s="663"/>
    </row>
    <row r="1447" spans="1:7" ht="13.5" thickBot="1" x14ac:dyDescent="0.25">
      <c r="A1447" s="369" t="str">
        <f>Cover!$G$25</f>
        <v>NO</v>
      </c>
      <c r="B1447" s="322" t="s">
        <v>219</v>
      </c>
      <c r="C1447" s="320">
        <v>2014</v>
      </c>
      <c r="D1447" s="331" t="s">
        <v>214</v>
      </c>
      <c r="E1447" s="331">
        <v>10</v>
      </c>
      <c r="F1447" s="320" t="str">
        <f t="shared" si="22"/>
        <v>NO_EX_X_2014_1000 NAC_10</v>
      </c>
      <c r="G1447" s="663"/>
    </row>
    <row r="1448" spans="1:7" ht="13.5" thickBot="1" x14ac:dyDescent="0.25">
      <c r="A1448" s="369" t="str">
        <f>Cover!$G$25</f>
        <v>NO</v>
      </c>
      <c r="B1448" s="322" t="s">
        <v>219</v>
      </c>
      <c r="C1448" s="320">
        <v>2014</v>
      </c>
      <c r="D1448" s="331" t="s">
        <v>214</v>
      </c>
      <c r="E1448" s="331" t="s">
        <v>136</v>
      </c>
      <c r="F1448" s="320" t="str">
        <f t="shared" si="22"/>
        <v>NO_EX_X_2014_1000 NAC_10_1</v>
      </c>
      <c r="G1448" s="663"/>
    </row>
    <row r="1449" spans="1:7" ht="13.5" thickBot="1" x14ac:dyDescent="0.25">
      <c r="A1449" s="369" t="str">
        <f>Cover!$G$25</f>
        <v>NO</v>
      </c>
      <c r="B1449" s="322" t="s">
        <v>219</v>
      </c>
      <c r="C1449" s="320">
        <v>2014</v>
      </c>
      <c r="D1449" s="331" t="s">
        <v>214</v>
      </c>
      <c r="E1449" s="331" t="s">
        <v>137</v>
      </c>
      <c r="F1449" s="320" t="str">
        <f t="shared" si="22"/>
        <v>NO_EX_X_2014_1000 NAC_10_1_1</v>
      </c>
      <c r="G1449" s="663"/>
    </row>
    <row r="1450" spans="1:7" ht="13.5" thickBot="1" x14ac:dyDescent="0.25">
      <c r="A1450" s="369" t="str">
        <f>Cover!$G$25</f>
        <v>NO</v>
      </c>
      <c r="B1450" s="322" t="s">
        <v>219</v>
      </c>
      <c r="C1450" s="320">
        <v>2014</v>
      </c>
      <c r="D1450" s="331" t="s">
        <v>214</v>
      </c>
      <c r="E1450" s="331" t="s">
        <v>138</v>
      </c>
      <c r="F1450" s="320" t="str">
        <f t="shared" si="22"/>
        <v>NO_EX_X_2014_1000 NAC_10_1_2</v>
      </c>
      <c r="G1450" s="663"/>
    </row>
    <row r="1451" spans="1:7" ht="13.5" thickBot="1" x14ac:dyDescent="0.25">
      <c r="A1451" s="369" t="str">
        <f>Cover!$G$25</f>
        <v>NO</v>
      </c>
      <c r="B1451" s="322" t="s">
        <v>219</v>
      </c>
      <c r="C1451" s="320">
        <v>2014</v>
      </c>
      <c r="D1451" s="331" t="s">
        <v>214</v>
      </c>
      <c r="E1451" s="331" t="s">
        <v>139</v>
      </c>
      <c r="F1451" s="320" t="str">
        <f t="shared" si="22"/>
        <v>NO_EX_X_2014_1000 NAC_10_1_3</v>
      </c>
      <c r="G1451" s="663"/>
    </row>
    <row r="1452" spans="1:7" ht="13.5" thickBot="1" x14ac:dyDescent="0.25">
      <c r="A1452" s="369" t="str">
        <f>Cover!$G$25</f>
        <v>NO</v>
      </c>
      <c r="B1452" s="322" t="s">
        <v>219</v>
      </c>
      <c r="C1452" s="320">
        <v>2014</v>
      </c>
      <c r="D1452" s="331" t="s">
        <v>214</v>
      </c>
      <c r="E1452" s="331" t="s">
        <v>140</v>
      </c>
      <c r="F1452" s="320" t="str">
        <f t="shared" si="22"/>
        <v>NO_EX_X_2014_1000 NAC_10_1_4</v>
      </c>
      <c r="G1452" s="663"/>
    </row>
    <row r="1453" spans="1:7" ht="13.5" thickBot="1" x14ac:dyDescent="0.25">
      <c r="A1453" s="369" t="str">
        <f>Cover!$G$25</f>
        <v>NO</v>
      </c>
      <c r="B1453" s="322" t="s">
        <v>219</v>
      </c>
      <c r="C1453" s="320">
        <v>2014</v>
      </c>
      <c r="D1453" s="331" t="s">
        <v>214</v>
      </c>
      <c r="E1453" s="331" t="s">
        <v>141</v>
      </c>
      <c r="F1453" s="320" t="str">
        <f t="shared" si="22"/>
        <v>NO_EX_X_2014_1000 NAC_10_2</v>
      </c>
      <c r="G1453" s="663"/>
    </row>
    <row r="1454" spans="1:7" ht="13.5" thickBot="1" x14ac:dyDescent="0.25">
      <c r="A1454" s="369" t="str">
        <f>Cover!$G$25</f>
        <v>NO</v>
      </c>
      <c r="B1454" s="322" t="s">
        <v>219</v>
      </c>
      <c r="C1454" s="320">
        <v>2014</v>
      </c>
      <c r="D1454" s="331" t="s">
        <v>214</v>
      </c>
      <c r="E1454" s="331" t="s">
        <v>142</v>
      </c>
      <c r="F1454" s="320" t="str">
        <f t="shared" si="22"/>
        <v>NO_EX_X_2014_1000 NAC_10_3</v>
      </c>
      <c r="G1454" s="663"/>
    </row>
    <row r="1455" spans="1:7" ht="13.5" thickBot="1" x14ac:dyDescent="0.25">
      <c r="A1455" s="369" t="str">
        <f>Cover!$G$25</f>
        <v>NO</v>
      </c>
      <c r="B1455" s="322" t="s">
        <v>219</v>
      </c>
      <c r="C1455" s="320">
        <v>2014</v>
      </c>
      <c r="D1455" s="331" t="s">
        <v>214</v>
      </c>
      <c r="E1455" s="331" t="s">
        <v>143</v>
      </c>
      <c r="F1455" s="320" t="str">
        <f t="shared" si="22"/>
        <v>NO_EX_X_2014_1000 NAC_10_3_1</v>
      </c>
      <c r="G1455" s="663"/>
    </row>
    <row r="1456" spans="1:7" ht="13.5" thickBot="1" x14ac:dyDescent="0.25">
      <c r="A1456" s="369" t="str">
        <f>Cover!$G$25</f>
        <v>NO</v>
      </c>
      <c r="B1456" s="322" t="s">
        <v>219</v>
      </c>
      <c r="C1456" s="320">
        <v>2014</v>
      </c>
      <c r="D1456" s="331" t="s">
        <v>214</v>
      </c>
      <c r="E1456" s="331" t="s">
        <v>144</v>
      </c>
      <c r="F1456" s="320" t="str">
        <f t="shared" si="22"/>
        <v>NO_EX_X_2014_1000 NAC_10_3_2</v>
      </c>
      <c r="G1456" s="663"/>
    </row>
    <row r="1457" spans="1:7" ht="13.5" thickBot="1" x14ac:dyDescent="0.25">
      <c r="A1457" s="369" t="str">
        <f>Cover!$G$25</f>
        <v>NO</v>
      </c>
      <c r="B1457" s="322" t="s">
        <v>219</v>
      </c>
      <c r="C1457" s="320">
        <v>2014</v>
      </c>
      <c r="D1457" s="331" t="s">
        <v>214</v>
      </c>
      <c r="E1457" s="331" t="s">
        <v>145</v>
      </c>
      <c r="F1457" s="320" t="str">
        <f t="shared" si="22"/>
        <v>NO_EX_X_2014_1000 NAC_10_3_3</v>
      </c>
      <c r="G1457" s="663"/>
    </row>
    <row r="1458" spans="1:7" ht="13.5" thickBot="1" x14ac:dyDescent="0.25">
      <c r="A1458" s="369" t="str">
        <f>Cover!$G$25</f>
        <v>NO</v>
      </c>
      <c r="B1458" s="322" t="s">
        <v>219</v>
      </c>
      <c r="C1458" s="320">
        <v>2014</v>
      </c>
      <c r="D1458" s="322" t="s">
        <v>214</v>
      </c>
      <c r="E1458" s="331" t="s">
        <v>146</v>
      </c>
      <c r="F1458" s="320" t="str">
        <f t="shared" si="22"/>
        <v>NO_EX_X_2014_1000 NAC_10_3_4</v>
      </c>
      <c r="G1458" s="663"/>
    </row>
    <row r="1459" spans="1:7" ht="13.5" thickBot="1" x14ac:dyDescent="0.25">
      <c r="A1459" s="369" t="str">
        <f>Cover!$G$25</f>
        <v>NO</v>
      </c>
      <c r="B1459" s="322" t="s">
        <v>219</v>
      </c>
      <c r="C1459" s="320">
        <v>2014</v>
      </c>
      <c r="D1459" s="322" t="s">
        <v>214</v>
      </c>
      <c r="E1459" s="331" t="s">
        <v>147</v>
      </c>
      <c r="F1459" s="320" t="str">
        <f t="shared" si="22"/>
        <v>NO_EX_X_2014_1000 NAC_10_4</v>
      </c>
      <c r="G1459" s="663"/>
    </row>
    <row r="1460" spans="1:7" ht="13.5" thickBot="1" x14ac:dyDescent="0.25">
      <c r="A1460" s="369" t="str">
        <f>Cover!$G$25</f>
        <v>NO</v>
      </c>
      <c r="B1460" s="322" t="s">
        <v>293</v>
      </c>
      <c r="C1460" s="320">
        <v>2014</v>
      </c>
      <c r="D1460" s="322" t="s">
        <v>291</v>
      </c>
      <c r="E1460" s="331" t="s">
        <v>227</v>
      </c>
      <c r="F1460" s="320" t="str">
        <f t="shared" si="22"/>
        <v>NO_P_2014_1000 m3_EU2_1</v>
      </c>
      <c r="G1460" s="663"/>
    </row>
    <row r="1461" spans="1:7" ht="13.5" thickBot="1" x14ac:dyDescent="0.25">
      <c r="A1461" s="369" t="str">
        <f>Cover!$G$25</f>
        <v>NO</v>
      </c>
      <c r="B1461" s="322" t="s">
        <v>293</v>
      </c>
      <c r="C1461" s="320">
        <v>2014</v>
      </c>
      <c r="D1461" s="322" t="s">
        <v>291</v>
      </c>
      <c r="E1461" s="331" t="s">
        <v>228</v>
      </c>
      <c r="F1461" s="320" t="str">
        <f t="shared" si="22"/>
        <v>NO_P_2014_1000 m3_EU2_1_C</v>
      </c>
      <c r="G1461" s="663"/>
    </row>
    <row r="1462" spans="1:7" ht="13.5" thickBot="1" x14ac:dyDescent="0.25">
      <c r="A1462" s="369" t="str">
        <f>Cover!$G$25</f>
        <v>NO</v>
      </c>
      <c r="B1462" s="322" t="s">
        <v>293</v>
      </c>
      <c r="C1462" s="320">
        <v>2014</v>
      </c>
      <c r="D1462" s="322" t="s">
        <v>291</v>
      </c>
      <c r="E1462" s="331" t="s">
        <v>229</v>
      </c>
      <c r="F1462" s="320" t="str">
        <f t="shared" si="22"/>
        <v>NO_P_2014_1000 m3_EU2_1_NC</v>
      </c>
      <c r="G1462" s="663"/>
    </row>
    <row r="1463" spans="1:7" ht="13.5" thickBot="1" x14ac:dyDescent="0.25">
      <c r="A1463" s="369" t="str">
        <f>Cover!$G$25</f>
        <v>NO</v>
      </c>
      <c r="B1463" s="322" t="s">
        <v>293</v>
      </c>
      <c r="C1463" s="320">
        <v>2014</v>
      </c>
      <c r="D1463" s="322" t="s">
        <v>291</v>
      </c>
      <c r="E1463" s="331" t="s">
        <v>230</v>
      </c>
      <c r="F1463" s="320" t="str">
        <f t="shared" si="22"/>
        <v>NO_P_2014_1000 m3_EU2_1_1</v>
      </c>
      <c r="G1463" s="663"/>
    </row>
    <row r="1464" spans="1:7" ht="13.5" thickBot="1" x14ac:dyDescent="0.25">
      <c r="A1464" s="369" t="str">
        <f>Cover!$G$25</f>
        <v>NO</v>
      </c>
      <c r="B1464" s="322" t="s">
        <v>293</v>
      </c>
      <c r="C1464" s="320">
        <v>2014</v>
      </c>
      <c r="D1464" s="322" t="s">
        <v>291</v>
      </c>
      <c r="E1464" s="331" t="s">
        <v>231</v>
      </c>
      <c r="F1464" s="320" t="str">
        <f t="shared" si="22"/>
        <v>NO_P_2014_1000 m3_EU2_1_1_C</v>
      </c>
      <c r="G1464" s="663"/>
    </row>
    <row r="1465" spans="1:7" ht="13.5" thickBot="1" x14ac:dyDescent="0.25">
      <c r="A1465" s="369" t="str">
        <f>Cover!$G$25</f>
        <v>NO</v>
      </c>
      <c r="B1465" s="322" t="s">
        <v>293</v>
      </c>
      <c r="C1465" s="320">
        <v>2014</v>
      </c>
      <c r="D1465" s="322" t="s">
        <v>291</v>
      </c>
      <c r="E1465" s="331" t="s">
        <v>232</v>
      </c>
      <c r="F1465" s="320" t="str">
        <f t="shared" si="22"/>
        <v>NO_P_2014_1000 m3_EU2_1_1_NC</v>
      </c>
      <c r="G1465" s="663"/>
    </row>
    <row r="1466" spans="1:7" ht="13.5" thickBot="1" x14ac:dyDescent="0.25">
      <c r="A1466" s="369" t="str">
        <f>Cover!$G$25</f>
        <v>NO</v>
      </c>
      <c r="B1466" s="322" t="s">
        <v>293</v>
      </c>
      <c r="C1466" s="320">
        <v>2014</v>
      </c>
      <c r="D1466" s="322" t="s">
        <v>291</v>
      </c>
      <c r="E1466" s="331" t="s">
        <v>233</v>
      </c>
      <c r="F1466" s="320" t="str">
        <f t="shared" si="22"/>
        <v>NO_P_2014_1000 m3_EU2_1_2</v>
      </c>
      <c r="G1466" s="663"/>
    </row>
    <row r="1467" spans="1:7" ht="13.5" thickBot="1" x14ac:dyDescent="0.25">
      <c r="A1467" s="369" t="str">
        <f>Cover!$G$25</f>
        <v>NO</v>
      </c>
      <c r="B1467" s="322" t="s">
        <v>293</v>
      </c>
      <c r="C1467" s="320">
        <v>2014</v>
      </c>
      <c r="D1467" s="322" t="s">
        <v>291</v>
      </c>
      <c r="E1467" s="331" t="s">
        <v>234</v>
      </c>
      <c r="F1467" s="320" t="str">
        <f t="shared" si="22"/>
        <v>NO_P_2014_1000 m3_EU2_1_2_C</v>
      </c>
      <c r="G1467" s="663"/>
    </row>
    <row r="1468" spans="1:7" ht="13.5" thickBot="1" x14ac:dyDescent="0.25">
      <c r="A1468" s="369" t="str">
        <f>Cover!$G$25</f>
        <v>NO</v>
      </c>
      <c r="B1468" s="322" t="s">
        <v>293</v>
      </c>
      <c r="C1468" s="320">
        <v>2014</v>
      </c>
      <c r="D1468" s="322" t="s">
        <v>291</v>
      </c>
      <c r="E1468" s="331" t="s">
        <v>235</v>
      </c>
      <c r="F1468" s="320" t="str">
        <f t="shared" si="22"/>
        <v>NO_P_2014_1000 m3_EU2_1_2_NC</v>
      </c>
      <c r="G1468" s="663"/>
    </row>
    <row r="1469" spans="1:7" ht="13.5" thickBot="1" x14ac:dyDescent="0.25">
      <c r="A1469" s="369" t="str">
        <f>Cover!$G$25</f>
        <v>NO</v>
      </c>
      <c r="B1469" s="322" t="s">
        <v>293</v>
      </c>
      <c r="C1469" s="320">
        <v>2014</v>
      </c>
      <c r="D1469" s="322" t="s">
        <v>291</v>
      </c>
      <c r="E1469" s="331" t="s">
        <v>236</v>
      </c>
      <c r="F1469" s="320" t="str">
        <f t="shared" si="22"/>
        <v>NO_P_2014_1000 m3_EU2_1_3</v>
      </c>
      <c r="G1469" s="663"/>
    </row>
    <row r="1470" spans="1:7" ht="13.5" thickBot="1" x14ac:dyDescent="0.25">
      <c r="A1470" s="369" t="str">
        <f>Cover!$G$25</f>
        <v>NO</v>
      </c>
      <c r="B1470" s="322" t="s">
        <v>293</v>
      </c>
      <c r="C1470" s="320">
        <v>2014</v>
      </c>
      <c r="D1470" s="322" t="s">
        <v>291</v>
      </c>
      <c r="E1470" s="331" t="s">
        <v>237</v>
      </c>
      <c r="F1470" s="320" t="str">
        <f t="shared" si="22"/>
        <v>NO_P_2014_1000 m3_EU2_1_3_C</v>
      </c>
      <c r="G1470" s="663"/>
    </row>
    <row r="1471" spans="1:7" ht="13.5" thickBot="1" x14ac:dyDescent="0.25">
      <c r="A1471" s="369" t="str">
        <f>Cover!$G$25</f>
        <v>NO</v>
      </c>
      <c r="B1471" s="322" t="s">
        <v>293</v>
      </c>
      <c r="C1471" s="320">
        <v>2014</v>
      </c>
      <c r="D1471" s="322" t="s">
        <v>291</v>
      </c>
      <c r="E1471" s="331" t="s">
        <v>238</v>
      </c>
      <c r="F1471" s="320" t="str">
        <f t="shared" si="22"/>
        <v>NO_P_2014_1000 m3_EU2_1_3_NC</v>
      </c>
      <c r="G1471" s="663"/>
    </row>
    <row r="1472" spans="1:7" ht="13.5" thickBot="1" x14ac:dyDescent="0.25">
      <c r="A1472" s="369" t="str">
        <f>Cover!$G$25</f>
        <v>NO</v>
      </c>
      <c r="B1472" s="322" t="s">
        <v>268</v>
      </c>
      <c r="C1472" s="320">
        <v>2014</v>
      </c>
      <c r="D1472" s="322" t="s">
        <v>291</v>
      </c>
      <c r="E1472" s="331" t="s">
        <v>292</v>
      </c>
      <c r="F1472" s="320" t="str">
        <f t="shared" si="22"/>
        <v>NO_P.OB_2014_1000 m3_1</v>
      </c>
      <c r="G1472" s="663"/>
    </row>
    <row r="1473" spans="1:7" ht="13.5" thickBot="1" x14ac:dyDescent="0.25">
      <c r="A1473" s="369" t="str">
        <f>Cover!$G$25</f>
        <v>NO</v>
      </c>
      <c r="B1473" s="322" t="s">
        <v>268</v>
      </c>
      <c r="C1473" s="320">
        <v>2014</v>
      </c>
      <c r="D1473" s="322" t="s">
        <v>291</v>
      </c>
      <c r="E1473" s="331" t="s">
        <v>91</v>
      </c>
      <c r="F1473" s="320" t="str">
        <f t="shared" si="22"/>
        <v>NO_P.OB_2014_1000 m3_1_C</v>
      </c>
      <c r="G1473" s="663"/>
    </row>
    <row r="1474" spans="1:7" ht="13.5" thickBot="1" x14ac:dyDescent="0.25">
      <c r="A1474" s="369" t="str">
        <f>Cover!$G$25</f>
        <v>NO</v>
      </c>
      <c r="B1474" s="322" t="s">
        <v>268</v>
      </c>
      <c r="C1474" s="320">
        <v>2014</v>
      </c>
      <c r="D1474" s="322" t="s">
        <v>291</v>
      </c>
      <c r="E1474" s="331" t="s">
        <v>92</v>
      </c>
      <c r="F1474" s="320" t="str">
        <f t="shared" si="22"/>
        <v>NO_P.OB_2014_1000 m3_1_NC</v>
      </c>
      <c r="G1474" s="663"/>
    </row>
    <row r="1475" spans="1:7" ht="13.5" thickBot="1" x14ac:dyDescent="0.25">
      <c r="A1475" s="369" t="str">
        <f>Cover!$G$25</f>
        <v>NO</v>
      </c>
      <c r="B1475" s="322" t="s">
        <v>268</v>
      </c>
      <c r="C1475" s="320">
        <v>2014</v>
      </c>
      <c r="D1475" s="322" t="s">
        <v>291</v>
      </c>
      <c r="E1475" s="331" t="s">
        <v>93</v>
      </c>
      <c r="F1475" s="320" t="str">
        <f t="shared" ref="F1475:F1538" si="23">CONCATENATE(A1475,"_",B1475,"_",C1475,"_",D1475,"_",E1475)</f>
        <v>NO_P.OB_2014_1000 m3_1_1</v>
      </c>
      <c r="G1475" s="663"/>
    </row>
    <row r="1476" spans="1:7" ht="13.5" thickBot="1" x14ac:dyDescent="0.25">
      <c r="A1476" s="369" t="str">
        <f>Cover!$G$25</f>
        <v>NO</v>
      </c>
      <c r="B1476" s="322" t="s">
        <v>268</v>
      </c>
      <c r="C1476" s="320">
        <v>2014</v>
      </c>
      <c r="D1476" s="322" t="s">
        <v>291</v>
      </c>
      <c r="E1476" s="331" t="s">
        <v>94</v>
      </c>
      <c r="F1476" s="320" t="str">
        <f t="shared" si="23"/>
        <v>NO_P.OB_2014_1000 m3_1_1_C</v>
      </c>
      <c r="G1476" s="663"/>
    </row>
    <row r="1477" spans="1:7" ht="13.5" thickBot="1" x14ac:dyDescent="0.25">
      <c r="A1477" s="369" t="str">
        <f>Cover!$G$25</f>
        <v>NO</v>
      </c>
      <c r="B1477" s="322" t="s">
        <v>268</v>
      </c>
      <c r="C1477" s="320">
        <v>2014</v>
      </c>
      <c r="D1477" s="322" t="s">
        <v>291</v>
      </c>
      <c r="E1477" s="331" t="s">
        <v>95</v>
      </c>
      <c r="F1477" s="320" t="str">
        <f t="shared" si="23"/>
        <v>NO_P.OB_2014_1000 m3_1_1_NC</v>
      </c>
      <c r="G1477" s="663"/>
    </row>
    <row r="1478" spans="1:7" ht="13.5" thickBot="1" x14ac:dyDescent="0.25">
      <c r="A1478" s="369" t="str">
        <f>Cover!$G$25</f>
        <v>NO</v>
      </c>
      <c r="B1478" s="322" t="s">
        <v>268</v>
      </c>
      <c r="C1478" s="320">
        <v>2014</v>
      </c>
      <c r="D1478" s="322" t="s">
        <v>291</v>
      </c>
      <c r="E1478" s="331" t="s">
        <v>96</v>
      </c>
      <c r="F1478" s="320" t="str">
        <f t="shared" si="23"/>
        <v>NO_P.OB_2014_1000 m3_1_2</v>
      </c>
      <c r="G1478" s="663"/>
    </row>
    <row r="1479" spans="1:7" ht="13.5" thickBot="1" x14ac:dyDescent="0.25">
      <c r="A1479" s="369" t="str">
        <f>Cover!$G$25</f>
        <v>NO</v>
      </c>
      <c r="B1479" s="322" t="s">
        <v>268</v>
      </c>
      <c r="C1479" s="320">
        <v>2014</v>
      </c>
      <c r="D1479" s="322" t="s">
        <v>291</v>
      </c>
      <c r="E1479" s="331" t="s">
        <v>97</v>
      </c>
      <c r="F1479" s="320" t="str">
        <f t="shared" si="23"/>
        <v>NO_P.OB_2014_1000 m3_1_2_C</v>
      </c>
      <c r="G1479" s="663"/>
    </row>
    <row r="1480" spans="1:7" ht="13.5" thickBot="1" x14ac:dyDescent="0.25">
      <c r="A1480" s="369" t="str">
        <f>Cover!$G$25</f>
        <v>NO</v>
      </c>
      <c r="B1480" s="322" t="s">
        <v>268</v>
      </c>
      <c r="C1480" s="320">
        <v>2014</v>
      </c>
      <c r="D1480" s="322" t="s">
        <v>291</v>
      </c>
      <c r="E1480" s="331" t="s">
        <v>98</v>
      </c>
      <c r="F1480" s="320" t="str">
        <f t="shared" si="23"/>
        <v>NO_P.OB_2014_1000 m3_1_2_NC</v>
      </c>
      <c r="G1480" s="663"/>
    </row>
    <row r="1481" spans="1:7" ht="13.5" thickBot="1" x14ac:dyDescent="0.25">
      <c r="A1481" s="369" t="str">
        <f>Cover!$G$25</f>
        <v>NO</v>
      </c>
      <c r="B1481" s="322" t="s">
        <v>268</v>
      </c>
      <c r="C1481" s="320">
        <v>2014</v>
      </c>
      <c r="D1481" s="322" t="s">
        <v>291</v>
      </c>
      <c r="E1481" s="331" t="s">
        <v>100</v>
      </c>
      <c r="F1481" s="320" t="str">
        <f t="shared" si="23"/>
        <v>NO_P.OB_2014_1000 m3_1_2_1</v>
      </c>
      <c r="G1481" s="663"/>
    </row>
    <row r="1482" spans="1:7" ht="13.5" thickBot="1" x14ac:dyDescent="0.25">
      <c r="A1482" s="369" t="str">
        <f>Cover!$G$25</f>
        <v>NO</v>
      </c>
      <c r="B1482" s="322" t="s">
        <v>268</v>
      </c>
      <c r="C1482" s="320">
        <v>2014</v>
      </c>
      <c r="D1482" s="322" t="s">
        <v>291</v>
      </c>
      <c r="E1482" s="331" t="s">
        <v>101</v>
      </c>
      <c r="F1482" s="320" t="str">
        <f t="shared" si="23"/>
        <v>NO_P.OB_2014_1000 m3_1_2_1_C</v>
      </c>
      <c r="G1482" s="663"/>
    </row>
    <row r="1483" spans="1:7" ht="13.5" thickBot="1" x14ac:dyDescent="0.25">
      <c r="A1483" s="369" t="str">
        <f>Cover!$G$25</f>
        <v>NO</v>
      </c>
      <c r="B1483" s="329" t="s">
        <v>268</v>
      </c>
      <c r="C1483" s="320">
        <v>2014</v>
      </c>
      <c r="D1483" s="329" t="s">
        <v>291</v>
      </c>
      <c r="E1483" s="339" t="s">
        <v>102</v>
      </c>
      <c r="F1483" s="320" t="str">
        <f t="shared" si="23"/>
        <v>NO_P.OB_2014_1000 m3_1_2_1_NC</v>
      </c>
      <c r="G1483" s="663"/>
    </row>
    <row r="1484" spans="1:7" ht="13.5" thickBot="1" x14ac:dyDescent="0.25">
      <c r="A1484" s="369" t="str">
        <f>Cover!$G$25</f>
        <v>NO</v>
      </c>
      <c r="B1484" s="324" t="s">
        <v>268</v>
      </c>
      <c r="C1484" s="320">
        <v>2014</v>
      </c>
      <c r="D1484" s="324" t="s">
        <v>291</v>
      </c>
      <c r="E1484" s="338" t="s">
        <v>103</v>
      </c>
      <c r="F1484" s="320" t="str">
        <f t="shared" si="23"/>
        <v>NO_P.OB_2014_1000 m3_1_2_2</v>
      </c>
      <c r="G1484" s="663"/>
    </row>
    <row r="1485" spans="1:7" ht="13.5" thickBot="1" x14ac:dyDescent="0.25">
      <c r="A1485" s="369" t="str">
        <f>Cover!$G$25</f>
        <v>NO</v>
      </c>
      <c r="B1485" s="322" t="s">
        <v>268</v>
      </c>
      <c r="C1485" s="320">
        <v>2014</v>
      </c>
      <c r="D1485" s="322" t="s">
        <v>291</v>
      </c>
      <c r="E1485" s="331" t="s">
        <v>104</v>
      </c>
      <c r="F1485" s="320" t="str">
        <f t="shared" si="23"/>
        <v>NO_P.OB_2014_1000 m3_1_2_2_C</v>
      </c>
      <c r="G1485" s="663"/>
    </row>
    <row r="1486" spans="1:7" ht="13.5" thickBot="1" x14ac:dyDescent="0.25">
      <c r="A1486" s="369" t="str">
        <f>Cover!$G$25</f>
        <v>NO</v>
      </c>
      <c r="B1486" s="322" t="s">
        <v>268</v>
      </c>
      <c r="C1486" s="320">
        <v>2014</v>
      </c>
      <c r="D1486" s="322" t="s">
        <v>291</v>
      </c>
      <c r="E1486" s="331" t="s">
        <v>105</v>
      </c>
      <c r="F1486" s="320" t="str">
        <f t="shared" si="23"/>
        <v>NO_P.OB_2014_1000 m3_1_2_2_NC</v>
      </c>
      <c r="G1486" s="663"/>
    </row>
    <row r="1487" spans="1:7" ht="13.5" thickBot="1" x14ac:dyDescent="0.25">
      <c r="A1487" s="369" t="str">
        <f>Cover!$G$25</f>
        <v>NO</v>
      </c>
      <c r="B1487" s="322" t="s">
        <v>268</v>
      </c>
      <c r="C1487" s="320">
        <v>2014</v>
      </c>
      <c r="D1487" s="322" t="s">
        <v>291</v>
      </c>
      <c r="E1487" s="331" t="s">
        <v>106</v>
      </c>
      <c r="F1487" s="320" t="str">
        <f t="shared" si="23"/>
        <v>NO_P.OB_2014_1000 m3_1_2_3</v>
      </c>
      <c r="G1487" s="663"/>
    </row>
    <row r="1488" spans="1:7" ht="13.5" thickBot="1" x14ac:dyDescent="0.25">
      <c r="A1488" s="369" t="str">
        <f>Cover!$G$25</f>
        <v>NO</v>
      </c>
      <c r="B1488" s="322" t="s">
        <v>268</v>
      </c>
      <c r="C1488" s="320">
        <v>2014</v>
      </c>
      <c r="D1488" s="322" t="s">
        <v>291</v>
      </c>
      <c r="E1488" s="331" t="s">
        <v>107</v>
      </c>
      <c r="F1488" s="320" t="str">
        <f t="shared" si="23"/>
        <v>NO_P.OB_2014_1000 m3_1_2_3_C</v>
      </c>
      <c r="G1488" s="663"/>
    </row>
    <row r="1489" spans="1:7" ht="13.5" thickBot="1" x14ac:dyDescent="0.25">
      <c r="A1489" s="369" t="str">
        <f>Cover!$G$25</f>
        <v>NO</v>
      </c>
      <c r="B1489" s="322" t="s">
        <v>268</v>
      </c>
      <c r="C1489" s="320">
        <v>2014</v>
      </c>
      <c r="D1489" s="322" t="s">
        <v>291</v>
      </c>
      <c r="E1489" s="331" t="s">
        <v>108</v>
      </c>
      <c r="F1489" s="320" t="str">
        <f t="shared" si="23"/>
        <v>NO_P.OB_2014_1000 m3_1_2_3_NC</v>
      </c>
      <c r="G1489" s="663"/>
    </row>
    <row r="1490" spans="1:7" ht="13.5" thickBot="1" x14ac:dyDescent="0.25">
      <c r="A1490" s="369" t="str">
        <f>Cover!$G$25</f>
        <v>NO</v>
      </c>
      <c r="B1490" s="322" t="s">
        <v>293</v>
      </c>
      <c r="C1490" s="320">
        <v>2013</v>
      </c>
      <c r="D1490" s="322" t="s">
        <v>291</v>
      </c>
      <c r="E1490" s="331" t="s">
        <v>292</v>
      </c>
      <c r="F1490" s="320" t="str">
        <f t="shared" si="23"/>
        <v>NO_P_2013_1000 m3_1</v>
      </c>
      <c r="G1490" s="663"/>
    </row>
    <row r="1491" spans="1:7" ht="13.5" thickBot="1" x14ac:dyDescent="0.25">
      <c r="A1491" s="369" t="str">
        <f>Cover!$G$25</f>
        <v>NO</v>
      </c>
      <c r="B1491" s="322" t="s">
        <v>293</v>
      </c>
      <c r="C1491" s="320">
        <v>2013</v>
      </c>
      <c r="D1491" s="322" t="s">
        <v>291</v>
      </c>
      <c r="E1491" s="331" t="s">
        <v>91</v>
      </c>
      <c r="F1491" s="320" t="str">
        <f t="shared" si="23"/>
        <v>NO_P_2013_1000 m3_1_C</v>
      </c>
      <c r="G1491" s="663"/>
    </row>
    <row r="1492" spans="1:7" ht="13.5" thickBot="1" x14ac:dyDescent="0.25">
      <c r="A1492" s="369" t="str">
        <f>Cover!$G$25</f>
        <v>NO</v>
      </c>
      <c r="B1492" s="322" t="s">
        <v>293</v>
      </c>
      <c r="C1492" s="320">
        <v>2013</v>
      </c>
      <c r="D1492" s="322" t="s">
        <v>291</v>
      </c>
      <c r="E1492" s="331" t="s">
        <v>92</v>
      </c>
      <c r="F1492" s="320" t="str">
        <f t="shared" si="23"/>
        <v>NO_P_2013_1000 m3_1_NC</v>
      </c>
      <c r="G1492" s="663"/>
    </row>
    <row r="1493" spans="1:7" ht="13.5" thickBot="1" x14ac:dyDescent="0.25">
      <c r="A1493" s="369" t="str">
        <f>Cover!$G$25</f>
        <v>NO</v>
      </c>
      <c r="B1493" s="322" t="s">
        <v>293</v>
      </c>
      <c r="C1493" s="320">
        <v>2013</v>
      </c>
      <c r="D1493" s="322" t="s">
        <v>291</v>
      </c>
      <c r="E1493" s="331" t="s">
        <v>93</v>
      </c>
      <c r="F1493" s="320" t="str">
        <f t="shared" si="23"/>
        <v>NO_P_2013_1000 m3_1_1</v>
      </c>
      <c r="G1493" s="663"/>
    </row>
    <row r="1494" spans="1:7" ht="13.5" thickBot="1" x14ac:dyDescent="0.25">
      <c r="A1494" s="369" t="str">
        <f>Cover!$G$25</f>
        <v>NO</v>
      </c>
      <c r="B1494" s="322" t="s">
        <v>293</v>
      </c>
      <c r="C1494" s="320">
        <v>2013</v>
      </c>
      <c r="D1494" s="322" t="s">
        <v>291</v>
      </c>
      <c r="E1494" s="331" t="s">
        <v>94</v>
      </c>
      <c r="F1494" s="320" t="str">
        <f t="shared" si="23"/>
        <v>NO_P_2013_1000 m3_1_1_C</v>
      </c>
      <c r="G1494" s="663"/>
    </row>
    <row r="1495" spans="1:7" ht="13.5" thickBot="1" x14ac:dyDescent="0.25">
      <c r="A1495" s="369" t="str">
        <f>Cover!$G$25</f>
        <v>NO</v>
      </c>
      <c r="B1495" s="322" t="s">
        <v>293</v>
      </c>
      <c r="C1495" s="320">
        <v>2013</v>
      </c>
      <c r="D1495" s="322" t="s">
        <v>291</v>
      </c>
      <c r="E1495" s="331" t="s">
        <v>95</v>
      </c>
      <c r="F1495" s="320" t="str">
        <f t="shared" si="23"/>
        <v>NO_P_2013_1000 m3_1_1_NC</v>
      </c>
      <c r="G1495" s="663"/>
    </row>
    <row r="1496" spans="1:7" ht="13.5" thickBot="1" x14ac:dyDescent="0.25">
      <c r="A1496" s="369" t="str">
        <f>Cover!$G$25</f>
        <v>NO</v>
      </c>
      <c r="B1496" s="322" t="s">
        <v>293</v>
      </c>
      <c r="C1496" s="320">
        <v>2013</v>
      </c>
      <c r="D1496" s="322" t="s">
        <v>291</v>
      </c>
      <c r="E1496" s="331" t="s">
        <v>96</v>
      </c>
      <c r="F1496" s="320" t="str">
        <f t="shared" si="23"/>
        <v>NO_P_2013_1000 m3_1_2</v>
      </c>
      <c r="G1496" s="663"/>
    </row>
    <row r="1497" spans="1:7" ht="13.5" thickBot="1" x14ac:dyDescent="0.25">
      <c r="A1497" s="369" t="str">
        <f>Cover!$G$25</f>
        <v>NO</v>
      </c>
      <c r="B1497" s="322" t="s">
        <v>293</v>
      </c>
      <c r="C1497" s="320">
        <v>2013</v>
      </c>
      <c r="D1497" s="322" t="s">
        <v>291</v>
      </c>
      <c r="E1497" s="331" t="s">
        <v>97</v>
      </c>
      <c r="F1497" s="320" t="str">
        <f t="shared" si="23"/>
        <v>NO_P_2013_1000 m3_1_2_C</v>
      </c>
      <c r="G1497" s="663"/>
    </row>
    <row r="1498" spans="1:7" ht="13.5" thickBot="1" x14ac:dyDescent="0.25">
      <c r="A1498" s="369" t="str">
        <f>Cover!$G$25</f>
        <v>NO</v>
      </c>
      <c r="B1498" s="322" t="s">
        <v>293</v>
      </c>
      <c r="C1498" s="320">
        <v>2013</v>
      </c>
      <c r="D1498" s="322" t="s">
        <v>291</v>
      </c>
      <c r="E1498" s="331" t="s">
        <v>98</v>
      </c>
      <c r="F1498" s="320" t="str">
        <f t="shared" si="23"/>
        <v>NO_P_2013_1000 m3_1_2_NC</v>
      </c>
      <c r="G1498" s="663"/>
    </row>
    <row r="1499" spans="1:7" ht="13.5" thickBot="1" x14ac:dyDescent="0.25">
      <c r="A1499" s="369" t="str">
        <f>Cover!$G$25</f>
        <v>NO</v>
      </c>
      <c r="B1499" s="322" t="s">
        <v>293</v>
      </c>
      <c r="C1499" s="320">
        <v>2013</v>
      </c>
      <c r="D1499" s="322" t="s">
        <v>291</v>
      </c>
      <c r="E1499" s="331" t="s">
        <v>100</v>
      </c>
      <c r="F1499" s="320" t="str">
        <f t="shared" si="23"/>
        <v>NO_P_2013_1000 m3_1_2_1</v>
      </c>
      <c r="G1499" s="663"/>
    </row>
    <row r="1500" spans="1:7" ht="13.5" thickBot="1" x14ac:dyDescent="0.25">
      <c r="A1500" s="369" t="str">
        <f>Cover!$G$25</f>
        <v>NO</v>
      </c>
      <c r="B1500" s="322" t="s">
        <v>293</v>
      </c>
      <c r="C1500" s="320">
        <v>2013</v>
      </c>
      <c r="D1500" s="322" t="s">
        <v>291</v>
      </c>
      <c r="E1500" s="331" t="s">
        <v>101</v>
      </c>
      <c r="F1500" s="320" t="str">
        <f t="shared" si="23"/>
        <v>NO_P_2013_1000 m3_1_2_1_C</v>
      </c>
      <c r="G1500" s="663"/>
    </row>
    <row r="1501" spans="1:7" ht="13.5" thickBot="1" x14ac:dyDescent="0.25">
      <c r="A1501" s="369" t="str">
        <f>Cover!$G$25</f>
        <v>NO</v>
      </c>
      <c r="B1501" s="322" t="s">
        <v>293</v>
      </c>
      <c r="C1501" s="320">
        <v>2013</v>
      </c>
      <c r="D1501" s="322" t="s">
        <v>291</v>
      </c>
      <c r="E1501" s="331" t="s">
        <v>102</v>
      </c>
      <c r="F1501" s="320" t="str">
        <f t="shared" si="23"/>
        <v>NO_P_2013_1000 m3_1_2_1_NC</v>
      </c>
      <c r="G1501" s="663"/>
    </row>
    <row r="1502" spans="1:7" ht="13.5" thickBot="1" x14ac:dyDescent="0.25">
      <c r="A1502" s="369" t="str">
        <f>Cover!$G$25</f>
        <v>NO</v>
      </c>
      <c r="B1502" s="322" t="s">
        <v>293</v>
      </c>
      <c r="C1502" s="320">
        <v>2013</v>
      </c>
      <c r="D1502" s="322" t="s">
        <v>291</v>
      </c>
      <c r="E1502" s="331" t="s">
        <v>103</v>
      </c>
      <c r="F1502" s="320" t="str">
        <f t="shared" si="23"/>
        <v>NO_P_2013_1000 m3_1_2_2</v>
      </c>
      <c r="G1502" s="663"/>
    </row>
    <row r="1503" spans="1:7" ht="13.5" thickBot="1" x14ac:dyDescent="0.25">
      <c r="A1503" s="369" t="str">
        <f>Cover!$G$25</f>
        <v>NO</v>
      </c>
      <c r="B1503" s="322" t="s">
        <v>293</v>
      </c>
      <c r="C1503" s="320">
        <v>2013</v>
      </c>
      <c r="D1503" s="322" t="s">
        <v>291</v>
      </c>
      <c r="E1503" s="331" t="s">
        <v>104</v>
      </c>
      <c r="F1503" s="320" t="str">
        <f t="shared" si="23"/>
        <v>NO_P_2013_1000 m3_1_2_2_C</v>
      </c>
      <c r="G1503" s="663"/>
    </row>
    <row r="1504" spans="1:7" ht="13.5" thickBot="1" x14ac:dyDescent="0.25">
      <c r="A1504" s="369" t="str">
        <f>Cover!$G$25</f>
        <v>NO</v>
      </c>
      <c r="B1504" s="322" t="s">
        <v>293</v>
      </c>
      <c r="C1504" s="320">
        <v>2013</v>
      </c>
      <c r="D1504" s="322" t="s">
        <v>291</v>
      </c>
      <c r="E1504" s="331" t="s">
        <v>105</v>
      </c>
      <c r="F1504" s="320" t="str">
        <f t="shared" si="23"/>
        <v>NO_P_2013_1000 m3_1_2_2_NC</v>
      </c>
      <c r="G1504" s="663"/>
    </row>
    <row r="1505" spans="1:7" ht="13.5" thickBot="1" x14ac:dyDescent="0.25">
      <c r="A1505" s="369" t="str">
        <f>Cover!$G$25</f>
        <v>NO</v>
      </c>
      <c r="B1505" s="322" t="s">
        <v>293</v>
      </c>
      <c r="C1505" s="320">
        <v>2013</v>
      </c>
      <c r="D1505" s="322" t="s">
        <v>291</v>
      </c>
      <c r="E1505" s="331" t="s">
        <v>106</v>
      </c>
      <c r="F1505" s="320" t="str">
        <f t="shared" si="23"/>
        <v>NO_P_2013_1000 m3_1_2_3</v>
      </c>
      <c r="G1505" s="663"/>
    </row>
    <row r="1506" spans="1:7" ht="13.5" thickBot="1" x14ac:dyDescent="0.25">
      <c r="A1506" s="369" t="str">
        <f>Cover!$G$25</f>
        <v>NO</v>
      </c>
      <c r="B1506" s="322" t="s">
        <v>293</v>
      </c>
      <c r="C1506" s="320">
        <v>2013</v>
      </c>
      <c r="D1506" s="322" t="s">
        <v>291</v>
      </c>
      <c r="E1506" s="331" t="s">
        <v>107</v>
      </c>
      <c r="F1506" s="320" t="str">
        <f t="shared" si="23"/>
        <v>NO_P_2013_1000 m3_1_2_3_C</v>
      </c>
      <c r="G1506" s="663"/>
    </row>
    <row r="1507" spans="1:7" ht="13.5" thickBot="1" x14ac:dyDescent="0.25">
      <c r="A1507" s="369" t="str">
        <f>Cover!$G$25</f>
        <v>NO</v>
      </c>
      <c r="B1507" s="322" t="s">
        <v>293</v>
      </c>
      <c r="C1507" s="320">
        <v>2013</v>
      </c>
      <c r="D1507" s="322" t="s">
        <v>291</v>
      </c>
      <c r="E1507" s="331" t="s">
        <v>108</v>
      </c>
      <c r="F1507" s="320" t="str">
        <f t="shared" si="23"/>
        <v>NO_P_2013_1000 m3_1_2_3_NC</v>
      </c>
      <c r="G1507" s="663"/>
    </row>
    <row r="1508" spans="1:7" ht="13.5" thickBot="1" x14ac:dyDescent="0.25">
      <c r="A1508" s="369" t="str">
        <f>Cover!$G$25</f>
        <v>NO</v>
      </c>
      <c r="B1508" s="322" t="s">
        <v>293</v>
      </c>
      <c r="C1508" s="320">
        <v>2013</v>
      </c>
      <c r="D1508" s="322" t="s">
        <v>360</v>
      </c>
      <c r="E1508" s="331">
        <v>2</v>
      </c>
      <c r="F1508" s="320" t="str">
        <f t="shared" si="23"/>
        <v>NO_P_2013_1000 mt_2</v>
      </c>
      <c r="G1508" s="663"/>
    </row>
    <row r="1509" spans="1:7" ht="13.5" thickBot="1" x14ac:dyDescent="0.25">
      <c r="A1509" s="369" t="str">
        <f>Cover!$G$25</f>
        <v>NO</v>
      </c>
      <c r="B1509" s="322" t="s">
        <v>293</v>
      </c>
      <c r="C1509" s="320">
        <v>2013</v>
      </c>
      <c r="D1509" s="322" t="s">
        <v>291</v>
      </c>
      <c r="E1509" s="331">
        <v>3</v>
      </c>
      <c r="F1509" s="320" t="str">
        <f t="shared" si="23"/>
        <v>NO_P_2013_1000 m3_3</v>
      </c>
      <c r="G1509" s="663"/>
    </row>
    <row r="1510" spans="1:7" ht="13.5" thickBot="1" x14ac:dyDescent="0.25">
      <c r="A1510" s="369" t="str">
        <f>Cover!$G$25</f>
        <v>NO</v>
      </c>
      <c r="B1510" s="322" t="s">
        <v>293</v>
      </c>
      <c r="C1510" s="320">
        <v>2013</v>
      </c>
      <c r="D1510" s="322" t="s">
        <v>291</v>
      </c>
      <c r="E1510" s="331" t="s">
        <v>378</v>
      </c>
      <c r="F1510" s="320" t="str">
        <f t="shared" si="23"/>
        <v>NO_P_2013_1000 m3_3_1</v>
      </c>
      <c r="G1510" s="663"/>
    </row>
    <row r="1511" spans="1:7" ht="13.5" thickBot="1" x14ac:dyDescent="0.25">
      <c r="A1511" s="369" t="str">
        <f>Cover!$G$25</f>
        <v>NO</v>
      </c>
      <c r="B1511" s="322" t="s">
        <v>293</v>
      </c>
      <c r="C1511" s="320">
        <v>2013</v>
      </c>
      <c r="D1511" s="322" t="s">
        <v>291</v>
      </c>
      <c r="E1511" s="331" t="s">
        <v>379</v>
      </c>
      <c r="F1511" s="320" t="str">
        <f t="shared" si="23"/>
        <v>NO_P_2013_1000 m3_3_2</v>
      </c>
      <c r="G1511" s="663"/>
    </row>
    <row r="1512" spans="1:7" ht="13.5" thickBot="1" x14ac:dyDescent="0.25">
      <c r="A1512" s="369" t="str">
        <f>Cover!$G$25</f>
        <v>NO</v>
      </c>
      <c r="B1512" s="322" t="s">
        <v>293</v>
      </c>
      <c r="C1512" s="320">
        <v>2013</v>
      </c>
      <c r="D1512" s="322" t="s">
        <v>360</v>
      </c>
      <c r="E1512" s="331">
        <v>4</v>
      </c>
      <c r="F1512" s="320" t="str">
        <f t="shared" si="23"/>
        <v>NO_P_2013_1000 mt_4</v>
      </c>
      <c r="G1512" s="663"/>
    </row>
    <row r="1513" spans="1:7" ht="13.5" thickBot="1" x14ac:dyDescent="0.25">
      <c r="A1513" s="369" t="str">
        <f>Cover!$G$25</f>
        <v>NO</v>
      </c>
      <c r="B1513" s="322" t="s">
        <v>293</v>
      </c>
      <c r="C1513" s="320">
        <v>2013</v>
      </c>
      <c r="D1513" s="322" t="s">
        <v>360</v>
      </c>
      <c r="E1513" s="331" t="s">
        <v>380</v>
      </c>
      <c r="F1513" s="320" t="str">
        <f t="shared" si="23"/>
        <v>NO_P_2013_1000 mt_4_1</v>
      </c>
      <c r="G1513" s="663"/>
    </row>
    <row r="1514" spans="1:7" ht="13.5" thickBot="1" x14ac:dyDescent="0.25">
      <c r="A1514" s="369" t="str">
        <f>Cover!$G$25</f>
        <v>NO</v>
      </c>
      <c r="B1514" s="322" t="s">
        <v>293</v>
      </c>
      <c r="C1514" s="320">
        <v>2013</v>
      </c>
      <c r="D1514" s="322" t="s">
        <v>360</v>
      </c>
      <c r="E1514" s="331" t="s">
        <v>381</v>
      </c>
      <c r="F1514" s="320" t="str">
        <f t="shared" si="23"/>
        <v>NO_P_2013_1000 mt_4_2</v>
      </c>
      <c r="G1514" s="663"/>
    </row>
    <row r="1515" spans="1:7" ht="13.5" thickBot="1" x14ac:dyDescent="0.25">
      <c r="A1515" s="369" t="str">
        <f>Cover!$G$25</f>
        <v>NO</v>
      </c>
      <c r="B1515" s="322" t="s">
        <v>293</v>
      </c>
      <c r="C1515" s="320">
        <v>2013</v>
      </c>
      <c r="D1515" s="322" t="s">
        <v>291</v>
      </c>
      <c r="E1515" s="331">
        <v>5</v>
      </c>
      <c r="F1515" s="320" t="str">
        <f t="shared" si="23"/>
        <v>NO_P_2013_1000 m3_5</v>
      </c>
      <c r="G1515" s="663"/>
    </row>
    <row r="1516" spans="1:7" ht="13.5" thickBot="1" x14ac:dyDescent="0.25">
      <c r="A1516" s="369" t="str">
        <f>Cover!$G$25</f>
        <v>NO</v>
      </c>
      <c r="B1516" s="322" t="s">
        <v>293</v>
      </c>
      <c r="C1516" s="320">
        <v>2013</v>
      </c>
      <c r="D1516" s="322" t="s">
        <v>291</v>
      </c>
      <c r="E1516" s="331" t="s">
        <v>109</v>
      </c>
      <c r="F1516" s="320" t="str">
        <f t="shared" si="23"/>
        <v>NO_P_2013_1000 m3_5_C</v>
      </c>
      <c r="G1516" s="663"/>
    </row>
    <row r="1517" spans="1:7" ht="13.5" thickBot="1" x14ac:dyDescent="0.25">
      <c r="A1517" s="369" t="str">
        <f>Cover!$G$25</f>
        <v>NO</v>
      </c>
      <c r="B1517" s="322" t="s">
        <v>293</v>
      </c>
      <c r="C1517" s="320">
        <v>2013</v>
      </c>
      <c r="D1517" s="322" t="s">
        <v>291</v>
      </c>
      <c r="E1517" s="331" t="s">
        <v>110</v>
      </c>
      <c r="F1517" s="320" t="str">
        <f t="shared" si="23"/>
        <v>NO_P_2013_1000 m3_5_NC</v>
      </c>
      <c r="G1517" s="663"/>
    </row>
    <row r="1518" spans="1:7" ht="13.5" thickBot="1" x14ac:dyDescent="0.25">
      <c r="A1518" s="369" t="str">
        <f>Cover!$G$25</f>
        <v>NO</v>
      </c>
      <c r="B1518" s="322" t="s">
        <v>293</v>
      </c>
      <c r="C1518" s="320">
        <v>2013</v>
      </c>
      <c r="D1518" s="322" t="s">
        <v>291</v>
      </c>
      <c r="E1518" s="331" t="s">
        <v>111</v>
      </c>
      <c r="F1518" s="320" t="str">
        <f t="shared" si="23"/>
        <v>NO_P_2013_1000 m3_5_NC_T</v>
      </c>
      <c r="G1518" s="663"/>
    </row>
    <row r="1519" spans="1:7" ht="13.5" thickBot="1" x14ac:dyDescent="0.25">
      <c r="A1519" s="369" t="str">
        <f>Cover!$G$25</f>
        <v>NO</v>
      </c>
      <c r="B1519" s="322" t="s">
        <v>293</v>
      </c>
      <c r="C1519" s="320">
        <v>2013</v>
      </c>
      <c r="D1519" s="322" t="s">
        <v>291</v>
      </c>
      <c r="E1519" s="331">
        <v>6</v>
      </c>
      <c r="F1519" s="320" t="str">
        <f t="shared" si="23"/>
        <v>NO_P_2013_1000 m3_6</v>
      </c>
      <c r="G1519" s="663"/>
    </row>
    <row r="1520" spans="1:7" ht="13.5" thickBot="1" x14ac:dyDescent="0.25">
      <c r="A1520" s="369" t="str">
        <f>Cover!$G$25</f>
        <v>NO</v>
      </c>
      <c r="B1520" s="322" t="s">
        <v>293</v>
      </c>
      <c r="C1520" s="320">
        <v>2013</v>
      </c>
      <c r="D1520" s="322" t="s">
        <v>291</v>
      </c>
      <c r="E1520" s="331" t="s">
        <v>112</v>
      </c>
      <c r="F1520" s="320" t="str">
        <f t="shared" si="23"/>
        <v>NO_P_2013_1000 m3_6_1</v>
      </c>
      <c r="G1520" s="663"/>
    </row>
    <row r="1521" spans="1:7" ht="13.5" thickBot="1" x14ac:dyDescent="0.25">
      <c r="A1521" s="369" t="str">
        <f>Cover!$G$25</f>
        <v>NO</v>
      </c>
      <c r="B1521" s="322" t="s">
        <v>293</v>
      </c>
      <c r="C1521" s="320">
        <v>2013</v>
      </c>
      <c r="D1521" s="322" t="s">
        <v>291</v>
      </c>
      <c r="E1521" s="331" t="s">
        <v>113</v>
      </c>
      <c r="F1521" s="320" t="str">
        <f t="shared" si="23"/>
        <v>NO_P_2013_1000 m3_6_1_C</v>
      </c>
      <c r="G1521" s="663"/>
    </row>
    <row r="1522" spans="1:7" ht="13.5" thickBot="1" x14ac:dyDescent="0.25">
      <c r="A1522" s="369" t="str">
        <f>Cover!$G$25</f>
        <v>NO</v>
      </c>
      <c r="B1522" s="322" t="s">
        <v>293</v>
      </c>
      <c r="C1522" s="320">
        <v>2013</v>
      </c>
      <c r="D1522" s="322" t="s">
        <v>291</v>
      </c>
      <c r="E1522" s="331" t="s">
        <v>114</v>
      </c>
      <c r="F1522" s="320" t="str">
        <f t="shared" si="23"/>
        <v>NO_P_2013_1000 m3_6_1_NC</v>
      </c>
      <c r="G1522" s="663"/>
    </row>
    <row r="1523" spans="1:7" ht="13.5" thickBot="1" x14ac:dyDescent="0.25">
      <c r="A1523" s="369" t="str">
        <f>Cover!$G$25</f>
        <v>NO</v>
      </c>
      <c r="B1523" s="322" t="s">
        <v>293</v>
      </c>
      <c r="C1523" s="320">
        <v>2013</v>
      </c>
      <c r="D1523" s="322" t="s">
        <v>291</v>
      </c>
      <c r="E1523" s="331" t="s">
        <v>115</v>
      </c>
      <c r="F1523" s="320" t="str">
        <f t="shared" si="23"/>
        <v>NO_P_2013_1000 m3_6_1_NC_T</v>
      </c>
      <c r="G1523" s="663"/>
    </row>
    <row r="1524" spans="1:7" ht="13.5" thickBot="1" x14ac:dyDescent="0.25">
      <c r="A1524" s="369" t="str">
        <f>Cover!$G$25</f>
        <v>NO</v>
      </c>
      <c r="B1524" s="322" t="s">
        <v>293</v>
      </c>
      <c r="C1524" s="320">
        <v>2013</v>
      </c>
      <c r="D1524" s="322" t="s">
        <v>291</v>
      </c>
      <c r="E1524" s="331" t="s">
        <v>116</v>
      </c>
      <c r="F1524" s="320" t="str">
        <f t="shared" si="23"/>
        <v>NO_P_2013_1000 m3_6_2</v>
      </c>
      <c r="G1524" s="663"/>
    </row>
    <row r="1525" spans="1:7" ht="13.5" thickBot="1" x14ac:dyDescent="0.25">
      <c r="A1525" s="369" t="str">
        <f>Cover!$G$25</f>
        <v>NO</v>
      </c>
      <c r="B1525" s="322" t="s">
        <v>293</v>
      </c>
      <c r="C1525" s="320">
        <v>2013</v>
      </c>
      <c r="D1525" s="322" t="s">
        <v>291</v>
      </c>
      <c r="E1525" s="331" t="s">
        <v>117</v>
      </c>
      <c r="F1525" s="320" t="str">
        <f t="shared" si="23"/>
        <v>NO_P_2013_1000 m3_6_2_C</v>
      </c>
      <c r="G1525" s="663"/>
    </row>
    <row r="1526" spans="1:7" ht="13.5" thickBot="1" x14ac:dyDescent="0.25">
      <c r="A1526" s="369" t="str">
        <f>Cover!$G$25</f>
        <v>NO</v>
      </c>
      <c r="B1526" s="322" t="s">
        <v>293</v>
      </c>
      <c r="C1526" s="320">
        <v>2013</v>
      </c>
      <c r="D1526" s="322" t="s">
        <v>291</v>
      </c>
      <c r="E1526" s="331" t="s">
        <v>118</v>
      </c>
      <c r="F1526" s="320" t="str">
        <f t="shared" si="23"/>
        <v>NO_P_2013_1000 m3_6_2_NC</v>
      </c>
      <c r="G1526" s="663"/>
    </row>
    <row r="1527" spans="1:7" ht="13.5" thickBot="1" x14ac:dyDescent="0.25">
      <c r="A1527" s="369" t="str">
        <f>Cover!$G$25</f>
        <v>NO</v>
      </c>
      <c r="B1527" s="322" t="s">
        <v>293</v>
      </c>
      <c r="C1527" s="320">
        <v>2013</v>
      </c>
      <c r="D1527" s="322" t="s">
        <v>291</v>
      </c>
      <c r="E1527" s="331" t="s">
        <v>119</v>
      </c>
      <c r="F1527" s="320" t="str">
        <f t="shared" si="23"/>
        <v>NO_P_2013_1000 m3_6_2_NC_T</v>
      </c>
      <c r="G1527" s="663"/>
    </row>
    <row r="1528" spans="1:7" ht="13.5" thickBot="1" x14ac:dyDescent="0.25">
      <c r="A1528" s="369" t="str">
        <f>Cover!$G$25</f>
        <v>NO</v>
      </c>
      <c r="B1528" s="322" t="s">
        <v>293</v>
      </c>
      <c r="C1528" s="320">
        <v>2013</v>
      </c>
      <c r="D1528" s="322" t="s">
        <v>291</v>
      </c>
      <c r="E1528" s="331" t="s">
        <v>120</v>
      </c>
      <c r="F1528" s="320" t="str">
        <f t="shared" si="23"/>
        <v>NO_P_2013_1000 m3_6_3</v>
      </c>
      <c r="G1528" s="663"/>
    </row>
    <row r="1529" spans="1:7" ht="13.5" thickBot="1" x14ac:dyDescent="0.25">
      <c r="A1529" s="369" t="str">
        <f>Cover!$G$25</f>
        <v>NO</v>
      </c>
      <c r="B1529" s="322" t="s">
        <v>293</v>
      </c>
      <c r="C1529" s="320">
        <v>2013</v>
      </c>
      <c r="D1529" s="322" t="s">
        <v>291</v>
      </c>
      <c r="E1529" s="331" t="s">
        <v>121</v>
      </c>
      <c r="F1529" s="320" t="str">
        <f t="shared" si="23"/>
        <v>NO_P_2013_1000 m3_6_3_1</v>
      </c>
      <c r="G1529" s="663"/>
    </row>
    <row r="1530" spans="1:7" ht="13.5" thickBot="1" x14ac:dyDescent="0.25">
      <c r="A1530" s="369" t="str">
        <f>Cover!$G$25</f>
        <v>NO</v>
      </c>
      <c r="B1530" s="322" t="s">
        <v>293</v>
      </c>
      <c r="C1530" s="320">
        <v>2013</v>
      </c>
      <c r="D1530" s="322" t="s">
        <v>291</v>
      </c>
      <c r="E1530" s="331" t="s">
        <v>122</v>
      </c>
      <c r="F1530" s="320" t="str">
        <f t="shared" si="23"/>
        <v>NO_P_2013_1000 m3_6_4</v>
      </c>
      <c r="G1530" s="663"/>
    </row>
    <row r="1531" spans="1:7" ht="13.5" thickBot="1" x14ac:dyDescent="0.25">
      <c r="A1531" s="369" t="str">
        <f>Cover!$G$25</f>
        <v>NO</v>
      </c>
      <c r="B1531" s="322" t="s">
        <v>293</v>
      </c>
      <c r="C1531" s="320">
        <v>2013</v>
      </c>
      <c r="D1531" s="322" t="s">
        <v>291</v>
      </c>
      <c r="E1531" s="331" t="s">
        <v>123</v>
      </c>
      <c r="F1531" s="320" t="str">
        <f t="shared" si="23"/>
        <v>NO_P_2013_1000 m3_6_4_1</v>
      </c>
      <c r="G1531" s="663"/>
    </row>
    <row r="1532" spans="1:7" ht="13.5" thickBot="1" x14ac:dyDescent="0.25">
      <c r="A1532" s="369" t="str">
        <f>Cover!$G$25</f>
        <v>NO</v>
      </c>
      <c r="B1532" s="322" t="s">
        <v>293</v>
      </c>
      <c r="C1532" s="320">
        <v>2013</v>
      </c>
      <c r="D1532" s="322" t="s">
        <v>291</v>
      </c>
      <c r="E1532" s="331" t="s">
        <v>124</v>
      </c>
      <c r="F1532" s="320" t="str">
        <f t="shared" si="23"/>
        <v>NO_P_2013_1000 m3_6_4_2</v>
      </c>
      <c r="G1532" s="663"/>
    </row>
    <row r="1533" spans="1:7" ht="13.5" thickBot="1" x14ac:dyDescent="0.25">
      <c r="A1533" s="369" t="str">
        <f>Cover!$G$25</f>
        <v>NO</v>
      </c>
      <c r="B1533" s="322" t="s">
        <v>293</v>
      </c>
      <c r="C1533" s="320">
        <v>2013</v>
      </c>
      <c r="D1533" s="322" t="s">
        <v>291</v>
      </c>
      <c r="E1533" s="331" t="s">
        <v>125</v>
      </c>
      <c r="F1533" s="320" t="str">
        <f t="shared" si="23"/>
        <v>NO_P_2013_1000 m3_6_4_3</v>
      </c>
      <c r="G1533" s="663"/>
    </row>
    <row r="1534" spans="1:7" ht="13.5" thickBot="1" x14ac:dyDescent="0.25">
      <c r="A1534" s="369" t="str">
        <f>Cover!$G$25</f>
        <v>NO</v>
      </c>
      <c r="B1534" s="322" t="s">
        <v>293</v>
      </c>
      <c r="C1534" s="320">
        <v>2013</v>
      </c>
      <c r="D1534" s="322" t="s">
        <v>360</v>
      </c>
      <c r="E1534" s="331">
        <v>7</v>
      </c>
      <c r="F1534" s="320" t="str">
        <f t="shared" si="23"/>
        <v>NO_P_2013_1000 mt_7</v>
      </c>
      <c r="G1534" s="663"/>
    </row>
    <row r="1535" spans="1:7" ht="13.5" thickBot="1" x14ac:dyDescent="0.25">
      <c r="A1535" s="369" t="str">
        <f>Cover!$G$25</f>
        <v>NO</v>
      </c>
      <c r="B1535" s="322" t="s">
        <v>293</v>
      </c>
      <c r="C1535" s="320">
        <v>2013</v>
      </c>
      <c r="D1535" s="322" t="s">
        <v>360</v>
      </c>
      <c r="E1535" s="331" t="s">
        <v>126</v>
      </c>
      <c r="F1535" s="320" t="str">
        <f t="shared" si="23"/>
        <v>NO_P_2013_1000 mt_7_1</v>
      </c>
      <c r="G1535" s="663"/>
    </row>
    <row r="1536" spans="1:7" ht="13.5" thickBot="1" x14ac:dyDescent="0.25">
      <c r="A1536" s="369" t="str">
        <f>Cover!$G$25</f>
        <v>NO</v>
      </c>
      <c r="B1536" s="322" t="s">
        <v>293</v>
      </c>
      <c r="C1536" s="320">
        <v>2013</v>
      </c>
      <c r="D1536" s="322" t="s">
        <v>360</v>
      </c>
      <c r="E1536" s="331" t="s">
        <v>127</v>
      </c>
      <c r="F1536" s="320" t="str">
        <f t="shared" si="23"/>
        <v>NO_P_2013_1000 mt_7_2</v>
      </c>
      <c r="G1536" s="663"/>
    </row>
    <row r="1537" spans="1:7" ht="13.5" thickBot="1" x14ac:dyDescent="0.25">
      <c r="A1537" s="369" t="str">
        <f>Cover!$G$25</f>
        <v>NO</v>
      </c>
      <c r="B1537" s="340" t="s">
        <v>293</v>
      </c>
      <c r="C1537" s="320">
        <v>2013</v>
      </c>
      <c r="D1537" s="340" t="s">
        <v>360</v>
      </c>
      <c r="E1537" s="344" t="s">
        <v>128</v>
      </c>
      <c r="F1537" s="320" t="str">
        <f t="shared" si="23"/>
        <v>NO_P_2013_1000 mt_7_3</v>
      </c>
      <c r="G1537" s="663"/>
    </row>
    <row r="1538" spans="1:7" ht="13.5" thickBot="1" x14ac:dyDescent="0.25">
      <c r="A1538" s="369" t="str">
        <f>Cover!$G$25</f>
        <v>NO</v>
      </c>
      <c r="B1538" s="324" t="s">
        <v>293</v>
      </c>
      <c r="C1538" s="320">
        <v>2013</v>
      </c>
      <c r="D1538" s="324" t="s">
        <v>360</v>
      </c>
      <c r="E1538" s="338" t="s">
        <v>129</v>
      </c>
      <c r="F1538" s="320" t="str">
        <f t="shared" si="23"/>
        <v>NO_P_2013_1000 mt_7_3_1</v>
      </c>
      <c r="G1538" s="663"/>
    </row>
    <row r="1539" spans="1:7" ht="13.5" thickBot="1" x14ac:dyDescent="0.25">
      <c r="A1539" s="369" t="str">
        <f>Cover!$G$25</f>
        <v>NO</v>
      </c>
      <c r="B1539" s="322" t="s">
        <v>293</v>
      </c>
      <c r="C1539" s="320">
        <v>2013</v>
      </c>
      <c r="D1539" s="322" t="s">
        <v>360</v>
      </c>
      <c r="E1539" s="331" t="s">
        <v>130</v>
      </c>
      <c r="F1539" s="320" t="str">
        <f t="shared" ref="F1539:F1602" si="24">CONCATENATE(A1539,"_",B1539,"_",C1539,"_",D1539,"_",E1539)</f>
        <v>NO_P_2013_1000 mt_7_3_2</v>
      </c>
      <c r="G1539" s="663"/>
    </row>
    <row r="1540" spans="1:7" ht="13.5" thickBot="1" x14ac:dyDescent="0.25">
      <c r="A1540" s="369" t="str">
        <f>Cover!$G$25</f>
        <v>NO</v>
      </c>
      <c r="B1540" s="322" t="s">
        <v>293</v>
      </c>
      <c r="C1540" s="320">
        <v>2013</v>
      </c>
      <c r="D1540" s="322" t="s">
        <v>360</v>
      </c>
      <c r="E1540" s="331" t="s">
        <v>131</v>
      </c>
      <c r="F1540" s="320" t="str">
        <f t="shared" si="24"/>
        <v>NO_P_2013_1000 mt_7_3_3</v>
      </c>
      <c r="G1540" s="663"/>
    </row>
    <row r="1541" spans="1:7" ht="13.5" thickBot="1" x14ac:dyDescent="0.25">
      <c r="A1541" s="369" t="str">
        <f>Cover!$G$25</f>
        <v>NO</v>
      </c>
      <c r="B1541" s="322" t="s">
        <v>293</v>
      </c>
      <c r="C1541" s="320">
        <v>2013</v>
      </c>
      <c r="D1541" s="322" t="s">
        <v>360</v>
      </c>
      <c r="E1541" s="331" t="s">
        <v>132</v>
      </c>
      <c r="F1541" s="320" t="str">
        <f t="shared" si="24"/>
        <v>NO_P_2013_1000 mt_7_3_4</v>
      </c>
      <c r="G1541" s="663"/>
    </row>
    <row r="1542" spans="1:7" ht="13.5" thickBot="1" x14ac:dyDescent="0.25">
      <c r="A1542" s="369" t="str">
        <f>Cover!$G$25</f>
        <v>NO</v>
      </c>
      <c r="B1542" s="322" t="s">
        <v>293</v>
      </c>
      <c r="C1542" s="320">
        <v>2013</v>
      </c>
      <c r="D1542" s="322" t="s">
        <v>360</v>
      </c>
      <c r="E1542" s="331" t="s">
        <v>133</v>
      </c>
      <c r="F1542" s="320" t="str">
        <f t="shared" si="24"/>
        <v>NO_P_2013_1000 mt_7_4</v>
      </c>
      <c r="G1542" s="663"/>
    </row>
    <row r="1543" spans="1:7" ht="13.5" thickBot="1" x14ac:dyDescent="0.25">
      <c r="A1543" s="369" t="str">
        <f>Cover!$G$25</f>
        <v>NO</v>
      </c>
      <c r="B1543" s="322" t="s">
        <v>293</v>
      </c>
      <c r="C1543" s="320">
        <v>2013</v>
      </c>
      <c r="D1543" s="322" t="s">
        <v>360</v>
      </c>
      <c r="E1543" s="331">
        <v>8</v>
      </c>
      <c r="F1543" s="320" t="str">
        <f t="shared" si="24"/>
        <v>NO_P_2013_1000 mt_8</v>
      </c>
      <c r="G1543" s="663"/>
    </row>
    <row r="1544" spans="1:7" ht="13.5" thickBot="1" x14ac:dyDescent="0.25">
      <c r="A1544" s="369" t="str">
        <f>Cover!$G$25</f>
        <v>NO</v>
      </c>
      <c r="B1544" s="322" t="s">
        <v>293</v>
      </c>
      <c r="C1544" s="320">
        <v>2013</v>
      </c>
      <c r="D1544" s="322" t="s">
        <v>360</v>
      </c>
      <c r="E1544" s="331" t="s">
        <v>134</v>
      </c>
      <c r="F1544" s="320" t="str">
        <f t="shared" si="24"/>
        <v>NO_P_2013_1000 mt_8_1</v>
      </c>
      <c r="G1544" s="663"/>
    </row>
    <row r="1545" spans="1:7" ht="13.5" thickBot="1" x14ac:dyDescent="0.25">
      <c r="A1545" s="369" t="str">
        <f>Cover!$G$25</f>
        <v>NO</v>
      </c>
      <c r="B1545" s="322" t="s">
        <v>293</v>
      </c>
      <c r="C1545" s="320">
        <v>2013</v>
      </c>
      <c r="D1545" s="322" t="s">
        <v>360</v>
      </c>
      <c r="E1545" s="331" t="s">
        <v>135</v>
      </c>
      <c r="F1545" s="320" t="str">
        <f t="shared" si="24"/>
        <v>NO_P_2013_1000 mt_8_2</v>
      </c>
      <c r="G1545" s="663"/>
    </row>
    <row r="1546" spans="1:7" ht="13.5" thickBot="1" x14ac:dyDescent="0.25">
      <c r="A1546" s="369" t="str">
        <f>Cover!$G$25</f>
        <v>NO</v>
      </c>
      <c r="B1546" s="322" t="s">
        <v>293</v>
      </c>
      <c r="C1546" s="320">
        <v>2013</v>
      </c>
      <c r="D1546" s="322" t="s">
        <v>360</v>
      </c>
      <c r="E1546" s="331">
        <v>9</v>
      </c>
      <c r="F1546" s="320" t="str">
        <f t="shared" si="24"/>
        <v>NO_P_2013_1000 mt_9</v>
      </c>
      <c r="G1546" s="663"/>
    </row>
    <row r="1547" spans="1:7" ht="13.5" thickBot="1" x14ac:dyDescent="0.25">
      <c r="A1547" s="369" t="str">
        <f>Cover!$G$25</f>
        <v>NO</v>
      </c>
      <c r="B1547" s="322" t="s">
        <v>293</v>
      </c>
      <c r="C1547" s="320">
        <v>2013</v>
      </c>
      <c r="D1547" s="322" t="s">
        <v>360</v>
      </c>
      <c r="E1547" s="331">
        <v>10</v>
      </c>
      <c r="F1547" s="320" t="str">
        <f t="shared" si="24"/>
        <v>NO_P_2013_1000 mt_10</v>
      </c>
      <c r="G1547" s="663"/>
    </row>
    <row r="1548" spans="1:7" ht="13.5" thickBot="1" x14ac:dyDescent="0.25">
      <c r="A1548" s="369" t="str">
        <f>Cover!$G$25</f>
        <v>NO</v>
      </c>
      <c r="B1548" s="322" t="s">
        <v>293</v>
      </c>
      <c r="C1548" s="320">
        <v>2013</v>
      </c>
      <c r="D1548" s="322" t="s">
        <v>360</v>
      </c>
      <c r="E1548" s="331" t="s">
        <v>136</v>
      </c>
      <c r="F1548" s="320" t="str">
        <f t="shared" si="24"/>
        <v>NO_P_2013_1000 mt_10_1</v>
      </c>
      <c r="G1548" s="663"/>
    </row>
    <row r="1549" spans="1:7" ht="13.5" thickBot="1" x14ac:dyDescent="0.25">
      <c r="A1549" s="369" t="str">
        <f>Cover!$G$25</f>
        <v>NO</v>
      </c>
      <c r="B1549" s="322" t="s">
        <v>293</v>
      </c>
      <c r="C1549" s="320">
        <v>2013</v>
      </c>
      <c r="D1549" s="322" t="s">
        <v>360</v>
      </c>
      <c r="E1549" s="331" t="s">
        <v>137</v>
      </c>
      <c r="F1549" s="320" t="str">
        <f t="shared" si="24"/>
        <v>NO_P_2013_1000 mt_10_1_1</v>
      </c>
      <c r="G1549" s="663"/>
    </row>
    <row r="1550" spans="1:7" ht="13.5" thickBot="1" x14ac:dyDescent="0.25">
      <c r="A1550" s="369" t="str">
        <f>Cover!$G$25</f>
        <v>NO</v>
      </c>
      <c r="B1550" s="322" t="s">
        <v>293</v>
      </c>
      <c r="C1550" s="320">
        <v>2013</v>
      </c>
      <c r="D1550" s="322" t="s">
        <v>360</v>
      </c>
      <c r="E1550" s="331" t="s">
        <v>138</v>
      </c>
      <c r="F1550" s="320" t="str">
        <f t="shared" si="24"/>
        <v>NO_P_2013_1000 mt_10_1_2</v>
      </c>
      <c r="G1550" s="663"/>
    </row>
    <row r="1551" spans="1:7" ht="13.5" thickBot="1" x14ac:dyDescent="0.25">
      <c r="A1551" s="369" t="str">
        <f>Cover!$G$25</f>
        <v>NO</v>
      </c>
      <c r="B1551" s="322" t="s">
        <v>293</v>
      </c>
      <c r="C1551" s="320">
        <v>2013</v>
      </c>
      <c r="D1551" s="322" t="s">
        <v>360</v>
      </c>
      <c r="E1551" s="331" t="s">
        <v>139</v>
      </c>
      <c r="F1551" s="320" t="str">
        <f t="shared" si="24"/>
        <v>NO_P_2013_1000 mt_10_1_3</v>
      </c>
      <c r="G1551" s="663"/>
    </row>
    <row r="1552" spans="1:7" ht="13.5" thickBot="1" x14ac:dyDescent="0.25">
      <c r="A1552" s="369" t="str">
        <f>Cover!$G$25</f>
        <v>NO</v>
      </c>
      <c r="B1552" s="322" t="s">
        <v>293</v>
      </c>
      <c r="C1552" s="320">
        <v>2013</v>
      </c>
      <c r="D1552" s="322" t="s">
        <v>360</v>
      </c>
      <c r="E1552" s="331" t="s">
        <v>140</v>
      </c>
      <c r="F1552" s="320" t="str">
        <f t="shared" si="24"/>
        <v>NO_P_2013_1000 mt_10_1_4</v>
      </c>
      <c r="G1552" s="663"/>
    </row>
    <row r="1553" spans="1:7" ht="13.5" thickBot="1" x14ac:dyDescent="0.25">
      <c r="A1553" s="369" t="str">
        <f>Cover!$G$25</f>
        <v>NO</v>
      </c>
      <c r="B1553" s="322" t="s">
        <v>293</v>
      </c>
      <c r="C1553" s="320">
        <v>2013</v>
      </c>
      <c r="D1553" s="322" t="s">
        <v>360</v>
      </c>
      <c r="E1553" s="331" t="s">
        <v>141</v>
      </c>
      <c r="F1553" s="320" t="str">
        <f t="shared" si="24"/>
        <v>NO_P_2013_1000 mt_10_2</v>
      </c>
      <c r="G1553" s="663"/>
    </row>
    <row r="1554" spans="1:7" ht="13.5" thickBot="1" x14ac:dyDescent="0.25">
      <c r="A1554" s="369" t="str">
        <f>Cover!$G$25</f>
        <v>NO</v>
      </c>
      <c r="B1554" s="322" t="s">
        <v>293</v>
      </c>
      <c r="C1554" s="320">
        <v>2013</v>
      </c>
      <c r="D1554" s="322" t="s">
        <v>360</v>
      </c>
      <c r="E1554" s="331" t="s">
        <v>142</v>
      </c>
      <c r="F1554" s="320" t="str">
        <f t="shared" si="24"/>
        <v>NO_P_2013_1000 mt_10_3</v>
      </c>
      <c r="G1554" s="663"/>
    </row>
    <row r="1555" spans="1:7" ht="13.5" thickBot="1" x14ac:dyDescent="0.25">
      <c r="A1555" s="369" t="str">
        <f>Cover!$G$25</f>
        <v>NO</v>
      </c>
      <c r="B1555" s="322" t="s">
        <v>293</v>
      </c>
      <c r="C1555" s="320">
        <v>2013</v>
      </c>
      <c r="D1555" s="322" t="s">
        <v>360</v>
      </c>
      <c r="E1555" s="331" t="s">
        <v>143</v>
      </c>
      <c r="F1555" s="320" t="str">
        <f t="shared" si="24"/>
        <v>NO_P_2013_1000 mt_10_3_1</v>
      </c>
      <c r="G1555" s="663"/>
    </row>
    <row r="1556" spans="1:7" ht="13.5" thickBot="1" x14ac:dyDescent="0.25">
      <c r="A1556" s="369" t="str">
        <f>Cover!$G$25</f>
        <v>NO</v>
      </c>
      <c r="B1556" s="322" t="s">
        <v>293</v>
      </c>
      <c r="C1556" s="320">
        <v>2013</v>
      </c>
      <c r="D1556" s="322" t="s">
        <v>360</v>
      </c>
      <c r="E1556" s="331" t="s">
        <v>144</v>
      </c>
      <c r="F1556" s="320" t="str">
        <f t="shared" si="24"/>
        <v>NO_P_2013_1000 mt_10_3_2</v>
      </c>
      <c r="G1556" s="663"/>
    </row>
    <row r="1557" spans="1:7" ht="13.5" thickBot="1" x14ac:dyDescent="0.25">
      <c r="A1557" s="369" t="str">
        <f>Cover!$G$25</f>
        <v>NO</v>
      </c>
      <c r="B1557" s="322" t="s">
        <v>293</v>
      </c>
      <c r="C1557" s="320">
        <v>2013</v>
      </c>
      <c r="D1557" s="322" t="s">
        <v>360</v>
      </c>
      <c r="E1557" s="331" t="s">
        <v>145</v>
      </c>
      <c r="F1557" s="320" t="str">
        <f t="shared" si="24"/>
        <v>NO_P_2013_1000 mt_10_3_3</v>
      </c>
      <c r="G1557" s="663"/>
    </row>
    <row r="1558" spans="1:7" ht="13.5" thickBot="1" x14ac:dyDescent="0.25">
      <c r="A1558" s="369" t="str">
        <f>Cover!$G$25</f>
        <v>NO</v>
      </c>
      <c r="B1558" s="322" t="s">
        <v>293</v>
      </c>
      <c r="C1558" s="320">
        <v>2013</v>
      </c>
      <c r="D1558" s="322" t="s">
        <v>360</v>
      </c>
      <c r="E1558" s="331" t="s">
        <v>146</v>
      </c>
      <c r="F1558" s="320" t="str">
        <f t="shared" si="24"/>
        <v>NO_P_2013_1000 mt_10_3_4</v>
      </c>
      <c r="G1558" s="663"/>
    </row>
    <row r="1559" spans="1:7" ht="13.5" thickBot="1" x14ac:dyDescent="0.25">
      <c r="A1559" s="369" t="str">
        <f>Cover!$G$25</f>
        <v>NO</v>
      </c>
      <c r="B1559" s="322" t="s">
        <v>293</v>
      </c>
      <c r="C1559" s="320">
        <v>2013</v>
      </c>
      <c r="D1559" s="322" t="s">
        <v>360</v>
      </c>
      <c r="E1559" s="331" t="s">
        <v>147</v>
      </c>
      <c r="F1559" s="320" t="str">
        <f t="shared" si="24"/>
        <v>NO_P_2013_1000 mt_10_4</v>
      </c>
      <c r="G1559" s="663"/>
    </row>
    <row r="1560" spans="1:7" ht="13.5" thickBot="1" x14ac:dyDescent="0.25">
      <c r="A1560" s="369" t="str">
        <f>Cover!$G$25</f>
        <v>NO</v>
      </c>
      <c r="B1560" s="322" t="s">
        <v>290</v>
      </c>
      <c r="C1560" s="320">
        <v>2013</v>
      </c>
      <c r="D1560" s="322" t="s">
        <v>291</v>
      </c>
      <c r="E1560" s="331">
        <v>1</v>
      </c>
      <c r="F1560" s="320" t="str">
        <f t="shared" si="24"/>
        <v>NO_M_2013_1000 m3_1</v>
      </c>
      <c r="G1560" s="663"/>
    </row>
    <row r="1561" spans="1:7" ht="13.5" thickBot="1" x14ac:dyDescent="0.25">
      <c r="A1561" s="369" t="str">
        <f>Cover!$G$25</f>
        <v>NO</v>
      </c>
      <c r="B1561" s="322" t="s">
        <v>290</v>
      </c>
      <c r="C1561" s="320">
        <v>2013</v>
      </c>
      <c r="D1561" s="322" t="s">
        <v>291</v>
      </c>
      <c r="E1561" s="331" t="s">
        <v>93</v>
      </c>
      <c r="F1561" s="320" t="str">
        <f t="shared" si="24"/>
        <v>NO_M_2013_1000 m3_1_1</v>
      </c>
      <c r="G1561" s="663"/>
    </row>
    <row r="1562" spans="1:7" ht="13.5" thickBot="1" x14ac:dyDescent="0.25">
      <c r="A1562" s="369" t="str">
        <f>Cover!$G$25</f>
        <v>NO</v>
      </c>
      <c r="B1562" s="322" t="s">
        <v>290</v>
      </c>
      <c r="C1562" s="320">
        <v>2013</v>
      </c>
      <c r="D1562" s="322" t="s">
        <v>291</v>
      </c>
      <c r="E1562" s="331" t="s">
        <v>96</v>
      </c>
      <c r="F1562" s="320" t="str">
        <f t="shared" si="24"/>
        <v>NO_M_2013_1000 m3_1_2</v>
      </c>
      <c r="G1562" s="663"/>
    </row>
    <row r="1563" spans="1:7" ht="13.5" thickBot="1" x14ac:dyDescent="0.25">
      <c r="A1563" s="369" t="str">
        <f>Cover!$G$25</f>
        <v>NO</v>
      </c>
      <c r="B1563" s="322" t="s">
        <v>290</v>
      </c>
      <c r="C1563" s="320">
        <v>2013</v>
      </c>
      <c r="D1563" s="322" t="s">
        <v>291</v>
      </c>
      <c r="E1563" s="331" t="s">
        <v>97</v>
      </c>
      <c r="F1563" s="320" t="str">
        <f t="shared" si="24"/>
        <v>NO_M_2013_1000 m3_1_2_C</v>
      </c>
      <c r="G1563" s="663"/>
    </row>
    <row r="1564" spans="1:7" ht="13.5" thickBot="1" x14ac:dyDescent="0.25">
      <c r="A1564" s="369" t="str">
        <f>Cover!$G$25</f>
        <v>NO</v>
      </c>
      <c r="B1564" s="322" t="s">
        <v>290</v>
      </c>
      <c r="C1564" s="320">
        <v>2013</v>
      </c>
      <c r="D1564" s="322" t="s">
        <v>291</v>
      </c>
      <c r="E1564" s="331" t="s">
        <v>98</v>
      </c>
      <c r="F1564" s="320" t="str">
        <f t="shared" si="24"/>
        <v>NO_M_2013_1000 m3_1_2_NC</v>
      </c>
      <c r="G1564" s="663"/>
    </row>
    <row r="1565" spans="1:7" ht="13.5" thickBot="1" x14ac:dyDescent="0.25">
      <c r="A1565" s="369" t="str">
        <f>Cover!$G$25</f>
        <v>NO</v>
      </c>
      <c r="B1565" s="322" t="s">
        <v>290</v>
      </c>
      <c r="C1565" s="320">
        <v>2013</v>
      </c>
      <c r="D1565" s="322" t="s">
        <v>291</v>
      </c>
      <c r="E1565" s="331" t="s">
        <v>99</v>
      </c>
      <c r="F1565" s="320" t="str">
        <f t="shared" si="24"/>
        <v>NO_M_2013_1000 m3_1_2_NC_T</v>
      </c>
      <c r="G1565" s="663"/>
    </row>
    <row r="1566" spans="1:7" ht="13.5" thickBot="1" x14ac:dyDescent="0.25">
      <c r="A1566" s="369" t="str">
        <f>Cover!$G$25</f>
        <v>NO</v>
      </c>
      <c r="B1566" s="322" t="s">
        <v>290</v>
      </c>
      <c r="C1566" s="320">
        <v>2013</v>
      </c>
      <c r="D1566" s="322" t="s">
        <v>360</v>
      </c>
      <c r="E1566" s="331">
        <v>2</v>
      </c>
      <c r="F1566" s="320" t="str">
        <f t="shared" si="24"/>
        <v>NO_M_2013_1000 mt_2</v>
      </c>
      <c r="G1566" s="663"/>
    </row>
    <row r="1567" spans="1:7" ht="13.5" thickBot="1" x14ac:dyDescent="0.25">
      <c r="A1567" s="369" t="str">
        <f>Cover!$G$25</f>
        <v>NO</v>
      </c>
      <c r="B1567" s="322" t="s">
        <v>290</v>
      </c>
      <c r="C1567" s="320">
        <v>2013</v>
      </c>
      <c r="D1567" s="322" t="s">
        <v>291</v>
      </c>
      <c r="E1567" s="331">
        <v>3</v>
      </c>
      <c r="F1567" s="320" t="str">
        <f t="shared" si="24"/>
        <v>NO_M_2013_1000 m3_3</v>
      </c>
      <c r="G1567" s="663"/>
    </row>
    <row r="1568" spans="1:7" ht="13.5" thickBot="1" x14ac:dyDescent="0.25">
      <c r="A1568" s="369" t="str">
        <f>Cover!$G$25</f>
        <v>NO</v>
      </c>
      <c r="B1568" s="322" t="s">
        <v>290</v>
      </c>
      <c r="C1568" s="320">
        <v>2013</v>
      </c>
      <c r="D1568" s="322" t="s">
        <v>291</v>
      </c>
      <c r="E1568" s="331" t="s">
        <v>378</v>
      </c>
      <c r="F1568" s="320" t="str">
        <f t="shared" si="24"/>
        <v>NO_M_2013_1000 m3_3_1</v>
      </c>
      <c r="G1568" s="663"/>
    </row>
    <row r="1569" spans="1:7" ht="13.5" thickBot="1" x14ac:dyDescent="0.25">
      <c r="A1569" s="369" t="str">
        <f>Cover!$G$25</f>
        <v>NO</v>
      </c>
      <c r="B1569" s="322" t="s">
        <v>290</v>
      </c>
      <c r="C1569" s="320">
        <v>2013</v>
      </c>
      <c r="D1569" s="322" t="s">
        <v>291</v>
      </c>
      <c r="E1569" s="331" t="s">
        <v>379</v>
      </c>
      <c r="F1569" s="320" t="str">
        <f t="shared" si="24"/>
        <v>NO_M_2013_1000 m3_3_2</v>
      </c>
      <c r="G1569" s="663"/>
    </row>
    <row r="1570" spans="1:7" ht="13.5" thickBot="1" x14ac:dyDescent="0.25">
      <c r="A1570" s="369" t="str">
        <f>Cover!$G$25</f>
        <v>NO</v>
      </c>
      <c r="B1570" s="322" t="s">
        <v>290</v>
      </c>
      <c r="C1570" s="320">
        <v>2013</v>
      </c>
      <c r="D1570" s="322" t="s">
        <v>360</v>
      </c>
      <c r="E1570" s="331">
        <v>4</v>
      </c>
      <c r="F1570" s="320" t="str">
        <f t="shared" si="24"/>
        <v>NO_M_2013_1000 mt_4</v>
      </c>
      <c r="G1570" s="663"/>
    </row>
    <row r="1571" spans="1:7" ht="13.5" thickBot="1" x14ac:dyDescent="0.25">
      <c r="A1571" s="369" t="str">
        <f>Cover!$G$25</f>
        <v>NO</v>
      </c>
      <c r="B1571" s="322" t="s">
        <v>290</v>
      </c>
      <c r="C1571" s="320">
        <v>2013</v>
      </c>
      <c r="D1571" s="322" t="s">
        <v>360</v>
      </c>
      <c r="E1571" s="331" t="s">
        <v>380</v>
      </c>
      <c r="F1571" s="320" t="str">
        <f t="shared" si="24"/>
        <v>NO_M_2013_1000 mt_4_1</v>
      </c>
      <c r="G1571" s="663"/>
    </row>
    <row r="1572" spans="1:7" ht="13.5" thickBot="1" x14ac:dyDescent="0.25">
      <c r="A1572" s="369" t="str">
        <f>Cover!$G$25</f>
        <v>NO</v>
      </c>
      <c r="B1572" s="322" t="s">
        <v>290</v>
      </c>
      <c r="C1572" s="320">
        <v>2013</v>
      </c>
      <c r="D1572" s="322" t="s">
        <v>360</v>
      </c>
      <c r="E1572" s="331" t="s">
        <v>381</v>
      </c>
      <c r="F1572" s="320" t="str">
        <f t="shared" si="24"/>
        <v>NO_M_2013_1000 mt_4_2</v>
      </c>
      <c r="G1572" s="663"/>
    </row>
    <row r="1573" spans="1:7" ht="13.5" thickBot="1" x14ac:dyDescent="0.25">
      <c r="A1573" s="369" t="str">
        <f>Cover!$G$25</f>
        <v>NO</v>
      </c>
      <c r="B1573" s="322" t="s">
        <v>290</v>
      </c>
      <c r="C1573" s="320">
        <v>2013</v>
      </c>
      <c r="D1573" s="322" t="s">
        <v>291</v>
      </c>
      <c r="E1573" s="331">
        <v>5</v>
      </c>
      <c r="F1573" s="320" t="str">
        <f t="shared" si="24"/>
        <v>NO_M_2013_1000 m3_5</v>
      </c>
      <c r="G1573" s="663"/>
    </row>
    <row r="1574" spans="1:7" ht="13.5" thickBot="1" x14ac:dyDescent="0.25">
      <c r="A1574" s="369" t="str">
        <f>Cover!$G$25</f>
        <v>NO</v>
      </c>
      <c r="B1574" s="322" t="s">
        <v>290</v>
      </c>
      <c r="C1574" s="320">
        <v>2013</v>
      </c>
      <c r="D1574" s="322" t="s">
        <v>291</v>
      </c>
      <c r="E1574" s="331" t="s">
        <v>109</v>
      </c>
      <c r="F1574" s="320" t="str">
        <f t="shared" si="24"/>
        <v>NO_M_2013_1000 m3_5_C</v>
      </c>
      <c r="G1574" s="663"/>
    </row>
    <row r="1575" spans="1:7" ht="13.5" thickBot="1" x14ac:dyDescent="0.25">
      <c r="A1575" s="369" t="str">
        <f>Cover!$G$25</f>
        <v>NO</v>
      </c>
      <c r="B1575" s="322" t="s">
        <v>290</v>
      </c>
      <c r="C1575" s="320">
        <v>2013</v>
      </c>
      <c r="D1575" s="322" t="s">
        <v>291</v>
      </c>
      <c r="E1575" s="331" t="s">
        <v>110</v>
      </c>
      <c r="F1575" s="320" t="str">
        <f t="shared" si="24"/>
        <v>NO_M_2013_1000 m3_5_NC</v>
      </c>
      <c r="G1575" s="663"/>
    </row>
    <row r="1576" spans="1:7" ht="13.5" thickBot="1" x14ac:dyDescent="0.25">
      <c r="A1576" s="369" t="str">
        <f>Cover!$G$25</f>
        <v>NO</v>
      </c>
      <c r="B1576" s="322" t="s">
        <v>290</v>
      </c>
      <c r="C1576" s="320">
        <v>2013</v>
      </c>
      <c r="D1576" s="322" t="s">
        <v>291</v>
      </c>
      <c r="E1576" s="331" t="s">
        <v>111</v>
      </c>
      <c r="F1576" s="320" t="str">
        <f t="shared" si="24"/>
        <v>NO_M_2013_1000 m3_5_NC_T</v>
      </c>
      <c r="G1576" s="663"/>
    </row>
    <row r="1577" spans="1:7" ht="13.5" thickBot="1" x14ac:dyDescent="0.25">
      <c r="A1577" s="369" t="str">
        <f>Cover!$G$25</f>
        <v>NO</v>
      </c>
      <c r="B1577" s="322" t="s">
        <v>290</v>
      </c>
      <c r="C1577" s="320">
        <v>2013</v>
      </c>
      <c r="D1577" s="322" t="s">
        <v>291</v>
      </c>
      <c r="E1577" s="331">
        <v>6</v>
      </c>
      <c r="F1577" s="320" t="str">
        <f t="shared" si="24"/>
        <v>NO_M_2013_1000 m3_6</v>
      </c>
      <c r="G1577" s="663"/>
    </row>
    <row r="1578" spans="1:7" ht="13.5" thickBot="1" x14ac:dyDescent="0.25">
      <c r="A1578" s="369" t="str">
        <f>Cover!$G$25</f>
        <v>NO</v>
      </c>
      <c r="B1578" s="322" t="s">
        <v>290</v>
      </c>
      <c r="C1578" s="320">
        <v>2013</v>
      </c>
      <c r="D1578" s="322" t="s">
        <v>291</v>
      </c>
      <c r="E1578" s="331" t="s">
        <v>112</v>
      </c>
      <c r="F1578" s="320" t="str">
        <f t="shared" si="24"/>
        <v>NO_M_2013_1000 m3_6_1</v>
      </c>
      <c r="G1578" s="663"/>
    </row>
    <row r="1579" spans="1:7" ht="13.5" thickBot="1" x14ac:dyDescent="0.25">
      <c r="A1579" s="369" t="str">
        <f>Cover!$G$25</f>
        <v>NO</v>
      </c>
      <c r="B1579" s="322" t="s">
        <v>290</v>
      </c>
      <c r="C1579" s="320">
        <v>2013</v>
      </c>
      <c r="D1579" s="322" t="s">
        <v>291</v>
      </c>
      <c r="E1579" s="331" t="s">
        <v>113</v>
      </c>
      <c r="F1579" s="320" t="str">
        <f t="shared" si="24"/>
        <v>NO_M_2013_1000 m3_6_1_C</v>
      </c>
      <c r="G1579" s="663"/>
    </row>
    <row r="1580" spans="1:7" ht="13.5" thickBot="1" x14ac:dyDescent="0.25">
      <c r="A1580" s="369" t="str">
        <f>Cover!$G$25</f>
        <v>NO</v>
      </c>
      <c r="B1580" s="322" t="s">
        <v>290</v>
      </c>
      <c r="C1580" s="320">
        <v>2013</v>
      </c>
      <c r="D1580" s="322" t="s">
        <v>291</v>
      </c>
      <c r="E1580" s="331" t="s">
        <v>114</v>
      </c>
      <c r="F1580" s="320" t="str">
        <f t="shared" si="24"/>
        <v>NO_M_2013_1000 m3_6_1_NC</v>
      </c>
      <c r="G1580" s="663"/>
    </row>
    <row r="1581" spans="1:7" ht="13.5" thickBot="1" x14ac:dyDescent="0.25">
      <c r="A1581" s="369" t="str">
        <f>Cover!$G$25</f>
        <v>NO</v>
      </c>
      <c r="B1581" s="322" t="s">
        <v>290</v>
      </c>
      <c r="C1581" s="320">
        <v>2013</v>
      </c>
      <c r="D1581" s="322" t="s">
        <v>291</v>
      </c>
      <c r="E1581" s="331" t="s">
        <v>115</v>
      </c>
      <c r="F1581" s="320" t="str">
        <f t="shared" si="24"/>
        <v>NO_M_2013_1000 m3_6_1_NC_T</v>
      </c>
      <c r="G1581" s="663"/>
    </row>
    <row r="1582" spans="1:7" ht="13.5" thickBot="1" x14ac:dyDescent="0.25">
      <c r="A1582" s="369" t="str">
        <f>Cover!$G$25</f>
        <v>NO</v>
      </c>
      <c r="B1582" s="322" t="s">
        <v>290</v>
      </c>
      <c r="C1582" s="320">
        <v>2013</v>
      </c>
      <c r="D1582" s="322" t="s">
        <v>291</v>
      </c>
      <c r="E1582" s="331" t="s">
        <v>116</v>
      </c>
      <c r="F1582" s="320" t="str">
        <f t="shared" si="24"/>
        <v>NO_M_2013_1000 m3_6_2</v>
      </c>
      <c r="G1582" s="663"/>
    </row>
    <row r="1583" spans="1:7" ht="13.5" thickBot="1" x14ac:dyDescent="0.25">
      <c r="A1583" s="369" t="str">
        <f>Cover!$G$25</f>
        <v>NO</v>
      </c>
      <c r="B1583" s="322" t="s">
        <v>290</v>
      </c>
      <c r="C1583" s="320">
        <v>2013</v>
      </c>
      <c r="D1583" s="322" t="s">
        <v>291</v>
      </c>
      <c r="E1583" s="331" t="s">
        <v>117</v>
      </c>
      <c r="F1583" s="320" t="str">
        <f t="shared" si="24"/>
        <v>NO_M_2013_1000 m3_6_2_C</v>
      </c>
      <c r="G1583" s="663"/>
    </row>
    <row r="1584" spans="1:7" ht="13.5" thickBot="1" x14ac:dyDescent="0.25">
      <c r="A1584" s="369" t="str">
        <f>Cover!$G$25</f>
        <v>NO</v>
      </c>
      <c r="B1584" s="322" t="s">
        <v>290</v>
      </c>
      <c r="C1584" s="320">
        <v>2013</v>
      </c>
      <c r="D1584" s="322" t="s">
        <v>291</v>
      </c>
      <c r="E1584" s="331" t="s">
        <v>118</v>
      </c>
      <c r="F1584" s="320" t="str">
        <f t="shared" si="24"/>
        <v>NO_M_2013_1000 m3_6_2_NC</v>
      </c>
      <c r="G1584" s="663"/>
    </row>
    <row r="1585" spans="1:7" ht="13.5" thickBot="1" x14ac:dyDescent="0.25">
      <c r="A1585" s="369" t="str">
        <f>Cover!$G$25</f>
        <v>NO</v>
      </c>
      <c r="B1585" s="322" t="s">
        <v>290</v>
      </c>
      <c r="C1585" s="320">
        <v>2013</v>
      </c>
      <c r="D1585" s="322" t="s">
        <v>291</v>
      </c>
      <c r="E1585" s="331" t="s">
        <v>119</v>
      </c>
      <c r="F1585" s="320" t="str">
        <f t="shared" si="24"/>
        <v>NO_M_2013_1000 m3_6_2_NC_T</v>
      </c>
      <c r="G1585" s="663"/>
    </row>
    <row r="1586" spans="1:7" ht="13.5" thickBot="1" x14ac:dyDescent="0.25">
      <c r="A1586" s="369" t="str">
        <f>Cover!$G$25</f>
        <v>NO</v>
      </c>
      <c r="B1586" s="322" t="s">
        <v>290</v>
      </c>
      <c r="C1586" s="320">
        <v>2013</v>
      </c>
      <c r="D1586" s="322" t="s">
        <v>291</v>
      </c>
      <c r="E1586" s="331" t="s">
        <v>120</v>
      </c>
      <c r="F1586" s="320" t="str">
        <f t="shared" si="24"/>
        <v>NO_M_2013_1000 m3_6_3</v>
      </c>
      <c r="G1586" s="663"/>
    </row>
    <row r="1587" spans="1:7" ht="13.5" thickBot="1" x14ac:dyDescent="0.25">
      <c r="A1587" s="369" t="str">
        <f>Cover!$G$25</f>
        <v>NO</v>
      </c>
      <c r="B1587" s="322" t="s">
        <v>290</v>
      </c>
      <c r="C1587" s="320">
        <v>2013</v>
      </c>
      <c r="D1587" s="322" t="s">
        <v>291</v>
      </c>
      <c r="E1587" s="331" t="s">
        <v>121</v>
      </c>
      <c r="F1587" s="320" t="str">
        <f t="shared" si="24"/>
        <v>NO_M_2013_1000 m3_6_3_1</v>
      </c>
      <c r="G1587" s="663"/>
    </row>
    <row r="1588" spans="1:7" ht="13.5" thickBot="1" x14ac:dyDescent="0.25">
      <c r="A1588" s="369" t="str">
        <f>Cover!$G$25</f>
        <v>NO</v>
      </c>
      <c r="B1588" s="322" t="s">
        <v>290</v>
      </c>
      <c r="C1588" s="320">
        <v>2013</v>
      </c>
      <c r="D1588" s="322" t="s">
        <v>291</v>
      </c>
      <c r="E1588" s="331" t="s">
        <v>122</v>
      </c>
      <c r="F1588" s="320" t="str">
        <f t="shared" si="24"/>
        <v>NO_M_2013_1000 m3_6_4</v>
      </c>
      <c r="G1588" s="663"/>
    </row>
    <row r="1589" spans="1:7" ht="13.5" thickBot="1" x14ac:dyDescent="0.25">
      <c r="A1589" s="369" t="str">
        <f>Cover!$G$25</f>
        <v>NO</v>
      </c>
      <c r="B1589" s="322" t="s">
        <v>290</v>
      </c>
      <c r="C1589" s="320">
        <v>2013</v>
      </c>
      <c r="D1589" s="322" t="s">
        <v>291</v>
      </c>
      <c r="E1589" s="331" t="s">
        <v>123</v>
      </c>
      <c r="F1589" s="320" t="str">
        <f t="shared" si="24"/>
        <v>NO_M_2013_1000 m3_6_4_1</v>
      </c>
      <c r="G1589" s="663"/>
    </row>
    <row r="1590" spans="1:7" ht="13.5" thickBot="1" x14ac:dyDescent="0.25">
      <c r="A1590" s="369" t="str">
        <f>Cover!$G$25</f>
        <v>NO</v>
      </c>
      <c r="B1590" s="322" t="s">
        <v>290</v>
      </c>
      <c r="C1590" s="320">
        <v>2013</v>
      </c>
      <c r="D1590" s="322" t="s">
        <v>291</v>
      </c>
      <c r="E1590" s="331" t="s">
        <v>124</v>
      </c>
      <c r="F1590" s="320" t="str">
        <f t="shared" si="24"/>
        <v>NO_M_2013_1000 m3_6_4_2</v>
      </c>
      <c r="G1590" s="663"/>
    </row>
    <row r="1591" spans="1:7" ht="13.5" thickBot="1" x14ac:dyDescent="0.25">
      <c r="A1591" s="369" t="str">
        <f>Cover!$G$25</f>
        <v>NO</v>
      </c>
      <c r="B1591" s="329" t="s">
        <v>290</v>
      </c>
      <c r="C1591" s="320">
        <v>2013</v>
      </c>
      <c r="D1591" s="329" t="s">
        <v>291</v>
      </c>
      <c r="E1591" s="339" t="s">
        <v>125</v>
      </c>
      <c r="F1591" s="320" t="str">
        <f t="shared" si="24"/>
        <v>NO_M_2013_1000 m3_6_4_3</v>
      </c>
      <c r="G1591" s="663"/>
    </row>
    <row r="1592" spans="1:7" ht="13.5" thickBot="1" x14ac:dyDescent="0.25">
      <c r="A1592" s="369" t="str">
        <f>Cover!$G$25</f>
        <v>NO</v>
      </c>
      <c r="B1592" s="332" t="s">
        <v>290</v>
      </c>
      <c r="C1592" s="320">
        <v>2013</v>
      </c>
      <c r="D1592" s="332" t="s">
        <v>360</v>
      </c>
      <c r="E1592" s="333">
        <v>7</v>
      </c>
      <c r="F1592" s="320" t="str">
        <f t="shared" si="24"/>
        <v>NO_M_2013_1000 mt_7</v>
      </c>
      <c r="G1592" s="663"/>
    </row>
    <row r="1593" spans="1:7" ht="13.5" thickBot="1" x14ac:dyDescent="0.25">
      <c r="A1593" s="369" t="str">
        <f>Cover!$G$25</f>
        <v>NO</v>
      </c>
      <c r="B1593" s="322" t="s">
        <v>290</v>
      </c>
      <c r="C1593" s="320">
        <v>2013</v>
      </c>
      <c r="D1593" s="322" t="s">
        <v>360</v>
      </c>
      <c r="E1593" s="331" t="s">
        <v>126</v>
      </c>
      <c r="F1593" s="320" t="str">
        <f t="shared" si="24"/>
        <v>NO_M_2013_1000 mt_7_1</v>
      </c>
      <c r="G1593" s="663"/>
    </row>
    <row r="1594" spans="1:7" ht="13.5" thickBot="1" x14ac:dyDescent="0.25">
      <c r="A1594" s="369" t="str">
        <f>Cover!$G$25</f>
        <v>NO</v>
      </c>
      <c r="B1594" s="322" t="s">
        <v>290</v>
      </c>
      <c r="C1594" s="320">
        <v>2013</v>
      </c>
      <c r="D1594" s="322" t="s">
        <v>360</v>
      </c>
      <c r="E1594" s="331" t="s">
        <v>127</v>
      </c>
      <c r="F1594" s="320" t="str">
        <f t="shared" si="24"/>
        <v>NO_M_2013_1000 mt_7_2</v>
      </c>
      <c r="G1594" s="663"/>
    </row>
    <row r="1595" spans="1:7" ht="13.5" thickBot="1" x14ac:dyDescent="0.25">
      <c r="A1595" s="369" t="str">
        <f>Cover!$G$25</f>
        <v>NO</v>
      </c>
      <c r="B1595" s="322" t="s">
        <v>290</v>
      </c>
      <c r="C1595" s="320">
        <v>2013</v>
      </c>
      <c r="D1595" s="322" t="s">
        <v>360</v>
      </c>
      <c r="E1595" s="331" t="s">
        <v>128</v>
      </c>
      <c r="F1595" s="320" t="str">
        <f t="shared" si="24"/>
        <v>NO_M_2013_1000 mt_7_3</v>
      </c>
      <c r="G1595" s="663"/>
    </row>
    <row r="1596" spans="1:7" ht="13.5" thickBot="1" x14ac:dyDescent="0.25">
      <c r="A1596" s="369" t="str">
        <f>Cover!$G$25</f>
        <v>NO</v>
      </c>
      <c r="B1596" s="322" t="s">
        <v>290</v>
      </c>
      <c r="C1596" s="320">
        <v>2013</v>
      </c>
      <c r="D1596" s="322" t="s">
        <v>360</v>
      </c>
      <c r="E1596" s="331" t="s">
        <v>129</v>
      </c>
      <c r="F1596" s="320" t="str">
        <f t="shared" si="24"/>
        <v>NO_M_2013_1000 mt_7_3_1</v>
      </c>
      <c r="G1596" s="663"/>
    </row>
    <row r="1597" spans="1:7" ht="13.5" thickBot="1" x14ac:dyDescent="0.25">
      <c r="A1597" s="369" t="str">
        <f>Cover!$G$25</f>
        <v>NO</v>
      </c>
      <c r="B1597" s="322" t="s">
        <v>290</v>
      </c>
      <c r="C1597" s="320">
        <v>2013</v>
      </c>
      <c r="D1597" s="322" t="s">
        <v>360</v>
      </c>
      <c r="E1597" s="331" t="s">
        <v>130</v>
      </c>
      <c r="F1597" s="320" t="str">
        <f t="shared" si="24"/>
        <v>NO_M_2013_1000 mt_7_3_2</v>
      </c>
      <c r="G1597" s="663"/>
    </row>
    <row r="1598" spans="1:7" ht="13.5" thickBot="1" x14ac:dyDescent="0.25">
      <c r="A1598" s="369" t="str">
        <f>Cover!$G$25</f>
        <v>NO</v>
      </c>
      <c r="B1598" s="322" t="s">
        <v>290</v>
      </c>
      <c r="C1598" s="320">
        <v>2013</v>
      </c>
      <c r="D1598" s="322" t="s">
        <v>360</v>
      </c>
      <c r="E1598" s="331" t="s">
        <v>131</v>
      </c>
      <c r="F1598" s="320" t="str">
        <f t="shared" si="24"/>
        <v>NO_M_2013_1000 mt_7_3_3</v>
      </c>
      <c r="G1598" s="663"/>
    </row>
    <row r="1599" spans="1:7" ht="13.5" thickBot="1" x14ac:dyDescent="0.25">
      <c r="A1599" s="369" t="str">
        <f>Cover!$G$25</f>
        <v>NO</v>
      </c>
      <c r="B1599" s="322" t="s">
        <v>290</v>
      </c>
      <c r="C1599" s="320">
        <v>2013</v>
      </c>
      <c r="D1599" s="322" t="s">
        <v>360</v>
      </c>
      <c r="E1599" s="331" t="s">
        <v>132</v>
      </c>
      <c r="F1599" s="320" t="str">
        <f t="shared" si="24"/>
        <v>NO_M_2013_1000 mt_7_3_4</v>
      </c>
      <c r="G1599" s="663"/>
    </row>
    <row r="1600" spans="1:7" ht="13.5" thickBot="1" x14ac:dyDescent="0.25">
      <c r="A1600" s="369" t="str">
        <f>Cover!$G$25</f>
        <v>NO</v>
      </c>
      <c r="B1600" s="322" t="s">
        <v>290</v>
      </c>
      <c r="C1600" s="320">
        <v>2013</v>
      </c>
      <c r="D1600" s="322" t="s">
        <v>360</v>
      </c>
      <c r="E1600" s="331" t="s">
        <v>133</v>
      </c>
      <c r="F1600" s="320" t="str">
        <f t="shared" si="24"/>
        <v>NO_M_2013_1000 mt_7_4</v>
      </c>
      <c r="G1600" s="663"/>
    </row>
    <row r="1601" spans="1:7" ht="13.5" thickBot="1" x14ac:dyDescent="0.25">
      <c r="A1601" s="369" t="str">
        <f>Cover!$G$25</f>
        <v>NO</v>
      </c>
      <c r="B1601" s="322" t="s">
        <v>290</v>
      </c>
      <c r="C1601" s="320">
        <v>2013</v>
      </c>
      <c r="D1601" s="322" t="s">
        <v>360</v>
      </c>
      <c r="E1601" s="331">
        <v>8</v>
      </c>
      <c r="F1601" s="320" t="str">
        <f t="shared" si="24"/>
        <v>NO_M_2013_1000 mt_8</v>
      </c>
      <c r="G1601" s="663"/>
    </row>
    <row r="1602" spans="1:7" ht="13.5" thickBot="1" x14ac:dyDescent="0.25">
      <c r="A1602" s="369" t="str">
        <f>Cover!$G$25</f>
        <v>NO</v>
      </c>
      <c r="B1602" s="322" t="s">
        <v>290</v>
      </c>
      <c r="C1602" s="320">
        <v>2013</v>
      </c>
      <c r="D1602" s="322" t="s">
        <v>360</v>
      </c>
      <c r="E1602" s="331" t="s">
        <v>134</v>
      </c>
      <c r="F1602" s="320" t="str">
        <f t="shared" si="24"/>
        <v>NO_M_2013_1000 mt_8_1</v>
      </c>
      <c r="G1602" s="663"/>
    </row>
    <row r="1603" spans="1:7" ht="13.5" thickBot="1" x14ac:dyDescent="0.25">
      <c r="A1603" s="369" t="str">
        <f>Cover!$G$25</f>
        <v>NO</v>
      </c>
      <c r="B1603" s="322" t="s">
        <v>290</v>
      </c>
      <c r="C1603" s="320">
        <v>2013</v>
      </c>
      <c r="D1603" s="322" t="s">
        <v>360</v>
      </c>
      <c r="E1603" s="331" t="s">
        <v>135</v>
      </c>
      <c r="F1603" s="320" t="str">
        <f t="shared" ref="F1603:F1666" si="25">CONCATENATE(A1603,"_",B1603,"_",C1603,"_",D1603,"_",E1603)</f>
        <v>NO_M_2013_1000 mt_8_2</v>
      </c>
      <c r="G1603" s="663"/>
    </row>
    <row r="1604" spans="1:7" ht="13.5" thickBot="1" x14ac:dyDescent="0.25">
      <c r="A1604" s="369" t="str">
        <f>Cover!$G$25</f>
        <v>NO</v>
      </c>
      <c r="B1604" s="322" t="s">
        <v>290</v>
      </c>
      <c r="C1604" s="320">
        <v>2013</v>
      </c>
      <c r="D1604" s="322" t="s">
        <v>360</v>
      </c>
      <c r="E1604" s="331">
        <v>9</v>
      </c>
      <c r="F1604" s="320" t="str">
        <f t="shared" si="25"/>
        <v>NO_M_2013_1000 mt_9</v>
      </c>
      <c r="G1604" s="663"/>
    </row>
    <row r="1605" spans="1:7" ht="13.5" thickBot="1" x14ac:dyDescent="0.25">
      <c r="A1605" s="369" t="str">
        <f>Cover!$G$25</f>
        <v>NO</v>
      </c>
      <c r="B1605" s="322" t="s">
        <v>290</v>
      </c>
      <c r="C1605" s="320">
        <v>2013</v>
      </c>
      <c r="D1605" s="322" t="s">
        <v>360</v>
      </c>
      <c r="E1605" s="331">
        <v>10</v>
      </c>
      <c r="F1605" s="320" t="str">
        <f t="shared" si="25"/>
        <v>NO_M_2013_1000 mt_10</v>
      </c>
      <c r="G1605" s="663"/>
    </row>
    <row r="1606" spans="1:7" ht="13.5" thickBot="1" x14ac:dyDescent="0.25">
      <c r="A1606" s="369" t="str">
        <f>Cover!$G$25</f>
        <v>NO</v>
      </c>
      <c r="B1606" s="322" t="s">
        <v>290</v>
      </c>
      <c r="C1606" s="320">
        <v>2013</v>
      </c>
      <c r="D1606" s="322" t="s">
        <v>360</v>
      </c>
      <c r="E1606" s="331" t="s">
        <v>136</v>
      </c>
      <c r="F1606" s="320" t="str">
        <f t="shared" si="25"/>
        <v>NO_M_2013_1000 mt_10_1</v>
      </c>
      <c r="G1606" s="663"/>
    </row>
    <row r="1607" spans="1:7" ht="13.5" thickBot="1" x14ac:dyDescent="0.25">
      <c r="A1607" s="369" t="str">
        <f>Cover!$G$25</f>
        <v>NO</v>
      </c>
      <c r="B1607" s="322" t="s">
        <v>290</v>
      </c>
      <c r="C1607" s="320">
        <v>2013</v>
      </c>
      <c r="D1607" s="322" t="s">
        <v>360</v>
      </c>
      <c r="E1607" s="331" t="s">
        <v>137</v>
      </c>
      <c r="F1607" s="320" t="str">
        <f t="shared" si="25"/>
        <v>NO_M_2013_1000 mt_10_1_1</v>
      </c>
      <c r="G1607" s="663"/>
    </row>
    <row r="1608" spans="1:7" ht="13.5" thickBot="1" x14ac:dyDescent="0.25">
      <c r="A1608" s="369" t="str">
        <f>Cover!$G$25</f>
        <v>NO</v>
      </c>
      <c r="B1608" s="322" t="s">
        <v>290</v>
      </c>
      <c r="C1608" s="320">
        <v>2013</v>
      </c>
      <c r="D1608" s="322" t="s">
        <v>360</v>
      </c>
      <c r="E1608" s="331" t="s">
        <v>138</v>
      </c>
      <c r="F1608" s="320" t="str">
        <f t="shared" si="25"/>
        <v>NO_M_2013_1000 mt_10_1_2</v>
      </c>
      <c r="G1608" s="663"/>
    </row>
    <row r="1609" spans="1:7" ht="13.5" thickBot="1" x14ac:dyDescent="0.25">
      <c r="A1609" s="369" t="str">
        <f>Cover!$G$25</f>
        <v>NO</v>
      </c>
      <c r="B1609" s="322" t="s">
        <v>290</v>
      </c>
      <c r="C1609" s="320">
        <v>2013</v>
      </c>
      <c r="D1609" s="322" t="s">
        <v>360</v>
      </c>
      <c r="E1609" s="331" t="s">
        <v>139</v>
      </c>
      <c r="F1609" s="320" t="str">
        <f t="shared" si="25"/>
        <v>NO_M_2013_1000 mt_10_1_3</v>
      </c>
      <c r="G1609" s="663"/>
    </row>
    <row r="1610" spans="1:7" ht="13.5" thickBot="1" x14ac:dyDescent="0.25">
      <c r="A1610" s="369" t="str">
        <f>Cover!$G$25</f>
        <v>NO</v>
      </c>
      <c r="B1610" s="322" t="s">
        <v>290</v>
      </c>
      <c r="C1610" s="320">
        <v>2013</v>
      </c>
      <c r="D1610" s="322" t="s">
        <v>360</v>
      </c>
      <c r="E1610" s="331" t="s">
        <v>140</v>
      </c>
      <c r="F1610" s="320" t="str">
        <f t="shared" si="25"/>
        <v>NO_M_2013_1000 mt_10_1_4</v>
      </c>
      <c r="G1610" s="663"/>
    </row>
    <row r="1611" spans="1:7" ht="13.5" thickBot="1" x14ac:dyDescent="0.25">
      <c r="A1611" s="369" t="str">
        <f>Cover!$G$25</f>
        <v>NO</v>
      </c>
      <c r="B1611" s="322" t="s">
        <v>290</v>
      </c>
      <c r="C1611" s="320">
        <v>2013</v>
      </c>
      <c r="D1611" s="322" t="s">
        <v>360</v>
      </c>
      <c r="E1611" s="331" t="s">
        <v>141</v>
      </c>
      <c r="F1611" s="320" t="str">
        <f t="shared" si="25"/>
        <v>NO_M_2013_1000 mt_10_2</v>
      </c>
      <c r="G1611" s="663"/>
    </row>
    <row r="1612" spans="1:7" ht="13.5" thickBot="1" x14ac:dyDescent="0.25">
      <c r="A1612" s="369" t="str">
        <f>Cover!$G$25</f>
        <v>NO</v>
      </c>
      <c r="B1612" s="322" t="s">
        <v>290</v>
      </c>
      <c r="C1612" s="320">
        <v>2013</v>
      </c>
      <c r="D1612" s="322" t="s">
        <v>360</v>
      </c>
      <c r="E1612" s="331" t="s">
        <v>142</v>
      </c>
      <c r="F1612" s="320" t="str">
        <f t="shared" si="25"/>
        <v>NO_M_2013_1000 mt_10_3</v>
      </c>
      <c r="G1612" s="663"/>
    </row>
    <row r="1613" spans="1:7" ht="13.5" thickBot="1" x14ac:dyDescent="0.25">
      <c r="A1613" s="369" t="str">
        <f>Cover!$G$25</f>
        <v>NO</v>
      </c>
      <c r="B1613" s="322" t="s">
        <v>290</v>
      </c>
      <c r="C1613" s="320">
        <v>2013</v>
      </c>
      <c r="D1613" s="322" t="s">
        <v>360</v>
      </c>
      <c r="E1613" s="331" t="s">
        <v>143</v>
      </c>
      <c r="F1613" s="320" t="str">
        <f t="shared" si="25"/>
        <v>NO_M_2013_1000 mt_10_3_1</v>
      </c>
      <c r="G1613" s="663"/>
    </row>
    <row r="1614" spans="1:7" ht="13.5" thickBot="1" x14ac:dyDescent="0.25">
      <c r="A1614" s="369" t="str">
        <f>Cover!$G$25</f>
        <v>NO</v>
      </c>
      <c r="B1614" s="322" t="s">
        <v>290</v>
      </c>
      <c r="C1614" s="320">
        <v>2013</v>
      </c>
      <c r="D1614" s="322" t="s">
        <v>360</v>
      </c>
      <c r="E1614" s="331" t="s">
        <v>144</v>
      </c>
      <c r="F1614" s="320" t="str">
        <f t="shared" si="25"/>
        <v>NO_M_2013_1000 mt_10_3_2</v>
      </c>
      <c r="G1614" s="663"/>
    </row>
    <row r="1615" spans="1:7" ht="13.5" thickBot="1" x14ac:dyDescent="0.25">
      <c r="A1615" s="369" t="str">
        <f>Cover!$G$25</f>
        <v>NO</v>
      </c>
      <c r="B1615" s="322" t="s">
        <v>290</v>
      </c>
      <c r="C1615" s="320">
        <v>2013</v>
      </c>
      <c r="D1615" s="322" t="s">
        <v>360</v>
      </c>
      <c r="E1615" s="331" t="s">
        <v>145</v>
      </c>
      <c r="F1615" s="320" t="str">
        <f t="shared" si="25"/>
        <v>NO_M_2013_1000 mt_10_3_3</v>
      </c>
      <c r="G1615" s="663"/>
    </row>
    <row r="1616" spans="1:7" ht="13.5" thickBot="1" x14ac:dyDescent="0.25">
      <c r="A1616" s="369" t="str">
        <f>Cover!$G$25</f>
        <v>NO</v>
      </c>
      <c r="B1616" s="322" t="s">
        <v>290</v>
      </c>
      <c r="C1616" s="320">
        <v>2013</v>
      </c>
      <c r="D1616" s="322" t="s">
        <v>360</v>
      </c>
      <c r="E1616" s="331" t="s">
        <v>146</v>
      </c>
      <c r="F1616" s="320" t="str">
        <f t="shared" si="25"/>
        <v>NO_M_2013_1000 mt_10_3_4</v>
      </c>
      <c r="G1616" s="663"/>
    </row>
    <row r="1617" spans="1:7" ht="13.5" thickBot="1" x14ac:dyDescent="0.25">
      <c r="A1617" s="369" t="str">
        <f>Cover!$G$25</f>
        <v>NO</v>
      </c>
      <c r="B1617" s="322" t="s">
        <v>290</v>
      </c>
      <c r="C1617" s="320">
        <v>2013</v>
      </c>
      <c r="D1617" s="322" t="s">
        <v>360</v>
      </c>
      <c r="E1617" s="331" t="s">
        <v>147</v>
      </c>
      <c r="F1617" s="320" t="str">
        <f t="shared" si="25"/>
        <v>NO_M_2013_1000 mt_10_4</v>
      </c>
      <c r="G1617" s="663"/>
    </row>
    <row r="1618" spans="1:7" ht="13.5" thickBot="1" x14ac:dyDescent="0.25">
      <c r="A1618" s="369" t="str">
        <f>Cover!$G$25</f>
        <v>NO</v>
      </c>
      <c r="B1618" s="322" t="s">
        <v>290</v>
      </c>
      <c r="C1618" s="320">
        <v>2013</v>
      </c>
      <c r="D1618" s="322" t="s">
        <v>214</v>
      </c>
      <c r="E1618" s="331">
        <v>1</v>
      </c>
      <c r="F1618" s="320" t="str">
        <f t="shared" si="25"/>
        <v>NO_M_2013_1000 NAC_1</v>
      </c>
      <c r="G1618" s="663"/>
    </row>
    <row r="1619" spans="1:7" ht="13.5" thickBot="1" x14ac:dyDescent="0.25">
      <c r="A1619" s="369" t="str">
        <f>Cover!$G$25</f>
        <v>NO</v>
      </c>
      <c r="B1619" s="322" t="s">
        <v>290</v>
      </c>
      <c r="C1619" s="320">
        <v>2013</v>
      </c>
      <c r="D1619" s="322" t="s">
        <v>214</v>
      </c>
      <c r="E1619" s="331" t="s">
        <v>93</v>
      </c>
      <c r="F1619" s="320" t="str">
        <f t="shared" si="25"/>
        <v>NO_M_2013_1000 NAC_1_1</v>
      </c>
      <c r="G1619" s="663"/>
    </row>
    <row r="1620" spans="1:7" ht="13.5" thickBot="1" x14ac:dyDescent="0.25">
      <c r="A1620" s="369" t="str">
        <f>Cover!$G$25</f>
        <v>NO</v>
      </c>
      <c r="B1620" s="322" t="s">
        <v>290</v>
      </c>
      <c r="C1620" s="320">
        <v>2013</v>
      </c>
      <c r="D1620" s="322" t="s">
        <v>214</v>
      </c>
      <c r="E1620" s="331" t="s">
        <v>96</v>
      </c>
      <c r="F1620" s="320" t="str">
        <f t="shared" si="25"/>
        <v>NO_M_2013_1000 NAC_1_2</v>
      </c>
      <c r="G1620" s="663"/>
    </row>
    <row r="1621" spans="1:7" ht="13.5" thickBot="1" x14ac:dyDescent="0.25">
      <c r="A1621" s="369" t="str">
        <f>Cover!$G$25</f>
        <v>NO</v>
      </c>
      <c r="B1621" s="322" t="s">
        <v>290</v>
      </c>
      <c r="C1621" s="320">
        <v>2013</v>
      </c>
      <c r="D1621" s="322" t="s">
        <v>214</v>
      </c>
      <c r="E1621" s="331" t="s">
        <v>97</v>
      </c>
      <c r="F1621" s="320" t="str">
        <f t="shared" si="25"/>
        <v>NO_M_2013_1000 NAC_1_2_C</v>
      </c>
      <c r="G1621" s="663"/>
    </row>
    <row r="1622" spans="1:7" ht="13.5" thickBot="1" x14ac:dyDescent="0.25">
      <c r="A1622" s="369" t="str">
        <f>Cover!$G$25</f>
        <v>NO</v>
      </c>
      <c r="B1622" s="322" t="s">
        <v>290</v>
      </c>
      <c r="C1622" s="320">
        <v>2013</v>
      </c>
      <c r="D1622" s="322" t="s">
        <v>214</v>
      </c>
      <c r="E1622" s="331" t="s">
        <v>98</v>
      </c>
      <c r="F1622" s="320" t="str">
        <f t="shared" si="25"/>
        <v>NO_M_2013_1000 NAC_1_2_NC</v>
      </c>
      <c r="G1622" s="663"/>
    </row>
    <row r="1623" spans="1:7" ht="13.5" thickBot="1" x14ac:dyDescent="0.25">
      <c r="A1623" s="369" t="str">
        <f>Cover!$G$25</f>
        <v>NO</v>
      </c>
      <c r="B1623" s="322" t="s">
        <v>290</v>
      </c>
      <c r="C1623" s="320">
        <v>2013</v>
      </c>
      <c r="D1623" s="322" t="s">
        <v>214</v>
      </c>
      <c r="E1623" s="331" t="s">
        <v>99</v>
      </c>
      <c r="F1623" s="320" t="str">
        <f t="shared" si="25"/>
        <v>NO_M_2013_1000 NAC_1_2_NC_T</v>
      </c>
      <c r="G1623" s="663"/>
    </row>
    <row r="1624" spans="1:7" ht="13.5" thickBot="1" x14ac:dyDescent="0.25">
      <c r="A1624" s="369" t="str">
        <f>Cover!$G$25</f>
        <v>NO</v>
      </c>
      <c r="B1624" s="322" t="s">
        <v>290</v>
      </c>
      <c r="C1624" s="320">
        <v>2013</v>
      </c>
      <c r="D1624" s="322" t="s">
        <v>214</v>
      </c>
      <c r="E1624" s="331">
        <v>2</v>
      </c>
      <c r="F1624" s="320" t="str">
        <f t="shared" si="25"/>
        <v>NO_M_2013_1000 NAC_2</v>
      </c>
      <c r="G1624" s="663"/>
    </row>
    <row r="1625" spans="1:7" ht="13.5" thickBot="1" x14ac:dyDescent="0.25">
      <c r="A1625" s="369" t="str">
        <f>Cover!$G$25</f>
        <v>NO</v>
      </c>
      <c r="B1625" s="322" t="s">
        <v>290</v>
      </c>
      <c r="C1625" s="320">
        <v>2013</v>
      </c>
      <c r="D1625" s="322" t="s">
        <v>214</v>
      </c>
      <c r="E1625" s="331">
        <v>3</v>
      </c>
      <c r="F1625" s="320" t="str">
        <f t="shared" si="25"/>
        <v>NO_M_2013_1000 NAC_3</v>
      </c>
      <c r="G1625" s="663"/>
    </row>
    <row r="1626" spans="1:7" ht="13.5" thickBot="1" x14ac:dyDescent="0.25">
      <c r="A1626" s="369" t="str">
        <f>Cover!$G$25</f>
        <v>NO</v>
      </c>
      <c r="B1626" s="322" t="s">
        <v>290</v>
      </c>
      <c r="C1626" s="320">
        <v>2013</v>
      </c>
      <c r="D1626" s="322" t="s">
        <v>214</v>
      </c>
      <c r="E1626" s="331" t="s">
        <v>378</v>
      </c>
      <c r="F1626" s="320" t="str">
        <f t="shared" si="25"/>
        <v>NO_M_2013_1000 NAC_3_1</v>
      </c>
      <c r="G1626" s="663"/>
    </row>
    <row r="1627" spans="1:7" ht="13.5" thickBot="1" x14ac:dyDescent="0.25">
      <c r="A1627" s="369" t="str">
        <f>Cover!$G$25</f>
        <v>NO</v>
      </c>
      <c r="B1627" s="322" t="s">
        <v>290</v>
      </c>
      <c r="C1627" s="320">
        <v>2013</v>
      </c>
      <c r="D1627" s="322" t="s">
        <v>214</v>
      </c>
      <c r="E1627" s="331" t="s">
        <v>379</v>
      </c>
      <c r="F1627" s="320" t="str">
        <f t="shared" si="25"/>
        <v>NO_M_2013_1000 NAC_3_2</v>
      </c>
      <c r="G1627" s="663"/>
    </row>
    <row r="1628" spans="1:7" ht="13.5" thickBot="1" x14ac:dyDescent="0.25">
      <c r="A1628" s="369" t="str">
        <f>Cover!$G$25</f>
        <v>NO</v>
      </c>
      <c r="B1628" s="322" t="s">
        <v>290</v>
      </c>
      <c r="C1628" s="320">
        <v>2013</v>
      </c>
      <c r="D1628" s="322" t="s">
        <v>214</v>
      </c>
      <c r="E1628" s="331">
        <v>4</v>
      </c>
      <c r="F1628" s="320" t="str">
        <f t="shared" si="25"/>
        <v>NO_M_2013_1000 NAC_4</v>
      </c>
      <c r="G1628" s="663"/>
    </row>
    <row r="1629" spans="1:7" ht="13.5" thickBot="1" x14ac:dyDescent="0.25">
      <c r="A1629" s="369" t="str">
        <f>Cover!$G$25</f>
        <v>NO</v>
      </c>
      <c r="B1629" s="322" t="s">
        <v>290</v>
      </c>
      <c r="C1629" s="320">
        <v>2013</v>
      </c>
      <c r="D1629" s="322" t="s">
        <v>214</v>
      </c>
      <c r="E1629" s="331" t="s">
        <v>380</v>
      </c>
      <c r="F1629" s="320" t="str">
        <f t="shared" si="25"/>
        <v>NO_M_2013_1000 NAC_4_1</v>
      </c>
      <c r="G1629" s="663"/>
    </row>
    <row r="1630" spans="1:7" ht="13.5" thickBot="1" x14ac:dyDescent="0.25">
      <c r="A1630" s="369" t="str">
        <f>Cover!$G$25</f>
        <v>NO</v>
      </c>
      <c r="B1630" s="322" t="s">
        <v>290</v>
      </c>
      <c r="C1630" s="320">
        <v>2013</v>
      </c>
      <c r="D1630" s="322" t="s">
        <v>214</v>
      </c>
      <c r="E1630" s="331" t="s">
        <v>381</v>
      </c>
      <c r="F1630" s="320" t="str">
        <f t="shared" si="25"/>
        <v>NO_M_2013_1000 NAC_4_2</v>
      </c>
      <c r="G1630" s="663"/>
    </row>
    <row r="1631" spans="1:7" ht="13.5" thickBot="1" x14ac:dyDescent="0.25">
      <c r="A1631" s="369" t="str">
        <f>Cover!$G$25</f>
        <v>NO</v>
      </c>
      <c r="B1631" s="322" t="s">
        <v>290</v>
      </c>
      <c r="C1631" s="320">
        <v>2013</v>
      </c>
      <c r="D1631" s="322" t="s">
        <v>214</v>
      </c>
      <c r="E1631" s="331">
        <v>5</v>
      </c>
      <c r="F1631" s="320" t="str">
        <f t="shared" si="25"/>
        <v>NO_M_2013_1000 NAC_5</v>
      </c>
      <c r="G1631" s="663"/>
    </row>
    <row r="1632" spans="1:7" ht="13.5" thickBot="1" x14ac:dyDescent="0.25">
      <c r="A1632" s="369" t="str">
        <f>Cover!$G$25</f>
        <v>NO</v>
      </c>
      <c r="B1632" s="322" t="s">
        <v>290</v>
      </c>
      <c r="C1632" s="320">
        <v>2013</v>
      </c>
      <c r="D1632" s="322" t="s">
        <v>214</v>
      </c>
      <c r="E1632" s="331" t="s">
        <v>109</v>
      </c>
      <c r="F1632" s="320" t="str">
        <f t="shared" si="25"/>
        <v>NO_M_2013_1000 NAC_5_C</v>
      </c>
      <c r="G1632" s="663"/>
    </row>
    <row r="1633" spans="1:7" ht="13.5" thickBot="1" x14ac:dyDescent="0.25">
      <c r="A1633" s="369" t="str">
        <f>Cover!$G$25</f>
        <v>NO</v>
      </c>
      <c r="B1633" s="322" t="s">
        <v>290</v>
      </c>
      <c r="C1633" s="320">
        <v>2013</v>
      </c>
      <c r="D1633" s="322" t="s">
        <v>214</v>
      </c>
      <c r="E1633" s="331" t="s">
        <v>110</v>
      </c>
      <c r="F1633" s="320" t="str">
        <f t="shared" si="25"/>
        <v>NO_M_2013_1000 NAC_5_NC</v>
      </c>
      <c r="G1633" s="663"/>
    </row>
    <row r="1634" spans="1:7" ht="13.5" thickBot="1" x14ac:dyDescent="0.25">
      <c r="A1634" s="369" t="str">
        <f>Cover!$G$25</f>
        <v>NO</v>
      </c>
      <c r="B1634" s="322" t="s">
        <v>290</v>
      </c>
      <c r="C1634" s="320">
        <v>2013</v>
      </c>
      <c r="D1634" s="322" t="s">
        <v>214</v>
      </c>
      <c r="E1634" s="331" t="s">
        <v>111</v>
      </c>
      <c r="F1634" s="320" t="str">
        <f t="shared" si="25"/>
        <v>NO_M_2013_1000 NAC_5_NC_T</v>
      </c>
      <c r="G1634" s="663"/>
    </row>
    <row r="1635" spans="1:7" ht="13.5" thickBot="1" x14ac:dyDescent="0.25">
      <c r="A1635" s="369" t="str">
        <f>Cover!$G$25</f>
        <v>NO</v>
      </c>
      <c r="B1635" s="322" t="s">
        <v>290</v>
      </c>
      <c r="C1635" s="320">
        <v>2013</v>
      </c>
      <c r="D1635" s="322" t="s">
        <v>214</v>
      </c>
      <c r="E1635" s="331">
        <v>6</v>
      </c>
      <c r="F1635" s="320" t="str">
        <f t="shared" si="25"/>
        <v>NO_M_2013_1000 NAC_6</v>
      </c>
      <c r="G1635" s="663"/>
    </row>
    <row r="1636" spans="1:7" ht="13.5" thickBot="1" x14ac:dyDescent="0.25">
      <c r="A1636" s="369" t="str">
        <f>Cover!$G$25</f>
        <v>NO</v>
      </c>
      <c r="B1636" s="322" t="s">
        <v>290</v>
      </c>
      <c r="C1636" s="320">
        <v>2013</v>
      </c>
      <c r="D1636" s="322" t="s">
        <v>214</v>
      </c>
      <c r="E1636" s="331" t="s">
        <v>112</v>
      </c>
      <c r="F1636" s="320" t="str">
        <f t="shared" si="25"/>
        <v>NO_M_2013_1000 NAC_6_1</v>
      </c>
      <c r="G1636" s="663"/>
    </row>
    <row r="1637" spans="1:7" ht="13.5" thickBot="1" x14ac:dyDescent="0.25">
      <c r="A1637" s="369" t="str">
        <f>Cover!$G$25</f>
        <v>NO</v>
      </c>
      <c r="B1637" s="322" t="s">
        <v>290</v>
      </c>
      <c r="C1637" s="320">
        <v>2013</v>
      </c>
      <c r="D1637" s="322" t="s">
        <v>214</v>
      </c>
      <c r="E1637" s="331" t="s">
        <v>113</v>
      </c>
      <c r="F1637" s="320" t="str">
        <f t="shared" si="25"/>
        <v>NO_M_2013_1000 NAC_6_1_C</v>
      </c>
      <c r="G1637" s="663"/>
    </row>
    <row r="1638" spans="1:7" ht="13.5" thickBot="1" x14ac:dyDescent="0.25">
      <c r="A1638" s="369" t="str">
        <f>Cover!$G$25</f>
        <v>NO</v>
      </c>
      <c r="B1638" s="322" t="s">
        <v>290</v>
      </c>
      <c r="C1638" s="320">
        <v>2013</v>
      </c>
      <c r="D1638" s="322" t="s">
        <v>214</v>
      </c>
      <c r="E1638" s="331" t="s">
        <v>114</v>
      </c>
      <c r="F1638" s="320" t="str">
        <f t="shared" si="25"/>
        <v>NO_M_2013_1000 NAC_6_1_NC</v>
      </c>
      <c r="G1638" s="663"/>
    </row>
    <row r="1639" spans="1:7" ht="13.5" thickBot="1" x14ac:dyDescent="0.25">
      <c r="A1639" s="369" t="str">
        <f>Cover!$G$25</f>
        <v>NO</v>
      </c>
      <c r="B1639" s="322" t="s">
        <v>290</v>
      </c>
      <c r="C1639" s="320">
        <v>2013</v>
      </c>
      <c r="D1639" s="322" t="s">
        <v>214</v>
      </c>
      <c r="E1639" s="331" t="s">
        <v>115</v>
      </c>
      <c r="F1639" s="320" t="str">
        <f t="shared" si="25"/>
        <v>NO_M_2013_1000 NAC_6_1_NC_T</v>
      </c>
      <c r="G1639" s="663"/>
    </row>
    <row r="1640" spans="1:7" ht="13.5" thickBot="1" x14ac:dyDescent="0.25">
      <c r="A1640" s="369" t="str">
        <f>Cover!$G$25</f>
        <v>NO</v>
      </c>
      <c r="B1640" s="322" t="s">
        <v>290</v>
      </c>
      <c r="C1640" s="320">
        <v>2013</v>
      </c>
      <c r="D1640" s="322" t="s">
        <v>214</v>
      </c>
      <c r="E1640" s="331" t="s">
        <v>116</v>
      </c>
      <c r="F1640" s="320" t="str">
        <f t="shared" si="25"/>
        <v>NO_M_2013_1000 NAC_6_2</v>
      </c>
      <c r="G1640" s="663"/>
    </row>
    <row r="1641" spans="1:7" ht="13.5" thickBot="1" x14ac:dyDescent="0.25">
      <c r="A1641" s="369" t="str">
        <f>Cover!$G$25</f>
        <v>NO</v>
      </c>
      <c r="B1641" s="322" t="s">
        <v>290</v>
      </c>
      <c r="C1641" s="320">
        <v>2013</v>
      </c>
      <c r="D1641" s="322" t="s">
        <v>214</v>
      </c>
      <c r="E1641" s="331" t="s">
        <v>117</v>
      </c>
      <c r="F1641" s="320" t="str">
        <f t="shared" si="25"/>
        <v>NO_M_2013_1000 NAC_6_2_C</v>
      </c>
      <c r="G1641" s="663"/>
    </row>
    <row r="1642" spans="1:7" ht="13.5" thickBot="1" x14ac:dyDescent="0.25">
      <c r="A1642" s="369" t="str">
        <f>Cover!$G$25</f>
        <v>NO</v>
      </c>
      <c r="B1642" s="322" t="s">
        <v>290</v>
      </c>
      <c r="C1642" s="320">
        <v>2013</v>
      </c>
      <c r="D1642" s="322" t="s">
        <v>214</v>
      </c>
      <c r="E1642" s="331" t="s">
        <v>118</v>
      </c>
      <c r="F1642" s="320" t="str">
        <f t="shared" si="25"/>
        <v>NO_M_2013_1000 NAC_6_2_NC</v>
      </c>
      <c r="G1642" s="663"/>
    </row>
    <row r="1643" spans="1:7" ht="13.5" thickBot="1" x14ac:dyDescent="0.25">
      <c r="A1643" s="369" t="str">
        <f>Cover!$G$25</f>
        <v>NO</v>
      </c>
      <c r="B1643" s="322" t="s">
        <v>290</v>
      </c>
      <c r="C1643" s="320">
        <v>2013</v>
      </c>
      <c r="D1643" s="322" t="s">
        <v>214</v>
      </c>
      <c r="E1643" s="331" t="s">
        <v>119</v>
      </c>
      <c r="F1643" s="320" t="str">
        <f t="shared" si="25"/>
        <v>NO_M_2013_1000 NAC_6_2_NC_T</v>
      </c>
      <c r="G1643" s="663"/>
    </row>
    <row r="1644" spans="1:7" ht="13.5" thickBot="1" x14ac:dyDescent="0.25">
      <c r="A1644" s="369" t="str">
        <f>Cover!$G$25</f>
        <v>NO</v>
      </c>
      <c r="B1644" s="322" t="s">
        <v>290</v>
      </c>
      <c r="C1644" s="320">
        <v>2013</v>
      </c>
      <c r="D1644" s="322" t="s">
        <v>214</v>
      </c>
      <c r="E1644" s="331" t="s">
        <v>120</v>
      </c>
      <c r="F1644" s="320" t="str">
        <f t="shared" si="25"/>
        <v>NO_M_2013_1000 NAC_6_3</v>
      </c>
      <c r="G1644" s="663"/>
    </row>
    <row r="1645" spans="1:7" ht="13.5" thickBot="1" x14ac:dyDescent="0.25">
      <c r="A1645" s="369" t="str">
        <f>Cover!$G$25</f>
        <v>NO</v>
      </c>
      <c r="B1645" s="340" t="s">
        <v>290</v>
      </c>
      <c r="C1645" s="320">
        <v>2013</v>
      </c>
      <c r="D1645" s="340" t="s">
        <v>214</v>
      </c>
      <c r="E1645" s="344" t="s">
        <v>121</v>
      </c>
      <c r="F1645" s="320" t="str">
        <f t="shared" si="25"/>
        <v>NO_M_2013_1000 NAC_6_3_1</v>
      </c>
      <c r="G1645" s="663"/>
    </row>
    <row r="1646" spans="1:7" ht="13.5" thickBot="1" x14ac:dyDescent="0.25">
      <c r="A1646" s="369" t="str">
        <f>Cover!$G$25</f>
        <v>NO</v>
      </c>
      <c r="B1646" s="324" t="s">
        <v>290</v>
      </c>
      <c r="C1646" s="320">
        <v>2013</v>
      </c>
      <c r="D1646" s="324" t="s">
        <v>214</v>
      </c>
      <c r="E1646" s="338" t="s">
        <v>122</v>
      </c>
      <c r="F1646" s="320" t="str">
        <f t="shared" si="25"/>
        <v>NO_M_2013_1000 NAC_6_4</v>
      </c>
      <c r="G1646" s="663"/>
    </row>
    <row r="1647" spans="1:7" ht="13.5" thickBot="1" x14ac:dyDescent="0.25">
      <c r="A1647" s="369" t="str">
        <f>Cover!$G$25</f>
        <v>NO</v>
      </c>
      <c r="B1647" s="322" t="s">
        <v>290</v>
      </c>
      <c r="C1647" s="320">
        <v>2013</v>
      </c>
      <c r="D1647" s="322" t="s">
        <v>214</v>
      </c>
      <c r="E1647" s="331" t="s">
        <v>123</v>
      </c>
      <c r="F1647" s="320" t="str">
        <f t="shared" si="25"/>
        <v>NO_M_2013_1000 NAC_6_4_1</v>
      </c>
      <c r="G1647" s="663"/>
    </row>
    <row r="1648" spans="1:7" ht="13.5" thickBot="1" x14ac:dyDescent="0.25">
      <c r="A1648" s="369" t="str">
        <f>Cover!$G$25</f>
        <v>NO</v>
      </c>
      <c r="B1648" s="322" t="s">
        <v>290</v>
      </c>
      <c r="C1648" s="320">
        <v>2013</v>
      </c>
      <c r="D1648" s="322" t="s">
        <v>214</v>
      </c>
      <c r="E1648" s="331" t="s">
        <v>124</v>
      </c>
      <c r="F1648" s="320" t="str">
        <f t="shared" si="25"/>
        <v>NO_M_2013_1000 NAC_6_4_2</v>
      </c>
      <c r="G1648" s="663"/>
    </row>
    <row r="1649" spans="1:7" ht="13.5" thickBot="1" x14ac:dyDescent="0.25">
      <c r="A1649" s="369" t="str">
        <f>Cover!$G$25</f>
        <v>NO</v>
      </c>
      <c r="B1649" s="322" t="s">
        <v>290</v>
      </c>
      <c r="C1649" s="320">
        <v>2013</v>
      </c>
      <c r="D1649" s="322" t="s">
        <v>214</v>
      </c>
      <c r="E1649" s="331" t="s">
        <v>125</v>
      </c>
      <c r="F1649" s="320" t="str">
        <f t="shared" si="25"/>
        <v>NO_M_2013_1000 NAC_6_4_3</v>
      </c>
      <c r="G1649" s="663"/>
    </row>
    <row r="1650" spans="1:7" ht="13.5" thickBot="1" x14ac:dyDescent="0.25">
      <c r="A1650" s="369" t="str">
        <f>Cover!$G$25</f>
        <v>NO</v>
      </c>
      <c r="B1650" s="322" t="s">
        <v>290</v>
      </c>
      <c r="C1650" s="320">
        <v>2013</v>
      </c>
      <c r="D1650" s="322" t="s">
        <v>214</v>
      </c>
      <c r="E1650" s="331">
        <v>7</v>
      </c>
      <c r="F1650" s="320" t="str">
        <f t="shared" si="25"/>
        <v>NO_M_2013_1000 NAC_7</v>
      </c>
      <c r="G1650" s="663"/>
    </row>
    <row r="1651" spans="1:7" ht="13.5" thickBot="1" x14ac:dyDescent="0.25">
      <c r="A1651" s="369" t="str">
        <f>Cover!$G$25</f>
        <v>NO</v>
      </c>
      <c r="B1651" s="322" t="s">
        <v>290</v>
      </c>
      <c r="C1651" s="320">
        <v>2013</v>
      </c>
      <c r="D1651" s="322" t="s">
        <v>214</v>
      </c>
      <c r="E1651" s="331" t="s">
        <v>126</v>
      </c>
      <c r="F1651" s="320" t="str">
        <f t="shared" si="25"/>
        <v>NO_M_2013_1000 NAC_7_1</v>
      </c>
      <c r="G1651" s="663"/>
    </row>
    <row r="1652" spans="1:7" ht="13.5" thickBot="1" x14ac:dyDescent="0.25">
      <c r="A1652" s="369" t="str">
        <f>Cover!$G$25</f>
        <v>NO</v>
      </c>
      <c r="B1652" s="322" t="s">
        <v>290</v>
      </c>
      <c r="C1652" s="320">
        <v>2013</v>
      </c>
      <c r="D1652" s="322" t="s">
        <v>214</v>
      </c>
      <c r="E1652" s="331" t="s">
        <v>127</v>
      </c>
      <c r="F1652" s="320" t="str">
        <f t="shared" si="25"/>
        <v>NO_M_2013_1000 NAC_7_2</v>
      </c>
      <c r="G1652" s="663"/>
    </row>
    <row r="1653" spans="1:7" ht="13.5" thickBot="1" x14ac:dyDescent="0.25">
      <c r="A1653" s="369" t="str">
        <f>Cover!$G$25</f>
        <v>NO</v>
      </c>
      <c r="B1653" s="322" t="s">
        <v>290</v>
      </c>
      <c r="C1653" s="320">
        <v>2013</v>
      </c>
      <c r="D1653" s="322" t="s">
        <v>214</v>
      </c>
      <c r="E1653" s="331" t="s">
        <v>128</v>
      </c>
      <c r="F1653" s="320" t="str">
        <f t="shared" si="25"/>
        <v>NO_M_2013_1000 NAC_7_3</v>
      </c>
      <c r="G1653" s="663"/>
    </row>
    <row r="1654" spans="1:7" ht="13.5" thickBot="1" x14ac:dyDescent="0.25">
      <c r="A1654" s="369" t="str">
        <f>Cover!$G$25</f>
        <v>NO</v>
      </c>
      <c r="B1654" s="322" t="s">
        <v>290</v>
      </c>
      <c r="C1654" s="320">
        <v>2013</v>
      </c>
      <c r="D1654" s="322" t="s">
        <v>214</v>
      </c>
      <c r="E1654" s="331" t="s">
        <v>129</v>
      </c>
      <c r="F1654" s="320" t="str">
        <f t="shared" si="25"/>
        <v>NO_M_2013_1000 NAC_7_3_1</v>
      </c>
      <c r="G1654" s="663"/>
    </row>
    <row r="1655" spans="1:7" ht="13.5" thickBot="1" x14ac:dyDescent="0.25">
      <c r="A1655" s="369" t="str">
        <f>Cover!$G$25</f>
        <v>NO</v>
      </c>
      <c r="B1655" s="322" t="s">
        <v>290</v>
      </c>
      <c r="C1655" s="320">
        <v>2013</v>
      </c>
      <c r="D1655" s="322" t="s">
        <v>214</v>
      </c>
      <c r="E1655" s="331" t="s">
        <v>130</v>
      </c>
      <c r="F1655" s="320" t="str">
        <f t="shared" si="25"/>
        <v>NO_M_2013_1000 NAC_7_3_2</v>
      </c>
      <c r="G1655" s="663"/>
    </row>
    <row r="1656" spans="1:7" ht="13.5" thickBot="1" x14ac:dyDescent="0.25">
      <c r="A1656" s="369" t="str">
        <f>Cover!$G$25</f>
        <v>NO</v>
      </c>
      <c r="B1656" s="322" t="s">
        <v>290</v>
      </c>
      <c r="C1656" s="320">
        <v>2013</v>
      </c>
      <c r="D1656" s="322" t="s">
        <v>214</v>
      </c>
      <c r="E1656" s="331" t="s">
        <v>131</v>
      </c>
      <c r="F1656" s="320" t="str">
        <f t="shared" si="25"/>
        <v>NO_M_2013_1000 NAC_7_3_3</v>
      </c>
      <c r="G1656" s="663"/>
    </row>
    <row r="1657" spans="1:7" ht="13.5" thickBot="1" x14ac:dyDescent="0.25">
      <c r="A1657" s="369" t="str">
        <f>Cover!$G$25</f>
        <v>NO</v>
      </c>
      <c r="B1657" s="322" t="s">
        <v>290</v>
      </c>
      <c r="C1657" s="320">
        <v>2013</v>
      </c>
      <c r="D1657" s="322" t="s">
        <v>214</v>
      </c>
      <c r="E1657" s="331" t="s">
        <v>132</v>
      </c>
      <c r="F1657" s="320" t="str">
        <f t="shared" si="25"/>
        <v>NO_M_2013_1000 NAC_7_3_4</v>
      </c>
      <c r="G1657" s="663"/>
    </row>
    <row r="1658" spans="1:7" ht="13.5" thickBot="1" x14ac:dyDescent="0.25">
      <c r="A1658" s="369" t="str">
        <f>Cover!$G$25</f>
        <v>NO</v>
      </c>
      <c r="B1658" s="322" t="s">
        <v>290</v>
      </c>
      <c r="C1658" s="320">
        <v>2013</v>
      </c>
      <c r="D1658" s="322" t="s">
        <v>214</v>
      </c>
      <c r="E1658" s="331" t="s">
        <v>133</v>
      </c>
      <c r="F1658" s="320" t="str">
        <f t="shared" si="25"/>
        <v>NO_M_2013_1000 NAC_7_4</v>
      </c>
      <c r="G1658" s="663"/>
    </row>
    <row r="1659" spans="1:7" ht="13.5" thickBot="1" x14ac:dyDescent="0.25">
      <c r="A1659" s="369" t="str">
        <f>Cover!$G$25</f>
        <v>NO</v>
      </c>
      <c r="B1659" s="322" t="s">
        <v>290</v>
      </c>
      <c r="C1659" s="320">
        <v>2013</v>
      </c>
      <c r="D1659" s="322" t="s">
        <v>214</v>
      </c>
      <c r="E1659" s="331">
        <v>8</v>
      </c>
      <c r="F1659" s="320" t="str">
        <f t="shared" si="25"/>
        <v>NO_M_2013_1000 NAC_8</v>
      </c>
      <c r="G1659" s="663"/>
    </row>
    <row r="1660" spans="1:7" ht="13.5" thickBot="1" x14ac:dyDescent="0.25">
      <c r="A1660" s="369" t="str">
        <f>Cover!$G$25</f>
        <v>NO</v>
      </c>
      <c r="B1660" s="322" t="s">
        <v>290</v>
      </c>
      <c r="C1660" s="320">
        <v>2013</v>
      </c>
      <c r="D1660" s="322" t="s">
        <v>214</v>
      </c>
      <c r="E1660" s="331" t="s">
        <v>134</v>
      </c>
      <c r="F1660" s="320" t="str">
        <f t="shared" si="25"/>
        <v>NO_M_2013_1000 NAC_8_1</v>
      </c>
      <c r="G1660" s="663"/>
    </row>
    <row r="1661" spans="1:7" ht="13.5" thickBot="1" x14ac:dyDescent="0.25">
      <c r="A1661" s="369" t="str">
        <f>Cover!$G$25</f>
        <v>NO</v>
      </c>
      <c r="B1661" s="322" t="s">
        <v>290</v>
      </c>
      <c r="C1661" s="320">
        <v>2013</v>
      </c>
      <c r="D1661" s="322" t="s">
        <v>214</v>
      </c>
      <c r="E1661" s="331" t="s">
        <v>135</v>
      </c>
      <c r="F1661" s="320" t="str">
        <f t="shared" si="25"/>
        <v>NO_M_2013_1000 NAC_8_2</v>
      </c>
      <c r="G1661" s="663"/>
    </row>
    <row r="1662" spans="1:7" ht="13.5" thickBot="1" x14ac:dyDescent="0.25">
      <c r="A1662" s="369" t="str">
        <f>Cover!$G$25</f>
        <v>NO</v>
      </c>
      <c r="B1662" s="322" t="s">
        <v>290</v>
      </c>
      <c r="C1662" s="320">
        <v>2013</v>
      </c>
      <c r="D1662" s="322" t="s">
        <v>214</v>
      </c>
      <c r="E1662" s="331">
        <v>9</v>
      </c>
      <c r="F1662" s="320" t="str">
        <f t="shared" si="25"/>
        <v>NO_M_2013_1000 NAC_9</v>
      </c>
      <c r="G1662" s="663"/>
    </row>
    <row r="1663" spans="1:7" ht="13.5" thickBot="1" x14ac:dyDescent="0.25">
      <c r="A1663" s="369" t="str">
        <f>Cover!$G$25</f>
        <v>NO</v>
      </c>
      <c r="B1663" s="322" t="s">
        <v>290</v>
      </c>
      <c r="C1663" s="320">
        <v>2013</v>
      </c>
      <c r="D1663" s="322" t="s">
        <v>214</v>
      </c>
      <c r="E1663" s="331">
        <v>10</v>
      </c>
      <c r="F1663" s="320" t="str">
        <f t="shared" si="25"/>
        <v>NO_M_2013_1000 NAC_10</v>
      </c>
      <c r="G1663" s="663"/>
    </row>
    <row r="1664" spans="1:7" ht="13.5" thickBot="1" x14ac:dyDescent="0.25">
      <c r="A1664" s="369" t="str">
        <f>Cover!$G$25</f>
        <v>NO</v>
      </c>
      <c r="B1664" s="322" t="s">
        <v>290</v>
      </c>
      <c r="C1664" s="320">
        <v>2013</v>
      </c>
      <c r="D1664" s="322" t="s">
        <v>214</v>
      </c>
      <c r="E1664" s="331" t="s">
        <v>136</v>
      </c>
      <c r="F1664" s="320" t="str">
        <f t="shared" si="25"/>
        <v>NO_M_2013_1000 NAC_10_1</v>
      </c>
      <c r="G1664" s="663"/>
    </row>
    <row r="1665" spans="1:7" ht="13.5" thickBot="1" x14ac:dyDescent="0.25">
      <c r="A1665" s="369" t="str">
        <f>Cover!$G$25</f>
        <v>NO</v>
      </c>
      <c r="B1665" s="322" t="s">
        <v>290</v>
      </c>
      <c r="C1665" s="320">
        <v>2013</v>
      </c>
      <c r="D1665" s="322" t="s">
        <v>214</v>
      </c>
      <c r="E1665" s="331" t="s">
        <v>137</v>
      </c>
      <c r="F1665" s="320" t="str">
        <f t="shared" si="25"/>
        <v>NO_M_2013_1000 NAC_10_1_1</v>
      </c>
      <c r="G1665" s="663"/>
    </row>
    <row r="1666" spans="1:7" ht="13.5" thickBot="1" x14ac:dyDescent="0.25">
      <c r="A1666" s="369" t="str">
        <f>Cover!$G$25</f>
        <v>NO</v>
      </c>
      <c r="B1666" s="322" t="s">
        <v>290</v>
      </c>
      <c r="C1666" s="320">
        <v>2013</v>
      </c>
      <c r="D1666" s="322" t="s">
        <v>214</v>
      </c>
      <c r="E1666" s="331" t="s">
        <v>138</v>
      </c>
      <c r="F1666" s="320" t="str">
        <f t="shared" si="25"/>
        <v>NO_M_2013_1000 NAC_10_1_2</v>
      </c>
      <c r="G1666" s="663"/>
    </row>
    <row r="1667" spans="1:7" ht="13.5" thickBot="1" x14ac:dyDescent="0.25">
      <c r="A1667" s="369" t="str">
        <f>Cover!$G$25</f>
        <v>NO</v>
      </c>
      <c r="B1667" s="322" t="s">
        <v>290</v>
      </c>
      <c r="C1667" s="320">
        <v>2013</v>
      </c>
      <c r="D1667" s="322" t="s">
        <v>214</v>
      </c>
      <c r="E1667" s="331" t="s">
        <v>139</v>
      </c>
      <c r="F1667" s="320" t="str">
        <f t="shared" ref="F1667:F1730" si="26">CONCATENATE(A1667,"_",B1667,"_",C1667,"_",D1667,"_",E1667)</f>
        <v>NO_M_2013_1000 NAC_10_1_3</v>
      </c>
      <c r="G1667" s="663"/>
    </row>
    <row r="1668" spans="1:7" ht="13.5" thickBot="1" x14ac:dyDescent="0.25">
      <c r="A1668" s="369" t="str">
        <f>Cover!$G$25</f>
        <v>NO</v>
      </c>
      <c r="B1668" s="322" t="s">
        <v>290</v>
      </c>
      <c r="C1668" s="320">
        <v>2013</v>
      </c>
      <c r="D1668" s="322" t="s">
        <v>214</v>
      </c>
      <c r="E1668" s="331" t="s">
        <v>140</v>
      </c>
      <c r="F1668" s="320" t="str">
        <f t="shared" si="26"/>
        <v>NO_M_2013_1000 NAC_10_1_4</v>
      </c>
      <c r="G1668" s="663"/>
    </row>
    <row r="1669" spans="1:7" ht="13.5" thickBot="1" x14ac:dyDescent="0.25">
      <c r="A1669" s="369" t="str">
        <f>Cover!$G$25</f>
        <v>NO</v>
      </c>
      <c r="B1669" s="322" t="s">
        <v>290</v>
      </c>
      <c r="C1669" s="320">
        <v>2013</v>
      </c>
      <c r="D1669" s="322" t="s">
        <v>214</v>
      </c>
      <c r="E1669" s="331" t="s">
        <v>141</v>
      </c>
      <c r="F1669" s="320" t="str">
        <f t="shared" si="26"/>
        <v>NO_M_2013_1000 NAC_10_2</v>
      </c>
      <c r="G1669" s="663"/>
    </row>
    <row r="1670" spans="1:7" ht="13.5" thickBot="1" x14ac:dyDescent="0.25">
      <c r="A1670" s="369" t="str">
        <f>Cover!$G$25</f>
        <v>NO</v>
      </c>
      <c r="B1670" s="322" t="s">
        <v>290</v>
      </c>
      <c r="C1670" s="320">
        <v>2013</v>
      </c>
      <c r="D1670" s="322" t="s">
        <v>214</v>
      </c>
      <c r="E1670" s="331" t="s">
        <v>142</v>
      </c>
      <c r="F1670" s="320" t="str">
        <f t="shared" si="26"/>
        <v>NO_M_2013_1000 NAC_10_3</v>
      </c>
      <c r="G1670" s="663"/>
    </row>
    <row r="1671" spans="1:7" ht="13.5" thickBot="1" x14ac:dyDescent="0.25">
      <c r="A1671" s="369" t="str">
        <f>Cover!$G$25</f>
        <v>NO</v>
      </c>
      <c r="B1671" s="322" t="s">
        <v>290</v>
      </c>
      <c r="C1671" s="320">
        <v>2013</v>
      </c>
      <c r="D1671" s="322" t="s">
        <v>214</v>
      </c>
      <c r="E1671" s="331" t="s">
        <v>143</v>
      </c>
      <c r="F1671" s="320" t="str">
        <f t="shared" si="26"/>
        <v>NO_M_2013_1000 NAC_10_3_1</v>
      </c>
      <c r="G1671" s="663"/>
    </row>
    <row r="1672" spans="1:7" ht="13.5" thickBot="1" x14ac:dyDescent="0.25">
      <c r="A1672" s="369" t="str">
        <f>Cover!$G$25</f>
        <v>NO</v>
      </c>
      <c r="B1672" s="322" t="s">
        <v>290</v>
      </c>
      <c r="C1672" s="320">
        <v>2013</v>
      </c>
      <c r="D1672" s="322" t="s">
        <v>214</v>
      </c>
      <c r="E1672" s="331" t="s">
        <v>144</v>
      </c>
      <c r="F1672" s="320" t="str">
        <f t="shared" si="26"/>
        <v>NO_M_2013_1000 NAC_10_3_2</v>
      </c>
      <c r="G1672" s="663"/>
    </row>
    <row r="1673" spans="1:7" ht="13.5" thickBot="1" x14ac:dyDescent="0.25">
      <c r="A1673" s="369" t="str">
        <f>Cover!$G$25</f>
        <v>NO</v>
      </c>
      <c r="B1673" s="322" t="s">
        <v>290</v>
      </c>
      <c r="C1673" s="320">
        <v>2013</v>
      </c>
      <c r="D1673" s="322" t="s">
        <v>214</v>
      </c>
      <c r="E1673" s="331" t="s">
        <v>145</v>
      </c>
      <c r="F1673" s="320" t="str">
        <f t="shared" si="26"/>
        <v>NO_M_2013_1000 NAC_10_3_3</v>
      </c>
      <c r="G1673" s="663"/>
    </row>
    <row r="1674" spans="1:7" ht="13.5" thickBot="1" x14ac:dyDescent="0.25">
      <c r="A1674" s="369" t="str">
        <f>Cover!$G$25</f>
        <v>NO</v>
      </c>
      <c r="B1674" s="322" t="s">
        <v>290</v>
      </c>
      <c r="C1674" s="320">
        <v>2013</v>
      </c>
      <c r="D1674" s="322" t="s">
        <v>214</v>
      </c>
      <c r="E1674" s="331" t="s">
        <v>146</v>
      </c>
      <c r="F1674" s="320" t="str">
        <f t="shared" si="26"/>
        <v>NO_M_2013_1000 NAC_10_3_4</v>
      </c>
      <c r="G1674" s="663"/>
    </row>
    <row r="1675" spans="1:7" ht="13.5" thickBot="1" x14ac:dyDescent="0.25">
      <c r="A1675" s="369" t="str">
        <f>Cover!$G$25</f>
        <v>NO</v>
      </c>
      <c r="B1675" s="322" t="s">
        <v>290</v>
      </c>
      <c r="C1675" s="320">
        <v>2013</v>
      </c>
      <c r="D1675" s="322" t="s">
        <v>214</v>
      </c>
      <c r="E1675" s="331" t="s">
        <v>147</v>
      </c>
      <c r="F1675" s="320" t="str">
        <f t="shared" si="26"/>
        <v>NO_M_2013_1000 NAC_10_4</v>
      </c>
      <c r="G1675" s="663"/>
    </row>
    <row r="1676" spans="1:7" ht="13.5" thickBot="1" x14ac:dyDescent="0.25">
      <c r="A1676" s="369" t="str">
        <f>Cover!$G$25</f>
        <v>NO</v>
      </c>
      <c r="B1676" s="322" t="s">
        <v>294</v>
      </c>
      <c r="C1676" s="320">
        <v>2013</v>
      </c>
      <c r="D1676" s="322" t="s">
        <v>291</v>
      </c>
      <c r="E1676" s="331">
        <v>1</v>
      </c>
      <c r="F1676" s="320" t="str">
        <f t="shared" si="26"/>
        <v>NO_X_2013_1000 m3_1</v>
      </c>
      <c r="G1676" s="663"/>
    </row>
    <row r="1677" spans="1:7" ht="13.5" thickBot="1" x14ac:dyDescent="0.25">
      <c r="A1677" s="369" t="str">
        <f>Cover!$G$25</f>
        <v>NO</v>
      </c>
      <c r="B1677" s="322" t="s">
        <v>294</v>
      </c>
      <c r="C1677" s="320">
        <v>2013</v>
      </c>
      <c r="D1677" s="322" t="s">
        <v>291</v>
      </c>
      <c r="E1677" s="331" t="s">
        <v>93</v>
      </c>
      <c r="F1677" s="320" t="str">
        <f t="shared" si="26"/>
        <v>NO_X_2013_1000 m3_1_1</v>
      </c>
      <c r="G1677" s="663"/>
    </row>
    <row r="1678" spans="1:7" ht="13.5" thickBot="1" x14ac:dyDescent="0.25">
      <c r="A1678" s="369" t="str">
        <f>Cover!$G$25</f>
        <v>NO</v>
      </c>
      <c r="B1678" s="322" t="s">
        <v>294</v>
      </c>
      <c r="C1678" s="320">
        <v>2013</v>
      </c>
      <c r="D1678" s="322" t="s">
        <v>291</v>
      </c>
      <c r="E1678" s="331" t="s">
        <v>96</v>
      </c>
      <c r="F1678" s="320" t="str">
        <f t="shared" si="26"/>
        <v>NO_X_2013_1000 m3_1_2</v>
      </c>
      <c r="G1678" s="663"/>
    </row>
    <row r="1679" spans="1:7" ht="13.5" thickBot="1" x14ac:dyDescent="0.25">
      <c r="A1679" s="369" t="str">
        <f>Cover!$G$25</f>
        <v>NO</v>
      </c>
      <c r="B1679" s="322" t="s">
        <v>294</v>
      </c>
      <c r="C1679" s="320">
        <v>2013</v>
      </c>
      <c r="D1679" s="322" t="s">
        <v>291</v>
      </c>
      <c r="E1679" s="331" t="s">
        <v>97</v>
      </c>
      <c r="F1679" s="320" t="str">
        <f t="shared" si="26"/>
        <v>NO_X_2013_1000 m3_1_2_C</v>
      </c>
      <c r="G1679" s="663"/>
    </row>
    <row r="1680" spans="1:7" ht="13.5" thickBot="1" x14ac:dyDescent="0.25">
      <c r="A1680" s="369" t="str">
        <f>Cover!$G$25</f>
        <v>NO</v>
      </c>
      <c r="B1680" s="322" t="s">
        <v>294</v>
      </c>
      <c r="C1680" s="320">
        <v>2013</v>
      </c>
      <c r="D1680" s="322" t="s">
        <v>291</v>
      </c>
      <c r="E1680" s="331" t="s">
        <v>98</v>
      </c>
      <c r="F1680" s="320" t="str">
        <f t="shared" si="26"/>
        <v>NO_X_2013_1000 m3_1_2_NC</v>
      </c>
      <c r="G1680" s="663"/>
    </row>
    <row r="1681" spans="1:7" ht="13.5" thickBot="1" x14ac:dyDescent="0.25">
      <c r="A1681" s="369" t="str">
        <f>Cover!$G$25</f>
        <v>NO</v>
      </c>
      <c r="B1681" s="322" t="s">
        <v>294</v>
      </c>
      <c r="C1681" s="320">
        <v>2013</v>
      </c>
      <c r="D1681" s="322" t="s">
        <v>291</v>
      </c>
      <c r="E1681" s="331" t="s">
        <v>99</v>
      </c>
      <c r="F1681" s="320" t="str">
        <f t="shared" si="26"/>
        <v>NO_X_2013_1000 m3_1_2_NC_T</v>
      </c>
      <c r="G1681" s="663"/>
    </row>
    <row r="1682" spans="1:7" ht="13.5" thickBot="1" x14ac:dyDescent="0.25">
      <c r="A1682" s="369" t="str">
        <f>Cover!$G$25</f>
        <v>NO</v>
      </c>
      <c r="B1682" s="322" t="s">
        <v>294</v>
      </c>
      <c r="C1682" s="320">
        <v>2013</v>
      </c>
      <c r="D1682" s="322" t="s">
        <v>360</v>
      </c>
      <c r="E1682" s="331">
        <v>2</v>
      </c>
      <c r="F1682" s="320" t="str">
        <f t="shared" si="26"/>
        <v>NO_X_2013_1000 mt_2</v>
      </c>
      <c r="G1682" s="663"/>
    </row>
    <row r="1683" spans="1:7" ht="13.5" thickBot="1" x14ac:dyDescent="0.25">
      <c r="A1683" s="369" t="str">
        <f>Cover!$G$25</f>
        <v>NO</v>
      </c>
      <c r="B1683" s="322" t="s">
        <v>294</v>
      </c>
      <c r="C1683" s="320">
        <v>2013</v>
      </c>
      <c r="D1683" s="322" t="s">
        <v>291</v>
      </c>
      <c r="E1683" s="331">
        <v>3</v>
      </c>
      <c r="F1683" s="320" t="str">
        <f t="shared" si="26"/>
        <v>NO_X_2013_1000 m3_3</v>
      </c>
      <c r="G1683" s="663"/>
    </row>
    <row r="1684" spans="1:7" ht="13.5" thickBot="1" x14ac:dyDescent="0.25">
      <c r="A1684" s="369" t="str">
        <f>Cover!$G$25</f>
        <v>NO</v>
      </c>
      <c r="B1684" s="322" t="s">
        <v>294</v>
      </c>
      <c r="C1684" s="320">
        <v>2013</v>
      </c>
      <c r="D1684" s="322" t="s">
        <v>291</v>
      </c>
      <c r="E1684" s="331" t="s">
        <v>378</v>
      </c>
      <c r="F1684" s="320" t="str">
        <f t="shared" si="26"/>
        <v>NO_X_2013_1000 m3_3_1</v>
      </c>
      <c r="G1684" s="663"/>
    </row>
    <row r="1685" spans="1:7" ht="13.5" thickBot="1" x14ac:dyDescent="0.25">
      <c r="A1685" s="369" t="str">
        <f>Cover!$G$25</f>
        <v>NO</v>
      </c>
      <c r="B1685" s="322" t="s">
        <v>294</v>
      </c>
      <c r="C1685" s="320">
        <v>2013</v>
      </c>
      <c r="D1685" s="322" t="s">
        <v>291</v>
      </c>
      <c r="E1685" s="331" t="s">
        <v>379</v>
      </c>
      <c r="F1685" s="320" t="str">
        <f t="shared" si="26"/>
        <v>NO_X_2013_1000 m3_3_2</v>
      </c>
      <c r="G1685" s="663"/>
    </row>
    <row r="1686" spans="1:7" ht="13.5" thickBot="1" x14ac:dyDescent="0.25">
      <c r="A1686" s="369" t="str">
        <f>Cover!$G$25</f>
        <v>NO</v>
      </c>
      <c r="B1686" s="322" t="s">
        <v>294</v>
      </c>
      <c r="C1686" s="320">
        <v>2013</v>
      </c>
      <c r="D1686" s="322" t="s">
        <v>360</v>
      </c>
      <c r="E1686" s="331">
        <v>4</v>
      </c>
      <c r="F1686" s="320" t="str">
        <f t="shared" si="26"/>
        <v>NO_X_2013_1000 mt_4</v>
      </c>
      <c r="G1686" s="663"/>
    </row>
    <row r="1687" spans="1:7" ht="13.5" thickBot="1" x14ac:dyDescent="0.25">
      <c r="A1687" s="369" t="str">
        <f>Cover!$G$25</f>
        <v>NO</v>
      </c>
      <c r="B1687" s="322" t="s">
        <v>294</v>
      </c>
      <c r="C1687" s="320">
        <v>2013</v>
      </c>
      <c r="D1687" s="322" t="s">
        <v>360</v>
      </c>
      <c r="E1687" s="331" t="s">
        <v>380</v>
      </c>
      <c r="F1687" s="320" t="str">
        <f t="shared" si="26"/>
        <v>NO_X_2013_1000 mt_4_1</v>
      </c>
      <c r="G1687" s="663"/>
    </row>
    <row r="1688" spans="1:7" ht="13.5" thickBot="1" x14ac:dyDescent="0.25">
      <c r="A1688" s="369" t="str">
        <f>Cover!$G$25</f>
        <v>NO</v>
      </c>
      <c r="B1688" s="322" t="s">
        <v>294</v>
      </c>
      <c r="C1688" s="320">
        <v>2013</v>
      </c>
      <c r="D1688" s="322" t="s">
        <v>360</v>
      </c>
      <c r="E1688" s="331" t="s">
        <v>381</v>
      </c>
      <c r="F1688" s="320" t="str">
        <f t="shared" si="26"/>
        <v>NO_X_2013_1000 mt_4_2</v>
      </c>
      <c r="G1688" s="663"/>
    </row>
    <row r="1689" spans="1:7" ht="13.5" thickBot="1" x14ac:dyDescent="0.25">
      <c r="A1689" s="369" t="str">
        <f>Cover!$G$25</f>
        <v>NO</v>
      </c>
      <c r="B1689" s="322" t="s">
        <v>294</v>
      </c>
      <c r="C1689" s="320">
        <v>2013</v>
      </c>
      <c r="D1689" s="322" t="s">
        <v>291</v>
      </c>
      <c r="E1689" s="331">
        <v>5</v>
      </c>
      <c r="F1689" s="320" t="str">
        <f t="shared" si="26"/>
        <v>NO_X_2013_1000 m3_5</v>
      </c>
      <c r="G1689" s="663"/>
    </row>
    <row r="1690" spans="1:7" ht="13.5" thickBot="1" x14ac:dyDescent="0.25">
      <c r="A1690" s="369" t="str">
        <f>Cover!$G$25</f>
        <v>NO</v>
      </c>
      <c r="B1690" s="322" t="s">
        <v>294</v>
      </c>
      <c r="C1690" s="320">
        <v>2013</v>
      </c>
      <c r="D1690" s="322" t="s">
        <v>291</v>
      </c>
      <c r="E1690" s="331" t="s">
        <v>109</v>
      </c>
      <c r="F1690" s="320" t="str">
        <f t="shared" si="26"/>
        <v>NO_X_2013_1000 m3_5_C</v>
      </c>
      <c r="G1690" s="663"/>
    </row>
    <row r="1691" spans="1:7" ht="13.5" thickBot="1" x14ac:dyDescent="0.25">
      <c r="A1691" s="369" t="str">
        <f>Cover!$G$25</f>
        <v>NO</v>
      </c>
      <c r="B1691" s="322" t="s">
        <v>294</v>
      </c>
      <c r="C1691" s="320">
        <v>2013</v>
      </c>
      <c r="D1691" s="322" t="s">
        <v>291</v>
      </c>
      <c r="E1691" s="331" t="s">
        <v>110</v>
      </c>
      <c r="F1691" s="320" t="str">
        <f t="shared" si="26"/>
        <v>NO_X_2013_1000 m3_5_NC</v>
      </c>
      <c r="G1691" s="663"/>
    </row>
    <row r="1692" spans="1:7" ht="13.5" thickBot="1" x14ac:dyDescent="0.25">
      <c r="A1692" s="369" t="str">
        <f>Cover!$G$25</f>
        <v>NO</v>
      </c>
      <c r="B1692" s="322" t="s">
        <v>294</v>
      </c>
      <c r="C1692" s="320">
        <v>2013</v>
      </c>
      <c r="D1692" s="322" t="s">
        <v>291</v>
      </c>
      <c r="E1692" s="331" t="s">
        <v>111</v>
      </c>
      <c r="F1692" s="320" t="str">
        <f t="shared" si="26"/>
        <v>NO_X_2013_1000 m3_5_NC_T</v>
      </c>
      <c r="G1692" s="663"/>
    </row>
    <row r="1693" spans="1:7" ht="13.5" thickBot="1" x14ac:dyDescent="0.25">
      <c r="A1693" s="369" t="str">
        <f>Cover!$G$25</f>
        <v>NO</v>
      </c>
      <c r="B1693" s="322" t="s">
        <v>294</v>
      </c>
      <c r="C1693" s="320">
        <v>2013</v>
      </c>
      <c r="D1693" s="322" t="s">
        <v>291</v>
      </c>
      <c r="E1693" s="331">
        <v>6</v>
      </c>
      <c r="F1693" s="320" t="str">
        <f t="shared" si="26"/>
        <v>NO_X_2013_1000 m3_6</v>
      </c>
      <c r="G1693" s="663"/>
    </row>
    <row r="1694" spans="1:7" ht="13.5" thickBot="1" x14ac:dyDescent="0.25">
      <c r="A1694" s="369" t="str">
        <f>Cover!$G$25</f>
        <v>NO</v>
      </c>
      <c r="B1694" s="322" t="s">
        <v>294</v>
      </c>
      <c r="C1694" s="320">
        <v>2013</v>
      </c>
      <c r="D1694" s="322" t="s">
        <v>291</v>
      </c>
      <c r="E1694" s="331" t="s">
        <v>112</v>
      </c>
      <c r="F1694" s="320" t="str">
        <f t="shared" si="26"/>
        <v>NO_X_2013_1000 m3_6_1</v>
      </c>
      <c r="G1694" s="663"/>
    </row>
    <row r="1695" spans="1:7" ht="13.5" thickBot="1" x14ac:dyDescent="0.25">
      <c r="A1695" s="369" t="str">
        <f>Cover!$G$25</f>
        <v>NO</v>
      </c>
      <c r="B1695" s="322" t="s">
        <v>294</v>
      </c>
      <c r="C1695" s="320">
        <v>2013</v>
      </c>
      <c r="D1695" s="322" t="s">
        <v>291</v>
      </c>
      <c r="E1695" s="331" t="s">
        <v>113</v>
      </c>
      <c r="F1695" s="320" t="str">
        <f t="shared" si="26"/>
        <v>NO_X_2013_1000 m3_6_1_C</v>
      </c>
      <c r="G1695" s="663"/>
    </row>
    <row r="1696" spans="1:7" ht="13.5" thickBot="1" x14ac:dyDescent="0.25">
      <c r="A1696" s="369" t="str">
        <f>Cover!$G$25</f>
        <v>NO</v>
      </c>
      <c r="B1696" s="322" t="s">
        <v>294</v>
      </c>
      <c r="C1696" s="320">
        <v>2013</v>
      </c>
      <c r="D1696" s="322" t="s">
        <v>291</v>
      </c>
      <c r="E1696" s="331" t="s">
        <v>114</v>
      </c>
      <c r="F1696" s="320" t="str">
        <f t="shared" si="26"/>
        <v>NO_X_2013_1000 m3_6_1_NC</v>
      </c>
      <c r="G1696" s="663"/>
    </row>
    <row r="1697" spans="1:7" ht="13.5" thickBot="1" x14ac:dyDescent="0.25">
      <c r="A1697" s="369" t="str">
        <f>Cover!$G$25</f>
        <v>NO</v>
      </c>
      <c r="B1697" s="322" t="s">
        <v>294</v>
      </c>
      <c r="C1697" s="320">
        <v>2013</v>
      </c>
      <c r="D1697" s="322" t="s">
        <v>291</v>
      </c>
      <c r="E1697" s="331" t="s">
        <v>115</v>
      </c>
      <c r="F1697" s="320" t="str">
        <f t="shared" si="26"/>
        <v>NO_X_2013_1000 m3_6_1_NC_T</v>
      </c>
      <c r="G1697" s="663"/>
    </row>
    <row r="1698" spans="1:7" ht="13.5" thickBot="1" x14ac:dyDescent="0.25">
      <c r="A1698" s="369" t="str">
        <f>Cover!$G$25</f>
        <v>NO</v>
      </c>
      <c r="B1698" s="322" t="s">
        <v>294</v>
      </c>
      <c r="C1698" s="320">
        <v>2013</v>
      </c>
      <c r="D1698" s="322" t="s">
        <v>291</v>
      </c>
      <c r="E1698" s="331" t="s">
        <v>116</v>
      </c>
      <c r="F1698" s="320" t="str">
        <f t="shared" si="26"/>
        <v>NO_X_2013_1000 m3_6_2</v>
      </c>
      <c r="G1698" s="663"/>
    </row>
    <row r="1699" spans="1:7" ht="13.5" thickBot="1" x14ac:dyDescent="0.25">
      <c r="A1699" s="369" t="str">
        <f>Cover!$G$25</f>
        <v>NO</v>
      </c>
      <c r="B1699" s="329" t="s">
        <v>294</v>
      </c>
      <c r="C1699" s="320">
        <v>2013</v>
      </c>
      <c r="D1699" s="329" t="s">
        <v>291</v>
      </c>
      <c r="E1699" s="339" t="s">
        <v>117</v>
      </c>
      <c r="F1699" s="320" t="str">
        <f t="shared" si="26"/>
        <v>NO_X_2013_1000 m3_6_2_C</v>
      </c>
      <c r="G1699" s="663"/>
    </row>
    <row r="1700" spans="1:7" ht="13.5" thickBot="1" x14ac:dyDescent="0.25">
      <c r="A1700" s="369" t="str">
        <f>Cover!$G$25</f>
        <v>NO</v>
      </c>
      <c r="B1700" s="324" t="s">
        <v>294</v>
      </c>
      <c r="C1700" s="320">
        <v>2013</v>
      </c>
      <c r="D1700" s="324" t="s">
        <v>291</v>
      </c>
      <c r="E1700" s="338" t="s">
        <v>118</v>
      </c>
      <c r="F1700" s="320" t="str">
        <f t="shared" si="26"/>
        <v>NO_X_2013_1000 m3_6_2_NC</v>
      </c>
      <c r="G1700" s="663"/>
    </row>
    <row r="1701" spans="1:7" ht="13.5" thickBot="1" x14ac:dyDescent="0.25">
      <c r="A1701" s="369" t="str">
        <f>Cover!$G$25</f>
        <v>NO</v>
      </c>
      <c r="B1701" s="332" t="s">
        <v>294</v>
      </c>
      <c r="C1701" s="320">
        <v>2013</v>
      </c>
      <c r="D1701" s="322" t="s">
        <v>291</v>
      </c>
      <c r="E1701" s="331" t="s">
        <v>119</v>
      </c>
      <c r="F1701" s="320" t="str">
        <f t="shared" si="26"/>
        <v>NO_X_2013_1000 m3_6_2_NC_T</v>
      </c>
      <c r="G1701" s="663"/>
    </row>
    <row r="1702" spans="1:7" ht="13.5" thickBot="1" x14ac:dyDescent="0.25">
      <c r="A1702" s="369" t="str">
        <f>Cover!$G$25</f>
        <v>NO</v>
      </c>
      <c r="B1702" s="332" t="s">
        <v>294</v>
      </c>
      <c r="C1702" s="320">
        <v>2013</v>
      </c>
      <c r="D1702" s="322" t="s">
        <v>291</v>
      </c>
      <c r="E1702" s="331" t="s">
        <v>120</v>
      </c>
      <c r="F1702" s="320" t="str">
        <f t="shared" si="26"/>
        <v>NO_X_2013_1000 m3_6_3</v>
      </c>
      <c r="G1702" s="663"/>
    </row>
    <row r="1703" spans="1:7" ht="13.5" thickBot="1" x14ac:dyDescent="0.25">
      <c r="A1703" s="369" t="str">
        <f>Cover!$G$25</f>
        <v>NO</v>
      </c>
      <c r="B1703" s="332" t="s">
        <v>294</v>
      </c>
      <c r="C1703" s="320">
        <v>2013</v>
      </c>
      <c r="D1703" s="322" t="s">
        <v>291</v>
      </c>
      <c r="E1703" s="331" t="s">
        <v>121</v>
      </c>
      <c r="F1703" s="320" t="str">
        <f t="shared" si="26"/>
        <v>NO_X_2013_1000 m3_6_3_1</v>
      </c>
      <c r="G1703" s="663"/>
    </row>
    <row r="1704" spans="1:7" ht="13.5" thickBot="1" x14ac:dyDescent="0.25">
      <c r="A1704" s="369" t="str">
        <f>Cover!$G$25</f>
        <v>NO</v>
      </c>
      <c r="B1704" s="332" t="s">
        <v>294</v>
      </c>
      <c r="C1704" s="320">
        <v>2013</v>
      </c>
      <c r="D1704" s="322" t="s">
        <v>291</v>
      </c>
      <c r="E1704" s="331" t="s">
        <v>122</v>
      </c>
      <c r="F1704" s="320" t="str">
        <f t="shared" si="26"/>
        <v>NO_X_2013_1000 m3_6_4</v>
      </c>
      <c r="G1704" s="663"/>
    </row>
    <row r="1705" spans="1:7" ht="13.5" thickBot="1" x14ac:dyDescent="0.25">
      <c r="A1705" s="369" t="str">
        <f>Cover!$G$25</f>
        <v>NO</v>
      </c>
      <c r="B1705" s="332" t="s">
        <v>294</v>
      </c>
      <c r="C1705" s="320">
        <v>2013</v>
      </c>
      <c r="D1705" s="322" t="s">
        <v>291</v>
      </c>
      <c r="E1705" s="331" t="s">
        <v>123</v>
      </c>
      <c r="F1705" s="320" t="str">
        <f t="shared" si="26"/>
        <v>NO_X_2013_1000 m3_6_4_1</v>
      </c>
      <c r="G1705" s="663"/>
    </row>
    <row r="1706" spans="1:7" ht="13.5" thickBot="1" x14ac:dyDescent="0.25">
      <c r="A1706" s="369" t="str">
        <f>Cover!$G$25</f>
        <v>NO</v>
      </c>
      <c r="B1706" s="332" t="s">
        <v>294</v>
      </c>
      <c r="C1706" s="320">
        <v>2013</v>
      </c>
      <c r="D1706" s="322" t="s">
        <v>291</v>
      </c>
      <c r="E1706" s="331" t="s">
        <v>124</v>
      </c>
      <c r="F1706" s="320" t="str">
        <f t="shared" si="26"/>
        <v>NO_X_2013_1000 m3_6_4_2</v>
      </c>
      <c r="G1706" s="663"/>
    </row>
    <row r="1707" spans="1:7" ht="13.5" thickBot="1" x14ac:dyDescent="0.25">
      <c r="A1707" s="369" t="str">
        <f>Cover!$G$25</f>
        <v>NO</v>
      </c>
      <c r="B1707" s="332" t="s">
        <v>294</v>
      </c>
      <c r="C1707" s="320">
        <v>2013</v>
      </c>
      <c r="D1707" s="322" t="s">
        <v>291</v>
      </c>
      <c r="E1707" s="331" t="s">
        <v>125</v>
      </c>
      <c r="F1707" s="320" t="str">
        <f t="shared" si="26"/>
        <v>NO_X_2013_1000 m3_6_4_3</v>
      </c>
      <c r="G1707" s="663"/>
    </row>
    <row r="1708" spans="1:7" ht="13.5" thickBot="1" x14ac:dyDescent="0.25">
      <c r="A1708" s="369" t="str">
        <f>Cover!$G$25</f>
        <v>NO</v>
      </c>
      <c r="B1708" s="332" t="s">
        <v>294</v>
      </c>
      <c r="C1708" s="320">
        <v>2013</v>
      </c>
      <c r="D1708" s="322" t="s">
        <v>360</v>
      </c>
      <c r="E1708" s="331">
        <v>7</v>
      </c>
      <c r="F1708" s="320" t="str">
        <f t="shared" si="26"/>
        <v>NO_X_2013_1000 mt_7</v>
      </c>
      <c r="G1708" s="663"/>
    </row>
    <row r="1709" spans="1:7" ht="13.5" thickBot="1" x14ac:dyDescent="0.25">
      <c r="A1709" s="369" t="str">
        <f>Cover!$G$25</f>
        <v>NO</v>
      </c>
      <c r="B1709" s="332" t="s">
        <v>294</v>
      </c>
      <c r="C1709" s="320">
        <v>2013</v>
      </c>
      <c r="D1709" s="322" t="s">
        <v>360</v>
      </c>
      <c r="E1709" s="331" t="s">
        <v>126</v>
      </c>
      <c r="F1709" s="320" t="str">
        <f t="shared" si="26"/>
        <v>NO_X_2013_1000 mt_7_1</v>
      </c>
      <c r="G1709" s="663"/>
    </row>
    <row r="1710" spans="1:7" ht="13.5" thickBot="1" x14ac:dyDescent="0.25">
      <c r="A1710" s="369" t="str">
        <f>Cover!$G$25</f>
        <v>NO</v>
      </c>
      <c r="B1710" s="332" t="s">
        <v>294</v>
      </c>
      <c r="C1710" s="320">
        <v>2013</v>
      </c>
      <c r="D1710" s="322" t="s">
        <v>360</v>
      </c>
      <c r="E1710" s="331" t="s">
        <v>127</v>
      </c>
      <c r="F1710" s="320" t="str">
        <f t="shared" si="26"/>
        <v>NO_X_2013_1000 mt_7_2</v>
      </c>
      <c r="G1710" s="663"/>
    </row>
    <row r="1711" spans="1:7" ht="13.5" thickBot="1" x14ac:dyDescent="0.25">
      <c r="A1711" s="369" t="str">
        <f>Cover!$G$25</f>
        <v>NO</v>
      </c>
      <c r="B1711" s="332" t="s">
        <v>294</v>
      </c>
      <c r="C1711" s="320">
        <v>2013</v>
      </c>
      <c r="D1711" s="322" t="s">
        <v>360</v>
      </c>
      <c r="E1711" s="331" t="s">
        <v>128</v>
      </c>
      <c r="F1711" s="320" t="str">
        <f t="shared" si="26"/>
        <v>NO_X_2013_1000 mt_7_3</v>
      </c>
      <c r="G1711" s="663"/>
    </row>
    <row r="1712" spans="1:7" ht="13.5" thickBot="1" x14ac:dyDescent="0.25">
      <c r="A1712" s="369" t="str">
        <f>Cover!$G$25</f>
        <v>NO</v>
      </c>
      <c r="B1712" s="332" t="s">
        <v>294</v>
      </c>
      <c r="C1712" s="320">
        <v>2013</v>
      </c>
      <c r="D1712" s="322" t="s">
        <v>360</v>
      </c>
      <c r="E1712" s="331" t="s">
        <v>129</v>
      </c>
      <c r="F1712" s="320" t="str">
        <f t="shared" si="26"/>
        <v>NO_X_2013_1000 mt_7_3_1</v>
      </c>
      <c r="G1712" s="663"/>
    </row>
    <row r="1713" spans="1:7" ht="13.5" thickBot="1" x14ac:dyDescent="0.25">
      <c r="A1713" s="369" t="str">
        <f>Cover!$G$25</f>
        <v>NO</v>
      </c>
      <c r="B1713" s="332" t="s">
        <v>294</v>
      </c>
      <c r="C1713" s="320">
        <v>2013</v>
      </c>
      <c r="D1713" s="322" t="s">
        <v>360</v>
      </c>
      <c r="E1713" s="331" t="s">
        <v>130</v>
      </c>
      <c r="F1713" s="320" t="str">
        <f t="shared" si="26"/>
        <v>NO_X_2013_1000 mt_7_3_2</v>
      </c>
      <c r="G1713" s="663"/>
    </row>
    <row r="1714" spans="1:7" ht="13.5" thickBot="1" x14ac:dyDescent="0.25">
      <c r="A1714" s="369" t="str">
        <f>Cover!$G$25</f>
        <v>NO</v>
      </c>
      <c r="B1714" s="332" t="s">
        <v>294</v>
      </c>
      <c r="C1714" s="320">
        <v>2013</v>
      </c>
      <c r="D1714" s="322" t="s">
        <v>360</v>
      </c>
      <c r="E1714" s="331" t="s">
        <v>131</v>
      </c>
      <c r="F1714" s="320" t="str">
        <f t="shared" si="26"/>
        <v>NO_X_2013_1000 mt_7_3_3</v>
      </c>
      <c r="G1714" s="663"/>
    </row>
    <row r="1715" spans="1:7" ht="13.5" thickBot="1" x14ac:dyDescent="0.25">
      <c r="A1715" s="369" t="str">
        <f>Cover!$G$25</f>
        <v>NO</v>
      </c>
      <c r="B1715" s="332" t="s">
        <v>294</v>
      </c>
      <c r="C1715" s="320">
        <v>2013</v>
      </c>
      <c r="D1715" s="322" t="s">
        <v>360</v>
      </c>
      <c r="E1715" s="331" t="s">
        <v>132</v>
      </c>
      <c r="F1715" s="320" t="str">
        <f t="shared" si="26"/>
        <v>NO_X_2013_1000 mt_7_3_4</v>
      </c>
      <c r="G1715" s="663"/>
    </row>
    <row r="1716" spans="1:7" ht="13.5" thickBot="1" x14ac:dyDescent="0.25">
      <c r="A1716" s="369" t="str">
        <f>Cover!$G$25</f>
        <v>NO</v>
      </c>
      <c r="B1716" s="332" t="s">
        <v>294</v>
      </c>
      <c r="C1716" s="320">
        <v>2013</v>
      </c>
      <c r="D1716" s="322" t="s">
        <v>360</v>
      </c>
      <c r="E1716" s="331" t="s">
        <v>133</v>
      </c>
      <c r="F1716" s="320" t="str">
        <f t="shared" si="26"/>
        <v>NO_X_2013_1000 mt_7_4</v>
      </c>
      <c r="G1716" s="663"/>
    </row>
    <row r="1717" spans="1:7" ht="13.5" thickBot="1" x14ac:dyDescent="0.25">
      <c r="A1717" s="369" t="str">
        <f>Cover!$G$25</f>
        <v>NO</v>
      </c>
      <c r="B1717" s="332" t="s">
        <v>294</v>
      </c>
      <c r="C1717" s="320">
        <v>2013</v>
      </c>
      <c r="D1717" s="322" t="s">
        <v>360</v>
      </c>
      <c r="E1717" s="331">
        <v>8</v>
      </c>
      <c r="F1717" s="320" t="str">
        <f t="shared" si="26"/>
        <v>NO_X_2013_1000 mt_8</v>
      </c>
      <c r="G1717" s="663"/>
    </row>
    <row r="1718" spans="1:7" ht="13.5" thickBot="1" x14ac:dyDescent="0.25">
      <c r="A1718" s="369" t="str">
        <f>Cover!$G$25</f>
        <v>NO</v>
      </c>
      <c r="B1718" s="332" t="s">
        <v>294</v>
      </c>
      <c r="C1718" s="320">
        <v>2013</v>
      </c>
      <c r="D1718" s="322" t="s">
        <v>360</v>
      </c>
      <c r="E1718" s="331" t="s">
        <v>134</v>
      </c>
      <c r="F1718" s="320" t="str">
        <f t="shared" si="26"/>
        <v>NO_X_2013_1000 mt_8_1</v>
      </c>
      <c r="G1718" s="663"/>
    </row>
    <row r="1719" spans="1:7" ht="13.5" thickBot="1" x14ac:dyDescent="0.25">
      <c r="A1719" s="369" t="str">
        <f>Cover!$G$25</f>
        <v>NO</v>
      </c>
      <c r="B1719" s="332" t="s">
        <v>294</v>
      </c>
      <c r="C1719" s="320">
        <v>2013</v>
      </c>
      <c r="D1719" s="322" t="s">
        <v>360</v>
      </c>
      <c r="E1719" s="331" t="s">
        <v>135</v>
      </c>
      <c r="F1719" s="320" t="str">
        <f t="shared" si="26"/>
        <v>NO_X_2013_1000 mt_8_2</v>
      </c>
      <c r="G1719" s="663"/>
    </row>
    <row r="1720" spans="1:7" ht="13.5" thickBot="1" x14ac:dyDescent="0.25">
      <c r="A1720" s="369" t="str">
        <f>Cover!$G$25</f>
        <v>NO</v>
      </c>
      <c r="B1720" s="332" t="s">
        <v>294</v>
      </c>
      <c r="C1720" s="320">
        <v>2013</v>
      </c>
      <c r="D1720" s="322" t="s">
        <v>360</v>
      </c>
      <c r="E1720" s="331">
        <v>9</v>
      </c>
      <c r="F1720" s="320" t="str">
        <f t="shared" si="26"/>
        <v>NO_X_2013_1000 mt_9</v>
      </c>
      <c r="G1720" s="663"/>
    </row>
    <row r="1721" spans="1:7" ht="13.5" thickBot="1" x14ac:dyDescent="0.25">
      <c r="A1721" s="369" t="str">
        <f>Cover!$G$25</f>
        <v>NO</v>
      </c>
      <c r="B1721" s="332" t="s">
        <v>294</v>
      </c>
      <c r="C1721" s="320">
        <v>2013</v>
      </c>
      <c r="D1721" s="322" t="s">
        <v>360</v>
      </c>
      <c r="E1721" s="331">
        <v>10</v>
      </c>
      <c r="F1721" s="320" t="str">
        <f t="shared" si="26"/>
        <v>NO_X_2013_1000 mt_10</v>
      </c>
      <c r="G1721" s="663"/>
    </row>
    <row r="1722" spans="1:7" ht="13.5" thickBot="1" x14ac:dyDescent="0.25">
      <c r="A1722" s="369" t="str">
        <f>Cover!$G$25</f>
        <v>NO</v>
      </c>
      <c r="B1722" s="332" t="s">
        <v>294</v>
      </c>
      <c r="C1722" s="320">
        <v>2013</v>
      </c>
      <c r="D1722" s="322" t="s">
        <v>360</v>
      </c>
      <c r="E1722" s="331" t="s">
        <v>136</v>
      </c>
      <c r="F1722" s="320" t="str">
        <f t="shared" si="26"/>
        <v>NO_X_2013_1000 mt_10_1</v>
      </c>
      <c r="G1722" s="663"/>
    </row>
    <row r="1723" spans="1:7" ht="13.5" thickBot="1" x14ac:dyDescent="0.25">
      <c r="A1723" s="369" t="str">
        <f>Cover!$G$25</f>
        <v>NO</v>
      </c>
      <c r="B1723" s="348" t="s">
        <v>294</v>
      </c>
      <c r="C1723" s="320">
        <v>2013</v>
      </c>
      <c r="D1723" s="329" t="s">
        <v>360</v>
      </c>
      <c r="E1723" s="339" t="s">
        <v>137</v>
      </c>
      <c r="F1723" s="320" t="str">
        <f t="shared" si="26"/>
        <v>NO_X_2013_1000 mt_10_1_1</v>
      </c>
      <c r="G1723" s="663"/>
    </row>
    <row r="1724" spans="1:7" ht="13.5" thickBot="1" x14ac:dyDescent="0.25">
      <c r="A1724" s="369" t="str">
        <f>Cover!$G$25</f>
        <v>NO</v>
      </c>
      <c r="B1724" s="324" t="s">
        <v>294</v>
      </c>
      <c r="C1724" s="320">
        <v>2013</v>
      </c>
      <c r="D1724" s="324" t="s">
        <v>360</v>
      </c>
      <c r="E1724" s="338" t="s">
        <v>138</v>
      </c>
      <c r="F1724" s="320" t="str">
        <f t="shared" si="26"/>
        <v>NO_X_2013_1000 mt_10_1_2</v>
      </c>
      <c r="G1724" s="663"/>
    </row>
    <row r="1725" spans="1:7" ht="13.5" thickBot="1" x14ac:dyDescent="0.25">
      <c r="A1725" s="369" t="str">
        <f>Cover!$G$25</f>
        <v>NO</v>
      </c>
      <c r="B1725" s="332" t="s">
        <v>294</v>
      </c>
      <c r="C1725" s="320">
        <v>2013</v>
      </c>
      <c r="D1725" s="322" t="s">
        <v>360</v>
      </c>
      <c r="E1725" s="331" t="s">
        <v>139</v>
      </c>
      <c r="F1725" s="320" t="str">
        <f t="shared" si="26"/>
        <v>NO_X_2013_1000 mt_10_1_3</v>
      </c>
      <c r="G1725" s="663"/>
    </row>
    <row r="1726" spans="1:7" ht="13.5" thickBot="1" x14ac:dyDescent="0.25">
      <c r="A1726" s="369" t="str">
        <f>Cover!$G$25</f>
        <v>NO</v>
      </c>
      <c r="B1726" s="332" t="s">
        <v>294</v>
      </c>
      <c r="C1726" s="320">
        <v>2013</v>
      </c>
      <c r="D1726" s="322" t="s">
        <v>360</v>
      </c>
      <c r="E1726" s="331" t="s">
        <v>140</v>
      </c>
      <c r="F1726" s="320" t="str">
        <f t="shared" si="26"/>
        <v>NO_X_2013_1000 mt_10_1_4</v>
      </c>
      <c r="G1726" s="663"/>
    </row>
    <row r="1727" spans="1:7" ht="13.5" thickBot="1" x14ac:dyDescent="0.25">
      <c r="A1727" s="369" t="str">
        <f>Cover!$G$25</f>
        <v>NO</v>
      </c>
      <c r="B1727" s="332" t="s">
        <v>294</v>
      </c>
      <c r="C1727" s="320">
        <v>2013</v>
      </c>
      <c r="D1727" s="322" t="s">
        <v>360</v>
      </c>
      <c r="E1727" s="331" t="s">
        <v>141</v>
      </c>
      <c r="F1727" s="320" t="str">
        <f t="shared" si="26"/>
        <v>NO_X_2013_1000 mt_10_2</v>
      </c>
      <c r="G1727" s="663"/>
    </row>
    <row r="1728" spans="1:7" ht="13.5" thickBot="1" x14ac:dyDescent="0.25">
      <c r="A1728" s="369" t="str">
        <f>Cover!$G$25</f>
        <v>NO</v>
      </c>
      <c r="B1728" s="332" t="s">
        <v>294</v>
      </c>
      <c r="C1728" s="320">
        <v>2013</v>
      </c>
      <c r="D1728" s="322" t="s">
        <v>360</v>
      </c>
      <c r="E1728" s="331" t="s">
        <v>142</v>
      </c>
      <c r="F1728" s="320" t="str">
        <f t="shared" si="26"/>
        <v>NO_X_2013_1000 mt_10_3</v>
      </c>
      <c r="G1728" s="663"/>
    </row>
    <row r="1729" spans="1:7" ht="13.5" thickBot="1" x14ac:dyDescent="0.25">
      <c r="A1729" s="369" t="str">
        <f>Cover!$G$25</f>
        <v>NO</v>
      </c>
      <c r="B1729" s="332" t="s">
        <v>294</v>
      </c>
      <c r="C1729" s="320">
        <v>2013</v>
      </c>
      <c r="D1729" s="322" t="s">
        <v>360</v>
      </c>
      <c r="E1729" s="331" t="s">
        <v>143</v>
      </c>
      <c r="F1729" s="320" t="str">
        <f t="shared" si="26"/>
        <v>NO_X_2013_1000 mt_10_3_1</v>
      </c>
      <c r="G1729" s="663"/>
    </row>
    <row r="1730" spans="1:7" ht="13.5" thickBot="1" x14ac:dyDescent="0.25">
      <c r="A1730" s="369" t="str">
        <f>Cover!$G$25</f>
        <v>NO</v>
      </c>
      <c r="B1730" s="332" t="s">
        <v>294</v>
      </c>
      <c r="C1730" s="320">
        <v>2013</v>
      </c>
      <c r="D1730" s="322" t="s">
        <v>360</v>
      </c>
      <c r="E1730" s="331" t="s">
        <v>144</v>
      </c>
      <c r="F1730" s="320" t="str">
        <f t="shared" si="26"/>
        <v>NO_X_2013_1000 mt_10_3_2</v>
      </c>
      <c r="G1730" s="663"/>
    </row>
    <row r="1731" spans="1:7" ht="13.5" thickBot="1" x14ac:dyDescent="0.25">
      <c r="A1731" s="369" t="str">
        <f>Cover!$G$25</f>
        <v>NO</v>
      </c>
      <c r="B1731" s="332" t="s">
        <v>294</v>
      </c>
      <c r="C1731" s="320">
        <v>2013</v>
      </c>
      <c r="D1731" s="322" t="s">
        <v>360</v>
      </c>
      <c r="E1731" s="331" t="s">
        <v>145</v>
      </c>
      <c r="F1731" s="320" t="str">
        <f t="shared" ref="F1731:F1794" si="27">CONCATENATE(A1731,"_",B1731,"_",C1731,"_",D1731,"_",E1731)</f>
        <v>NO_X_2013_1000 mt_10_3_3</v>
      </c>
      <c r="G1731" s="663"/>
    </row>
    <row r="1732" spans="1:7" ht="13.5" thickBot="1" x14ac:dyDescent="0.25">
      <c r="A1732" s="369" t="str">
        <f>Cover!$G$25</f>
        <v>NO</v>
      </c>
      <c r="B1732" s="332" t="s">
        <v>294</v>
      </c>
      <c r="C1732" s="320">
        <v>2013</v>
      </c>
      <c r="D1732" s="322" t="s">
        <v>360</v>
      </c>
      <c r="E1732" s="331" t="s">
        <v>146</v>
      </c>
      <c r="F1732" s="320" t="str">
        <f t="shared" si="27"/>
        <v>NO_X_2013_1000 mt_10_3_4</v>
      </c>
      <c r="G1732" s="663"/>
    </row>
    <row r="1733" spans="1:7" ht="13.5" thickBot="1" x14ac:dyDescent="0.25">
      <c r="A1733" s="369" t="str">
        <f>Cover!$G$25</f>
        <v>NO</v>
      </c>
      <c r="B1733" s="332" t="s">
        <v>294</v>
      </c>
      <c r="C1733" s="320">
        <v>2013</v>
      </c>
      <c r="D1733" s="322" t="s">
        <v>360</v>
      </c>
      <c r="E1733" s="331" t="s">
        <v>147</v>
      </c>
      <c r="F1733" s="320" t="str">
        <f t="shared" si="27"/>
        <v>NO_X_2013_1000 mt_10_4</v>
      </c>
      <c r="G1733" s="663"/>
    </row>
    <row r="1734" spans="1:7" ht="13.5" thickBot="1" x14ac:dyDescent="0.25">
      <c r="A1734" s="369" t="str">
        <f>Cover!$G$25</f>
        <v>NO</v>
      </c>
      <c r="B1734" s="332" t="s">
        <v>294</v>
      </c>
      <c r="C1734" s="320">
        <v>2013</v>
      </c>
      <c r="D1734" s="322" t="s">
        <v>214</v>
      </c>
      <c r="E1734" s="331">
        <v>1</v>
      </c>
      <c r="F1734" s="320" t="str">
        <f t="shared" si="27"/>
        <v>NO_X_2013_1000 NAC_1</v>
      </c>
      <c r="G1734" s="663"/>
    </row>
    <row r="1735" spans="1:7" ht="13.5" thickBot="1" x14ac:dyDescent="0.25">
      <c r="A1735" s="369" t="str">
        <f>Cover!$G$25</f>
        <v>NO</v>
      </c>
      <c r="B1735" s="332" t="s">
        <v>294</v>
      </c>
      <c r="C1735" s="320">
        <v>2013</v>
      </c>
      <c r="D1735" s="322" t="s">
        <v>214</v>
      </c>
      <c r="E1735" s="331" t="s">
        <v>93</v>
      </c>
      <c r="F1735" s="320" t="str">
        <f t="shared" si="27"/>
        <v>NO_X_2013_1000 NAC_1_1</v>
      </c>
      <c r="G1735" s="663"/>
    </row>
    <row r="1736" spans="1:7" ht="13.5" thickBot="1" x14ac:dyDescent="0.25">
      <c r="A1736" s="369" t="str">
        <f>Cover!$G$25</f>
        <v>NO</v>
      </c>
      <c r="B1736" s="332" t="s">
        <v>294</v>
      </c>
      <c r="C1736" s="320">
        <v>2013</v>
      </c>
      <c r="D1736" s="322" t="s">
        <v>214</v>
      </c>
      <c r="E1736" s="331" t="s">
        <v>96</v>
      </c>
      <c r="F1736" s="320" t="str">
        <f t="shared" si="27"/>
        <v>NO_X_2013_1000 NAC_1_2</v>
      </c>
      <c r="G1736" s="663"/>
    </row>
    <row r="1737" spans="1:7" ht="13.5" thickBot="1" x14ac:dyDescent="0.25">
      <c r="A1737" s="369" t="str">
        <f>Cover!$G$25</f>
        <v>NO</v>
      </c>
      <c r="B1737" s="332" t="s">
        <v>294</v>
      </c>
      <c r="C1737" s="320">
        <v>2013</v>
      </c>
      <c r="D1737" s="322" t="s">
        <v>214</v>
      </c>
      <c r="E1737" s="331" t="s">
        <v>97</v>
      </c>
      <c r="F1737" s="320" t="str">
        <f t="shared" si="27"/>
        <v>NO_X_2013_1000 NAC_1_2_C</v>
      </c>
      <c r="G1737" s="663"/>
    </row>
    <row r="1738" spans="1:7" ht="13.5" thickBot="1" x14ac:dyDescent="0.25">
      <c r="A1738" s="369" t="str">
        <f>Cover!$G$25</f>
        <v>NO</v>
      </c>
      <c r="B1738" s="332" t="s">
        <v>294</v>
      </c>
      <c r="C1738" s="320">
        <v>2013</v>
      </c>
      <c r="D1738" s="322" t="s">
        <v>214</v>
      </c>
      <c r="E1738" s="331" t="s">
        <v>98</v>
      </c>
      <c r="F1738" s="320" t="str">
        <f t="shared" si="27"/>
        <v>NO_X_2013_1000 NAC_1_2_NC</v>
      </c>
      <c r="G1738" s="663"/>
    </row>
    <row r="1739" spans="1:7" ht="13.5" thickBot="1" x14ac:dyDescent="0.25">
      <c r="A1739" s="369" t="str">
        <f>Cover!$G$25</f>
        <v>NO</v>
      </c>
      <c r="B1739" s="332" t="s">
        <v>294</v>
      </c>
      <c r="C1739" s="320">
        <v>2013</v>
      </c>
      <c r="D1739" s="322" t="s">
        <v>214</v>
      </c>
      <c r="E1739" s="331" t="s">
        <v>99</v>
      </c>
      <c r="F1739" s="320" t="str">
        <f t="shared" si="27"/>
        <v>NO_X_2013_1000 NAC_1_2_NC_T</v>
      </c>
      <c r="G1739" s="663"/>
    </row>
    <row r="1740" spans="1:7" ht="13.5" thickBot="1" x14ac:dyDescent="0.25">
      <c r="A1740" s="369" t="str">
        <f>Cover!$G$25</f>
        <v>NO</v>
      </c>
      <c r="B1740" s="332" t="s">
        <v>294</v>
      </c>
      <c r="C1740" s="320">
        <v>2013</v>
      </c>
      <c r="D1740" s="322" t="s">
        <v>214</v>
      </c>
      <c r="E1740" s="331">
        <v>2</v>
      </c>
      <c r="F1740" s="320" t="str">
        <f t="shared" si="27"/>
        <v>NO_X_2013_1000 NAC_2</v>
      </c>
      <c r="G1740" s="663"/>
    </row>
    <row r="1741" spans="1:7" ht="13.5" thickBot="1" x14ac:dyDescent="0.25">
      <c r="A1741" s="369" t="str">
        <f>Cover!$G$25</f>
        <v>NO</v>
      </c>
      <c r="B1741" s="332" t="s">
        <v>294</v>
      </c>
      <c r="C1741" s="320">
        <v>2013</v>
      </c>
      <c r="D1741" s="322" t="s">
        <v>214</v>
      </c>
      <c r="E1741" s="331">
        <v>3</v>
      </c>
      <c r="F1741" s="320" t="str">
        <f t="shared" si="27"/>
        <v>NO_X_2013_1000 NAC_3</v>
      </c>
      <c r="G1741" s="663"/>
    </row>
    <row r="1742" spans="1:7" ht="13.5" thickBot="1" x14ac:dyDescent="0.25">
      <c r="A1742" s="369" t="str">
        <f>Cover!$G$25</f>
        <v>NO</v>
      </c>
      <c r="B1742" s="332" t="s">
        <v>294</v>
      </c>
      <c r="C1742" s="320">
        <v>2013</v>
      </c>
      <c r="D1742" s="322" t="s">
        <v>214</v>
      </c>
      <c r="E1742" s="331" t="s">
        <v>378</v>
      </c>
      <c r="F1742" s="320" t="str">
        <f t="shared" si="27"/>
        <v>NO_X_2013_1000 NAC_3_1</v>
      </c>
      <c r="G1742" s="663"/>
    </row>
    <row r="1743" spans="1:7" ht="13.5" thickBot="1" x14ac:dyDescent="0.25">
      <c r="A1743" s="369" t="str">
        <f>Cover!$G$25</f>
        <v>NO</v>
      </c>
      <c r="B1743" s="332" t="s">
        <v>294</v>
      </c>
      <c r="C1743" s="320">
        <v>2013</v>
      </c>
      <c r="D1743" s="322" t="s">
        <v>214</v>
      </c>
      <c r="E1743" s="331" t="s">
        <v>379</v>
      </c>
      <c r="F1743" s="320" t="str">
        <f t="shared" si="27"/>
        <v>NO_X_2013_1000 NAC_3_2</v>
      </c>
      <c r="G1743" s="663"/>
    </row>
    <row r="1744" spans="1:7" ht="13.5" thickBot="1" x14ac:dyDescent="0.25">
      <c r="A1744" s="369" t="str">
        <f>Cover!$G$25</f>
        <v>NO</v>
      </c>
      <c r="B1744" s="332" t="s">
        <v>294</v>
      </c>
      <c r="C1744" s="320">
        <v>2013</v>
      </c>
      <c r="D1744" s="322" t="s">
        <v>214</v>
      </c>
      <c r="E1744" s="331">
        <v>4</v>
      </c>
      <c r="F1744" s="320" t="str">
        <f t="shared" si="27"/>
        <v>NO_X_2013_1000 NAC_4</v>
      </c>
      <c r="G1744" s="663"/>
    </row>
    <row r="1745" spans="1:7" ht="13.5" thickBot="1" x14ac:dyDescent="0.25">
      <c r="A1745" s="369" t="str">
        <f>Cover!$G$25</f>
        <v>NO</v>
      </c>
      <c r="B1745" s="332" t="s">
        <v>294</v>
      </c>
      <c r="C1745" s="320">
        <v>2013</v>
      </c>
      <c r="D1745" s="322" t="s">
        <v>214</v>
      </c>
      <c r="E1745" s="331" t="s">
        <v>380</v>
      </c>
      <c r="F1745" s="320" t="str">
        <f t="shared" si="27"/>
        <v>NO_X_2013_1000 NAC_4_1</v>
      </c>
      <c r="G1745" s="663"/>
    </row>
    <row r="1746" spans="1:7" ht="13.5" thickBot="1" x14ac:dyDescent="0.25">
      <c r="A1746" s="369" t="str">
        <f>Cover!$G$25</f>
        <v>NO</v>
      </c>
      <c r="B1746" s="332" t="s">
        <v>294</v>
      </c>
      <c r="C1746" s="320">
        <v>2013</v>
      </c>
      <c r="D1746" s="322" t="s">
        <v>214</v>
      </c>
      <c r="E1746" s="331" t="s">
        <v>381</v>
      </c>
      <c r="F1746" s="320" t="str">
        <f t="shared" si="27"/>
        <v>NO_X_2013_1000 NAC_4_2</v>
      </c>
      <c r="G1746" s="663"/>
    </row>
    <row r="1747" spans="1:7" ht="13.5" thickBot="1" x14ac:dyDescent="0.25">
      <c r="A1747" s="369" t="str">
        <f>Cover!$G$25</f>
        <v>NO</v>
      </c>
      <c r="B1747" s="347" t="s">
        <v>294</v>
      </c>
      <c r="C1747" s="320">
        <v>2013</v>
      </c>
      <c r="D1747" s="340" t="s">
        <v>214</v>
      </c>
      <c r="E1747" s="344">
        <v>5</v>
      </c>
      <c r="F1747" s="320" t="str">
        <f t="shared" si="27"/>
        <v>NO_X_2013_1000 NAC_5</v>
      </c>
      <c r="G1747" s="663"/>
    </row>
    <row r="1748" spans="1:7" ht="13.5" thickBot="1" x14ac:dyDescent="0.25">
      <c r="A1748" s="369" t="str">
        <f>Cover!$G$25</f>
        <v>NO</v>
      </c>
      <c r="B1748" s="324" t="s">
        <v>294</v>
      </c>
      <c r="C1748" s="320">
        <v>2013</v>
      </c>
      <c r="D1748" s="324" t="s">
        <v>214</v>
      </c>
      <c r="E1748" s="338" t="s">
        <v>109</v>
      </c>
      <c r="F1748" s="320" t="str">
        <f t="shared" si="27"/>
        <v>NO_X_2013_1000 NAC_5_C</v>
      </c>
      <c r="G1748" s="663"/>
    </row>
    <row r="1749" spans="1:7" ht="13.5" thickBot="1" x14ac:dyDescent="0.25">
      <c r="A1749" s="369" t="str">
        <f>Cover!$G$25</f>
        <v>NO</v>
      </c>
      <c r="B1749" s="322" t="s">
        <v>294</v>
      </c>
      <c r="C1749" s="320">
        <v>2013</v>
      </c>
      <c r="D1749" s="322" t="s">
        <v>214</v>
      </c>
      <c r="E1749" s="331" t="s">
        <v>110</v>
      </c>
      <c r="F1749" s="320" t="str">
        <f t="shared" si="27"/>
        <v>NO_X_2013_1000 NAC_5_NC</v>
      </c>
      <c r="G1749" s="663"/>
    </row>
    <row r="1750" spans="1:7" ht="13.5" thickBot="1" x14ac:dyDescent="0.25">
      <c r="A1750" s="369" t="str">
        <f>Cover!$G$25</f>
        <v>NO</v>
      </c>
      <c r="B1750" s="322" t="s">
        <v>294</v>
      </c>
      <c r="C1750" s="320">
        <v>2013</v>
      </c>
      <c r="D1750" s="322" t="s">
        <v>214</v>
      </c>
      <c r="E1750" s="331" t="s">
        <v>111</v>
      </c>
      <c r="F1750" s="320" t="str">
        <f t="shared" si="27"/>
        <v>NO_X_2013_1000 NAC_5_NC_T</v>
      </c>
      <c r="G1750" s="663"/>
    </row>
    <row r="1751" spans="1:7" ht="13.5" thickBot="1" x14ac:dyDescent="0.25">
      <c r="A1751" s="369" t="str">
        <f>Cover!$G$25</f>
        <v>NO</v>
      </c>
      <c r="B1751" s="322" t="s">
        <v>294</v>
      </c>
      <c r="C1751" s="320">
        <v>2013</v>
      </c>
      <c r="D1751" s="322" t="s">
        <v>214</v>
      </c>
      <c r="E1751" s="331">
        <v>6</v>
      </c>
      <c r="F1751" s="320" t="str">
        <f t="shared" si="27"/>
        <v>NO_X_2013_1000 NAC_6</v>
      </c>
      <c r="G1751" s="663"/>
    </row>
    <row r="1752" spans="1:7" ht="13.5" thickBot="1" x14ac:dyDescent="0.25">
      <c r="A1752" s="369" t="str">
        <f>Cover!$G$25</f>
        <v>NO</v>
      </c>
      <c r="B1752" s="322" t="s">
        <v>294</v>
      </c>
      <c r="C1752" s="320">
        <v>2013</v>
      </c>
      <c r="D1752" s="322" t="s">
        <v>214</v>
      </c>
      <c r="E1752" s="331" t="s">
        <v>112</v>
      </c>
      <c r="F1752" s="320" t="str">
        <f t="shared" si="27"/>
        <v>NO_X_2013_1000 NAC_6_1</v>
      </c>
      <c r="G1752" s="663"/>
    </row>
    <row r="1753" spans="1:7" ht="13.5" thickBot="1" x14ac:dyDescent="0.25">
      <c r="A1753" s="369" t="str">
        <f>Cover!$G$25</f>
        <v>NO</v>
      </c>
      <c r="B1753" s="322" t="s">
        <v>294</v>
      </c>
      <c r="C1753" s="320">
        <v>2013</v>
      </c>
      <c r="D1753" s="322" t="s">
        <v>214</v>
      </c>
      <c r="E1753" s="331" t="s">
        <v>113</v>
      </c>
      <c r="F1753" s="320" t="str">
        <f t="shared" si="27"/>
        <v>NO_X_2013_1000 NAC_6_1_C</v>
      </c>
      <c r="G1753" s="663"/>
    </row>
    <row r="1754" spans="1:7" ht="13.5" thickBot="1" x14ac:dyDescent="0.25">
      <c r="A1754" s="369" t="str">
        <f>Cover!$G$25</f>
        <v>NO</v>
      </c>
      <c r="B1754" s="322" t="s">
        <v>294</v>
      </c>
      <c r="C1754" s="320">
        <v>2013</v>
      </c>
      <c r="D1754" s="322" t="s">
        <v>214</v>
      </c>
      <c r="E1754" s="331" t="s">
        <v>114</v>
      </c>
      <c r="F1754" s="320" t="str">
        <f t="shared" si="27"/>
        <v>NO_X_2013_1000 NAC_6_1_NC</v>
      </c>
      <c r="G1754" s="663"/>
    </row>
    <row r="1755" spans="1:7" ht="13.5" thickBot="1" x14ac:dyDescent="0.25">
      <c r="A1755" s="369" t="str">
        <f>Cover!$G$25</f>
        <v>NO</v>
      </c>
      <c r="B1755" s="322" t="s">
        <v>294</v>
      </c>
      <c r="C1755" s="320">
        <v>2013</v>
      </c>
      <c r="D1755" s="322" t="s">
        <v>214</v>
      </c>
      <c r="E1755" s="331" t="s">
        <v>115</v>
      </c>
      <c r="F1755" s="320" t="str">
        <f t="shared" si="27"/>
        <v>NO_X_2013_1000 NAC_6_1_NC_T</v>
      </c>
      <c r="G1755" s="663"/>
    </row>
    <row r="1756" spans="1:7" ht="13.5" thickBot="1" x14ac:dyDescent="0.25">
      <c r="A1756" s="369" t="str">
        <f>Cover!$G$25</f>
        <v>NO</v>
      </c>
      <c r="B1756" s="322" t="s">
        <v>294</v>
      </c>
      <c r="C1756" s="320">
        <v>2013</v>
      </c>
      <c r="D1756" s="322" t="s">
        <v>214</v>
      </c>
      <c r="E1756" s="331" t="s">
        <v>116</v>
      </c>
      <c r="F1756" s="320" t="str">
        <f t="shared" si="27"/>
        <v>NO_X_2013_1000 NAC_6_2</v>
      </c>
      <c r="G1756" s="663"/>
    </row>
    <row r="1757" spans="1:7" ht="13.5" thickBot="1" x14ac:dyDescent="0.25">
      <c r="A1757" s="369" t="str">
        <f>Cover!$G$25</f>
        <v>NO</v>
      </c>
      <c r="B1757" s="322" t="s">
        <v>294</v>
      </c>
      <c r="C1757" s="320">
        <v>2013</v>
      </c>
      <c r="D1757" s="322" t="s">
        <v>214</v>
      </c>
      <c r="E1757" s="331" t="s">
        <v>117</v>
      </c>
      <c r="F1757" s="320" t="str">
        <f t="shared" si="27"/>
        <v>NO_X_2013_1000 NAC_6_2_C</v>
      </c>
      <c r="G1757" s="663"/>
    </row>
    <row r="1758" spans="1:7" ht="13.5" thickBot="1" x14ac:dyDescent="0.25">
      <c r="A1758" s="369" t="str">
        <f>Cover!$G$25</f>
        <v>NO</v>
      </c>
      <c r="B1758" s="322" t="s">
        <v>294</v>
      </c>
      <c r="C1758" s="320">
        <v>2013</v>
      </c>
      <c r="D1758" s="322" t="s">
        <v>214</v>
      </c>
      <c r="E1758" s="331" t="s">
        <v>118</v>
      </c>
      <c r="F1758" s="320" t="str">
        <f t="shared" si="27"/>
        <v>NO_X_2013_1000 NAC_6_2_NC</v>
      </c>
      <c r="G1758" s="663"/>
    </row>
    <row r="1759" spans="1:7" ht="13.5" thickBot="1" x14ac:dyDescent="0.25">
      <c r="A1759" s="369" t="str">
        <f>Cover!$G$25</f>
        <v>NO</v>
      </c>
      <c r="B1759" s="322" t="s">
        <v>294</v>
      </c>
      <c r="C1759" s="320">
        <v>2013</v>
      </c>
      <c r="D1759" s="322" t="s">
        <v>214</v>
      </c>
      <c r="E1759" s="331" t="s">
        <v>119</v>
      </c>
      <c r="F1759" s="320" t="str">
        <f t="shared" si="27"/>
        <v>NO_X_2013_1000 NAC_6_2_NC_T</v>
      </c>
      <c r="G1759" s="663"/>
    </row>
    <row r="1760" spans="1:7" ht="13.5" thickBot="1" x14ac:dyDescent="0.25">
      <c r="A1760" s="369" t="str">
        <f>Cover!$G$25</f>
        <v>NO</v>
      </c>
      <c r="B1760" s="322" t="s">
        <v>294</v>
      </c>
      <c r="C1760" s="320">
        <v>2013</v>
      </c>
      <c r="D1760" s="322" t="s">
        <v>214</v>
      </c>
      <c r="E1760" s="331" t="s">
        <v>120</v>
      </c>
      <c r="F1760" s="320" t="str">
        <f t="shared" si="27"/>
        <v>NO_X_2013_1000 NAC_6_3</v>
      </c>
      <c r="G1760" s="663"/>
    </row>
    <row r="1761" spans="1:7" ht="13.5" thickBot="1" x14ac:dyDescent="0.25">
      <c r="A1761" s="369" t="str">
        <f>Cover!$G$25</f>
        <v>NO</v>
      </c>
      <c r="B1761" s="322" t="s">
        <v>294</v>
      </c>
      <c r="C1761" s="320">
        <v>2013</v>
      </c>
      <c r="D1761" s="322" t="s">
        <v>214</v>
      </c>
      <c r="E1761" s="331" t="s">
        <v>121</v>
      </c>
      <c r="F1761" s="320" t="str">
        <f t="shared" si="27"/>
        <v>NO_X_2013_1000 NAC_6_3_1</v>
      </c>
      <c r="G1761" s="663"/>
    </row>
    <row r="1762" spans="1:7" ht="13.5" thickBot="1" x14ac:dyDescent="0.25">
      <c r="A1762" s="369" t="str">
        <f>Cover!$G$25</f>
        <v>NO</v>
      </c>
      <c r="B1762" s="322" t="s">
        <v>294</v>
      </c>
      <c r="C1762" s="320">
        <v>2013</v>
      </c>
      <c r="D1762" s="322" t="s">
        <v>214</v>
      </c>
      <c r="E1762" s="331" t="s">
        <v>122</v>
      </c>
      <c r="F1762" s="320" t="str">
        <f t="shared" si="27"/>
        <v>NO_X_2013_1000 NAC_6_4</v>
      </c>
      <c r="G1762" s="663"/>
    </row>
    <row r="1763" spans="1:7" ht="13.5" thickBot="1" x14ac:dyDescent="0.25">
      <c r="A1763" s="369" t="str">
        <f>Cover!$G$25</f>
        <v>NO</v>
      </c>
      <c r="B1763" s="322" t="s">
        <v>294</v>
      </c>
      <c r="C1763" s="320">
        <v>2013</v>
      </c>
      <c r="D1763" s="322" t="s">
        <v>214</v>
      </c>
      <c r="E1763" s="331" t="s">
        <v>123</v>
      </c>
      <c r="F1763" s="320" t="str">
        <f t="shared" si="27"/>
        <v>NO_X_2013_1000 NAC_6_4_1</v>
      </c>
      <c r="G1763" s="663"/>
    </row>
    <row r="1764" spans="1:7" ht="13.5" thickBot="1" x14ac:dyDescent="0.25">
      <c r="A1764" s="369" t="str">
        <f>Cover!$G$25</f>
        <v>NO</v>
      </c>
      <c r="B1764" s="322" t="s">
        <v>294</v>
      </c>
      <c r="C1764" s="320">
        <v>2013</v>
      </c>
      <c r="D1764" s="322" t="s">
        <v>214</v>
      </c>
      <c r="E1764" s="331" t="s">
        <v>124</v>
      </c>
      <c r="F1764" s="320" t="str">
        <f t="shared" si="27"/>
        <v>NO_X_2013_1000 NAC_6_4_2</v>
      </c>
      <c r="G1764" s="663"/>
    </row>
    <row r="1765" spans="1:7" ht="13.5" thickBot="1" x14ac:dyDescent="0.25">
      <c r="A1765" s="369" t="str">
        <f>Cover!$G$25</f>
        <v>NO</v>
      </c>
      <c r="B1765" s="322" t="s">
        <v>294</v>
      </c>
      <c r="C1765" s="320">
        <v>2013</v>
      </c>
      <c r="D1765" s="322" t="s">
        <v>214</v>
      </c>
      <c r="E1765" s="331" t="s">
        <v>125</v>
      </c>
      <c r="F1765" s="320" t="str">
        <f t="shared" si="27"/>
        <v>NO_X_2013_1000 NAC_6_4_3</v>
      </c>
      <c r="G1765" s="663"/>
    </row>
    <row r="1766" spans="1:7" ht="13.5" thickBot="1" x14ac:dyDescent="0.25">
      <c r="A1766" s="369" t="str">
        <f>Cover!$G$25</f>
        <v>NO</v>
      </c>
      <c r="B1766" s="322" t="s">
        <v>294</v>
      </c>
      <c r="C1766" s="320">
        <v>2013</v>
      </c>
      <c r="D1766" s="322" t="s">
        <v>214</v>
      </c>
      <c r="E1766" s="331">
        <v>7</v>
      </c>
      <c r="F1766" s="320" t="str">
        <f t="shared" si="27"/>
        <v>NO_X_2013_1000 NAC_7</v>
      </c>
      <c r="G1766" s="663"/>
    </row>
    <row r="1767" spans="1:7" ht="13.5" thickBot="1" x14ac:dyDescent="0.25">
      <c r="A1767" s="369" t="str">
        <f>Cover!$G$25</f>
        <v>NO</v>
      </c>
      <c r="B1767" s="322" t="s">
        <v>294</v>
      </c>
      <c r="C1767" s="320">
        <v>2013</v>
      </c>
      <c r="D1767" s="322" t="s">
        <v>214</v>
      </c>
      <c r="E1767" s="331" t="s">
        <v>126</v>
      </c>
      <c r="F1767" s="320" t="str">
        <f t="shared" si="27"/>
        <v>NO_X_2013_1000 NAC_7_1</v>
      </c>
      <c r="G1767" s="663"/>
    </row>
    <row r="1768" spans="1:7" ht="13.5" thickBot="1" x14ac:dyDescent="0.25">
      <c r="A1768" s="369" t="str">
        <f>Cover!$G$25</f>
        <v>NO</v>
      </c>
      <c r="B1768" s="322" t="s">
        <v>294</v>
      </c>
      <c r="C1768" s="320">
        <v>2013</v>
      </c>
      <c r="D1768" s="322" t="s">
        <v>214</v>
      </c>
      <c r="E1768" s="331" t="s">
        <v>127</v>
      </c>
      <c r="F1768" s="320" t="str">
        <f t="shared" si="27"/>
        <v>NO_X_2013_1000 NAC_7_2</v>
      </c>
      <c r="G1768" s="663"/>
    </row>
    <row r="1769" spans="1:7" ht="13.5" thickBot="1" x14ac:dyDescent="0.25">
      <c r="A1769" s="369" t="str">
        <f>Cover!$G$25</f>
        <v>NO</v>
      </c>
      <c r="B1769" s="322" t="s">
        <v>294</v>
      </c>
      <c r="C1769" s="320">
        <v>2013</v>
      </c>
      <c r="D1769" s="322" t="s">
        <v>214</v>
      </c>
      <c r="E1769" s="331" t="s">
        <v>128</v>
      </c>
      <c r="F1769" s="320" t="str">
        <f t="shared" si="27"/>
        <v>NO_X_2013_1000 NAC_7_3</v>
      </c>
      <c r="G1769" s="663"/>
    </row>
    <row r="1770" spans="1:7" ht="13.5" thickBot="1" x14ac:dyDescent="0.25">
      <c r="A1770" s="369" t="str">
        <f>Cover!$G$25</f>
        <v>NO</v>
      </c>
      <c r="B1770" s="322" t="s">
        <v>294</v>
      </c>
      <c r="C1770" s="320">
        <v>2013</v>
      </c>
      <c r="D1770" s="322" t="s">
        <v>214</v>
      </c>
      <c r="E1770" s="331" t="s">
        <v>129</v>
      </c>
      <c r="F1770" s="320" t="str">
        <f t="shared" si="27"/>
        <v>NO_X_2013_1000 NAC_7_3_1</v>
      </c>
      <c r="G1770" s="663"/>
    </row>
    <row r="1771" spans="1:7" ht="13.5" thickBot="1" x14ac:dyDescent="0.25">
      <c r="A1771" s="369" t="str">
        <f>Cover!$G$25</f>
        <v>NO</v>
      </c>
      <c r="B1771" s="322" t="s">
        <v>294</v>
      </c>
      <c r="C1771" s="320">
        <v>2013</v>
      </c>
      <c r="D1771" s="322" t="s">
        <v>214</v>
      </c>
      <c r="E1771" s="331" t="s">
        <v>130</v>
      </c>
      <c r="F1771" s="320" t="str">
        <f t="shared" si="27"/>
        <v>NO_X_2013_1000 NAC_7_3_2</v>
      </c>
      <c r="G1771" s="663"/>
    </row>
    <row r="1772" spans="1:7" ht="13.5" thickBot="1" x14ac:dyDescent="0.25">
      <c r="A1772" s="369" t="str">
        <f>Cover!$G$25</f>
        <v>NO</v>
      </c>
      <c r="B1772" s="322" t="s">
        <v>294</v>
      </c>
      <c r="C1772" s="320">
        <v>2013</v>
      </c>
      <c r="D1772" s="322" t="s">
        <v>214</v>
      </c>
      <c r="E1772" s="331" t="s">
        <v>131</v>
      </c>
      <c r="F1772" s="320" t="str">
        <f t="shared" si="27"/>
        <v>NO_X_2013_1000 NAC_7_3_3</v>
      </c>
      <c r="G1772" s="663"/>
    </row>
    <row r="1773" spans="1:7" ht="13.5" thickBot="1" x14ac:dyDescent="0.25">
      <c r="A1773" s="369" t="str">
        <f>Cover!$G$25</f>
        <v>NO</v>
      </c>
      <c r="B1773" s="322" t="s">
        <v>294</v>
      </c>
      <c r="C1773" s="320">
        <v>2013</v>
      </c>
      <c r="D1773" s="322" t="s">
        <v>214</v>
      </c>
      <c r="E1773" s="331" t="s">
        <v>132</v>
      </c>
      <c r="F1773" s="320" t="str">
        <f t="shared" si="27"/>
        <v>NO_X_2013_1000 NAC_7_3_4</v>
      </c>
      <c r="G1773" s="663"/>
    </row>
    <row r="1774" spans="1:7" ht="13.5" thickBot="1" x14ac:dyDescent="0.25">
      <c r="A1774" s="369" t="str">
        <f>Cover!$G$25</f>
        <v>NO</v>
      </c>
      <c r="B1774" s="322" t="s">
        <v>294</v>
      </c>
      <c r="C1774" s="320">
        <v>2013</v>
      </c>
      <c r="D1774" s="322" t="s">
        <v>214</v>
      </c>
      <c r="E1774" s="331" t="s">
        <v>133</v>
      </c>
      <c r="F1774" s="320" t="str">
        <f t="shared" si="27"/>
        <v>NO_X_2013_1000 NAC_7_4</v>
      </c>
      <c r="G1774" s="663"/>
    </row>
    <row r="1775" spans="1:7" ht="13.5" thickBot="1" x14ac:dyDescent="0.25">
      <c r="A1775" s="369" t="str">
        <f>Cover!$G$25</f>
        <v>NO</v>
      </c>
      <c r="B1775" s="322" t="s">
        <v>294</v>
      </c>
      <c r="C1775" s="320">
        <v>2013</v>
      </c>
      <c r="D1775" s="322" t="s">
        <v>214</v>
      </c>
      <c r="E1775" s="331">
        <v>8</v>
      </c>
      <c r="F1775" s="320" t="str">
        <f t="shared" si="27"/>
        <v>NO_X_2013_1000 NAC_8</v>
      </c>
      <c r="G1775" s="663"/>
    </row>
    <row r="1776" spans="1:7" ht="13.5" thickBot="1" x14ac:dyDescent="0.25">
      <c r="A1776" s="369" t="str">
        <f>Cover!$G$25</f>
        <v>NO</v>
      </c>
      <c r="B1776" s="322" t="s">
        <v>294</v>
      </c>
      <c r="C1776" s="320">
        <v>2013</v>
      </c>
      <c r="D1776" s="322" t="s">
        <v>214</v>
      </c>
      <c r="E1776" s="331" t="s">
        <v>134</v>
      </c>
      <c r="F1776" s="320" t="str">
        <f t="shared" si="27"/>
        <v>NO_X_2013_1000 NAC_8_1</v>
      </c>
      <c r="G1776" s="663"/>
    </row>
    <row r="1777" spans="1:7" ht="13.5" thickBot="1" x14ac:dyDescent="0.25">
      <c r="A1777" s="369" t="str">
        <f>Cover!$G$25</f>
        <v>NO</v>
      </c>
      <c r="B1777" s="322" t="s">
        <v>294</v>
      </c>
      <c r="C1777" s="320">
        <v>2013</v>
      </c>
      <c r="D1777" s="322" t="s">
        <v>214</v>
      </c>
      <c r="E1777" s="331" t="s">
        <v>135</v>
      </c>
      <c r="F1777" s="320" t="str">
        <f t="shared" si="27"/>
        <v>NO_X_2013_1000 NAC_8_2</v>
      </c>
      <c r="G1777" s="663"/>
    </row>
    <row r="1778" spans="1:7" ht="13.5" thickBot="1" x14ac:dyDescent="0.25">
      <c r="A1778" s="369" t="str">
        <f>Cover!$G$25</f>
        <v>NO</v>
      </c>
      <c r="B1778" s="322" t="s">
        <v>294</v>
      </c>
      <c r="C1778" s="320">
        <v>2013</v>
      </c>
      <c r="D1778" s="322" t="s">
        <v>214</v>
      </c>
      <c r="E1778" s="331">
        <v>9</v>
      </c>
      <c r="F1778" s="320" t="str">
        <f t="shared" si="27"/>
        <v>NO_X_2013_1000 NAC_9</v>
      </c>
      <c r="G1778" s="663"/>
    </row>
    <row r="1779" spans="1:7" ht="13.5" thickBot="1" x14ac:dyDescent="0.25">
      <c r="A1779" s="369" t="str">
        <f>Cover!$G$25</f>
        <v>NO</v>
      </c>
      <c r="B1779" s="322" t="s">
        <v>294</v>
      </c>
      <c r="C1779" s="320">
        <v>2013</v>
      </c>
      <c r="D1779" s="322" t="s">
        <v>214</v>
      </c>
      <c r="E1779" s="331">
        <v>10</v>
      </c>
      <c r="F1779" s="320" t="str">
        <f t="shared" si="27"/>
        <v>NO_X_2013_1000 NAC_10</v>
      </c>
      <c r="G1779" s="663"/>
    </row>
    <row r="1780" spans="1:7" ht="13.5" thickBot="1" x14ac:dyDescent="0.25">
      <c r="A1780" s="369" t="str">
        <f>Cover!$G$25</f>
        <v>NO</v>
      </c>
      <c r="B1780" s="329" t="s">
        <v>294</v>
      </c>
      <c r="C1780" s="320">
        <v>2013</v>
      </c>
      <c r="D1780" s="329" t="s">
        <v>214</v>
      </c>
      <c r="E1780" s="339" t="s">
        <v>136</v>
      </c>
      <c r="F1780" s="320" t="str">
        <f t="shared" si="27"/>
        <v>NO_X_2013_1000 NAC_10_1</v>
      </c>
      <c r="G1780" s="663"/>
    </row>
    <row r="1781" spans="1:7" ht="13.5" thickBot="1" x14ac:dyDescent="0.25">
      <c r="A1781" s="369" t="str">
        <f>Cover!$G$25</f>
        <v>NO</v>
      </c>
      <c r="B1781" s="324" t="s">
        <v>294</v>
      </c>
      <c r="C1781" s="320">
        <v>2013</v>
      </c>
      <c r="D1781" s="324" t="s">
        <v>214</v>
      </c>
      <c r="E1781" s="338" t="s">
        <v>137</v>
      </c>
      <c r="F1781" s="320" t="str">
        <f t="shared" si="27"/>
        <v>NO_X_2013_1000 NAC_10_1_1</v>
      </c>
      <c r="G1781" s="663"/>
    </row>
    <row r="1782" spans="1:7" ht="13.5" thickBot="1" x14ac:dyDescent="0.25">
      <c r="A1782" s="369" t="str">
        <f>Cover!$G$25</f>
        <v>NO</v>
      </c>
      <c r="B1782" s="322" t="s">
        <v>294</v>
      </c>
      <c r="C1782" s="320">
        <v>2013</v>
      </c>
      <c r="D1782" s="322" t="s">
        <v>214</v>
      </c>
      <c r="E1782" s="331" t="s">
        <v>138</v>
      </c>
      <c r="F1782" s="320" t="str">
        <f t="shared" si="27"/>
        <v>NO_X_2013_1000 NAC_10_1_2</v>
      </c>
      <c r="G1782" s="663"/>
    </row>
    <row r="1783" spans="1:7" ht="13.5" thickBot="1" x14ac:dyDescent="0.25">
      <c r="A1783" s="369" t="str">
        <f>Cover!$G$25</f>
        <v>NO</v>
      </c>
      <c r="B1783" s="322" t="s">
        <v>294</v>
      </c>
      <c r="C1783" s="320">
        <v>2013</v>
      </c>
      <c r="D1783" s="322" t="s">
        <v>214</v>
      </c>
      <c r="E1783" s="331" t="s">
        <v>139</v>
      </c>
      <c r="F1783" s="320" t="str">
        <f t="shared" si="27"/>
        <v>NO_X_2013_1000 NAC_10_1_3</v>
      </c>
      <c r="G1783" s="663"/>
    </row>
    <row r="1784" spans="1:7" ht="13.5" thickBot="1" x14ac:dyDescent="0.25">
      <c r="A1784" s="369" t="str">
        <f>Cover!$G$25</f>
        <v>NO</v>
      </c>
      <c r="B1784" s="322" t="s">
        <v>294</v>
      </c>
      <c r="C1784" s="320">
        <v>2013</v>
      </c>
      <c r="D1784" s="322" t="s">
        <v>214</v>
      </c>
      <c r="E1784" s="331" t="s">
        <v>140</v>
      </c>
      <c r="F1784" s="320" t="str">
        <f t="shared" si="27"/>
        <v>NO_X_2013_1000 NAC_10_1_4</v>
      </c>
      <c r="G1784" s="663"/>
    </row>
    <row r="1785" spans="1:7" ht="13.5" thickBot="1" x14ac:dyDescent="0.25">
      <c r="A1785" s="369" t="str">
        <f>Cover!$G$25</f>
        <v>NO</v>
      </c>
      <c r="B1785" s="322" t="s">
        <v>294</v>
      </c>
      <c r="C1785" s="320">
        <v>2013</v>
      </c>
      <c r="D1785" s="322" t="s">
        <v>214</v>
      </c>
      <c r="E1785" s="331" t="s">
        <v>141</v>
      </c>
      <c r="F1785" s="320" t="str">
        <f t="shared" si="27"/>
        <v>NO_X_2013_1000 NAC_10_2</v>
      </c>
      <c r="G1785" s="663"/>
    </row>
    <row r="1786" spans="1:7" ht="13.5" thickBot="1" x14ac:dyDescent="0.25">
      <c r="A1786" s="369" t="str">
        <f>Cover!$G$25</f>
        <v>NO</v>
      </c>
      <c r="B1786" s="322" t="s">
        <v>294</v>
      </c>
      <c r="C1786" s="320">
        <v>2013</v>
      </c>
      <c r="D1786" s="322" t="s">
        <v>214</v>
      </c>
      <c r="E1786" s="331" t="s">
        <v>142</v>
      </c>
      <c r="F1786" s="320" t="str">
        <f t="shared" si="27"/>
        <v>NO_X_2013_1000 NAC_10_3</v>
      </c>
      <c r="G1786" s="663"/>
    </row>
    <row r="1787" spans="1:7" ht="13.5" thickBot="1" x14ac:dyDescent="0.25">
      <c r="A1787" s="369" t="str">
        <f>Cover!$G$25</f>
        <v>NO</v>
      </c>
      <c r="B1787" s="322" t="s">
        <v>294</v>
      </c>
      <c r="C1787" s="320">
        <v>2013</v>
      </c>
      <c r="D1787" s="322" t="s">
        <v>214</v>
      </c>
      <c r="E1787" s="331" t="s">
        <v>143</v>
      </c>
      <c r="F1787" s="320" t="str">
        <f t="shared" si="27"/>
        <v>NO_X_2013_1000 NAC_10_3_1</v>
      </c>
      <c r="G1787" s="663"/>
    </row>
    <row r="1788" spans="1:7" ht="13.5" thickBot="1" x14ac:dyDescent="0.25">
      <c r="A1788" s="369" t="str">
        <f>Cover!$G$25</f>
        <v>NO</v>
      </c>
      <c r="B1788" s="322" t="s">
        <v>294</v>
      </c>
      <c r="C1788" s="320">
        <v>2013</v>
      </c>
      <c r="D1788" s="322" t="s">
        <v>214</v>
      </c>
      <c r="E1788" s="331" t="s">
        <v>144</v>
      </c>
      <c r="F1788" s="320" t="str">
        <f t="shared" si="27"/>
        <v>NO_X_2013_1000 NAC_10_3_2</v>
      </c>
      <c r="G1788" s="663"/>
    </row>
    <row r="1789" spans="1:7" ht="13.5" thickBot="1" x14ac:dyDescent="0.25">
      <c r="A1789" s="369" t="str">
        <f>Cover!$G$25</f>
        <v>NO</v>
      </c>
      <c r="B1789" s="322" t="s">
        <v>294</v>
      </c>
      <c r="C1789" s="320">
        <v>2013</v>
      </c>
      <c r="D1789" s="322" t="s">
        <v>214</v>
      </c>
      <c r="E1789" s="331" t="s">
        <v>145</v>
      </c>
      <c r="F1789" s="320" t="str">
        <f t="shared" si="27"/>
        <v>NO_X_2013_1000 NAC_10_3_3</v>
      </c>
      <c r="G1789" s="663"/>
    </row>
    <row r="1790" spans="1:7" ht="13.5" thickBot="1" x14ac:dyDescent="0.25">
      <c r="A1790" s="369" t="str">
        <f>Cover!$G$25</f>
        <v>NO</v>
      </c>
      <c r="B1790" s="322" t="s">
        <v>294</v>
      </c>
      <c r="C1790" s="320">
        <v>2013</v>
      </c>
      <c r="D1790" s="322" t="s">
        <v>214</v>
      </c>
      <c r="E1790" s="331" t="s">
        <v>146</v>
      </c>
      <c r="F1790" s="320" t="str">
        <f t="shared" si="27"/>
        <v>NO_X_2013_1000 NAC_10_3_4</v>
      </c>
      <c r="G1790" s="663"/>
    </row>
    <row r="1791" spans="1:7" ht="13.5" thickBot="1" x14ac:dyDescent="0.25">
      <c r="A1791" s="369" t="str">
        <f>Cover!$G$25</f>
        <v>NO</v>
      </c>
      <c r="B1791" s="322" t="s">
        <v>294</v>
      </c>
      <c r="C1791" s="320">
        <v>2013</v>
      </c>
      <c r="D1791" s="322" t="s">
        <v>214</v>
      </c>
      <c r="E1791" s="331" t="s">
        <v>147</v>
      </c>
      <c r="F1791" s="320" t="str">
        <f t="shared" si="27"/>
        <v>NO_X_2013_1000 NAC_10_4</v>
      </c>
      <c r="G1791" s="663"/>
    </row>
    <row r="1792" spans="1:7" ht="13.5" thickBot="1" x14ac:dyDescent="0.25">
      <c r="A1792" s="369" t="str">
        <f>Cover!$G$25</f>
        <v>NO</v>
      </c>
      <c r="B1792" s="322" t="s">
        <v>290</v>
      </c>
      <c r="C1792" s="320">
        <v>2013</v>
      </c>
      <c r="D1792" s="322" t="s">
        <v>214</v>
      </c>
      <c r="E1792" s="331" t="s">
        <v>148</v>
      </c>
      <c r="F1792" s="320" t="str">
        <f t="shared" si="27"/>
        <v>NO_M_2013_1000 NAC_11_1</v>
      </c>
      <c r="G1792" s="663"/>
    </row>
    <row r="1793" spans="1:7" ht="13.5" thickBot="1" x14ac:dyDescent="0.25">
      <c r="A1793" s="369" t="str">
        <f>Cover!$G$25</f>
        <v>NO</v>
      </c>
      <c r="B1793" s="322" t="s">
        <v>290</v>
      </c>
      <c r="C1793" s="320">
        <v>2013</v>
      </c>
      <c r="D1793" s="322" t="s">
        <v>214</v>
      </c>
      <c r="E1793" s="331" t="s">
        <v>149</v>
      </c>
      <c r="F1793" s="320" t="str">
        <f t="shared" si="27"/>
        <v>NO_M_2013_1000 NAC_11_1_C</v>
      </c>
      <c r="G1793" s="663"/>
    </row>
    <row r="1794" spans="1:7" ht="13.5" thickBot="1" x14ac:dyDescent="0.25">
      <c r="A1794" s="369" t="str">
        <f>Cover!$G$25</f>
        <v>NO</v>
      </c>
      <c r="B1794" s="322" t="s">
        <v>290</v>
      </c>
      <c r="C1794" s="320">
        <v>2013</v>
      </c>
      <c r="D1794" s="322" t="s">
        <v>214</v>
      </c>
      <c r="E1794" s="331" t="s">
        <v>150</v>
      </c>
      <c r="F1794" s="320" t="str">
        <f t="shared" si="27"/>
        <v>NO_M_2013_1000 NAC_11_1_NC</v>
      </c>
      <c r="G1794" s="663"/>
    </row>
    <row r="1795" spans="1:7" ht="13.5" thickBot="1" x14ac:dyDescent="0.25">
      <c r="A1795" s="369" t="str">
        <f>Cover!$G$25</f>
        <v>NO</v>
      </c>
      <c r="B1795" s="322" t="s">
        <v>290</v>
      </c>
      <c r="C1795" s="320">
        <v>2013</v>
      </c>
      <c r="D1795" s="322" t="s">
        <v>214</v>
      </c>
      <c r="E1795" s="331" t="s">
        <v>151</v>
      </c>
      <c r="F1795" s="320" t="str">
        <f t="shared" ref="F1795:F1858" si="28">CONCATENATE(A1795,"_",B1795,"_",C1795,"_",D1795,"_",E1795)</f>
        <v>NO_M_2013_1000 NAC_11_1_NC_T</v>
      </c>
      <c r="G1795" s="663"/>
    </row>
    <row r="1796" spans="1:7" ht="13.5" thickBot="1" x14ac:dyDescent="0.25">
      <c r="A1796" s="369" t="str">
        <f>Cover!$G$25</f>
        <v>NO</v>
      </c>
      <c r="B1796" s="322" t="s">
        <v>290</v>
      </c>
      <c r="C1796" s="320">
        <v>2013</v>
      </c>
      <c r="D1796" s="322" t="s">
        <v>214</v>
      </c>
      <c r="E1796" s="331" t="s">
        <v>152</v>
      </c>
      <c r="F1796" s="320" t="str">
        <f t="shared" si="28"/>
        <v>NO_M_2013_1000 NAC_11_2</v>
      </c>
      <c r="G1796" s="663"/>
    </row>
    <row r="1797" spans="1:7" ht="13.5" thickBot="1" x14ac:dyDescent="0.25">
      <c r="A1797" s="369" t="str">
        <f>Cover!$G$25</f>
        <v>NO</v>
      </c>
      <c r="B1797" s="322" t="s">
        <v>290</v>
      </c>
      <c r="C1797" s="320">
        <v>2013</v>
      </c>
      <c r="D1797" s="322" t="s">
        <v>214</v>
      </c>
      <c r="E1797" s="331" t="s">
        <v>153</v>
      </c>
      <c r="F1797" s="320" t="str">
        <f t="shared" si="28"/>
        <v>NO_M_2013_1000 NAC_11_3</v>
      </c>
      <c r="G1797" s="663"/>
    </row>
    <row r="1798" spans="1:7" ht="13.5" thickBot="1" x14ac:dyDescent="0.25">
      <c r="A1798" s="369" t="str">
        <f>Cover!$G$25</f>
        <v>NO</v>
      </c>
      <c r="B1798" s="322" t="s">
        <v>290</v>
      </c>
      <c r="C1798" s="320">
        <v>2013</v>
      </c>
      <c r="D1798" s="322" t="s">
        <v>214</v>
      </c>
      <c r="E1798" s="331" t="s">
        <v>154</v>
      </c>
      <c r="F1798" s="320" t="str">
        <f t="shared" si="28"/>
        <v>NO_M_2013_1000 NAC_11_4</v>
      </c>
      <c r="G1798" s="663"/>
    </row>
    <row r="1799" spans="1:7" ht="13.5" thickBot="1" x14ac:dyDescent="0.25">
      <c r="A1799" s="369" t="str">
        <f>Cover!$G$25</f>
        <v>NO</v>
      </c>
      <c r="B1799" s="322" t="s">
        <v>290</v>
      </c>
      <c r="C1799" s="320">
        <v>2013</v>
      </c>
      <c r="D1799" s="322" t="s">
        <v>214</v>
      </c>
      <c r="E1799" s="331" t="s">
        <v>155</v>
      </c>
      <c r="F1799" s="320" t="str">
        <f t="shared" si="28"/>
        <v>NO_M_2013_1000 NAC_11_5</v>
      </c>
      <c r="G1799" s="663"/>
    </row>
    <row r="1800" spans="1:7" ht="13.5" thickBot="1" x14ac:dyDescent="0.25">
      <c r="A1800" s="369" t="str">
        <f>Cover!$G$25</f>
        <v>NO</v>
      </c>
      <c r="B1800" s="322" t="s">
        <v>290</v>
      </c>
      <c r="C1800" s="320">
        <v>2013</v>
      </c>
      <c r="D1800" s="322" t="s">
        <v>214</v>
      </c>
      <c r="E1800" s="331" t="s">
        <v>170</v>
      </c>
      <c r="F1800" s="320" t="str">
        <f t="shared" si="28"/>
        <v>NO_M_2013_1000 NAC_11_6</v>
      </c>
      <c r="G1800" s="663"/>
    </row>
    <row r="1801" spans="1:7" ht="13.5" thickBot="1" x14ac:dyDescent="0.25">
      <c r="A1801" s="369" t="str">
        <f>Cover!$G$25</f>
        <v>NO</v>
      </c>
      <c r="B1801" s="322" t="s">
        <v>290</v>
      </c>
      <c r="C1801" s="320">
        <v>2013</v>
      </c>
      <c r="D1801" s="322" t="s">
        <v>214</v>
      </c>
      <c r="E1801" s="331" t="s">
        <v>171</v>
      </c>
      <c r="F1801" s="320" t="str">
        <f t="shared" si="28"/>
        <v>NO_M_2013_1000 NAC_11_7</v>
      </c>
      <c r="G1801" s="663"/>
    </row>
    <row r="1802" spans="1:7" ht="13.5" thickBot="1" x14ac:dyDescent="0.25">
      <c r="A1802" s="369" t="str">
        <f>Cover!$G$25</f>
        <v>NO</v>
      </c>
      <c r="B1802" s="322" t="s">
        <v>290</v>
      </c>
      <c r="C1802" s="320">
        <v>2013</v>
      </c>
      <c r="D1802" s="322" t="s">
        <v>214</v>
      </c>
      <c r="E1802" s="331" t="s">
        <v>172</v>
      </c>
      <c r="F1802" s="320" t="str">
        <f t="shared" si="28"/>
        <v>NO_M_2013_1000 NAC_11_7_1</v>
      </c>
      <c r="G1802" s="663"/>
    </row>
    <row r="1803" spans="1:7" ht="13.5" thickBot="1" x14ac:dyDescent="0.25">
      <c r="A1803" s="369" t="str">
        <f>Cover!$G$25</f>
        <v>NO</v>
      </c>
      <c r="B1803" s="322" t="s">
        <v>290</v>
      </c>
      <c r="C1803" s="320">
        <v>2013</v>
      </c>
      <c r="D1803" s="322" t="s">
        <v>214</v>
      </c>
      <c r="E1803" s="331" t="s">
        <v>156</v>
      </c>
      <c r="F1803" s="320" t="str">
        <f t="shared" si="28"/>
        <v>NO_M_2013_1000 NAC_12_1</v>
      </c>
      <c r="G1803" s="663"/>
    </row>
    <row r="1804" spans="1:7" ht="13.5" thickBot="1" x14ac:dyDescent="0.25">
      <c r="A1804" s="369" t="str">
        <f>Cover!$G$25</f>
        <v>NO</v>
      </c>
      <c r="B1804" s="322" t="s">
        <v>290</v>
      </c>
      <c r="C1804" s="320">
        <v>2013</v>
      </c>
      <c r="D1804" s="322" t="s">
        <v>214</v>
      </c>
      <c r="E1804" s="331" t="s">
        <v>157</v>
      </c>
      <c r="F1804" s="320" t="str">
        <f t="shared" si="28"/>
        <v>NO_M_2013_1000 NAC_12_2</v>
      </c>
      <c r="G1804" s="663"/>
    </row>
    <row r="1805" spans="1:7" ht="13.5" thickBot="1" x14ac:dyDescent="0.25">
      <c r="A1805" s="369" t="str">
        <f>Cover!$G$25</f>
        <v>NO</v>
      </c>
      <c r="B1805" s="322" t="s">
        <v>290</v>
      </c>
      <c r="C1805" s="320">
        <v>2013</v>
      </c>
      <c r="D1805" s="322" t="s">
        <v>214</v>
      </c>
      <c r="E1805" s="331" t="s">
        <v>158</v>
      </c>
      <c r="F1805" s="320" t="str">
        <f t="shared" si="28"/>
        <v>NO_M_2013_1000 NAC_12_3</v>
      </c>
      <c r="G1805" s="663"/>
    </row>
    <row r="1806" spans="1:7" ht="13.5" thickBot="1" x14ac:dyDescent="0.25">
      <c r="A1806" s="369" t="str">
        <f>Cover!$G$25</f>
        <v>NO</v>
      </c>
      <c r="B1806" s="322" t="s">
        <v>290</v>
      </c>
      <c r="C1806" s="320">
        <v>2013</v>
      </c>
      <c r="D1806" s="322" t="s">
        <v>214</v>
      </c>
      <c r="E1806" s="331" t="s">
        <v>159</v>
      </c>
      <c r="F1806" s="320" t="str">
        <f t="shared" si="28"/>
        <v>NO_M_2013_1000 NAC_12_4</v>
      </c>
      <c r="G1806" s="663"/>
    </row>
    <row r="1807" spans="1:7" ht="13.5" thickBot="1" x14ac:dyDescent="0.25">
      <c r="A1807" s="369" t="str">
        <f>Cover!$G$25</f>
        <v>NO</v>
      </c>
      <c r="B1807" s="322" t="s">
        <v>290</v>
      </c>
      <c r="C1807" s="320">
        <v>2013</v>
      </c>
      <c r="D1807" s="322" t="s">
        <v>214</v>
      </c>
      <c r="E1807" s="331" t="s">
        <v>160</v>
      </c>
      <c r="F1807" s="320" t="str">
        <f t="shared" si="28"/>
        <v>NO_M_2013_1000 NAC_12_5</v>
      </c>
      <c r="G1807" s="663"/>
    </row>
    <row r="1808" spans="1:7" ht="13.5" thickBot="1" x14ac:dyDescent="0.25">
      <c r="A1808" s="369" t="str">
        <f>Cover!$G$25</f>
        <v>NO</v>
      </c>
      <c r="B1808" s="322" t="s">
        <v>290</v>
      </c>
      <c r="C1808" s="320">
        <v>2013</v>
      </c>
      <c r="D1808" s="322" t="s">
        <v>214</v>
      </c>
      <c r="E1808" s="331" t="s">
        <v>161</v>
      </c>
      <c r="F1808" s="320" t="str">
        <f t="shared" si="28"/>
        <v>NO_M_2013_1000 NAC_12_6</v>
      </c>
      <c r="G1808" s="663"/>
    </row>
    <row r="1809" spans="1:7" ht="13.5" thickBot="1" x14ac:dyDescent="0.25">
      <c r="A1809" s="369" t="str">
        <f>Cover!$G$25</f>
        <v>NO</v>
      </c>
      <c r="B1809" s="322" t="s">
        <v>290</v>
      </c>
      <c r="C1809" s="320">
        <v>2013</v>
      </c>
      <c r="D1809" s="322" t="s">
        <v>214</v>
      </c>
      <c r="E1809" s="331" t="s">
        <v>162</v>
      </c>
      <c r="F1809" s="320" t="str">
        <f t="shared" si="28"/>
        <v>NO_M_2013_1000 NAC_12_6_1</v>
      </c>
      <c r="G1809" s="663"/>
    </row>
    <row r="1810" spans="1:7" ht="13.5" thickBot="1" x14ac:dyDescent="0.25">
      <c r="A1810" s="369" t="str">
        <f>Cover!$G$25</f>
        <v>NO</v>
      </c>
      <c r="B1810" s="322" t="s">
        <v>290</v>
      </c>
      <c r="C1810" s="320">
        <v>2013</v>
      </c>
      <c r="D1810" s="322" t="s">
        <v>214</v>
      </c>
      <c r="E1810" s="331" t="s">
        <v>163</v>
      </c>
      <c r="F1810" s="320" t="str">
        <f t="shared" si="28"/>
        <v>NO_M_2013_1000 NAC_12_6_2</v>
      </c>
      <c r="G1810" s="663"/>
    </row>
    <row r="1811" spans="1:7" ht="13.5" thickBot="1" x14ac:dyDescent="0.25">
      <c r="A1811" s="369" t="str">
        <f>Cover!$G$25</f>
        <v>NO</v>
      </c>
      <c r="B1811" s="322" t="s">
        <v>290</v>
      </c>
      <c r="C1811" s="320">
        <v>2013</v>
      </c>
      <c r="D1811" s="322" t="s">
        <v>214</v>
      </c>
      <c r="E1811" s="331" t="s">
        <v>165</v>
      </c>
      <c r="F1811" s="320" t="str">
        <f t="shared" si="28"/>
        <v>NO_M_2013_1000 NAC_12_6_3</v>
      </c>
      <c r="G1811" s="663"/>
    </row>
    <row r="1812" spans="1:7" ht="13.5" thickBot="1" x14ac:dyDescent="0.25">
      <c r="A1812" s="369" t="str">
        <f>Cover!$G$25</f>
        <v>NO</v>
      </c>
      <c r="B1812" s="322" t="s">
        <v>290</v>
      </c>
      <c r="C1812" s="320">
        <v>2013</v>
      </c>
      <c r="D1812" s="322" t="s">
        <v>214</v>
      </c>
      <c r="E1812" s="331" t="s">
        <v>166</v>
      </c>
      <c r="F1812" s="320" t="str">
        <f t="shared" si="28"/>
        <v>NO_M_2013_1000 NAC_12_7</v>
      </c>
      <c r="G1812" s="663"/>
    </row>
    <row r="1813" spans="1:7" ht="13.5" thickBot="1" x14ac:dyDescent="0.25">
      <c r="A1813" s="369" t="str">
        <f>Cover!$G$25</f>
        <v>NO</v>
      </c>
      <c r="B1813" s="329" t="s">
        <v>290</v>
      </c>
      <c r="C1813" s="320">
        <v>2013</v>
      </c>
      <c r="D1813" s="329" t="s">
        <v>214</v>
      </c>
      <c r="E1813" s="339" t="s">
        <v>167</v>
      </c>
      <c r="F1813" s="320" t="str">
        <f t="shared" si="28"/>
        <v>NO_M_2013_1000 NAC_12_7_1</v>
      </c>
      <c r="G1813" s="663"/>
    </row>
    <row r="1814" spans="1:7" ht="13.5" thickBot="1" x14ac:dyDescent="0.25">
      <c r="A1814" s="369" t="str">
        <f>Cover!$G$25</f>
        <v>NO</v>
      </c>
      <c r="B1814" s="324" t="s">
        <v>290</v>
      </c>
      <c r="C1814" s="320">
        <v>2013</v>
      </c>
      <c r="D1814" s="324" t="s">
        <v>214</v>
      </c>
      <c r="E1814" s="338" t="s">
        <v>168</v>
      </c>
      <c r="F1814" s="320" t="str">
        <f t="shared" si="28"/>
        <v>NO_M_2013_1000 NAC_12_7_2</v>
      </c>
      <c r="G1814" s="663"/>
    </row>
    <row r="1815" spans="1:7" ht="13.5" thickBot="1" x14ac:dyDescent="0.25">
      <c r="A1815" s="369" t="str">
        <f>Cover!$G$25</f>
        <v>NO</v>
      </c>
      <c r="B1815" s="322" t="s">
        <v>290</v>
      </c>
      <c r="C1815" s="320">
        <v>2013</v>
      </c>
      <c r="D1815" s="322" t="s">
        <v>214</v>
      </c>
      <c r="E1815" s="331" t="s">
        <v>169</v>
      </c>
      <c r="F1815" s="320" t="str">
        <f t="shared" si="28"/>
        <v>NO_M_2013_1000 NAC_12_7_3</v>
      </c>
      <c r="G1815" s="663"/>
    </row>
    <row r="1816" spans="1:7" ht="13.5" thickBot="1" x14ac:dyDescent="0.25">
      <c r="A1816" s="369" t="str">
        <f>Cover!$G$25</f>
        <v>NO</v>
      </c>
      <c r="B1816" s="322" t="s">
        <v>294</v>
      </c>
      <c r="C1816" s="320">
        <v>2013</v>
      </c>
      <c r="D1816" s="322" t="s">
        <v>214</v>
      </c>
      <c r="E1816" s="331" t="s">
        <v>148</v>
      </c>
      <c r="F1816" s="320" t="str">
        <f t="shared" si="28"/>
        <v>NO_X_2013_1000 NAC_11_1</v>
      </c>
      <c r="G1816" s="663"/>
    </row>
    <row r="1817" spans="1:7" ht="13.5" thickBot="1" x14ac:dyDescent="0.25">
      <c r="A1817" s="369" t="str">
        <f>Cover!$G$25</f>
        <v>NO</v>
      </c>
      <c r="B1817" s="322" t="s">
        <v>294</v>
      </c>
      <c r="C1817" s="320">
        <v>2013</v>
      </c>
      <c r="D1817" s="322" t="s">
        <v>214</v>
      </c>
      <c r="E1817" s="331" t="s">
        <v>149</v>
      </c>
      <c r="F1817" s="320" t="str">
        <f t="shared" si="28"/>
        <v>NO_X_2013_1000 NAC_11_1_C</v>
      </c>
      <c r="G1817" s="663"/>
    </row>
    <row r="1818" spans="1:7" ht="13.5" thickBot="1" x14ac:dyDescent="0.25">
      <c r="A1818" s="369" t="str">
        <f>Cover!$G$25</f>
        <v>NO</v>
      </c>
      <c r="B1818" s="322" t="s">
        <v>294</v>
      </c>
      <c r="C1818" s="320">
        <v>2013</v>
      </c>
      <c r="D1818" s="322" t="s">
        <v>214</v>
      </c>
      <c r="E1818" s="331" t="s">
        <v>150</v>
      </c>
      <c r="F1818" s="320" t="str">
        <f t="shared" si="28"/>
        <v>NO_X_2013_1000 NAC_11_1_NC</v>
      </c>
      <c r="G1818" s="663"/>
    </row>
    <row r="1819" spans="1:7" ht="13.5" thickBot="1" x14ac:dyDescent="0.25">
      <c r="A1819" s="369" t="str">
        <f>Cover!$G$25</f>
        <v>NO</v>
      </c>
      <c r="B1819" s="322" t="s">
        <v>294</v>
      </c>
      <c r="C1819" s="320">
        <v>2013</v>
      </c>
      <c r="D1819" s="322" t="s">
        <v>214</v>
      </c>
      <c r="E1819" s="331" t="s">
        <v>151</v>
      </c>
      <c r="F1819" s="320" t="str">
        <f t="shared" si="28"/>
        <v>NO_X_2013_1000 NAC_11_1_NC_T</v>
      </c>
      <c r="G1819" s="663"/>
    </row>
    <row r="1820" spans="1:7" ht="13.5" thickBot="1" x14ac:dyDescent="0.25">
      <c r="A1820" s="369" t="str">
        <f>Cover!$G$25</f>
        <v>NO</v>
      </c>
      <c r="B1820" s="322" t="s">
        <v>294</v>
      </c>
      <c r="C1820" s="320">
        <v>2013</v>
      </c>
      <c r="D1820" s="322" t="s">
        <v>214</v>
      </c>
      <c r="E1820" s="331" t="s">
        <v>152</v>
      </c>
      <c r="F1820" s="320" t="str">
        <f t="shared" si="28"/>
        <v>NO_X_2013_1000 NAC_11_2</v>
      </c>
      <c r="G1820" s="663"/>
    </row>
    <row r="1821" spans="1:7" ht="13.5" thickBot="1" x14ac:dyDescent="0.25">
      <c r="A1821" s="369" t="str">
        <f>Cover!$G$25</f>
        <v>NO</v>
      </c>
      <c r="B1821" s="322" t="s">
        <v>294</v>
      </c>
      <c r="C1821" s="320">
        <v>2013</v>
      </c>
      <c r="D1821" s="322" t="s">
        <v>214</v>
      </c>
      <c r="E1821" s="331" t="s">
        <v>153</v>
      </c>
      <c r="F1821" s="320" t="str">
        <f t="shared" si="28"/>
        <v>NO_X_2013_1000 NAC_11_3</v>
      </c>
      <c r="G1821" s="663"/>
    </row>
    <row r="1822" spans="1:7" ht="13.5" thickBot="1" x14ac:dyDescent="0.25">
      <c r="A1822" s="369" t="str">
        <f>Cover!$G$25</f>
        <v>NO</v>
      </c>
      <c r="B1822" s="322" t="s">
        <v>294</v>
      </c>
      <c r="C1822" s="320">
        <v>2013</v>
      </c>
      <c r="D1822" s="322" t="s">
        <v>214</v>
      </c>
      <c r="E1822" s="331" t="s">
        <v>154</v>
      </c>
      <c r="F1822" s="320" t="str">
        <f t="shared" si="28"/>
        <v>NO_X_2013_1000 NAC_11_4</v>
      </c>
      <c r="G1822" s="663"/>
    </row>
    <row r="1823" spans="1:7" ht="13.5" thickBot="1" x14ac:dyDescent="0.25">
      <c r="A1823" s="369" t="str">
        <f>Cover!$G$25</f>
        <v>NO</v>
      </c>
      <c r="B1823" s="322" t="s">
        <v>294</v>
      </c>
      <c r="C1823" s="320">
        <v>2013</v>
      </c>
      <c r="D1823" s="322" t="s">
        <v>214</v>
      </c>
      <c r="E1823" s="331" t="s">
        <v>155</v>
      </c>
      <c r="F1823" s="320" t="str">
        <f t="shared" si="28"/>
        <v>NO_X_2013_1000 NAC_11_5</v>
      </c>
      <c r="G1823" s="663"/>
    </row>
    <row r="1824" spans="1:7" ht="13.5" thickBot="1" x14ac:dyDescent="0.25">
      <c r="A1824" s="369" t="str">
        <f>Cover!$G$25</f>
        <v>NO</v>
      </c>
      <c r="B1824" s="322" t="s">
        <v>294</v>
      </c>
      <c r="C1824" s="320">
        <v>2013</v>
      </c>
      <c r="D1824" s="322" t="s">
        <v>214</v>
      </c>
      <c r="E1824" s="331" t="s">
        <v>170</v>
      </c>
      <c r="F1824" s="320" t="str">
        <f t="shared" si="28"/>
        <v>NO_X_2013_1000 NAC_11_6</v>
      </c>
      <c r="G1824" s="663"/>
    </row>
    <row r="1825" spans="1:7" ht="13.5" thickBot="1" x14ac:dyDescent="0.25">
      <c r="A1825" s="369" t="str">
        <f>Cover!$G$25</f>
        <v>NO</v>
      </c>
      <c r="B1825" s="322" t="s">
        <v>294</v>
      </c>
      <c r="C1825" s="320">
        <v>2013</v>
      </c>
      <c r="D1825" s="322" t="s">
        <v>214</v>
      </c>
      <c r="E1825" s="331" t="s">
        <v>171</v>
      </c>
      <c r="F1825" s="320" t="str">
        <f t="shared" si="28"/>
        <v>NO_X_2013_1000 NAC_11_7</v>
      </c>
      <c r="G1825" s="663"/>
    </row>
    <row r="1826" spans="1:7" ht="13.5" thickBot="1" x14ac:dyDescent="0.25">
      <c r="A1826" s="369" t="str">
        <f>Cover!$G$25</f>
        <v>NO</v>
      </c>
      <c r="B1826" s="322" t="s">
        <v>294</v>
      </c>
      <c r="C1826" s="320">
        <v>2013</v>
      </c>
      <c r="D1826" s="322" t="s">
        <v>214</v>
      </c>
      <c r="E1826" s="331" t="s">
        <v>172</v>
      </c>
      <c r="F1826" s="320" t="str">
        <f t="shared" si="28"/>
        <v>NO_X_2013_1000 NAC_11_7_1</v>
      </c>
      <c r="G1826" s="663"/>
    </row>
    <row r="1827" spans="1:7" ht="13.5" thickBot="1" x14ac:dyDescent="0.25">
      <c r="A1827" s="369" t="str">
        <f>Cover!$G$25</f>
        <v>NO</v>
      </c>
      <c r="B1827" s="322" t="s">
        <v>294</v>
      </c>
      <c r="C1827" s="320">
        <v>2013</v>
      </c>
      <c r="D1827" s="322" t="s">
        <v>214</v>
      </c>
      <c r="E1827" s="331" t="s">
        <v>156</v>
      </c>
      <c r="F1827" s="320" t="str">
        <f t="shared" si="28"/>
        <v>NO_X_2013_1000 NAC_12_1</v>
      </c>
      <c r="G1827" s="663"/>
    </row>
    <row r="1828" spans="1:7" ht="13.5" thickBot="1" x14ac:dyDescent="0.25">
      <c r="A1828" s="369" t="str">
        <f>Cover!$G$25</f>
        <v>NO</v>
      </c>
      <c r="B1828" s="322" t="s">
        <v>294</v>
      </c>
      <c r="C1828" s="320">
        <v>2013</v>
      </c>
      <c r="D1828" s="322" t="s">
        <v>214</v>
      </c>
      <c r="E1828" s="331" t="s">
        <v>157</v>
      </c>
      <c r="F1828" s="320" t="str">
        <f t="shared" si="28"/>
        <v>NO_X_2013_1000 NAC_12_2</v>
      </c>
      <c r="G1828" s="663"/>
    </row>
    <row r="1829" spans="1:7" ht="13.5" thickBot="1" x14ac:dyDescent="0.25">
      <c r="A1829" s="369" t="str">
        <f>Cover!$G$25</f>
        <v>NO</v>
      </c>
      <c r="B1829" s="322" t="s">
        <v>294</v>
      </c>
      <c r="C1829" s="320">
        <v>2013</v>
      </c>
      <c r="D1829" s="322" t="s">
        <v>214</v>
      </c>
      <c r="E1829" s="331" t="s">
        <v>158</v>
      </c>
      <c r="F1829" s="320" t="str">
        <f t="shared" si="28"/>
        <v>NO_X_2013_1000 NAC_12_3</v>
      </c>
      <c r="G1829" s="663"/>
    </row>
    <row r="1830" spans="1:7" ht="13.5" thickBot="1" x14ac:dyDescent="0.25">
      <c r="A1830" s="369" t="str">
        <f>Cover!$G$25</f>
        <v>NO</v>
      </c>
      <c r="B1830" s="322" t="s">
        <v>294</v>
      </c>
      <c r="C1830" s="320">
        <v>2013</v>
      </c>
      <c r="D1830" s="322" t="s">
        <v>214</v>
      </c>
      <c r="E1830" s="331" t="s">
        <v>159</v>
      </c>
      <c r="F1830" s="320" t="str">
        <f t="shared" si="28"/>
        <v>NO_X_2013_1000 NAC_12_4</v>
      </c>
      <c r="G1830" s="663"/>
    </row>
    <row r="1831" spans="1:7" ht="13.5" thickBot="1" x14ac:dyDescent="0.25">
      <c r="A1831" s="369" t="str">
        <f>Cover!$G$25</f>
        <v>NO</v>
      </c>
      <c r="B1831" s="322" t="s">
        <v>294</v>
      </c>
      <c r="C1831" s="320">
        <v>2013</v>
      </c>
      <c r="D1831" s="322" t="s">
        <v>214</v>
      </c>
      <c r="E1831" s="331" t="s">
        <v>160</v>
      </c>
      <c r="F1831" s="320" t="str">
        <f t="shared" si="28"/>
        <v>NO_X_2013_1000 NAC_12_5</v>
      </c>
      <c r="G1831" s="663"/>
    </row>
    <row r="1832" spans="1:7" ht="13.5" thickBot="1" x14ac:dyDescent="0.25">
      <c r="A1832" s="369" t="str">
        <f>Cover!$G$25</f>
        <v>NO</v>
      </c>
      <c r="B1832" s="322" t="s">
        <v>294</v>
      </c>
      <c r="C1832" s="320">
        <v>2013</v>
      </c>
      <c r="D1832" s="322" t="s">
        <v>214</v>
      </c>
      <c r="E1832" s="331" t="s">
        <v>161</v>
      </c>
      <c r="F1832" s="320" t="str">
        <f t="shared" si="28"/>
        <v>NO_X_2013_1000 NAC_12_6</v>
      </c>
      <c r="G1832" s="663"/>
    </row>
    <row r="1833" spans="1:7" ht="13.5" thickBot="1" x14ac:dyDescent="0.25">
      <c r="A1833" s="369" t="str">
        <f>Cover!$G$25</f>
        <v>NO</v>
      </c>
      <c r="B1833" s="322" t="s">
        <v>294</v>
      </c>
      <c r="C1833" s="320">
        <v>2013</v>
      </c>
      <c r="D1833" s="322" t="s">
        <v>214</v>
      </c>
      <c r="E1833" s="331" t="s">
        <v>162</v>
      </c>
      <c r="F1833" s="320" t="str">
        <f t="shared" si="28"/>
        <v>NO_X_2013_1000 NAC_12_6_1</v>
      </c>
      <c r="G1833" s="663"/>
    </row>
    <row r="1834" spans="1:7" ht="13.5" thickBot="1" x14ac:dyDescent="0.25">
      <c r="A1834" s="369" t="str">
        <f>Cover!$G$25</f>
        <v>NO</v>
      </c>
      <c r="B1834" s="322" t="s">
        <v>294</v>
      </c>
      <c r="C1834" s="320">
        <v>2013</v>
      </c>
      <c r="D1834" s="322" t="s">
        <v>214</v>
      </c>
      <c r="E1834" s="331" t="s">
        <v>163</v>
      </c>
      <c r="F1834" s="320" t="str">
        <f t="shared" si="28"/>
        <v>NO_X_2013_1000 NAC_12_6_2</v>
      </c>
      <c r="G1834" s="663"/>
    </row>
    <row r="1835" spans="1:7" ht="13.5" thickBot="1" x14ac:dyDescent="0.25">
      <c r="A1835" s="369" t="str">
        <f>Cover!$G$25</f>
        <v>NO</v>
      </c>
      <c r="B1835" s="322" t="s">
        <v>294</v>
      </c>
      <c r="C1835" s="320">
        <v>2013</v>
      </c>
      <c r="D1835" s="322" t="s">
        <v>214</v>
      </c>
      <c r="E1835" s="331" t="s">
        <v>165</v>
      </c>
      <c r="F1835" s="320" t="str">
        <f t="shared" si="28"/>
        <v>NO_X_2013_1000 NAC_12_6_3</v>
      </c>
      <c r="G1835" s="663"/>
    </row>
    <row r="1836" spans="1:7" ht="13.5" thickBot="1" x14ac:dyDescent="0.25">
      <c r="A1836" s="369" t="str">
        <f>Cover!$G$25</f>
        <v>NO</v>
      </c>
      <c r="B1836" s="322" t="s">
        <v>294</v>
      </c>
      <c r="C1836" s="320">
        <v>2013</v>
      </c>
      <c r="D1836" s="322" t="s">
        <v>214</v>
      </c>
      <c r="E1836" s="331" t="s">
        <v>166</v>
      </c>
      <c r="F1836" s="320" t="str">
        <f t="shared" si="28"/>
        <v>NO_X_2013_1000 NAC_12_7</v>
      </c>
      <c r="G1836" s="663"/>
    </row>
    <row r="1837" spans="1:7" ht="13.5" thickBot="1" x14ac:dyDescent="0.25">
      <c r="A1837" s="369" t="str">
        <f>Cover!$G$25</f>
        <v>NO</v>
      </c>
      <c r="B1837" s="322" t="s">
        <v>294</v>
      </c>
      <c r="C1837" s="320">
        <v>2013</v>
      </c>
      <c r="D1837" s="322" t="s">
        <v>214</v>
      </c>
      <c r="E1837" s="331" t="s">
        <v>167</v>
      </c>
      <c r="F1837" s="320" t="str">
        <f t="shared" si="28"/>
        <v>NO_X_2013_1000 NAC_12_7_1</v>
      </c>
      <c r="G1837" s="663"/>
    </row>
    <row r="1838" spans="1:7" ht="13.5" thickBot="1" x14ac:dyDescent="0.25">
      <c r="A1838" s="369" t="str">
        <f>Cover!$G$25</f>
        <v>NO</v>
      </c>
      <c r="B1838" s="322" t="s">
        <v>294</v>
      </c>
      <c r="C1838" s="320">
        <v>2013</v>
      </c>
      <c r="D1838" s="322" t="s">
        <v>214</v>
      </c>
      <c r="E1838" s="331" t="s">
        <v>168</v>
      </c>
      <c r="F1838" s="320" t="str">
        <f t="shared" si="28"/>
        <v>NO_X_2013_1000 NAC_12_7_2</v>
      </c>
      <c r="G1838" s="663"/>
    </row>
    <row r="1839" spans="1:7" ht="13.5" thickBot="1" x14ac:dyDescent="0.25">
      <c r="A1839" s="369" t="str">
        <f>Cover!$G$25</f>
        <v>NO</v>
      </c>
      <c r="B1839" s="322" t="s">
        <v>294</v>
      </c>
      <c r="C1839" s="320">
        <v>2013</v>
      </c>
      <c r="D1839" s="322" t="s">
        <v>214</v>
      </c>
      <c r="E1839" s="331" t="s">
        <v>169</v>
      </c>
      <c r="F1839" s="320" t="str">
        <f t="shared" si="28"/>
        <v>NO_X_2013_1000 NAC_12_7_3</v>
      </c>
      <c r="G1839" s="663"/>
    </row>
    <row r="1840" spans="1:7" ht="13.5" thickBot="1" x14ac:dyDescent="0.25">
      <c r="A1840" s="369" t="str">
        <f>Cover!$G$25</f>
        <v>NO</v>
      </c>
      <c r="B1840" s="322" t="s">
        <v>290</v>
      </c>
      <c r="C1840" s="320">
        <v>2013</v>
      </c>
      <c r="D1840" s="322" t="s">
        <v>291</v>
      </c>
      <c r="E1840" s="331" t="s">
        <v>222</v>
      </c>
      <c r="F1840" s="320" t="str">
        <f t="shared" si="28"/>
        <v>NO_M_2013_1000 m3_ST_1_2_C</v>
      </c>
      <c r="G1840" s="663"/>
    </row>
    <row r="1841" spans="1:7" ht="13.5" thickBot="1" x14ac:dyDescent="0.25">
      <c r="A1841" s="369" t="str">
        <f>Cover!$G$25</f>
        <v>NO</v>
      </c>
      <c r="B1841" s="322" t="s">
        <v>290</v>
      </c>
      <c r="C1841" s="320">
        <v>2013</v>
      </c>
      <c r="D1841" s="322" t="s">
        <v>291</v>
      </c>
      <c r="E1841" s="331" t="s">
        <v>223</v>
      </c>
      <c r="F1841" s="320" t="str">
        <f t="shared" si="28"/>
        <v>NO_M_2013_1000 m3_ST_1_2_C_1</v>
      </c>
      <c r="G1841" s="663"/>
    </row>
    <row r="1842" spans="1:7" ht="13.5" thickBot="1" x14ac:dyDescent="0.25">
      <c r="A1842" s="369" t="str">
        <f>Cover!$G$25</f>
        <v>NO</v>
      </c>
      <c r="B1842" s="322" t="s">
        <v>290</v>
      </c>
      <c r="C1842" s="320">
        <v>2013</v>
      </c>
      <c r="D1842" s="322" t="s">
        <v>291</v>
      </c>
      <c r="E1842" s="331" t="s">
        <v>224</v>
      </c>
      <c r="F1842" s="320" t="str">
        <f t="shared" si="28"/>
        <v>NO_M_2013_1000 m3_ST_1_2_C_1_1</v>
      </c>
      <c r="G1842" s="663"/>
    </row>
    <row r="1843" spans="1:7" ht="13.5" thickBot="1" x14ac:dyDescent="0.25">
      <c r="A1843" s="369" t="str">
        <f>Cover!$G$25</f>
        <v>NO</v>
      </c>
      <c r="B1843" s="322" t="s">
        <v>290</v>
      </c>
      <c r="C1843" s="320">
        <v>2013</v>
      </c>
      <c r="D1843" s="322" t="s">
        <v>291</v>
      </c>
      <c r="E1843" s="331" t="s">
        <v>225</v>
      </c>
      <c r="F1843" s="320" t="str">
        <f t="shared" si="28"/>
        <v>NO_M_2013_1000 m3_ST_1_2_C_2_1</v>
      </c>
      <c r="G1843" s="663"/>
    </row>
    <row r="1844" spans="1:7" ht="13.5" thickBot="1" x14ac:dyDescent="0.25">
      <c r="A1844" s="369" t="str">
        <f>Cover!$G$25</f>
        <v>NO</v>
      </c>
      <c r="B1844" s="322" t="s">
        <v>290</v>
      </c>
      <c r="C1844" s="320">
        <v>2013</v>
      </c>
      <c r="D1844" s="322" t="s">
        <v>291</v>
      </c>
      <c r="E1844" s="331" t="s">
        <v>226</v>
      </c>
      <c r="F1844" s="320" t="str">
        <f t="shared" si="28"/>
        <v>NO_M_2013_1000 m3_ST_1_2_C_2</v>
      </c>
      <c r="G1844" s="663"/>
    </row>
    <row r="1845" spans="1:7" ht="13.5" thickBot="1" x14ac:dyDescent="0.25">
      <c r="A1845" s="369" t="str">
        <f>Cover!$G$25</f>
        <v>NO</v>
      </c>
      <c r="B1845" s="322" t="s">
        <v>290</v>
      </c>
      <c r="C1845" s="320">
        <v>2013</v>
      </c>
      <c r="D1845" s="322" t="s">
        <v>291</v>
      </c>
      <c r="E1845" s="331" t="s">
        <v>239</v>
      </c>
      <c r="F1845" s="320" t="str">
        <f t="shared" si="28"/>
        <v>NO_M_2013_1000 m3_ST_1_2_C_1_2</v>
      </c>
      <c r="G1845" s="663"/>
    </row>
    <row r="1846" spans="1:7" ht="13.5" thickBot="1" x14ac:dyDescent="0.25">
      <c r="A1846" s="369" t="str">
        <f>Cover!$G$25</f>
        <v>NO</v>
      </c>
      <c r="B1846" s="329" t="s">
        <v>290</v>
      </c>
      <c r="C1846" s="320">
        <v>2013</v>
      </c>
      <c r="D1846" s="329" t="s">
        <v>291</v>
      </c>
      <c r="E1846" s="339" t="s">
        <v>240</v>
      </c>
      <c r="F1846" s="320" t="str">
        <f t="shared" si="28"/>
        <v>NO_M_2013_1000 m3_ST_1_2_C_2_2</v>
      </c>
      <c r="G1846" s="663"/>
    </row>
    <row r="1847" spans="1:7" ht="13.5" thickBot="1" x14ac:dyDescent="0.25">
      <c r="A1847" s="369" t="str">
        <f>Cover!$G$25</f>
        <v>NO</v>
      </c>
      <c r="B1847" s="324" t="s">
        <v>290</v>
      </c>
      <c r="C1847" s="320">
        <v>2013</v>
      </c>
      <c r="D1847" s="324" t="s">
        <v>291</v>
      </c>
      <c r="E1847" s="338" t="s">
        <v>241</v>
      </c>
      <c r="F1847" s="320" t="str">
        <f t="shared" si="28"/>
        <v>NO_M_2013_1000 m3_ST_1_2_C_3</v>
      </c>
      <c r="G1847" s="663"/>
    </row>
    <row r="1848" spans="1:7" ht="13.5" thickBot="1" x14ac:dyDescent="0.25">
      <c r="A1848" s="369" t="str">
        <f>Cover!$G$25</f>
        <v>NO</v>
      </c>
      <c r="B1848" s="322" t="s">
        <v>290</v>
      </c>
      <c r="C1848" s="320">
        <v>2013</v>
      </c>
      <c r="D1848" s="322" t="s">
        <v>291</v>
      </c>
      <c r="E1848" s="331" t="s">
        <v>242</v>
      </c>
      <c r="F1848" s="320" t="str">
        <f t="shared" si="28"/>
        <v>NO_M_2013_1000 m3_ST_1_2_C_1_3</v>
      </c>
      <c r="G1848" s="663"/>
    </row>
    <row r="1849" spans="1:7" ht="13.5" thickBot="1" x14ac:dyDescent="0.25">
      <c r="A1849" s="369" t="str">
        <f>Cover!$G$25</f>
        <v>NO</v>
      </c>
      <c r="B1849" s="322" t="s">
        <v>290</v>
      </c>
      <c r="C1849" s="320">
        <v>2013</v>
      </c>
      <c r="D1849" s="322" t="s">
        <v>291</v>
      </c>
      <c r="E1849" s="331" t="s">
        <v>243</v>
      </c>
      <c r="F1849" s="320" t="str">
        <f t="shared" si="28"/>
        <v>NO_M_2013_1000 m3_ST_1_2_C_2_3</v>
      </c>
      <c r="G1849" s="663"/>
    </row>
    <row r="1850" spans="1:7" ht="13.5" thickBot="1" x14ac:dyDescent="0.25">
      <c r="A1850" s="369" t="str">
        <f>Cover!$G$25</f>
        <v>NO</v>
      </c>
      <c r="B1850" s="322" t="s">
        <v>290</v>
      </c>
      <c r="C1850" s="320">
        <v>2013</v>
      </c>
      <c r="D1850" s="322" t="s">
        <v>291</v>
      </c>
      <c r="E1850" s="331" t="s">
        <v>244</v>
      </c>
      <c r="F1850" s="320" t="str">
        <f t="shared" si="28"/>
        <v>NO_M_2013_1000 m3_ST_1_2_NC</v>
      </c>
      <c r="G1850" s="663"/>
    </row>
    <row r="1851" spans="1:7" ht="13.5" thickBot="1" x14ac:dyDescent="0.25">
      <c r="A1851" s="369" t="str">
        <f>Cover!$G$25</f>
        <v>NO</v>
      </c>
      <c r="B1851" s="322" t="s">
        <v>290</v>
      </c>
      <c r="C1851" s="320">
        <v>2013</v>
      </c>
      <c r="D1851" s="322" t="s">
        <v>291</v>
      </c>
      <c r="E1851" s="331" t="s">
        <v>245</v>
      </c>
      <c r="F1851" s="320" t="str">
        <f t="shared" si="28"/>
        <v>NO_M_2013_1000 m3_ST_1_2_NC_1</v>
      </c>
      <c r="G1851" s="663"/>
    </row>
    <row r="1852" spans="1:7" ht="13.5" thickBot="1" x14ac:dyDescent="0.25">
      <c r="A1852" s="369" t="str">
        <f>Cover!$G$25</f>
        <v>NO</v>
      </c>
      <c r="B1852" s="322" t="s">
        <v>290</v>
      </c>
      <c r="C1852" s="320">
        <v>2013</v>
      </c>
      <c r="D1852" s="322" t="s">
        <v>291</v>
      </c>
      <c r="E1852" s="331" t="s">
        <v>246</v>
      </c>
      <c r="F1852" s="320" t="str">
        <f t="shared" si="28"/>
        <v>NO_M_2013_1000 m3_ST_1_2_NC_1_1</v>
      </c>
      <c r="G1852" s="663"/>
    </row>
    <row r="1853" spans="1:7" ht="13.5" thickBot="1" x14ac:dyDescent="0.25">
      <c r="A1853" s="369" t="str">
        <f>Cover!$G$25</f>
        <v>NO</v>
      </c>
      <c r="B1853" s="322" t="s">
        <v>290</v>
      </c>
      <c r="C1853" s="320">
        <v>2013</v>
      </c>
      <c r="D1853" s="322" t="s">
        <v>291</v>
      </c>
      <c r="E1853" s="331" t="s">
        <v>247</v>
      </c>
      <c r="F1853" s="320" t="str">
        <f t="shared" si="28"/>
        <v>NO_M_2013_1000 m3_ST_1_2_NC_2_1</v>
      </c>
      <c r="G1853" s="663"/>
    </row>
    <row r="1854" spans="1:7" ht="13.5" thickBot="1" x14ac:dyDescent="0.25">
      <c r="A1854" s="369" t="str">
        <f>Cover!$G$25</f>
        <v>NO</v>
      </c>
      <c r="B1854" s="322" t="s">
        <v>290</v>
      </c>
      <c r="C1854" s="320">
        <v>2013</v>
      </c>
      <c r="D1854" s="322" t="s">
        <v>291</v>
      </c>
      <c r="E1854" s="331" t="s">
        <v>248</v>
      </c>
      <c r="F1854" s="320" t="str">
        <f t="shared" si="28"/>
        <v>NO_M_2013_1000 m3_ST_1_2_NC_2</v>
      </c>
      <c r="G1854" s="663"/>
    </row>
    <row r="1855" spans="1:7" ht="13.5" thickBot="1" x14ac:dyDescent="0.25">
      <c r="A1855" s="369" t="str">
        <f>Cover!$G$25</f>
        <v>NO</v>
      </c>
      <c r="B1855" s="322" t="s">
        <v>290</v>
      </c>
      <c r="C1855" s="320">
        <v>2013</v>
      </c>
      <c r="D1855" s="322" t="s">
        <v>291</v>
      </c>
      <c r="E1855" s="331" t="s">
        <v>249</v>
      </c>
      <c r="F1855" s="320" t="str">
        <f t="shared" si="28"/>
        <v>NO_M_2013_1000 m3_ST_1_2_NC_1_2</v>
      </c>
      <c r="G1855" s="663"/>
    </row>
    <row r="1856" spans="1:7" ht="13.5" thickBot="1" x14ac:dyDescent="0.25">
      <c r="A1856" s="369" t="str">
        <f>Cover!$G$25</f>
        <v>NO</v>
      </c>
      <c r="B1856" s="322" t="s">
        <v>290</v>
      </c>
      <c r="C1856" s="320">
        <v>2013</v>
      </c>
      <c r="D1856" s="322" t="s">
        <v>291</v>
      </c>
      <c r="E1856" s="331" t="s">
        <v>250</v>
      </c>
      <c r="F1856" s="320" t="str">
        <f t="shared" si="28"/>
        <v>NO_M_2013_1000 m3_ST_1_2_NC_2_2</v>
      </c>
      <c r="G1856" s="663"/>
    </row>
    <row r="1857" spans="1:7" ht="13.5" thickBot="1" x14ac:dyDescent="0.25">
      <c r="A1857" s="369" t="str">
        <f>Cover!$G$25</f>
        <v>NO</v>
      </c>
      <c r="B1857" s="322" t="s">
        <v>290</v>
      </c>
      <c r="C1857" s="320">
        <v>2013</v>
      </c>
      <c r="D1857" s="322" t="s">
        <v>291</v>
      </c>
      <c r="E1857" s="331" t="s">
        <v>251</v>
      </c>
      <c r="F1857" s="320" t="str">
        <f t="shared" si="28"/>
        <v>NO_M_2013_1000 m3_ST_1_2_NC_3</v>
      </c>
      <c r="G1857" s="663"/>
    </row>
    <row r="1858" spans="1:7" ht="13.5" thickBot="1" x14ac:dyDescent="0.25">
      <c r="A1858" s="369" t="str">
        <f>Cover!$G$25</f>
        <v>NO</v>
      </c>
      <c r="B1858" s="322" t="s">
        <v>290</v>
      </c>
      <c r="C1858" s="320">
        <v>2013</v>
      </c>
      <c r="D1858" s="322" t="s">
        <v>291</v>
      </c>
      <c r="E1858" s="331" t="s">
        <v>252</v>
      </c>
      <c r="F1858" s="320" t="str">
        <f t="shared" si="28"/>
        <v>NO_M_2013_1000 m3_ST_1_2_NC_1_3</v>
      </c>
      <c r="G1858" s="663"/>
    </row>
    <row r="1859" spans="1:7" ht="13.5" thickBot="1" x14ac:dyDescent="0.25">
      <c r="A1859" s="369" t="str">
        <f>Cover!$G$25</f>
        <v>NO</v>
      </c>
      <c r="B1859" s="322" t="s">
        <v>290</v>
      </c>
      <c r="C1859" s="320">
        <v>2013</v>
      </c>
      <c r="D1859" s="322" t="s">
        <v>291</v>
      </c>
      <c r="E1859" s="331" t="s">
        <v>253</v>
      </c>
      <c r="F1859" s="320" t="str">
        <f t="shared" ref="F1859:F1922" si="29">CONCATENATE(A1859,"_",B1859,"_",C1859,"_",D1859,"_",E1859)</f>
        <v>NO_M_2013_1000 m3_ST_1_2_NC_2_3</v>
      </c>
      <c r="G1859" s="663"/>
    </row>
    <row r="1860" spans="1:7" ht="13.5" thickBot="1" x14ac:dyDescent="0.25">
      <c r="A1860" s="369" t="str">
        <f>Cover!$G$25</f>
        <v>NO</v>
      </c>
      <c r="B1860" s="322" t="s">
        <v>290</v>
      </c>
      <c r="C1860" s="320">
        <v>2013</v>
      </c>
      <c r="D1860" s="322" t="s">
        <v>291</v>
      </c>
      <c r="E1860" s="331" t="s">
        <v>254</v>
      </c>
      <c r="F1860" s="320" t="str">
        <f t="shared" si="29"/>
        <v>NO_M_2013_1000 m3_ST_1_2_NC_4</v>
      </c>
      <c r="G1860" s="663"/>
    </row>
    <row r="1861" spans="1:7" ht="13.5" thickBot="1" x14ac:dyDescent="0.25">
      <c r="A1861" s="369" t="str">
        <f>Cover!$G$25</f>
        <v>NO</v>
      </c>
      <c r="B1861" s="322" t="s">
        <v>290</v>
      </c>
      <c r="C1861" s="320">
        <v>2013</v>
      </c>
      <c r="D1861" s="322" t="s">
        <v>291</v>
      </c>
      <c r="E1861" s="331" t="s">
        <v>255</v>
      </c>
      <c r="F1861" s="320" t="str">
        <f t="shared" si="29"/>
        <v>NO_M_2013_1000 m3_ST_1_2_NC_5</v>
      </c>
      <c r="G1861" s="663"/>
    </row>
    <row r="1862" spans="1:7" ht="13.5" thickBot="1" x14ac:dyDescent="0.25">
      <c r="A1862" s="369" t="str">
        <f>Cover!$G$25</f>
        <v>NO</v>
      </c>
      <c r="B1862" s="322" t="s">
        <v>290</v>
      </c>
      <c r="C1862" s="320">
        <v>2013</v>
      </c>
      <c r="D1862" s="322" t="s">
        <v>291</v>
      </c>
      <c r="E1862" s="331" t="s">
        <v>256</v>
      </c>
      <c r="F1862" s="320" t="str">
        <f t="shared" si="29"/>
        <v>NO_M_2013_1000 m3_ST_5_C</v>
      </c>
      <c r="G1862" s="663"/>
    </row>
    <row r="1863" spans="1:7" ht="13.5" thickBot="1" x14ac:dyDescent="0.25">
      <c r="A1863" s="369" t="str">
        <f>Cover!$G$25</f>
        <v>NO</v>
      </c>
      <c r="B1863" s="322" t="s">
        <v>290</v>
      </c>
      <c r="C1863" s="320">
        <v>2013</v>
      </c>
      <c r="D1863" s="322" t="s">
        <v>291</v>
      </c>
      <c r="E1863" s="331" t="s">
        <v>257</v>
      </c>
      <c r="F1863" s="320" t="str">
        <f t="shared" si="29"/>
        <v>NO_M_2013_1000 m3_ST_5_C_1</v>
      </c>
      <c r="G1863" s="663"/>
    </row>
    <row r="1864" spans="1:7" ht="13.5" thickBot="1" x14ac:dyDescent="0.25">
      <c r="A1864" s="369" t="str">
        <f>Cover!$G$25</f>
        <v>NO</v>
      </c>
      <c r="B1864" s="322" t="s">
        <v>290</v>
      </c>
      <c r="C1864" s="320">
        <v>2013</v>
      </c>
      <c r="D1864" s="322" t="s">
        <v>291</v>
      </c>
      <c r="E1864" s="331" t="s">
        <v>258</v>
      </c>
      <c r="F1864" s="320" t="str">
        <f t="shared" si="29"/>
        <v>NO_M_2013_1000 m3_ST_5_C_2</v>
      </c>
      <c r="G1864" s="663"/>
    </row>
    <row r="1865" spans="1:7" ht="13.5" thickBot="1" x14ac:dyDescent="0.25">
      <c r="A1865" s="369" t="str">
        <f>Cover!$G$25</f>
        <v>NO</v>
      </c>
      <c r="B1865" s="322" t="s">
        <v>290</v>
      </c>
      <c r="C1865" s="320">
        <v>2013</v>
      </c>
      <c r="D1865" s="322" t="s">
        <v>291</v>
      </c>
      <c r="E1865" s="331" t="s">
        <v>259</v>
      </c>
      <c r="F1865" s="320" t="str">
        <f t="shared" si="29"/>
        <v>NO_M_2013_1000 m3_ST_5_NC</v>
      </c>
      <c r="G1865" s="663"/>
    </row>
    <row r="1866" spans="1:7" ht="13.5" thickBot="1" x14ac:dyDescent="0.25">
      <c r="A1866" s="369" t="str">
        <f>Cover!$G$25</f>
        <v>NO</v>
      </c>
      <c r="B1866" s="322" t="s">
        <v>290</v>
      </c>
      <c r="C1866" s="320">
        <v>2013</v>
      </c>
      <c r="D1866" s="322" t="s">
        <v>291</v>
      </c>
      <c r="E1866" s="331" t="s">
        <v>260</v>
      </c>
      <c r="F1866" s="320" t="str">
        <f t="shared" si="29"/>
        <v>NO_M_2013_1000 m3_ST_5_NC_1</v>
      </c>
      <c r="G1866" s="663"/>
    </row>
    <row r="1867" spans="1:7" ht="13.5" thickBot="1" x14ac:dyDescent="0.25">
      <c r="A1867" s="369" t="str">
        <f>Cover!$G$25</f>
        <v>NO</v>
      </c>
      <c r="B1867" s="322" t="s">
        <v>290</v>
      </c>
      <c r="C1867" s="320">
        <v>2013</v>
      </c>
      <c r="D1867" s="322" t="s">
        <v>291</v>
      </c>
      <c r="E1867" s="331" t="s">
        <v>261</v>
      </c>
      <c r="F1867" s="320" t="str">
        <f t="shared" si="29"/>
        <v>NO_M_2013_1000 m3_ST_5_NC_2</v>
      </c>
      <c r="G1867" s="663"/>
    </row>
    <row r="1868" spans="1:7" ht="13.5" thickBot="1" x14ac:dyDescent="0.25">
      <c r="A1868" s="369" t="str">
        <f>Cover!$G$25</f>
        <v>NO</v>
      </c>
      <c r="B1868" s="322" t="s">
        <v>290</v>
      </c>
      <c r="C1868" s="320">
        <v>2013</v>
      </c>
      <c r="D1868" s="322" t="s">
        <v>291</v>
      </c>
      <c r="E1868" s="331" t="s">
        <v>262</v>
      </c>
      <c r="F1868" s="320" t="str">
        <f t="shared" si="29"/>
        <v>NO_M_2013_1000 m3_ST_5_NC_3</v>
      </c>
      <c r="G1868" s="663"/>
    </row>
    <row r="1869" spans="1:7" ht="13.5" thickBot="1" x14ac:dyDescent="0.25">
      <c r="A1869" s="369" t="str">
        <f>Cover!$G$25</f>
        <v>NO</v>
      </c>
      <c r="B1869" s="322" t="s">
        <v>290</v>
      </c>
      <c r="C1869" s="320">
        <v>2013</v>
      </c>
      <c r="D1869" s="322" t="s">
        <v>291</v>
      </c>
      <c r="E1869" s="331" t="s">
        <v>263</v>
      </c>
      <c r="F1869" s="320" t="str">
        <f t="shared" si="29"/>
        <v>NO_M_2013_1000 m3_ST_5_NC_4</v>
      </c>
      <c r="G1869" s="663"/>
    </row>
    <row r="1870" spans="1:7" ht="13.5" thickBot="1" x14ac:dyDescent="0.25">
      <c r="A1870" s="369" t="str">
        <f>Cover!$G$25</f>
        <v>NO</v>
      </c>
      <c r="B1870" s="322" t="s">
        <v>290</v>
      </c>
      <c r="C1870" s="320">
        <v>2013</v>
      </c>
      <c r="D1870" s="322" t="s">
        <v>291</v>
      </c>
      <c r="E1870" s="331" t="s">
        <v>264</v>
      </c>
      <c r="F1870" s="320" t="str">
        <f t="shared" si="29"/>
        <v>NO_M_2013_1000 m3_ST_5_NC_5</v>
      </c>
      <c r="G1870" s="663"/>
    </row>
    <row r="1871" spans="1:7" ht="13.5" thickBot="1" x14ac:dyDescent="0.25">
      <c r="A1871" s="369" t="str">
        <f>Cover!$G$25</f>
        <v>NO</v>
      </c>
      <c r="B1871" s="322" t="s">
        <v>290</v>
      </c>
      <c r="C1871" s="320">
        <v>2013</v>
      </c>
      <c r="D1871" s="322" t="s">
        <v>291</v>
      </c>
      <c r="E1871" s="331" t="s">
        <v>265</v>
      </c>
      <c r="F1871" s="320" t="str">
        <f t="shared" si="29"/>
        <v>NO_M_2013_1000 m3_ST_5_NC_6</v>
      </c>
      <c r="G1871" s="663"/>
    </row>
    <row r="1872" spans="1:7" ht="13.5" thickBot="1" x14ac:dyDescent="0.25">
      <c r="A1872" s="369" t="str">
        <f>Cover!$G$25</f>
        <v>NO</v>
      </c>
      <c r="B1872" s="322" t="s">
        <v>290</v>
      </c>
      <c r="C1872" s="320">
        <v>2013</v>
      </c>
      <c r="D1872" s="322" t="s">
        <v>291</v>
      </c>
      <c r="E1872" s="331" t="s">
        <v>266</v>
      </c>
      <c r="F1872" s="320" t="str">
        <f t="shared" si="29"/>
        <v>NO_M_2013_1000 m3_ST_5_NC_7</v>
      </c>
      <c r="G1872" s="663"/>
    </row>
    <row r="1873" spans="1:7" ht="13.5" thickBot="1" x14ac:dyDescent="0.25">
      <c r="A1873" s="369" t="str">
        <f>Cover!$G$25</f>
        <v>NO</v>
      </c>
      <c r="B1873" s="322" t="s">
        <v>290</v>
      </c>
      <c r="C1873" s="320">
        <v>2013</v>
      </c>
      <c r="D1873" s="322" t="s">
        <v>214</v>
      </c>
      <c r="E1873" s="331" t="s">
        <v>222</v>
      </c>
      <c r="F1873" s="320" t="str">
        <f t="shared" si="29"/>
        <v>NO_M_2013_1000 NAC_ST_1_2_C</v>
      </c>
      <c r="G1873" s="663"/>
    </row>
    <row r="1874" spans="1:7" ht="13.5" thickBot="1" x14ac:dyDescent="0.25">
      <c r="A1874" s="369" t="str">
        <f>Cover!$G$25</f>
        <v>NO</v>
      </c>
      <c r="B1874" s="322" t="s">
        <v>290</v>
      </c>
      <c r="C1874" s="320">
        <v>2013</v>
      </c>
      <c r="D1874" s="322" t="s">
        <v>214</v>
      </c>
      <c r="E1874" s="331" t="s">
        <v>223</v>
      </c>
      <c r="F1874" s="320" t="str">
        <f t="shared" si="29"/>
        <v>NO_M_2013_1000 NAC_ST_1_2_C_1</v>
      </c>
      <c r="G1874" s="663"/>
    </row>
    <row r="1875" spans="1:7" ht="13.5" thickBot="1" x14ac:dyDescent="0.25">
      <c r="A1875" s="369" t="str">
        <f>Cover!$G$25</f>
        <v>NO</v>
      </c>
      <c r="B1875" s="322" t="s">
        <v>290</v>
      </c>
      <c r="C1875" s="320">
        <v>2013</v>
      </c>
      <c r="D1875" s="322" t="s">
        <v>214</v>
      </c>
      <c r="E1875" s="331" t="s">
        <v>224</v>
      </c>
      <c r="F1875" s="320" t="str">
        <f t="shared" si="29"/>
        <v>NO_M_2013_1000 NAC_ST_1_2_C_1_1</v>
      </c>
      <c r="G1875" s="663"/>
    </row>
    <row r="1876" spans="1:7" ht="13.5" thickBot="1" x14ac:dyDescent="0.25">
      <c r="A1876" s="369" t="str">
        <f>Cover!$G$25</f>
        <v>NO</v>
      </c>
      <c r="B1876" s="322" t="s">
        <v>290</v>
      </c>
      <c r="C1876" s="320">
        <v>2013</v>
      </c>
      <c r="D1876" s="322" t="s">
        <v>214</v>
      </c>
      <c r="E1876" s="331" t="s">
        <v>225</v>
      </c>
      <c r="F1876" s="320" t="str">
        <f t="shared" si="29"/>
        <v>NO_M_2013_1000 NAC_ST_1_2_C_2_1</v>
      </c>
      <c r="G1876" s="663"/>
    </row>
    <row r="1877" spans="1:7" ht="13.5" thickBot="1" x14ac:dyDescent="0.25">
      <c r="A1877" s="369" t="str">
        <f>Cover!$G$25</f>
        <v>NO</v>
      </c>
      <c r="B1877" s="322" t="s">
        <v>290</v>
      </c>
      <c r="C1877" s="320">
        <v>2013</v>
      </c>
      <c r="D1877" s="322" t="s">
        <v>214</v>
      </c>
      <c r="E1877" s="331" t="s">
        <v>226</v>
      </c>
      <c r="F1877" s="320" t="str">
        <f t="shared" si="29"/>
        <v>NO_M_2013_1000 NAC_ST_1_2_C_2</v>
      </c>
      <c r="G1877" s="663"/>
    </row>
    <row r="1878" spans="1:7" ht="13.5" thickBot="1" x14ac:dyDescent="0.25">
      <c r="A1878" s="369" t="str">
        <f>Cover!$G$25</f>
        <v>NO</v>
      </c>
      <c r="B1878" s="322" t="s">
        <v>290</v>
      </c>
      <c r="C1878" s="320">
        <v>2013</v>
      </c>
      <c r="D1878" s="322" t="s">
        <v>214</v>
      </c>
      <c r="E1878" s="331" t="s">
        <v>239</v>
      </c>
      <c r="F1878" s="320" t="str">
        <f t="shared" si="29"/>
        <v>NO_M_2013_1000 NAC_ST_1_2_C_1_2</v>
      </c>
      <c r="G1878" s="663"/>
    </row>
    <row r="1879" spans="1:7" ht="13.5" thickBot="1" x14ac:dyDescent="0.25">
      <c r="A1879" s="369" t="str">
        <f>Cover!$G$25</f>
        <v>NO</v>
      </c>
      <c r="B1879" s="329" t="s">
        <v>290</v>
      </c>
      <c r="C1879" s="320">
        <v>2013</v>
      </c>
      <c r="D1879" s="329" t="s">
        <v>214</v>
      </c>
      <c r="E1879" s="339" t="s">
        <v>240</v>
      </c>
      <c r="F1879" s="320" t="str">
        <f t="shared" si="29"/>
        <v>NO_M_2013_1000 NAC_ST_1_2_C_2_2</v>
      </c>
      <c r="G1879" s="663"/>
    </row>
    <row r="1880" spans="1:7" ht="13.5" thickBot="1" x14ac:dyDescent="0.25">
      <c r="A1880" s="369" t="str">
        <f>Cover!$G$25</f>
        <v>NO</v>
      </c>
      <c r="B1880" s="324" t="s">
        <v>290</v>
      </c>
      <c r="C1880" s="320">
        <v>2013</v>
      </c>
      <c r="D1880" s="324" t="s">
        <v>214</v>
      </c>
      <c r="E1880" s="338" t="s">
        <v>241</v>
      </c>
      <c r="F1880" s="320" t="str">
        <f t="shared" si="29"/>
        <v>NO_M_2013_1000 NAC_ST_1_2_C_3</v>
      </c>
      <c r="G1880" s="663"/>
    </row>
    <row r="1881" spans="1:7" ht="13.5" thickBot="1" x14ac:dyDescent="0.25">
      <c r="A1881" s="369" t="str">
        <f>Cover!$G$25</f>
        <v>NO</v>
      </c>
      <c r="B1881" s="322" t="s">
        <v>290</v>
      </c>
      <c r="C1881" s="320">
        <v>2013</v>
      </c>
      <c r="D1881" s="322" t="s">
        <v>214</v>
      </c>
      <c r="E1881" s="331" t="s">
        <v>242</v>
      </c>
      <c r="F1881" s="320" t="str">
        <f t="shared" si="29"/>
        <v>NO_M_2013_1000 NAC_ST_1_2_C_1_3</v>
      </c>
      <c r="G1881" s="663"/>
    </row>
    <row r="1882" spans="1:7" ht="13.5" thickBot="1" x14ac:dyDescent="0.25">
      <c r="A1882" s="369" t="str">
        <f>Cover!$G$25</f>
        <v>NO</v>
      </c>
      <c r="B1882" s="322" t="s">
        <v>290</v>
      </c>
      <c r="C1882" s="320">
        <v>2013</v>
      </c>
      <c r="D1882" s="322" t="s">
        <v>214</v>
      </c>
      <c r="E1882" s="331" t="s">
        <v>243</v>
      </c>
      <c r="F1882" s="320" t="str">
        <f t="shared" si="29"/>
        <v>NO_M_2013_1000 NAC_ST_1_2_C_2_3</v>
      </c>
      <c r="G1882" s="663"/>
    </row>
    <row r="1883" spans="1:7" ht="13.5" thickBot="1" x14ac:dyDescent="0.25">
      <c r="A1883" s="369" t="str">
        <f>Cover!$G$25</f>
        <v>NO</v>
      </c>
      <c r="B1883" s="322" t="s">
        <v>290</v>
      </c>
      <c r="C1883" s="320">
        <v>2013</v>
      </c>
      <c r="D1883" s="322" t="s">
        <v>214</v>
      </c>
      <c r="E1883" s="331" t="s">
        <v>244</v>
      </c>
      <c r="F1883" s="320" t="str">
        <f t="shared" si="29"/>
        <v>NO_M_2013_1000 NAC_ST_1_2_NC</v>
      </c>
      <c r="G1883" s="663"/>
    </row>
    <row r="1884" spans="1:7" ht="13.5" thickBot="1" x14ac:dyDescent="0.25">
      <c r="A1884" s="369" t="str">
        <f>Cover!$G$25</f>
        <v>NO</v>
      </c>
      <c r="B1884" s="322" t="s">
        <v>290</v>
      </c>
      <c r="C1884" s="320">
        <v>2013</v>
      </c>
      <c r="D1884" s="322" t="s">
        <v>214</v>
      </c>
      <c r="E1884" s="331" t="s">
        <v>245</v>
      </c>
      <c r="F1884" s="320" t="str">
        <f t="shared" si="29"/>
        <v>NO_M_2013_1000 NAC_ST_1_2_NC_1</v>
      </c>
      <c r="G1884" s="663"/>
    </row>
    <row r="1885" spans="1:7" ht="13.5" thickBot="1" x14ac:dyDescent="0.25">
      <c r="A1885" s="369" t="str">
        <f>Cover!$G$25</f>
        <v>NO</v>
      </c>
      <c r="B1885" s="322" t="s">
        <v>290</v>
      </c>
      <c r="C1885" s="320">
        <v>2013</v>
      </c>
      <c r="D1885" s="322" t="s">
        <v>214</v>
      </c>
      <c r="E1885" s="331" t="s">
        <v>246</v>
      </c>
      <c r="F1885" s="320" t="str">
        <f t="shared" si="29"/>
        <v>NO_M_2013_1000 NAC_ST_1_2_NC_1_1</v>
      </c>
      <c r="G1885" s="663"/>
    </row>
    <row r="1886" spans="1:7" ht="13.5" thickBot="1" x14ac:dyDescent="0.25">
      <c r="A1886" s="369" t="str">
        <f>Cover!$G$25</f>
        <v>NO</v>
      </c>
      <c r="B1886" s="322" t="s">
        <v>290</v>
      </c>
      <c r="C1886" s="320">
        <v>2013</v>
      </c>
      <c r="D1886" s="322" t="s">
        <v>214</v>
      </c>
      <c r="E1886" s="331" t="s">
        <v>247</v>
      </c>
      <c r="F1886" s="320" t="str">
        <f t="shared" si="29"/>
        <v>NO_M_2013_1000 NAC_ST_1_2_NC_2_1</v>
      </c>
      <c r="G1886" s="663"/>
    </row>
    <row r="1887" spans="1:7" ht="13.5" thickBot="1" x14ac:dyDescent="0.25">
      <c r="A1887" s="369" t="str">
        <f>Cover!$G$25</f>
        <v>NO</v>
      </c>
      <c r="B1887" s="322" t="s">
        <v>290</v>
      </c>
      <c r="C1887" s="320">
        <v>2013</v>
      </c>
      <c r="D1887" s="322" t="s">
        <v>214</v>
      </c>
      <c r="E1887" s="331" t="s">
        <v>248</v>
      </c>
      <c r="F1887" s="320" t="str">
        <f t="shared" si="29"/>
        <v>NO_M_2013_1000 NAC_ST_1_2_NC_2</v>
      </c>
      <c r="G1887" s="663"/>
    </row>
    <row r="1888" spans="1:7" ht="13.5" thickBot="1" x14ac:dyDescent="0.25">
      <c r="A1888" s="369" t="str">
        <f>Cover!$G$25</f>
        <v>NO</v>
      </c>
      <c r="B1888" s="322" t="s">
        <v>290</v>
      </c>
      <c r="C1888" s="320">
        <v>2013</v>
      </c>
      <c r="D1888" s="322" t="s">
        <v>214</v>
      </c>
      <c r="E1888" s="331" t="s">
        <v>249</v>
      </c>
      <c r="F1888" s="320" t="str">
        <f t="shared" si="29"/>
        <v>NO_M_2013_1000 NAC_ST_1_2_NC_1_2</v>
      </c>
      <c r="G1888" s="663"/>
    </row>
    <row r="1889" spans="1:7" ht="13.5" thickBot="1" x14ac:dyDescent="0.25">
      <c r="A1889" s="369" t="str">
        <f>Cover!$G$25</f>
        <v>NO</v>
      </c>
      <c r="B1889" s="322" t="s">
        <v>290</v>
      </c>
      <c r="C1889" s="320">
        <v>2013</v>
      </c>
      <c r="D1889" s="322" t="s">
        <v>214</v>
      </c>
      <c r="E1889" s="331" t="s">
        <v>250</v>
      </c>
      <c r="F1889" s="320" t="str">
        <f t="shared" si="29"/>
        <v>NO_M_2013_1000 NAC_ST_1_2_NC_2_2</v>
      </c>
      <c r="G1889" s="663"/>
    </row>
    <row r="1890" spans="1:7" ht="13.5" thickBot="1" x14ac:dyDescent="0.25">
      <c r="A1890" s="369" t="str">
        <f>Cover!$G$25</f>
        <v>NO</v>
      </c>
      <c r="B1890" s="322" t="s">
        <v>290</v>
      </c>
      <c r="C1890" s="320">
        <v>2013</v>
      </c>
      <c r="D1890" s="322" t="s">
        <v>214</v>
      </c>
      <c r="E1890" s="331" t="s">
        <v>251</v>
      </c>
      <c r="F1890" s="320" t="str">
        <f t="shared" si="29"/>
        <v>NO_M_2013_1000 NAC_ST_1_2_NC_3</v>
      </c>
      <c r="G1890" s="663"/>
    </row>
    <row r="1891" spans="1:7" ht="13.5" thickBot="1" x14ac:dyDescent="0.25">
      <c r="A1891" s="369" t="str">
        <f>Cover!$G$25</f>
        <v>NO</v>
      </c>
      <c r="B1891" s="322" t="s">
        <v>290</v>
      </c>
      <c r="C1891" s="320">
        <v>2013</v>
      </c>
      <c r="D1891" s="322" t="s">
        <v>214</v>
      </c>
      <c r="E1891" s="331" t="s">
        <v>252</v>
      </c>
      <c r="F1891" s="320" t="str">
        <f t="shared" si="29"/>
        <v>NO_M_2013_1000 NAC_ST_1_2_NC_1_3</v>
      </c>
      <c r="G1891" s="663"/>
    </row>
    <row r="1892" spans="1:7" ht="13.5" thickBot="1" x14ac:dyDescent="0.25">
      <c r="A1892" s="369" t="str">
        <f>Cover!$G$25</f>
        <v>NO</v>
      </c>
      <c r="B1892" s="322" t="s">
        <v>290</v>
      </c>
      <c r="C1892" s="320">
        <v>2013</v>
      </c>
      <c r="D1892" s="322" t="s">
        <v>214</v>
      </c>
      <c r="E1892" s="331" t="s">
        <v>253</v>
      </c>
      <c r="F1892" s="320" t="str">
        <f t="shared" si="29"/>
        <v>NO_M_2013_1000 NAC_ST_1_2_NC_2_3</v>
      </c>
      <c r="G1892" s="663"/>
    </row>
    <row r="1893" spans="1:7" ht="13.5" thickBot="1" x14ac:dyDescent="0.25">
      <c r="A1893" s="369" t="str">
        <f>Cover!$G$25</f>
        <v>NO</v>
      </c>
      <c r="B1893" s="322" t="s">
        <v>290</v>
      </c>
      <c r="C1893" s="320">
        <v>2013</v>
      </c>
      <c r="D1893" s="322" t="s">
        <v>214</v>
      </c>
      <c r="E1893" s="331" t="s">
        <v>254</v>
      </c>
      <c r="F1893" s="320" t="str">
        <f t="shared" si="29"/>
        <v>NO_M_2013_1000 NAC_ST_1_2_NC_4</v>
      </c>
      <c r="G1893" s="663"/>
    </row>
    <row r="1894" spans="1:7" ht="13.5" thickBot="1" x14ac:dyDescent="0.25">
      <c r="A1894" s="369" t="str">
        <f>Cover!$G$25</f>
        <v>NO</v>
      </c>
      <c r="B1894" s="322" t="s">
        <v>290</v>
      </c>
      <c r="C1894" s="320">
        <v>2013</v>
      </c>
      <c r="D1894" s="322" t="s">
        <v>214</v>
      </c>
      <c r="E1894" s="331" t="s">
        <v>255</v>
      </c>
      <c r="F1894" s="320" t="str">
        <f t="shared" si="29"/>
        <v>NO_M_2013_1000 NAC_ST_1_2_NC_5</v>
      </c>
      <c r="G1894" s="663"/>
    </row>
    <row r="1895" spans="1:7" ht="13.5" thickBot="1" x14ac:dyDescent="0.25">
      <c r="A1895" s="369" t="str">
        <f>Cover!$G$25</f>
        <v>NO</v>
      </c>
      <c r="B1895" s="322" t="s">
        <v>290</v>
      </c>
      <c r="C1895" s="320">
        <v>2013</v>
      </c>
      <c r="D1895" s="322" t="s">
        <v>214</v>
      </c>
      <c r="E1895" s="331" t="s">
        <v>256</v>
      </c>
      <c r="F1895" s="320" t="str">
        <f t="shared" si="29"/>
        <v>NO_M_2013_1000 NAC_ST_5_C</v>
      </c>
      <c r="G1895" s="663"/>
    </row>
    <row r="1896" spans="1:7" ht="13.5" thickBot="1" x14ac:dyDescent="0.25">
      <c r="A1896" s="369" t="str">
        <f>Cover!$G$25</f>
        <v>NO</v>
      </c>
      <c r="B1896" s="322" t="s">
        <v>290</v>
      </c>
      <c r="C1896" s="320">
        <v>2013</v>
      </c>
      <c r="D1896" s="322" t="s">
        <v>214</v>
      </c>
      <c r="E1896" s="331" t="s">
        <v>257</v>
      </c>
      <c r="F1896" s="320" t="str">
        <f t="shared" si="29"/>
        <v>NO_M_2013_1000 NAC_ST_5_C_1</v>
      </c>
      <c r="G1896" s="663"/>
    </row>
    <row r="1897" spans="1:7" ht="13.5" thickBot="1" x14ac:dyDescent="0.25">
      <c r="A1897" s="369" t="str">
        <f>Cover!$G$25</f>
        <v>NO</v>
      </c>
      <c r="B1897" s="322" t="s">
        <v>290</v>
      </c>
      <c r="C1897" s="320">
        <v>2013</v>
      </c>
      <c r="D1897" s="322" t="s">
        <v>214</v>
      </c>
      <c r="E1897" s="331" t="s">
        <v>258</v>
      </c>
      <c r="F1897" s="320" t="str">
        <f t="shared" si="29"/>
        <v>NO_M_2013_1000 NAC_ST_5_C_2</v>
      </c>
      <c r="G1897" s="663"/>
    </row>
    <row r="1898" spans="1:7" ht="13.5" thickBot="1" x14ac:dyDescent="0.25">
      <c r="A1898" s="369" t="str">
        <f>Cover!$G$25</f>
        <v>NO</v>
      </c>
      <c r="B1898" s="322" t="s">
        <v>290</v>
      </c>
      <c r="C1898" s="320">
        <v>2013</v>
      </c>
      <c r="D1898" s="322" t="s">
        <v>214</v>
      </c>
      <c r="E1898" s="331" t="s">
        <v>259</v>
      </c>
      <c r="F1898" s="320" t="str">
        <f t="shared" si="29"/>
        <v>NO_M_2013_1000 NAC_ST_5_NC</v>
      </c>
      <c r="G1898" s="663"/>
    </row>
    <row r="1899" spans="1:7" ht="13.5" thickBot="1" x14ac:dyDescent="0.25">
      <c r="A1899" s="369" t="str">
        <f>Cover!$G$25</f>
        <v>NO</v>
      </c>
      <c r="B1899" s="322" t="s">
        <v>290</v>
      </c>
      <c r="C1899" s="320">
        <v>2013</v>
      </c>
      <c r="D1899" s="322" t="s">
        <v>214</v>
      </c>
      <c r="E1899" s="331" t="s">
        <v>260</v>
      </c>
      <c r="F1899" s="320" t="str">
        <f t="shared" si="29"/>
        <v>NO_M_2013_1000 NAC_ST_5_NC_1</v>
      </c>
      <c r="G1899" s="663"/>
    </row>
    <row r="1900" spans="1:7" ht="13.5" thickBot="1" x14ac:dyDescent="0.25">
      <c r="A1900" s="369" t="str">
        <f>Cover!$G$25</f>
        <v>NO</v>
      </c>
      <c r="B1900" s="322" t="s">
        <v>290</v>
      </c>
      <c r="C1900" s="320">
        <v>2013</v>
      </c>
      <c r="D1900" s="322" t="s">
        <v>214</v>
      </c>
      <c r="E1900" s="331" t="s">
        <v>261</v>
      </c>
      <c r="F1900" s="320" t="str">
        <f t="shared" si="29"/>
        <v>NO_M_2013_1000 NAC_ST_5_NC_2</v>
      </c>
      <c r="G1900" s="663"/>
    </row>
    <row r="1901" spans="1:7" ht="13.5" thickBot="1" x14ac:dyDescent="0.25">
      <c r="A1901" s="369" t="str">
        <f>Cover!$G$25</f>
        <v>NO</v>
      </c>
      <c r="B1901" s="322" t="s">
        <v>290</v>
      </c>
      <c r="C1901" s="320">
        <v>2013</v>
      </c>
      <c r="D1901" s="322" t="s">
        <v>214</v>
      </c>
      <c r="E1901" s="331" t="s">
        <v>262</v>
      </c>
      <c r="F1901" s="320" t="str">
        <f t="shared" si="29"/>
        <v>NO_M_2013_1000 NAC_ST_5_NC_3</v>
      </c>
      <c r="G1901" s="663"/>
    </row>
    <row r="1902" spans="1:7" ht="13.5" thickBot="1" x14ac:dyDescent="0.25">
      <c r="A1902" s="369" t="str">
        <f>Cover!$G$25</f>
        <v>NO</v>
      </c>
      <c r="B1902" s="322" t="s">
        <v>290</v>
      </c>
      <c r="C1902" s="320">
        <v>2013</v>
      </c>
      <c r="D1902" s="322" t="s">
        <v>214</v>
      </c>
      <c r="E1902" s="331" t="s">
        <v>263</v>
      </c>
      <c r="F1902" s="320" t="str">
        <f t="shared" si="29"/>
        <v>NO_M_2013_1000 NAC_ST_5_NC_4</v>
      </c>
      <c r="G1902" s="663"/>
    </row>
    <row r="1903" spans="1:7" ht="13.5" thickBot="1" x14ac:dyDescent="0.25">
      <c r="A1903" s="369" t="str">
        <f>Cover!$G$25</f>
        <v>NO</v>
      </c>
      <c r="B1903" s="322" t="s">
        <v>290</v>
      </c>
      <c r="C1903" s="320">
        <v>2013</v>
      </c>
      <c r="D1903" s="322" t="s">
        <v>214</v>
      </c>
      <c r="E1903" s="331" t="s">
        <v>264</v>
      </c>
      <c r="F1903" s="320" t="str">
        <f t="shared" si="29"/>
        <v>NO_M_2013_1000 NAC_ST_5_NC_5</v>
      </c>
      <c r="G1903" s="663"/>
    </row>
    <row r="1904" spans="1:7" ht="13.5" thickBot="1" x14ac:dyDescent="0.25">
      <c r="A1904" s="369" t="str">
        <f>Cover!$G$25</f>
        <v>NO</v>
      </c>
      <c r="B1904" s="322" t="s">
        <v>290</v>
      </c>
      <c r="C1904" s="320">
        <v>2013</v>
      </c>
      <c r="D1904" s="322" t="s">
        <v>214</v>
      </c>
      <c r="E1904" s="331" t="s">
        <v>265</v>
      </c>
      <c r="F1904" s="320" t="str">
        <f t="shared" si="29"/>
        <v>NO_M_2013_1000 NAC_ST_5_NC_6</v>
      </c>
      <c r="G1904" s="663"/>
    </row>
    <row r="1905" spans="1:7" ht="13.5" thickBot="1" x14ac:dyDescent="0.25">
      <c r="A1905" s="369" t="str">
        <f>Cover!$G$25</f>
        <v>NO</v>
      </c>
      <c r="B1905" s="322" t="s">
        <v>290</v>
      </c>
      <c r="C1905" s="320">
        <v>2013</v>
      </c>
      <c r="D1905" s="322" t="s">
        <v>214</v>
      </c>
      <c r="E1905" s="331" t="s">
        <v>266</v>
      </c>
      <c r="F1905" s="320" t="str">
        <f t="shared" si="29"/>
        <v>NO_M_2013_1000 NAC_ST_5_NC_7</v>
      </c>
      <c r="G1905" s="663"/>
    </row>
    <row r="1906" spans="1:7" ht="13.5" thickBot="1" x14ac:dyDescent="0.25">
      <c r="A1906" s="369" t="str">
        <f>Cover!$G$25</f>
        <v>NO</v>
      </c>
      <c r="B1906" s="322" t="s">
        <v>294</v>
      </c>
      <c r="C1906" s="320">
        <v>2013</v>
      </c>
      <c r="D1906" s="322" t="s">
        <v>291</v>
      </c>
      <c r="E1906" s="331" t="s">
        <v>222</v>
      </c>
      <c r="F1906" s="320" t="str">
        <f t="shared" si="29"/>
        <v>NO_X_2013_1000 m3_ST_1_2_C</v>
      </c>
      <c r="G1906" s="663"/>
    </row>
    <row r="1907" spans="1:7" ht="13.5" thickBot="1" x14ac:dyDescent="0.25">
      <c r="A1907" s="369" t="str">
        <f>Cover!$G$25</f>
        <v>NO</v>
      </c>
      <c r="B1907" s="322" t="s">
        <v>294</v>
      </c>
      <c r="C1907" s="320">
        <v>2013</v>
      </c>
      <c r="D1907" s="322" t="s">
        <v>291</v>
      </c>
      <c r="E1907" s="331" t="s">
        <v>223</v>
      </c>
      <c r="F1907" s="320" t="str">
        <f t="shared" si="29"/>
        <v>NO_X_2013_1000 m3_ST_1_2_C_1</v>
      </c>
      <c r="G1907" s="663"/>
    </row>
    <row r="1908" spans="1:7" ht="13.5" thickBot="1" x14ac:dyDescent="0.25">
      <c r="A1908" s="369" t="str">
        <f>Cover!$G$25</f>
        <v>NO</v>
      </c>
      <c r="B1908" s="322" t="s">
        <v>294</v>
      </c>
      <c r="C1908" s="320">
        <v>2013</v>
      </c>
      <c r="D1908" s="322" t="s">
        <v>291</v>
      </c>
      <c r="E1908" s="331" t="s">
        <v>224</v>
      </c>
      <c r="F1908" s="320" t="str">
        <f t="shared" si="29"/>
        <v>NO_X_2013_1000 m3_ST_1_2_C_1_1</v>
      </c>
      <c r="G1908" s="663"/>
    </row>
    <row r="1909" spans="1:7" ht="13.5" thickBot="1" x14ac:dyDescent="0.25">
      <c r="A1909" s="369" t="str">
        <f>Cover!$G$25</f>
        <v>NO</v>
      </c>
      <c r="B1909" s="322" t="s">
        <v>294</v>
      </c>
      <c r="C1909" s="320">
        <v>2013</v>
      </c>
      <c r="D1909" s="322" t="s">
        <v>291</v>
      </c>
      <c r="E1909" s="331" t="s">
        <v>225</v>
      </c>
      <c r="F1909" s="320" t="str">
        <f t="shared" si="29"/>
        <v>NO_X_2013_1000 m3_ST_1_2_C_2_1</v>
      </c>
      <c r="G1909" s="663"/>
    </row>
    <row r="1910" spans="1:7" ht="13.5" thickBot="1" x14ac:dyDescent="0.25">
      <c r="A1910" s="369" t="str">
        <f>Cover!$G$25</f>
        <v>NO</v>
      </c>
      <c r="B1910" s="322" t="s">
        <v>294</v>
      </c>
      <c r="C1910" s="320">
        <v>2013</v>
      </c>
      <c r="D1910" s="322" t="s">
        <v>291</v>
      </c>
      <c r="E1910" s="331" t="s">
        <v>226</v>
      </c>
      <c r="F1910" s="320" t="str">
        <f t="shared" si="29"/>
        <v>NO_X_2013_1000 m3_ST_1_2_C_2</v>
      </c>
      <c r="G1910" s="663"/>
    </row>
    <row r="1911" spans="1:7" ht="13.5" thickBot="1" x14ac:dyDescent="0.25">
      <c r="A1911" s="369" t="str">
        <f>Cover!$G$25</f>
        <v>NO</v>
      </c>
      <c r="B1911" s="322" t="s">
        <v>294</v>
      </c>
      <c r="C1911" s="320">
        <v>2013</v>
      </c>
      <c r="D1911" s="322" t="s">
        <v>291</v>
      </c>
      <c r="E1911" s="331" t="s">
        <v>239</v>
      </c>
      <c r="F1911" s="320" t="str">
        <f t="shared" si="29"/>
        <v>NO_X_2013_1000 m3_ST_1_2_C_1_2</v>
      </c>
      <c r="G1911" s="663"/>
    </row>
    <row r="1912" spans="1:7" ht="13.5" thickBot="1" x14ac:dyDescent="0.25">
      <c r="A1912" s="369" t="str">
        <f>Cover!$G$25</f>
        <v>NO</v>
      </c>
      <c r="B1912" s="322" t="s">
        <v>294</v>
      </c>
      <c r="C1912" s="320">
        <v>2013</v>
      </c>
      <c r="D1912" s="322" t="s">
        <v>291</v>
      </c>
      <c r="E1912" s="331" t="s">
        <v>240</v>
      </c>
      <c r="F1912" s="320" t="str">
        <f t="shared" si="29"/>
        <v>NO_X_2013_1000 m3_ST_1_2_C_2_2</v>
      </c>
      <c r="G1912" s="663"/>
    </row>
    <row r="1913" spans="1:7" ht="13.5" thickBot="1" x14ac:dyDescent="0.25">
      <c r="A1913" s="369" t="str">
        <f>Cover!$G$25</f>
        <v>NO</v>
      </c>
      <c r="B1913" s="322" t="s">
        <v>294</v>
      </c>
      <c r="C1913" s="320">
        <v>2013</v>
      </c>
      <c r="D1913" s="322" t="s">
        <v>291</v>
      </c>
      <c r="E1913" s="331" t="s">
        <v>241</v>
      </c>
      <c r="F1913" s="320" t="str">
        <f t="shared" si="29"/>
        <v>NO_X_2013_1000 m3_ST_1_2_C_3</v>
      </c>
      <c r="G1913" s="663"/>
    </row>
    <row r="1914" spans="1:7" ht="13.5" thickBot="1" x14ac:dyDescent="0.25">
      <c r="A1914" s="369" t="str">
        <f>Cover!$G$25</f>
        <v>NO</v>
      </c>
      <c r="B1914" s="322" t="s">
        <v>294</v>
      </c>
      <c r="C1914" s="320">
        <v>2013</v>
      </c>
      <c r="D1914" s="322" t="s">
        <v>291</v>
      </c>
      <c r="E1914" s="331" t="s">
        <v>242</v>
      </c>
      <c r="F1914" s="320" t="str">
        <f t="shared" si="29"/>
        <v>NO_X_2013_1000 m3_ST_1_2_C_1_3</v>
      </c>
      <c r="G1914" s="663"/>
    </row>
    <row r="1915" spans="1:7" ht="13.5" thickBot="1" x14ac:dyDescent="0.25">
      <c r="A1915" s="369" t="str">
        <f>Cover!$G$25</f>
        <v>NO</v>
      </c>
      <c r="B1915" s="322" t="s">
        <v>294</v>
      </c>
      <c r="C1915" s="320">
        <v>2013</v>
      </c>
      <c r="D1915" s="322" t="s">
        <v>291</v>
      </c>
      <c r="E1915" s="331" t="s">
        <v>243</v>
      </c>
      <c r="F1915" s="320" t="str">
        <f t="shared" si="29"/>
        <v>NO_X_2013_1000 m3_ST_1_2_C_2_3</v>
      </c>
      <c r="G1915" s="663"/>
    </row>
    <row r="1916" spans="1:7" ht="13.5" thickBot="1" x14ac:dyDescent="0.25">
      <c r="A1916" s="369" t="str">
        <f>Cover!$G$25</f>
        <v>NO</v>
      </c>
      <c r="B1916" s="322" t="s">
        <v>294</v>
      </c>
      <c r="C1916" s="320">
        <v>2013</v>
      </c>
      <c r="D1916" s="322" t="s">
        <v>291</v>
      </c>
      <c r="E1916" s="331" t="s">
        <v>244</v>
      </c>
      <c r="F1916" s="320" t="str">
        <f t="shared" si="29"/>
        <v>NO_X_2013_1000 m3_ST_1_2_NC</v>
      </c>
      <c r="G1916" s="663"/>
    </row>
    <row r="1917" spans="1:7" ht="13.5" thickBot="1" x14ac:dyDescent="0.25">
      <c r="A1917" s="369" t="str">
        <f>Cover!$G$25</f>
        <v>NO</v>
      </c>
      <c r="B1917" s="322" t="s">
        <v>294</v>
      </c>
      <c r="C1917" s="320">
        <v>2013</v>
      </c>
      <c r="D1917" s="322" t="s">
        <v>291</v>
      </c>
      <c r="E1917" s="331" t="s">
        <v>245</v>
      </c>
      <c r="F1917" s="320" t="str">
        <f t="shared" si="29"/>
        <v>NO_X_2013_1000 m3_ST_1_2_NC_1</v>
      </c>
      <c r="G1917" s="663"/>
    </row>
    <row r="1918" spans="1:7" ht="13.5" thickBot="1" x14ac:dyDescent="0.25">
      <c r="A1918" s="369" t="str">
        <f>Cover!$G$25</f>
        <v>NO</v>
      </c>
      <c r="B1918" s="322" t="s">
        <v>294</v>
      </c>
      <c r="C1918" s="320">
        <v>2013</v>
      </c>
      <c r="D1918" s="322" t="s">
        <v>291</v>
      </c>
      <c r="E1918" s="331" t="s">
        <v>246</v>
      </c>
      <c r="F1918" s="320" t="str">
        <f t="shared" si="29"/>
        <v>NO_X_2013_1000 m3_ST_1_2_NC_1_1</v>
      </c>
      <c r="G1918" s="663"/>
    </row>
    <row r="1919" spans="1:7" ht="13.5" thickBot="1" x14ac:dyDescent="0.25">
      <c r="A1919" s="369" t="str">
        <f>Cover!$G$25</f>
        <v>NO</v>
      </c>
      <c r="B1919" s="322" t="s">
        <v>294</v>
      </c>
      <c r="C1919" s="320">
        <v>2013</v>
      </c>
      <c r="D1919" s="322" t="s">
        <v>291</v>
      </c>
      <c r="E1919" s="331" t="s">
        <v>247</v>
      </c>
      <c r="F1919" s="320" t="str">
        <f t="shared" si="29"/>
        <v>NO_X_2013_1000 m3_ST_1_2_NC_2_1</v>
      </c>
      <c r="G1919" s="663"/>
    </row>
    <row r="1920" spans="1:7" ht="13.5" thickBot="1" x14ac:dyDescent="0.25">
      <c r="A1920" s="369" t="str">
        <f>Cover!$G$25</f>
        <v>NO</v>
      </c>
      <c r="B1920" s="322" t="s">
        <v>294</v>
      </c>
      <c r="C1920" s="320">
        <v>2013</v>
      </c>
      <c r="D1920" s="322" t="s">
        <v>291</v>
      </c>
      <c r="E1920" s="331" t="s">
        <v>248</v>
      </c>
      <c r="F1920" s="320" t="str">
        <f t="shared" si="29"/>
        <v>NO_X_2013_1000 m3_ST_1_2_NC_2</v>
      </c>
      <c r="G1920" s="663"/>
    </row>
    <row r="1921" spans="1:7" ht="13.5" thickBot="1" x14ac:dyDescent="0.25">
      <c r="A1921" s="369" t="str">
        <f>Cover!$G$25</f>
        <v>NO</v>
      </c>
      <c r="B1921" s="322" t="s">
        <v>294</v>
      </c>
      <c r="C1921" s="320">
        <v>2013</v>
      </c>
      <c r="D1921" s="322" t="s">
        <v>291</v>
      </c>
      <c r="E1921" s="331" t="s">
        <v>249</v>
      </c>
      <c r="F1921" s="320" t="str">
        <f t="shared" si="29"/>
        <v>NO_X_2013_1000 m3_ST_1_2_NC_1_2</v>
      </c>
      <c r="G1921" s="663"/>
    </row>
    <row r="1922" spans="1:7" ht="13.5" thickBot="1" x14ac:dyDescent="0.25">
      <c r="A1922" s="369" t="str">
        <f>Cover!$G$25</f>
        <v>NO</v>
      </c>
      <c r="B1922" s="322" t="s">
        <v>294</v>
      </c>
      <c r="C1922" s="320">
        <v>2013</v>
      </c>
      <c r="D1922" s="322" t="s">
        <v>291</v>
      </c>
      <c r="E1922" s="331" t="s">
        <v>250</v>
      </c>
      <c r="F1922" s="320" t="str">
        <f t="shared" si="29"/>
        <v>NO_X_2013_1000 m3_ST_1_2_NC_2_2</v>
      </c>
      <c r="G1922" s="663"/>
    </row>
    <row r="1923" spans="1:7" ht="13.5" thickBot="1" x14ac:dyDescent="0.25">
      <c r="A1923" s="369" t="str">
        <f>Cover!$G$25</f>
        <v>NO</v>
      </c>
      <c r="B1923" s="322" t="s">
        <v>294</v>
      </c>
      <c r="C1923" s="320">
        <v>2013</v>
      </c>
      <c r="D1923" s="322" t="s">
        <v>291</v>
      </c>
      <c r="E1923" s="331" t="s">
        <v>251</v>
      </c>
      <c r="F1923" s="320" t="str">
        <f t="shared" ref="F1923:F1986" si="30">CONCATENATE(A1923,"_",B1923,"_",C1923,"_",D1923,"_",E1923)</f>
        <v>NO_X_2013_1000 m3_ST_1_2_NC_3</v>
      </c>
      <c r="G1923" s="663"/>
    </row>
    <row r="1924" spans="1:7" ht="13.5" thickBot="1" x14ac:dyDescent="0.25">
      <c r="A1924" s="369" t="str">
        <f>Cover!$G$25</f>
        <v>NO</v>
      </c>
      <c r="B1924" s="322" t="s">
        <v>294</v>
      </c>
      <c r="C1924" s="320">
        <v>2013</v>
      </c>
      <c r="D1924" s="322" t="s">
        <v>291</v>
      </c>
      <c r="E1924" s="331" t="s">
        <v>252</v>
      </c>
      <c r="F1924" s="320" t="str">
        <f t="shared" si="30"/>
        <v>NO_X_2013_1000 m3_ST_1_2_NC_1_3</v>
      </c>
      <c r="G1924" s="663"/>
    </row>
    <row r="1925" spans="1:7" ht="13.5" thickBot="1" x14ac:dyDescent="0.25">
      <c r="A1925" s="369" t="str">
        <f>Cover!$G$25</f>
        <v>NO</v>
      </c>
      <c r="B1925" s="322" t="s">
        <v>294</v>
      </c>
      <c r="C1925" s="320">
        <v>2013</v>
      </c>
      <c r="D1925" s="322" t="s">
        <v>291</v>
      </c>
      <c r="E1925" s="331" t="s">
        <v>253</v>
      </c>
      <c r="F1925" s="320" t="str">
        <f t="shared" si="30"/>
        <v>NO_X_2013_1000 m3_ST_1_2_NC_2_3</v>
      </c>
      <c r="G1925" s="663"/>
    </row>
    <row r="1926" spans="1:7" ht="13.5" thickBot="1" x14ac:dyDescent="0.25">
      <c r="A1926" s="369" t="str">
        <f>Cover!$G$25</f>
        <v>NO</v>
      </c>
      <c r="B1926" s="322" t="s">
        <v>294</v>
      </c>
      <c r="C1926" s="320">
        <v>2013</v>
      </c>
      <c r="D1926" s="322" t="s">
        <v>291</v>
      </c>
      <c r="E1926" s="331" t="s">
        <v>254</v>
      </c>
      <c r="F1926" s="320" t="str">
        <f t="shared" si="30"/>
        <v>NO_X_2013_1000 m3_ST_1_2_NC_4</v>
      </c>
      <c r="G1926" s="663"/>
    </row>
    <row r="1927" spans="1:7" ht="13.5" thickBot="1" x14ac:dyDescent="0.25">
      <c r="A1927" s="369" t="str">
        <f>Cover!$G$25</f>
        <v>NO</v>
      </c>
      <c r="B1927" s="322" t="s">
        <v>294</v>
      </c>
      <c r="C1927" s="320">
        <v>2013</v>
      </c>
      <c r="D1927" s="322" t="s">
        <v>291</v>
      </c>
      <c r="E1927" s="331" t="s">
        <v>255</v>
      </c>
      <c r="F1927" s="320" t="str">
        <f t="shared" si="30"/>
        <v>NO_X_2013_1000 m3_ST_1_2_NC_5</v>
      </c>
      <c r="G1927" s="663"/>
    </row>
    <row r="1928" spans="1:7" ht="13.5" thickBot="1" x14ac:dyDescent="0.25">
      <c r="A1928" s="369" t="str">
        <f>Cover!$G$25</f>
        <v>NO</v>
      </c>
      <c r="B1928" s="322" t="s">
        <v>294</v>
      </c>
      <c r="C1928" s="320">
        <v>2013</v>
      </c>
      <c r="D1928" s="322" t="s">
        <v>291</v>
      </c>
      <c r="E1928" s="331" t="s">
        <v>256</v>
      </c>
      <c r="F1928" s="320" t="str">
        <f t="shared" si="30"/>
        <v>NO_X_2013_1000 m3_ST_5_C</v>
      </c>
      <c r="G1928" s="663"/>
    </row>
    <row r="1929" spans="1:7" ht="13.5" thickBot="1" x14ac:dyDescent="0.25">
      <c r="A1929" s="369" t="str">
        <f>Cover!$G$25</f>
        <v>NO</v>
      </c>
      <c r="B1929" s="322" t="s">
        <v>294</v>
      </c>
      <c r="C1929" s="320">
        <v>2013</v>
      </c>
      <c r="D1929" s="322" t="s">
        <v>291</v>
      </c>
      <c r="E1929" s="331" t="s">
        <v>257</v>
      </c>
      <c r="F1929" s="320" t="str">
        <f t="shared" si="30"/>
        <v>NO_X_2013_1000 m3_ST_5_C_1</v>
      </c>
      <c r="G1929" s="663"/>
    </row>
    <row r="1930" spans="1:7" ht="13.5" thickBot="1" x14ac:dyDescent="0.25">
      <c r="A1930" s="369" t="str">
        <f>Cover!$G$25</f>
        <v>NO</v>
      </c>
      <c r="B1930" s="322" t="s">
        <v>294</v>
      </c>
      <c r="C1930" s="320">
        <v>2013</v>
      </c>
      <c r="D1930" s="322" t="s">
        <v>291</v>
      </c>
      <c r="E1930" s="331" t="s">
        <v>258</v>
      </c>
      <c r="F1930" s="320" t="str">
        <f t="shared" si="30"/>
        <v>NO_X_2013_1000 m3_ST_5_C_2</v>
      </c>
      <c r="G1930" s="663"/>
    </row>
    <row r="1931" spans="1:7" ht="13.5" thickBot="1" x14ac:dyDescent="0.25">
      <c r="A1931" s="369" t="str">
        <f>Cover!$G$25</f>
        <v>NO</v>
      </c>
      <c r="B1931" s="322" t="s">
        <v>294</v>
      </c>
      <c r="C1931" s="320">
        <v>2013</v>
      </c>
      <c r="D1931" s="322" t="s">
        <v>291</v>
      </c>
      <c r="E1931" s="331" t="s">
        <v>259</v>
      </c>
      <c r="F1931" s="320" t="str">
        <f t="shared" si="30"/>
        <v>NO_X_2013_1000 m3_ST_5_NC</v>
      </c>
      <c r="G1931" s="663"/>
    </row>
    <row r="1932" spans="1:7" ht="13.5" thickBot="1" x14ac:dyDescent="0.25">
      <c r="A1932" s="369" t="str">
        <f>Cover!$G$25</f>
        <v>NO</v>
      </c>
      <c r="B1932" s="322" t="s">
        <v>294</v>
      </c>
      <c r="C1932" s="320">
        <v>2013</v>
      </c>
      <c r="D1932" s="322" t="s">
        <v>291</v>
      </c>
      <c r="E1932" s="331" t="s">
        <v>260</v>
      </c>
      <c r="F1932" s="320" t="str">
        <f t="shared" si="30"/>
        <v>NO_X_2013_1000 m3_ST_5_NC_1</v>
      </c>
      <c r="G1932" s="663"/>
    </row>
    <row r="1933" spans="1:7" ht="13.5" thickBot="1" x14ac:dyDescent="0.25">
      <c r="A1933" s="369" t="str">
        <f>Cover!$G$25</f>
        <v>NO</v>
      </c>
      <c r="B1933" s="340" t="s">
        <v>294</v>
      </c>
      <c r="C1933" s="320">
        <v>2013</v>
      </c>
      <c r="D1933" s="340" t="s">
        <v>291</v>
      </c>
      <c r="E1933" s="344" t="s">
        <v>261</v>
      </c>
      <c r="F1933" s="320" t="str">
        <f t="shared" si="30"/>
        <v>NO_X_2013_1000 m3_ST_5_NC_2</v>
      </c>
      <c r="G1933" s="663"/>
    </row>
    <row r="1934" spans="1:7" ht="13.5" thickBot="1" x14ac:dyDescent="0.25">
      <c r="A1934" s="369" t="str">
        <f>Cover!$G$25</f>
        <v>NO</v>
      </c>
      <c r="B1934" s="324" t="s">
        <v>294</v>
      </c>
      <c r="C1934" s="320">
        <v>2013</v>
      </c>
      <c r="D1934" s="324" t="s">
        <v>291</v>
      </c>
      <c r="E1934" s="338" t="s">
        <v>262</v>
      </c>
      <c r="F1934" s="320" t="str">
        <f t="shared" si="30"/>
        <v>NO_X_2013_1000 m3_ST_5_NC_3</v>
      </c>
      <c r="G1934" s="663"/>
    </row>
    <row r="1935" spans="1:7" ht="13.5" thickBot="1" x14ac:dyDescent="0.25">
      <c r="A1935" s="369" t="str">
        <f>Cover!$G$25</f>
        <v>NO</v>
      </c>
      <c r="B1935" s="322" t="s">
        <v>294</v>
      </c>
      <c r="C1935" s="320">
        <v>2013</v>
      </c>
      <c r="D1935" s="322" t="s">
        <v>291</v>
      </c>
      <c r="E1935" s="331" t="s">
        <v>263</v>
      </c>
      <c r="F1935" s="320" t="str">
        <f t="shared" si="30"/>
        <v>NO_X_2013_1000 m3_ST_5_NC_4</v>
      </c>
      <c r="G1935" s="663"/>
    </row>
    <row r="1936" spans="1:7" ht="13.5" thickBot="1" x14ac:dyDescent="0.25">
      <c r="A1936" s="369" t="str">
        <f>Cover!$G$25</f>
        <v>NO</v>
      </c>
      <c r="B1936" s="322" t="s">
        <v>294</v>
      </c>
      <c r="C1936" s="320">
        <v>2013</v>
      </c>
      <c r="D1936" s="322" t="s">
        <v>291</v>
      </c>
      <c r="E1936" s="331" t="s">
        <v>264</v>
      </c>
      <c r="F1936" s="320" t="str">
        <f t="shared" si="30"/>
        <v>NO_X_2013_1000 m3_ST_5_NC_5</v>
      </c>
      <c r="G1936" s="663"/>
    </row>
    <row r="1937" spans="1:7" ht="13.5" thickBot="1" x14ac:dyDescent="0.25">
      <c r="A1937" s="369" t="str">
        <f>Cover!$G$25</f>
        <v>NO</v>
      </c>
      <c r="B1937" s="322" t="s">
        <v>294</v>
      </c>
      <c r="C1937" s="320">
        <v>2013</v>
      </c>
      <c r="D1937" s="322" t="s">
        <v>291</v>
      </c>
      <c r="E1937" s="331" t="s">
        <v>265</v>
      </c>
      <c r="F1937" s="320" t="str">
        <f t="shared" si="30"/>
        <v>NO_X_2013_1000 m3_ST_5_NC_6</v>
      </c>
      <c r="G1937" s="663"/>
    </row>
    <row r="1938" spans="1:7" ht="13.5" thickBot="1" x14ac:dyDescent="0.25">
      <c r="A1938" s="369" t="str">
        <f>Cover!$G$25</f>
        <v>NO</v>
      </c>
      <c r="B1938" s="322" t="s">
        <v>294</v>
      </c>
      <c r="C1938" s="320">
        <v>2013</v>
      </c>
      <c r="D1938" s="322" t="s">
        <v>291</v>
      </c>
      <c r="E1938" s="331" t="s">
        <v>266</v>
      </c>
      <c r="F1938" s="320" t="str">
        <f t="shared" si="30"/>
        <v>NO_X_2013_1000 m3_ST_5_NC_7</v>
      </c>
      <c r="G1938" s="663"/>
    </row>
    <row r="1939" spans="1:7" ht="13.5" thickBot="1" x14ac:dyDescent="0.25">
      <c r="A1939" s="369" t="str">
        <f>Cover!$G$25</f>
        <v>NO</v>
      </c>
      <c r="B1939" s="322" t="s">
        <v>294</v>
      </c>
      <c r="C1939" s="320">
        <v>2013</v>
      </c>
      <c r="D1939" s="322" t="s">
        <v>214</v>
      </c>
      <c r="E1939" s="331" t="s">
        <v>222</v>
      </c>
      <c r="F1939" s="320" t="str">
        <f t="shared" si="30"/>
        <v>NO_X_2013_1000 NAC_ST_1_2_C</v>
      </c>
      <c r="G1939" s="663"/>
    </row>
    <row r="1940" spans="1:7" ht="13.5" thickBot="1" x14ac:dyDescent="0.25">
      <c r="A1940" s="369" t="str">
        <f>Cover!$G$25</f>
        <v>NO</v>
      </c>
      <c r="B1940" s="322" t="s">
        <v>294</v>
      </c>
      <c r="C1940" s="320">
        <v>2013</v>
      </c>
      <c r="D1940" s="322" t="s">
        <v>214</v>
      </c>
      <c r="E1940" s="331" t="s">
        <v>223</v>
      </c>
      <c r="F1940" s="320" t="str">
        <f t="shared" si="30"/>
        <v>NO_X_2013_1000 NAC_ST_1_2_C_1</v>
      </c>
      <c r="G1940" s="663"/>
    </row>
    <row r="1941" spans="1:7" ht="13.5" thickBot="1" x14ac:dyDescent="0.25">
      <c r="A1941" s="369" t="str">
        <f>Cover!$G$25</f>
        <v>NO</v>
      </c>
      <c r="B1941" s="322" t="s">
        <v>294</v>
      </c>
      <c r="C1941" s="320">
        <v>2013</v>
      </c>
      <c r="D1941" s="322" t="s">
        <v>214</v>
      </c>
      <c r="E1941" s="331" t="s">
        <v>224</v>
      </c>
      <c r="F1941" s="320" t="str">
        <f t="shared" si="30"/>
        <v>NO_X_2013_1000 NAC_ST_1_2_C_1_1</v>
      </c>
      <c r="G1941" s="663"/>
    </row>
    <row r="1942" spans="1:7" ht="13.5" thickBot="1" x14ac:dyDescent="0.25">
      <c r="A1942" s="369" t="str">
        <f>Cover!$G$25</f>
        <v>NO</v>
      </c>
      <c r="B1942" s="322" t="s">
        <v>294</v>
      </c>
      <c r="C1942" s="320">
        <v>2013</v>
      </c>
      <c r="D1942" s="322" t="s">
        <v>214</v>
      </c>
      <c r="E1942" s="331" t="s">
        <v>225</v>
      </c>
      <c r="F1942" s="320" t="str">
        <f t="shared" si="30"/>
        <v>NO_X_2013_1000 NAC_ST_1_2_C_2_1</v>
      </c>
      <c r="G1942" s="663"/>
    </row>
    <row r="1943" spans="1:7" ht="13.5" thickBot="1" x14ac:dyDescent="0.25">
      <c r="A1943" s="369" t="str">
        <f>Cover!$G$25</f>
        <v>NO</v>
      </c>
      <c r="B1943" s="322" t="s">
        <v>294</v>
      </c>
      <c r="C1943" s="320">
        <v>2013</v>
      </c>
      <c r="D1943" s="322" t="s">
        <v>214</v>
      </c>
      <c r="E1943" s="331" t="s">
        <v>226</v>
      </c>
      <c r="F1943" s="320" t="str">
        <f t="shared" si="30"/>
        <v>NO_X_2013_1000 NAC_ST_1_2_C_2</v>
      </c>
      <c r="G1943" s="663"/>
    </row>
    <row r="1944" spans="1:7" ht="13.5" thickBot="1" x14ac:dyDescent="0.25">
      <c r="A1944" s="369" t="str">
        <f>Cover!$G$25</f>
        <v>NO</v>
      </c>
      <c r="B1944" s="322" t="s">
        <v>294</v>
      </c>
      <c r="C1944" s="320">
        <v>2013</v>
      </c>
      <c r="D1944" s="322" t="s">
        <v>214</v>
      </c>
      <c r="E1944" s="331" t="s">
        <v>239</v>
      </c>
      <c r="F1944" s="320" t="str">
        <f t="shared" si="30"/>
        <v>NO_X_2013_1000 NAC_ST_1_2_C_1_2</v>
      </c>
      <c r="G1944" s="663"/>
    </row>
    <row r="1945" spans="1:7" ht="13.5" thickBot="1" x14ac:dyDescent="0.25">
      <c r="A1945" s="369" t="str">
        <f>Cover!$G$25</f>
        <v>NO</v>
      </c>
      <c r="B1945" s="322" t="s">
        <v>294</v>
      </c>
      <c r="C1945" s="320">
        <v>2013</v>
      </c>
      <c r="D1945" s="322" t="s">
        <v>214</v>
      </c>
      <c r="E1945" s="331" t="s">
        <v>240</v>
      </c>
      <c r="F1945" s="320" t="str">
        <f t="shared" si="30"/>
        <v>NO_X_2013_1000 NAC_ST_1_2_C_2_2</v>
      </c>
      <c r="G1945" s="663"/>
    </row>
    <row r="1946" spans="1:7" ht="13.5" thickBot="1" x14ac:dyDescent="0.25">
      <c r="A1946" s="369" t="str">
        <f>Cover!$G$25</f>
        <v>NO</v>
      </c>
      <c r="B1946" s="322" t="s">
        <v>294</v>
      </c>
      <c r="C1946" s="320">
        <v>2013</v>
      </c>
      <c r="D1946" s="322" t="s">
        <v>214</v>
      </c>
      <c r="E1946" s="331" t="s">
        <v>241</v>
      </c>
      <c r="F1946" s="320" t="str">
        <f t="shared" si="30"/>
        <v>NO_X_2013_1000 NAC_ST_1_2_C_3</v>
      </c>
      <c r="G1946" s="663"/>
    </row>
    <row r="1947" spans="1:7" ht="13.5" thickBot="1" x14ac:dyDescent="0.25">
      <c r="A1947" s="369" t="str">
        <f>Cover!$G$25</f>
        <v>NO</v>
      </c>
      <c r="B1947" s="322" t="s">
        <v>294</v>
      </c>
      <c r="C1947" s="320">
        <v>2013</v>
      </c>
      <c r="D1947" s="322" t="s">
        <v>214</v>
      </c>
      <c r="E1947" s="331" t="s">
        <v>242</v>
      </c>
      <c r="F1947" s="320" t="str">
        <f t="shared" si="30"/>
        <v>NO_X_2013_1000 NAC_ST_1_2_C_1_3</v>
      </c>
      <c r="G1947" s="663"/>
    </row>
    <row r="1948" spans="1:7" ht="13.5" thickBot="1" x14ac:dyDescent="0.25">
      <c r="A1948" s="369" t="str">
        <f>Cover!$G$25</f>
        <v>NO</v>
      </c>
      <c r="B1948" s="322" t="s">
        <v>294</v>
      </c>
      <c r="C1948" s="320">
        <v>2013</v>
      </c>
      <c r="D1948" s="322" t="s">
        <v>214</v>
      </c>
      <c r="E1948" s="331" t="s">
        <v>243</v>
      </c>
      <c r="F1948" s="320" t="str">
        <f t="shared" si="30"/>
        <v>NO_X_2013_1000 NAC_ST_1_2_C_2_3</v>
      </c>
      <c r="G1948" s="663"/>
    </row>
    <row r="1949" spans="1:7" ht="13.5" thickBot="1" x14ac:dyDescent="0.25">
      <c r="A1949" s="369" t="str">
        <f>Cover!$G$25</f>
        <v>NO</v>
      </c>
      <c r="B1949" s="322" t="s">
        <v>294</v>
      </c>
      <c r="C1949" s="320">
        <v>2013</v>
      </c>
      <c r="D1949" s="322" t="s">
        <v>214</v>
      </c>
      <c r="E1949" s="331" t="s">
        <v>244</v>
      </c>
      <c r="F1949" s="320" t="str">
        <f t="shared" si="30"/>
        <v>NO_X_2013_1000 NAC_ST_1_2_NC</v>
      </c>
      <c r="G1949" s="663"/>
    </row>
    <row r="1950" spans="1:7" ht="13.5" thickBot="1" x14ac:dyDescent="0.25">
      <c r="A1950" s="369" t="str">
        <f>Cover!$G$25</f>
        <v>NO</v>
      </c>
      <c r="B1950" s="322" t="s">
        <v>294</v>
      </c>
      <c r="C1950" s="320">
        <v>2013</v>
      </c>
      <c r="D1950" s="322" t="s">
        <v>214</v>
      </c>
      <c r="E1950" s="331" t="s">
        <v>245</v>
      </c>
      <c r="F1950" s="320" t="str">
        <f t="shared" si="30"/>
        <v>NO_X_2013_1000 NAC_ST_1_2_NC_1</v>
      </c>
      <c r="G1950" s="663"/>
    </row>
    <row r="1951" spans="1:7" ht="13.5" thickBot="1" x14ac:dyDescent="0.25">
      <c r="A1951" s="369" t="str">
        <f>Cover!$G$25</f>
        <v>NO</v>
      </c>
      <c r="B1951" s="322" t="s">
        <v>294</v>
      </c>
      <c r="C1951" s="320">
        <v>2013</v>
      </c>
      <c r="D1951" s="322" t="s">
        <v>214</v>
      </c>
      <c r="E1951" s="331" t="s">
        <v>246</v>
      </c>
      <c r="F1951" s="320" t="str">
        <f t="shared" si="30"/>
        <v>NO_X_2013_1000 NAC_ST_1_2_NC_1_1</v>
      </c>
      <c r="G1951" s="663"/>
    </row>
    <row r="1952" spans="1:7" ht="13.5" thickBot="1" x14ac:dyDescent="0.25">
      <c r="A1952" s="369" t="str">
        <f>Cover!$G$25</f>
        <v>NO</v>
      </c>
      <c r="B1952" s="322" t="s">
        <v>294</v>
      </c>
      <c r="C1952" s="320">
        <v>2013</v>
      </c>
      <c r="D1952" s="322" t="s">
        <v>214</v>
      </c>
      <c r="E1952" s="331" t="s">
        <v>247</v>
      </c>
      <c r="F1952" s="320" t="str">
        <f t="shared" si="30"/>
        <v>NO_X_2013_1000 NAC_ST_1_2_NC_2_1</v>
      </c>
      <c r="G1952" s="663"/>
    </row>
    <row r="1953" spans="1:7" ht="13.5" thickBot="1" x14ac:dyDescent="0.25">
      <c r="A1953" s="369" t="str">
        <f>Cover!$G$25</f>
        <v>NO</v>
      </c>
      <c r="B1953" s="322" t="s">
        <v>294</v>
      </c>
      <c r="C1953" s="320">
        <v>2013</v>
      </c>
      <c r="D1953" s="322" t="s">
        <v>214</v>
      </c>
      <c r="E1953" s="331" t="s">
        <v>248</v>
      </c>
      <c r="F1953" s="320" t="str">
        <f t="shared" si="30"/>
        <v>NO_X_2013_1000 NAC_ST_1_2_NC_2</v>
      </c>
      <c r="G1953" s="663"/>
    </row>
    <row r="1954" spans="1:7" ht="13.5" thickBot="1" x14ac:dyDescent="0.25">
      <c r="A1954" s="369" t="str">
        <f>Cover!$G$25</f>
        <v>NO</v>
      </c>
      <c r="B1954" s="322" t="s">
        <v>294</v>
      </c>
      <c r="C1954" s="320">
        <v>2013</v>
      </c>
      <c r="D1954" s="322" t="s">
        <v>214</v>
      </c>
      <c r="E1954" s="331" t="s">
        <v>249</v>
      </c>
      <c r="F1954" s="320" t="str">
        <f t="shared" si="30"/>
        <v>NO_X_2013_1000 NAC_ST_1_2_NC_1_2</v>
      </c>
      <c r="G1954" s="663"/>
    </row>
    <row r="1955" spans="1:7" ht="13.5" thickBot="1" x14ac:dyDescent="0.25">
      <c r="A1955" s="369" t="str">
        <f>Cover!$G$25</f>
        <v>NO</v>
      </c>
      <c r="B1955" s="322" t="s">
        <v>294</v>
      </c>
      <c r="C1955" s="320">
        <v>2013</v>
      </c>
      <c r="D1955" s="322" t="s">
        <v>214</v>
      </c>
      <c r="E1955" s="331" t="s">
        <v>250</v>
      </c>
      <c r="F1955" s="320" t="str">
        <f t="shared" si="30"/>
        <v>NO_X_2013_1000 NAC_ST_1_2_NC_2_2</v>
      </c>
      <c r="G1955" s="663"/>
    </row>
    <row r="1956" spans="1:7" ht="13.5" thickBot="1" x14ac:dyDescent="0.25">
      <c r="A1956" s="369" t="str">
        <f>Cover!$G$25</f>
        <v>NO</v>
      </c>
      <c r="B1956" s="322" t="s">
        <v>294</v>
      </c>
      <c r="C1956" s="320">
        <v>2013</v>
      </c>
      <c r="D1956" s="322" t="s">
        <v>214</v>
      </c>
      <c r="E1956" s="331" t="s">
        <v>251</v>
      </c>
      <c r="F1956" s="320" t="str">
        <f t="shared" si="30"/>
        <v>NO_X_2013_1000 NAC_ST_1_2_NC_3</v>
      </c>
      <c r="G1956" s="663"/>
    </row>
    <row r="1957" spans="1:7" ht="13.5" thickBot="1" x14ac:dyDescent="0.25">
      <c r="A1957" s="369" t="str">
        <f>Cover!$G$25</f>
        <v>NO</v>
      </c>
      <c r="B1957" s="322" t="s">
        <v>294</v>
      </c>
      <c r="C1957" s="320">
        <v>2013</v>
      </c>
      <c r="D1957" s="322" t="s">
        <v>214</v>
      </c>
      <c r="E1957" s="331" t="s">
        <v>252</v>
      </c>
      <c r="F1957" s="320" t="str">
        <f t="shared" si="30"/>
        <v>NO_X_2013_1000 NAC_ST_1_2_NC_1_3</v>
      </c>
      <c r="G1957" s="663"/>
    </row>
    <row r="1958" spans="1:7" ht="13.5" thickBot="1" x14ac:dyDescent="0.25">
      <c r="A1958" s="369" t="str">
        <f>Cover!$G$25</f>
        <v>NO</v>
      </c>
      <c r="B1958" s="322" t="s">
        <v>294</v>
      </c>
      <c r="C1958" s="320">
        <v>2013</v>
      </c>
      <c r="D1958" s="322" t="s">
        <v>214</v>
      </c>
      <c r="E1958" s="331" t="s">
        <v>253</v>
      </c>
      <c r="F1958" s="320" t="str">
        <f t="shared" si="30"/>
        <v>NO_X_2013_1000 NAC_ST_1_2_NC_2_3</v>
      </c>
      <c r="G1958" s="663"/>
    </row>
    <row r="1959" spans="1:7" ht="13.5" thickBot="1" x14ac:dyDescent="0.25">
      <c r="A1959" s="369" t="str">
        <f>Cover!$G$25</f>
        <v>NO</v>
      </c>
      <c r="B1959" s="322" t="s">
        <v>294</v>
      </c>
      <c r="C1959" s="320">
        <v>2013</v>
      </c>
      <c r="D1959" s="322" t="s">
        <v>214</v>
      </c>
      <c r="E1959" s="331" t="s">
        <v>254</v>
      </c>
      <c r="F1959" s="320" t="str">
        <f t="shared" si="30"/>
        <v>NO_X_2013_1000 NAC_ST_1_2_NC_4</v>
      </c>
      <c r="G1959" s="663"/>
    </row>
    <row r="1960" spans="1:7" ht="13.5" thickBot="1" x14ac:dyDescent="0.25">
      <c r="A1960" s="369" t="str">
        <f>Cover!$G$25</f>
        <v>NO</v>
      </c>
      <c r="B1960" s="322" t="s">
        <v>294</v>
      </c>
      <c r="C1960" s="320">
        <v>2013</v>
      </c>
      <c r="D1960" s="322" t="s">
        <v>214</v>
      </c>
      <c r="E1960" s="331" t="s">
        <v>255</v>
      </c>
      <c r="F1960" s="320" t="str">
        <f t="shared" si="30"/>
        <v>NO_X_2013_1000 NAC_ST_1_2_NC_5</v>
      </c>
      <c r="G1960" s="663"/>
    </row>
    <row r="1961" spans="1:7" ht="13.5" thickBot="1" x14ac:dyDescent="0.25">
      <c r="A1961" s="369" t="str">
        <f>Cover!$G$25</f>
        <v>NO</v>
      </c>
      <c r="B1961" s="322" t="s">
        <v>294</v>
      </c>
      <c r="C1961" s="320">
        <v>2013</v>
      </c>
      <c r="D1961" s="322" t="s">
        <v>214</v>
      </c>
      <c r="E1961" s="331" t="s">
        <v>256</v>
      </c>
      <c r="F1961" s="320" t="str">
        <f t="shared" si="30"/>
        <v>NO_X_2013_1000 NAC_ST_5_C</v>
      </c>
      <c r="G1961" s="663"/>
    </row>
    <row r="1962" spans="1:7" ht="13.5" thickBot="1" x14ac:dyDescent="0.25">
      <c r="A1962" s="369" t="str">
        <f>Cover!$G$25</f>
        <v>NO</v>
      </c>
      <c r="B1962" s="322" t="s">
        <v>294</v>
      </c>
      <c r="C1962" s="320">
        <v>2013</v>
      </c>
      <c r="D1962" s="322" t="s">
        <v>214</v>
      </c>
      <c r="E1962" s="331" t="s">
        <v>257</v>
      </c>
      <c r="F1962" s="320" t="str">
        <f t="shared" si="30"/>
        <v>NO_X_2013_1000 NAC_ST_5_C_1</v>
      </c>
      <c r="G1962" s="663"/>
    </row>
    <row r="1963" spans="1:7" ht="13.5" thickBot="1" x14ac:dyDescent="0.25">
      <c r="A1963" s="369" t="str">
        <f>Cover!$G$25</f>
        <v>NO</v>
      </c>
      <c r="B1963" s="322" t="s">
        <v>294</v>
      </c>
      <c r="C1963" s="320">
        <v>2013</v>
      </c>
      <c r="D1963" s="322" t="s">
        <v>214</v>
      </c>
      <c r="E1963" s="331" t="s">
        <v>258</v>
      </c>
      <c r="F1963" s="320" t="str">
        <f t="shared" si="30"/>
        <v>NO_X_2013_1000 NAC_ST_5_C_2</v>
      </c>
      <c r="G1963" s="663"/>
    </row>
    <row r="1964" spans="1:7" ht="13.5" thickBot="1" x14ac:dyDescent="0.25">
      <c r="A1964" s="369" t="str">
        <f>Cover!$G$25</f>
        <v>NO</v>
      </c>
      <c r="B1964" s="322" t="s">
        <v>294</v>
      </c>
      <c r="C1964" s="320">
        <v>2013</v>
      </c>
      <c r="D1964" s="322" t="s">
        <v>214</v>
      </c>
      <c r="E1964" s="331" t="s">
        <v>259</v>
      </c>
      <c r="F1964" s="320" t="str">
        <f t="shared" si="30"/>
        <v>NO_X_2013_1000 NAC_ST_5_NC</v>
      </c>
      <c r="G1964" s="663"/>
    </row>
    <row r="1965" spans="1:7" ht="13.5" thickBot="1" x14ac:dyDescent="0.25">
      <c r="A1965" s="369" t="str">
        <f>Cover!$G$25</f>
        <v>NO</v>
      </c>
      <c r="B1965" s="322" t="s">
        <v>294</v>
      </c>
      <c r="C1965" s="320">
        <v>2013</v>
      </c>
      <c r="D1965" s="322" t="s">
        <v>214</v>
      </c>
      <c r="E1965" s="331" t="s">
        <v>260</v>
      </c>
      <c r="F1965" s="320" t="str">
        <f t="shared" si="30"/>
        <v>NO_X_2013_1000 NAC_ST_5_NC_1</v>
      </c>
      <c r="G1965" s="663"/>
    </row>
    <row r="1966" spans="1:7" ht="13.5" thickBot="1" x14ac:dyDescent="0.25">
      <c r="A1966" s="369" t="str">
        <f>Cover!$G$25</f>
        <v>NO</v>
      </c>
      <c r="B1966" s="322" t="s">
        <v>294</v>
      </c>
      <c r="C1966" s="320">
        <v>2013</v>
      </c>
      <c r="D1966" s="322" t="s">
        <v>214</v>
      </c>
      <c r="E1966" s="331" t="s">
        <v>261</v>
      </c>
      <c r="F1966" s="320" t="str">
        <f t="shared" si="30"/>
        <v>NO_X_2013_1000 NAC_ST_5_NC_2</v>
      </c>
      <c r="G1966" s="663"/>
    </row>
    <row r="1967" spans="1:7" ht="13.5" thickBot="1" x14ac:dyDescent="0.25">
      <c r="A1967" s="369" t="str">
        <f>Cover!$G$25</f>
        <v>NO</v>
      </c>
      <c r="B1967" s="322" t="s">
        <v>294</v>
      </c>
      <c r="C1967" s="320">
        <v>2013</v>
      </c>
      <c r="D1967" s="322" t="s">
        <v>214</v>
      </c>
      <c r="E1967" s="331" t="s">
        <v>262</v>
      </c>
      <c r="F1967" s="320" t="str">
        <f t="shared" si="30"/>
        <v>NO_X_2013_1000 NAC_ST_5_NC_3</v>
      </c>
      <c r="G1967" s="663"/>
    </row>
    <row r="1968" spans="1:7" ht="13.5" thickBot="1" x14ac:dyDescent="0.25">
      <c r="A1968" s="369" t="str">
        <f>Cover!$G$25</f>
        <v>NO</v>
      </c>
      <c r="B1968" s="322" t="s">
        <v>294</v>
      </c>
      <c r="C1968" s="320">
        <v>2013</v>
      </c>
      <c r="D1968" s="322" t="s">
        <v>214</v>
      </c>
      <c r="E1968" s="331" t="s">
        <v>263</v>
      </c>
      <c r="F1968" s="320" t="str">
        <f t="shared" si="30"/>
        <v>NO_X_2013_1000 NAC_ST_5_NC_4</v>
      </c>
      <c r="G1968" s="663"/>
    </row>
    <row r="1969" spans="1:7" ht="13.5" thickBot="1" x14ac:dyDescent="0.25">
      <c r="A1969" s="369" t="str">
        <f>Cover!$G$25</f>
        <v>NO</v>
      </c>
      <c r="B1969" s="322" t="s">
        <v>294</v>
      </c>
      <c r="C1969" s="320">
        <v>2013</v>
      </c>
      <c r="D1969" s="322" t="s">
        <v>214</v>
      </c>
      <c r="E1969" s="331" t="s">
        <v>264</v>
      </c>
      <c r="F1969" s="320" t="str">
        <f t="shared" si="30"/>
        <v>NO_X_2013_1000 NAC_ST_5_NC_5</v>
      </c>
      <c r="G1969" s="663"/>
    </row>
    <row r="1970" spans="1:7" ht="13.5" thickBot="1" x14ac:dyDescent="0.25">
      <c r="A1970" s="369" t="str">
        <f>Cover!$G$25</f>
        <v>NO</v>
      </c>
      <c r="B1970" s="322" t="s">
        <v>294</v>
      </c>
      <c r="C1970" s="320">
        <v>2013</v>
      </c>
      <c r="D1970" s="322" t="s">
        <v>214</v>
      </c>
      <c r="E1970" s="331" t="s">
        <v>265</v>
      </c>
      <c r="F1970" s="320" t="str">
        <f t="shared" si="30"/>
        <v>NO_X_2013_1000 NAC_ST_5_NC_6</v>
      </c>
      <c r="G1970" s="663"/>
    </row>
    <row r="1971" spans="1:7" ht="13.5" thickBot="1" x14ac:dyDescent="0.25">
      <c r="A1971" s="369" t="str">
        <f>Cover!$G$25</f>
        <v>NO</v>
      </c>
      <c r="B1971" s="322" t="s">
        <v>294</v>
      </c>
      <c r="C1971" s="320">
        <v>2013</v>
      </c>
      <c r="D1971" s="322" t="s">
        <v>214</v>
      </c>
      <c r="E1971" s="331" t="s">
        <v>266</v>
      </c>
      <c r="F1971" s="320" t="str">
        <f t="shared" si="30"/>
        <v>NO_X_2013_1000 NAC_ST_5_NC_7</v>
      </c>
      <c r="G1971" s="663"/>
    </row>
    <row r="1972" spans="1:7" ht="13.5" thickBot="1" x14ac:dyDescent="0.25">
      <c r="A1972" s="369" t="str">
        <f>Cover!$G$25</f>
        <v>NO</v>
      </c>
      <c r="B1972" s="322" t="s">
        <v>220</v>
      </c>
      <c r="C1972" s="320">
        <v>2013</v>
      </c>
      <c r="D1972" s="322" t="s">
        <v>291</v>
      </c>
      <c r="E1972" s="331">
        <v>1</v>
      </c>
      <c r="F1972" s="320" t="str">
        <f t="shared" si="30"/>
        <v>NO_EX_M_2013_1000 m3_1</v>
      </c>
      <c r="G1972" s="663"/>
    </row>
    <row r="1973" spans="1:7" ht="13.5" thickBot="1" x14ac:dyDescent="0.25">
      <c r="A1973" s="369" t="str">
        <f>Cover!$G$25</f>
        <v>NO</v>
      </c>
      <c r="B1973" s="322" t="s">
        <v>220</v>
      </c>
      <c r="C1973" s="320">
        <v>2013</v>
      </c>
      <c r="D1973" s="322" t="s">
        <v>291</v>
      </c>
      <c r="E1973" s="331" t="s">
        <v>93</v>
      </c>
      <c r="F1973" s="320" t="str">
        <f t="shared" si="30"/>
        <v>NO_EX_M_2013_1000 m3_1_1</v>
      </c>
      <c r="G1973" s="663"/>
    </row>
    <row r="1974" spans="1:7" ht="13.5" thickBot="1" x14ac:dyDescent="0.25">
      <c r="A1974" s="369" t="str">
        <f>Cover!$G$25</f>
        <v>NO</v>
      </c>
      <c r="B1974" s="322" t="s">
        <v>220</v>
      </c>
      <c r="C1974" s="320">
        <v>2013</v>
      </c>
      <c r="D1974" s="322" t="s">
        <v>291</v>
      </c>
      <c r="E1974" s="331" t="s">
        <v>96</v>
      </c>
      <c r="F1974" s="320" t="str">
        <f t="shared" si="30"/>
        <v>NO_EX_M_2013_1000 m3_1_2</v>
      </c>
      <c r="G1974" s="663"/>
    </row>
    <row r="1975" spans="1:7" ht="13.5" thickBot="1" x14ac:dyDescent="0.25">
      <c r="A1975" s="369" t="str">
        <f>Cover!$G$25</f>
        <v>NO</v>
      </c>
      <c r="B1975" s="322" t="s">
        <v>220</v>
      </c>
      <c r="C1975" s="320">
        <v>2013</v>
      </c>
      <c r="D1975" s="322" t="s">
        <v>291</v>
      </c>
      <c r="E1975" s="331" t="s">
        <v>97</v>
      </c>
      <c r="F1975" s="320" t="str">
        <f t="shared" si="30"/>
        <v>NO_EX_M_2013_1000 m3_1_2_C</v>
      </c>
      <c r="G1975" s="663"/>
    </row>
    <row r="1976" spans="1:7" ht="13.5" thickBot="1" x14ac:dyDescent="0.25">
      <c r="A1976" s="369" t="str">
        <f>Cover!$G$25</f>
        <v>NO</v>
      </c>
      <c r="B1976" s="322" t="s">
        <v>220</v>
      </c>
      <c r="C1976" s="320">
        <v>2013</v>
      </c>
      <c r="D1976" s="322" t="s">
        <v>291</v>
      </c>
      <c r="E1976" s="331" t="s">
        <v>98</v>
      </c>
      <c r="F1976" s="320" t="str">
        <f t="shared" si="30"/>
        <v>NO_EX_M_2013_1000 m3_1_2_NC</v>
      </c>
      <c r="G1976" s="663"/>
    </row>
    <row r="1977" spans="1:7" ht="13.5" thickBot="1" x14ac:dyDescent="0.25">
      <c r="A1977" s="369" t="str">
        <f>Cover!$G$25</f>
        <v>NO</v>
      </c>
      <c r="B1977" s="322" t="s">
        <v>220</v>
      </c>
      <c r="C1977" s="320">
        <v>2013</v>
      </c>
      <c r="D1977" s="322" t="s">
        <v>291</v>
      </c>
      <c r="E1977" s="331" t="s">
        <v>99</v>
      </c>
      <c r="F1977" s="320" t="str">
        <f t="shared" si="30"/>
        <v>NO_EX_M_2013_1000 m3_1_2_NC_T</v>
      </c>
      <c r="G1977" s="663"/>
    </row>
    <row r="1978" spans="1:7" ht="13.5" thickBot="1" x14ac:dyDescent="0.25">
      <c r="A1978" s="369" t="str">
        <f>Cover!$G$25</f>
        <v>NO</v>
      </c>
      <c r="B1978" s="322" t="s">
        <v>220</v>
      </c>
      <c r="C1978" s="320">
        <v>2013</v>
      </c>
      <c r="D1978" s="322" t="s">
        <v>360</v>
      </c>
      <c r="E1978" s="331">
        <v>2</v>
      </c>
      <c r="F1978" s="320" t="str">
        <f t="shared" si="30"/>
        <v>NO_EX_M_2013_1000 mt_2</v>
      </c>
      <c r="G1978" s="663"/>
    </row>
    <row r="1979" spans="1:7" ht="13.5" thickBot="1" x14ac:dyDescent="0.25">
      <c r="A1979" s="369" t="str">
        <f>Cover!$G$25</f>
        <v>NO</v>
      </c>
      <c r="B1979" s="322" t="s">
        <v>220</v>
      </c>
      <c r="C1979" s="320">
        <v>2013</v>
      </c>
      <c r="D1979" s="322" t="s">
        <v>291</v>
      </c>
      <c r="E1979" s="331">
        <v>3</v>
      </c>
      <c r="F1979" s="320" t="str">
        <f t="shared" si="30"/>
        <v>NO_EX_M_2013_1000 m3_3</v>
      </c>
      <c r="G1979" s="663"/>
    </row>
    <row r="1980" spans="1:7" ht="13.5" thickBot="1" x14ac:dyDescent="0.25">
      <c r="A1980" s="369" t="str">
        <f>Cover!$G$25</f>
        <v>NO</v>
      </c>
      <c r="B1980" s="322" t="s">
        <v>220</v>
      </c>
      <c r="C1980" s="320">
        <v>2013</v>
      </c>
      <c r="D1980" s="322" t="s">
        <v>291</v>
      </c>
      <c r="E1980" s="331" t="s">
        <v>378</v>
      </c>
      <c r="F1980" s="320" t="str">
        <f t="shared" si="30"/>
        <v>NO_EX_M_2013_1000 m3_3_1</v>
      </c>
      <c r="G1980" s="663"/>
    </row>
    <row r="1981" spans="1:7" ht="13.5" thickBot="1" x14ac:dyDescent="0.25">
      <c r="A1981" s="369" t="str">
        <f>Cover!$G$25</f>
        <v>NO</v>
      </c>
      <c r="B1981" s="322" t="s">
        <v>220</v>
      </c>
      <c r="C1981" s="320">
        <v>2013</v>
      </c>
      <c r="D1981" s="322" t="s">
        <v>291</v>
      </c>
      <c r="E1981" s="331" t="s">
        <v>379</v>
      </c>
      <c r="F1981" s="320" t="str">
        <f t="shared" si="30"/>
        <v>NO_EX_M_2013_1000 m3_3_2</v>
      </c>
      <c r="G1981" s="663"/>
    </row>
    <row r="1982" spans="1:7" ht="13.5" thickBot="1" x14ac:dyDescent="0.25">
      <c r="A1982" s="369" t="str">
        <f>Cover!$G$25</f>
        <v>NO</v>
      </c>
      <c r="B1982" s="322" t="s">
        <v>220</v>
      </c>
      <c r="C1982" s="320">
        <v>2013</v>
      </c>
      <c r="D1982" s="322" t="s">
        <v>360</v>
      </c>
      <c r="E1982" s="331">
        <v>4</v>
      </c>
      <c r="F1982" s="320" t="str">
        <f t="shared" si="30"/>
        <v>NO_EX_M_2013_1000 mt_4</v>
      </c>
      <c r="G1982" s="663"/>
    </row>
    <row r="1983" spans="1:7" ht="13.5" thickBot="1" x14ac:dyDescent="0.25">
      <c r="A1983" s="369" t="str">
        <f>Cover!$G$25</f>
        <v>NO</v>
      </c>
      <c r="B1983" s="322" t="s">
        <v>220</v>
      </c>
      <c r="C1983" s="320">
        <v>2013</v>
      </c>
      <c r="D1983" s="322" t="s">
        <v>360</v>
      </c>
      <c r="E1983" s="331" t="s">
        <v>380</v>
      </c>
      <c r="F1983" s="320" t="str">
        <f t="shared" si="30"/>
        <v>NO_EX_M_2013_1000 mt_4_1</v>
      </c>
      <c r="G1983" s="663"/>
    </row>
    <row r="1984" spans="1:7" ht="13.5" thickBot="1" x14ac:dyDescent="0.25">
      <c r="A1984" s="369" t="str">
        <f>Cover!$G$25</f>
        <v>NO</v>
      </c>
      <c r="B1984" s="322" t="s">
        <v>220</v>
      </c>
      <c r="C1984" s="320">
        <v>2013</v>
      </c>
      <c r="D1984" s="322" t="s">
        <v>360</v>
      </c>
      <c r="E1984" s="331" t="s">
        <v>381</v>
      </c>
      <c r="F1984" s="320" t="str">
        <f t="shared" si="30"/>
        <v>NO_EX_M_2013_1000 mt_4_2</v>
      </c>
      <c r="G1984" s="663"/>
    </row>
    <row r="1985" spans="1:7" ht="13.5" thickBot="1" x14ac:dyDescent="0.25">
      <c r="A1985" s="369" t="str">
        <f>Cover!$G$25</f>
        <v>NO</v>
      </c>
      <c r="B1985" s="322" t="s">
        <v>220</v>
      </c>
      <c r="C1985" s="320">
        <v>2013</v>
      </c>
      <c r="D1985" s="322" t="s">
        <v>291</v>
      </c>
      <c r="E1985" s="331">
        <v>5</v>
      </c>
      <c r="F1985" s="320" t="str">
        <f t="shared" si="30"/>
        <v>NO_EX_M_2013_1000 m3_5</v>
      </c>
      <c r="G1985" s="663"/>
    </row>
    <row r="1986" spans="1:7" ht="13.5" thickBot="1" x14ac:dyDescent="0.25">
      <c r="A1986" s="369" t="str">
        <f>Cover!$G$25</f>
        <v>NO</v>
      </c>
      <c r="B1986" s="322" t="s">
        <v>220</v>
      </c>
      <c r="C1986" s="320">
        <v>2013</v>
      </c>
      <c r="D1986" s="322" t="s">
        <v>291</v>
      </c>
      <c r="E1986" s="331" t="s">
        <v>109</v>
      </c>
      <c r="F1986" s="320" t="str">
        <f t="shared" si="30"/>
        <v>NO_EX_M_2013_1000 m3_5_C</v>
      </c>
      <c r="G1986" s="663"/>
    </row>
    <row r="1987" spans="1:7" ht="13.5" thickBot="1" x14ac:dyDescent="0.25">
      <c r="A1987" s="369" t="str">
        <f>Cover!$G$25</f>
        <v>NO</v>
      </c>
      <c r="B1987" s="329" t="s">
        <v>220</v>
      </c>
      <c r="C1987" s="320">
        <v>2013</v>
      </c>
      <c r="D1987" s="329" t="s">
        <v>291</v>
      </c>
      <c r="E1987" s="339" t="s">
        <v>110</v>
      </c>
      <c r="F1987" s="320" t="str">
        <f t="shared" ref="F1987:F2050" si="31">CONCATENATE(A1987,"_",B1987,"_",C1987,"_",D1987,"_",E1987)</f>
        <v>NO_EX_M_2013_1000 m3_5_NC</v>
      </c>
      <c r="G1987" s="663"/>
    </row>
    <row r="1988" spans="1:7" ht="13.5" thickBot="1" x14ac:dyDescent="0.25">
      <c r="A1988" s="369" t="str">
        <f>Cover!$G$25</f>
        <v>NO</v>
      </c>
      <c r="B1988" s="332" t="s">
        <v>220</v>
      </c>
      <c r="C1988" s="320">
        <v>2013</v>
      </c>
      <c r="D1988" s="332" t="s">
        <v>291</v>
      </c>
      <c r="E1988" s="333" t="s">
        <v>111</v>
      </c>
      <c r="F1988" s="320" t="str">
        <f t="shared" si="31"/>
        <v>NO_EX_M_2013_1000 m3_5_NC_T</v>
      </c>
      <c r="G1988" s="663"/>
    </row>
    <row r="1989" spans="1:7" ht="13.5" thickBot="1" x14ac:dyDescent="0.25">
      <c r="A1989" s="369" t="str">
        <f>Cover!$G$25</f>
        <v>NO</v>
      </c>
      <c r="B1989" s="322" t="s">
        <v>220</v>
      </c>
      <c r="C1989" s="320">
        <v>2013</v>
      </c>
      <c r="D1989" s="322" t="s">
        <v>291</v>
      </c>
      <c r="E1989" s="331">
        <v>6</v>
      </c>
      <c r="F1989" s="320" t="str">
        <f t="shared" si="31"/>
        <v>NO_EX_M_2013_1000 m3_6</v>
      </c>
      <c r="G1989" s="663"/>
    </row>
    <row r="1990" spans="1:7" ht="13.5" thickBot="1" x14ac:dyDescent="0.25">
      <c r="A1990" s="369" t="str">
        <f>Cover!$G$25</f>
        <v>NO</v>
      </c>
      <c r="B1990" s="322" t="s">
        <v>220</v>
      </c>
      <c r="C1990" s="320">
        <v>2013</v>
      </c>
      <c r="D1990" s="322" t="s">
        <v>291</v>
      </c>
      <c r="E1990" s="331" t="s">
        <v>112</v>
      </c>
      <c r="F1990" s="320" t="str">
        <f t="shared" si="31"/>
        <v>NO_EX_M_2013_1000 m3_6_1</v>
      </c>
      <c r="G1990" s="663"/>
    </row>
    <row r="1991" spans="1:7" ht="13.5" thickBot="1" x14ac:dyDescent="0.25">
      <c r="A1991" s="369" t="str">
        <f>Cover!$G$25</f>
        <v>NO</v>
      </c>
      <c r="B1991" s="322" t="s">
        <v>220</v>
      </c>
      <c r="C1991" s="320">
        <v>2013</v>
      </c>
      <c r="D1991" s="322" t="s">
        <v>291</v>
      </c>
      <c r="E1991" s="331" t="s">
        <v>113</v>
      </c>
      <c r="F1991" s="320" t="str">
        <f t="shared" si="31"/>
        <v>NO_EX_M_2013_1000 m3_6_1_C</v>
      </c>
      <c r="G1991" s="663"/>
    </row>
    <row r="1992" spans="1:7" ht="13.5" thickBot="1" x14ac:dyDescent="0.25">
      <c r="A1992" s="369" t="str">
        <f>Cover!$G$25</f>
        <v>NO</v>
      </c>
      <c r="B1992" s="322" t="s">
        <v>220</v>
      </c>
      <c r="C1992" s="320">
        <v>2013</v>
      </c>
      <c r="D1992" s="322" t="s">
        <v>291</v>
      </c>
      <c r="E1992" s="331" t="s">
        <v>114</v>
      </c>
      <c r="F1992" s="320" t="str">
        <f t="shared" si="31"/>
        <v>NO_EX_M_2013_1000 m3_6_1_NC</v>
      </c>
      <c r="G1992" s="663"/>
    </row>
    <row r="1993" spans="1:7" ht="13.5" thickBot="1" x14ac:dyDescent="0.25">
      <c r="A1993" s="369" t="str">
        <f>Cover!$G$25</f>
        <v>NO</v>
      </c>
      <c r="B1993" s="322" t="s">
        <v>220</v>
      </c>
      <c r="C1993" s="320">
        <v>2013</v>
      </c>
      <c r="D1993" s="322" t="s">
        <v>291</v>
      </c>
      <c r="E1993" s="331" t="s">
        <v>115</v>
      </c>
      <c r="F1993" s="320" t="str">
        <f t="shared" si="31"/>
        <v>NO_EX_M_2013_1000 m3_6_1_NC_T</v>
      </c>
      <c r="G1993" s="663"/>
    </row>
    <row r="1994" spans="1:7" ht="13.5" thickBot="1" x14ac:dyDescent="0.25">
      <c r="A1994" s="369" t="str">
        <f>Cover!$G$25</f>
        <v>NO</v>
      </c>
      <c r="B1994" s="322" t="s">
        <v>220</v>
      </c>
      <c r="C1994" s="320">
        <v>2013</v>
      </c>
      <c r="D1994" s="322" t="s">
        <v>291</v>
      </c>
      <c r="E1994" s="331" t="s">
        <v>116</v>
      </c>
      <c r="F1994" s="320" t="str">
        <f t="shared" si="31"/>
        <v>NO_EX_M_2013_1000 m3_6_2</v>
      </c>
      <c r="G1994" s="663"/>
    </row>
    <row r="1995" spans="1:7" ht="13.5" thickBot="1" x14ac:dyDescent="0.25">
      <c r="A1995" s="369" t="str">
        <f>Cover!$G$25</f>
        <v>NO</v>
      </c>
      <c r="B1995" s="322" t="s">
        <v>220</v>
      </c>
      <c r="C1995" s="320">
        <v>2013</v>
      </c>
      <c r="D1995" s="322" t="s">
        <v>291</v>
      </c>
      <c r="E1995" s="331" t="s">
        <v>117</v>
      </c>
      <c r="F1995" s="320" t="str">
        <f t="shared" si="31"/>
        <v>NO_EX_M_2013_1000 m3_6_2_C</v>
      </c>
      <c r="G1995" s="663"/>
    </row>
    <row r="1996" spans="1:7" ht="13.5" thickBot="1" x14ac:dyDescent="0.25">
      <c r="A1996" s="369" t="str">
        <f>Cover!$G$25</f>
        <v>NO</v>
      </c>
      <c r="B1996" s="322" t="s">
        <v>220</v>
      </c>
      <c r="C1996" s="320">
        <v>2013</v>
      </c>
      <c r="D1996" s="322" t="s">
        <v>291</v>
      </c>
      <c r="E1996" s="331" t="s">
        <v>118</v>
      </c>
      <c r="F1996" s="320" t="str">
        <f t="shared" si="31"/>
        <v>NO_EX_M_2013_1000 m3_6_2_NC</v>
      </c>
      <c r="G1996" s="663"/>
    </row>
    <row r="1997" spans="1:7" ht="13.5" thickBot="1" x14ac:dyDescent="0.25">
      <c r="A1997" s="369" t="str">
        <f>Cover!$G$25</f>
        <v>NO</v>
      </c>
      <c r="B1997" s="322" t="s">
        <v>220</v>
      </c>
      <c r="C1997" s="320">
        <v>2013</v>
      </c>
      <c r="D1997" s="322" t="s">
        <v>291</v>
      </c>
      <c r="E1997" s="331" t="s">
        <v>119</v>
      </c>
      <c r="F1997" s="320" t="str">
        <f t="shared" si="31"/>
        <v>NO_EX_M_2013_1000 m3_6_2_NC_T</v>
      </c>
      <c r="G1997" s="663"/>
    </row>
    <row r="1998" spans="1:7" ht="13.5" thickBot="1" x14ac:dyDescent="0.25">
      <c r="A1998" s="369" t="str">
        <f>Cover!$G$25</f>
        <v>NO</v>
      </c>
      <c r="B1998" s="322" t="s">
        <v>220</v>
      </c>
      <c r="C1998" s="320">
        <v>2013</v>
      </c>
      <c r="D1998" s="322" t="s">
        <v>291</v>
      </c>
      <c r="E1998" s="331" t="s">
        <v>120</v>
      </c>
      <c r="F1998" s="320" t="str">
        <f t="shared" si="31"/>
        <v>NO_EX_M_2013_1000 m3_6_3</v>
      </c>
      <c r="G1998" s="663"/>
    </row>
    <row r="1999" spans="1:7" ht="13.5" thickBot="1" x14ac:dyDescent="0.25">
      <c r="A1999" s="369" t="str">
        <f>Cover!$G$25</f>
        <v>NO</v>
      </c>
      <c r="B1999" s="322" t="s">
        <v>220</v>
      </c>
      <c r="C1999" s="320">
        <v>2013</v>
      </c>
      <c r="D1999" s="322" t="s">
        <v>291</v>
      </c>
      <c r="E1999" s="331" t="s">
        <v>121</v>
      </c>
      <c r="F1999" s="320" t="str">
        <f t="shared" si="31"/>
        <v>NO_EX_M_2013_1000 m3_6_3_1</v>
      </c>
      <c r="G1999" s="663"/>
    </row>
    <row r="2000" spans="1:7" ht="13.5" thickBot="1" x14ac:dyDescent="0.25">
      <c r="A2000" s="369" t="str">
        <f>Cover!$G$25</f>
        <v>NO</v>
      </c>
      <c r="B2000" s="322" t="s">
        <v>220</v>
      </c>
      <c r="C2000" s="320">
        <v>2013</v>
      </c>
      <c r="D2000" s="322" t="s">
        <v>291</v>
      </c>
      <c r="E2000" s="331" t="s">
        <v>122</v>
      </c>
      <c r="F2000" s="320" t="str">
        <f t="shared" si="31"/>
        <v>NO_EX_M_2013_1000 m3_6_4</v>
      </c>
      <c r="G2000" s="663"/>
    </row>
    <row r="2001" spans="1:7" ht="13.5" thickBot="1" x14ac:dyDescent="0.25">
      <c r="A2001" s="369" t="str">
        <f>Cover!$G$25</f>
        <v>NO</v>
      </c>
      <c r="B2001" s="322" t="s">
        <v>220</v>
      </c>
      <c r="C2001" s="320">
        <v>2013</v>
      </c>
      <c r="D2001" s="322" t="s">
        <v>291</v>
      </c>
      <c r="E2001" s="331" t="s">
        <v>123</v>
      </c>
      <c r="F2001" s="320" t="str">
        <f t="shared" si="31"/>
        <v>NO_EX_M_2013_1000 m3_6_4_1</v>
      </c>
      <c r="G2001" s="663"/>
    </row>
    <row r="2002" spans="1:7" ht="13.5" thickBot="1" x14ac:dyDescent="0.25">
      <c r="A2002" s="369" t="str">
        <f>Cover!$G$25</f>
        <v>NO</v>
      </c>
      <c r="B2002" s="322" t="s">
        <v>220</v>
      </c>
      <c r="C2002" s="320">
        <v>2013</v>
      </c>
      <c r="D2002" s="322" t="s">
        <v>291</v>
      </c>
      <c r="E2002" s="331" t="s">
        <v>124</v>
      </c>
      <c r="F2002" s="320" t="str">
        <f t="shared" si="31"/>
        <v>NO_EX_M_2013_1000 m3_6_4_2</v>
      </c>
      <c r="G2002" s="663"/>
    </row>
    <row r="2003" spans="1:7" ht="13.5" thickBot="1" x14ac:dyDescent="0.25">
      <c r="A2003" s="369" t="str">
        <f>Cover!$G$25</f>
        <v>NO</v>
      </c>
      <c r="B2003" s="322" t="s">
        <v>220</v>
      </c>
      <c r="C2003" s="320">
        <v>2013</v>
      </c>
      <c r="D2003" s="322" t="s">
        <v>291</v>
      </c>
      <c r="E2003" s="331" t="s">
        <v>125</v>
      </c>
      <c r="F2003" s="320" t="str">
        <f t="shared" si="31"/>
        <v>NO_EX_M_2013_1000 m3_6_4_3</v>
      </c>
      <c r="G2003" s="663"/>
    </row>
    <row r="2004" spans="1:7" ht="13.5" thickBot="1" x14ac:dyDescent="0.25">
      <c r="A2004" s="369" t="str">
        <f>Cover!$G$25</f>
        <v>NO</v>
      </c>
      <c r="B2004" s="322" t="s">
        <v>220</v>
      </c>
      <c r="C2004" s="320">
        <v>2013</v>
      </c>
      <c r="D2004" s="322" t="s">
        <v>360</v>
      </c>
      <c r="E2004" s="331">
        <v>7</v>
      </c>
      <c r="F2004" s="320" t="str">
        <f t="shared" si="31"/>
        <v>NO_EX_M_2013_1000 mt_7</v>
      </c>
      <c r="G2004" s="663"/>
    </row>
    <row r="2005" spans="1:7" ht="13.5" thickBot="1" x14ac:dyDescent="0.25">
      <c r="A2005" s="369" t="str">
        <f>Cover!$G$25</f>
        <v>NO</v>
      </c>
      <c r="B2005" s="322" t="s">
        <v>220</v>
      </c>
      <c r="C2005" s="320">
        <v>2013</v>
      </c>
      <c r="D2005" s="322" t="s">
        <v>360</v>
      </c>
      <c r="E2005" s="331" t="s">
        <v>126</v>
      </c>
      <c r="F2005" s="320" t="str">
        <f t="shared" si="31"/>
        <v>NO_EX_M_2013_1000 mt_7_1</v>
      </c>
      <c r="G2005" s="663"/>
    </row>
    <row r="2006" spans="1:7" ht="13.5" thickBot="1" x14ac:dyDescent="0.25">
      <c r="A2006" s="369" t="str">
        <f>Cover!$G$25</f>
        <v>NO</v>
      </c>
      <c r="B2006" s="322" t="s">
        <v>220</v>
      </c>
      <c r="C2006" s="320">
        <v>2013</v>
      </c>
      <c r="D2006" s="322" t="s">
        <v>360</v>
      </c>
      <c r="E2006" s="331" t="s">
        <v>127</v>
      </c>
      <c r="F2006" s="320" t="str">
        <f t="shared" si="31"/>
        <v>NO_EX_M_2013_1000 mt_7_2</v>
      </c>
      <c r="G2006" s="663"/>
    </row>
    <row r="2007" spans="1:7" ht="13.5" thickBot="1" x14ac:dyDescent="0.25">
      <c r="A2007" s="369" t="str">
        <f>Cover!$G$25</f>
        <v>NO</v>
      </c>
      <c r="B2007" s="322" t="s">
        <v>220</v>
      </c>
      <c r="C2007" s="320">
        <v>2013</v>
      </c>
      <c r="D2007" s="322" t="s">
        <v>360</v>
      </c>
      <c r="E2007" s="331" t="s">
        <v>128</v>
      </c>
      <c r="F2007" s="320" t="str">
        <f t="shared" si="31"/>
        <v>NO_EX_M_2013_1000 mt_7_3</v>
      </c>
      <c r="G2007" s="663"/>
    </row>
    <row r="2008" spans="1:7" ht="13.5" thickBot="1" x14ac:dyDescent="0.25">
      <c r="A2008" s="369" t="str">
        <f>Cover!$G$25</f>
        <v>NO</v>
      </c>
      <c r="B2008" s="322" t="s">
        <v>220</v>
      </c>
      <c r="C2008" s="320">
        <v>2013</v>
      </c>
      <c r="D2008" s="322" t="s">
        <v>360</v>
      </c>
      <c r="E2008" s="331" t="s">
        <v>129</v>
      </c>
      <c r="F2008" s="320" t="str">
        <f t="shared" si="31"/>
        <v>NO_EX_M_2013_1000 mt_7_3_1</v>
      </c>
      <c r="G2008" s="663"/>
    </row>
    <row r="2009" spans="1:7" ht="13.5" thickBot="1" x14ac:dyDescent="0.25">
      <c r="A2009" s="369" t="str">
        <f>Cover!$G$25</f>
        <v>NO</v>
      </c>
      <c r="B2009" s="322" t="s">
        <v>220</v>
      </c>
      <c r="C2009" s="320">
        <v>2013</v>
      </c>
      <c r="D2009" s="322" t="s">
        <v>360</v>
      </c>
      <c r="E2009" s="331" t="s">
        <v>130</v>
      </c>
      <c r="F2009" s="320" t="str">
        <f t="shared" si="31"/>
        <v>NO_EX_M_2013_1000 mt_7_3_2</v>
      </c>
      <c r="G2009" s="663"/>
    </row>
    <row r="2010" spans="1:7" ht="13.5" thickBot="1" x14ac:dyDescent="0.25">
      <c r="A2010" s="369" t="str">
        <f>Cover!$G$25</f>
        <v>NO</v>
      </c>
      <c r="B2010" s="322" t="s">
        <v>220</v>
      </c>
      <c r="C2010" s="320">
        <v>2013</v>
      </c>
      <c r="D2010" s="322" t="s">
        <v>360</v>
      </c>
      <c r="E2010" s="331" t="s">
        <v>131</v>
      </c>
      <c r="F2010" s="320" t="str">
        <f t="shared" si="31"/>
        <v>NO_EX_M_2013_1000 mt_7_3_3</v>
      </c>
      <c r="G2010" s="663"/>
    </row>
    <row r="2011" spans="1:7" ht="13.5" thickBot="1" x14ac:dyDescent="0.25">
      <c r="A2011" s="369" t="str">
        <f>Cover!$G$25</f>
        <v>NO</v>
      </c>
      <c r="B2011" s="322" t="s">
        <v>220</v>
      </c>
      <c r="C2011" s="320">
        <v>2013</v>
      </c>
      <c r="D2011" s="322" t="s">
        <v>360</v>
      </c>
      <c r="E2011" s="331" t="s">
        <v>132</v>
      </c>
      <c r="F2011" s="320" t="str">
        <f t="shared" si="31"/>
        <v>NO_EX_M_2013_1000 mt_7_3_4</v>
      </c>
      <c r="G2011" s="663"/>
    </row>
    <row r="2012" spans="1:7" ht="13.5" thickBot="1" x14ac:dyDescent="0.25">
      <c r="A2012" s="369" t="str">
        <f>Cover!$G$25</f>
        <v>NO</v>
      </c>
      <c r="B2012" s="322" t="s">
        <v>220</v>
      </c>
      <c r="C2012" s="320">
        <v>2013</v>
      </c>
      <c r="D2012" s="322" t="s">
        <v>360</v>
      </c>
      <c r="E2012" s="331" t="s">
        <v>133</v>
      </c>
      <c r="F2012" s="320" t="str">
        <f t="shared" si="31"/>
        <v>NO_EX_M_2013_1000 mt_7_4</v>
      </c>
      <c r="G2012" s="663"/>
    </row>
    <row r="2013" spans="1:7" ht="13.5" thickBot="1" x14ac:dyDescent="0.25">
      <c r="A2013" s="369" t="str">
        <f>Cover!$G$25</f>
        <v>NO</v>
      </c>
      <c r="B2013" s="322" t="s">
        <v>220</v>
      </c>
      <c r="C2013" s="320">
        <v>2013</v>
      </c>
      <c r="D2013" s="322" t="s">
        <v>360</v>
      </c>
      <c r="E2013" s="331">
        <v>8</v>
      </c>
      <c r="F2013" s="320" t="str">
        <f t="shared" si="31"/>
        <v>NO_EX_M_2013_1000 mt_8</v>
      </c>
      <c r="G2013" s="663"/>
    </row>
    <row r="2014" spans="1:7" ht="13.5" thickBot="1" x14ac:dyDescent="0.25">
      <c r="A2014" s="369" t="str">
        <f>Cover!$G$25</f>
        <v>NO</v>
      </c>
      <c r="B2014" s="322" t="s">
        <v>220</v>
      </c>
      <c r="C2014" s="320">
        <v>2013</v>
      </c>
      <c r="D2014" s="322" t="s">
        <v>360</v>
      </c>
      <c r="E2014" s="331" t="s">
        <v>134</v>
      </c>
      <c r="F2014" s="320" t="str">
        <f t="shared" si="31"/>
        <v>NO_EX_M_2013_1000 mt_8_1</v>
      </c>
      <c r="G2014" s="663"/>
    </row>
    <row r="2015" spans="1:7" ht="13.5" thickBot="1" x14ac:dyDescent="0.25">
      <c r="A2015" s="369" t="str">
        <f>Cover!$G$25</f>
        <v>NO</v>
      </c>
      <c r="B2015" s="322" t="s">
        <v>220</v>
      </c>
      <c r="C2015" s="320">
        <v>2013</v>
      </c>
      <c r="D2015" s="322" t="s">
        <v>360</v>
      </c>
      <c r="E2015" s="331" t="s">
        <v>135</v>
      </c>
      <c r="F2015" s="320" t="str">
        <f t="shared" si="31"/>
        <v>NO_EX_M_2013_1000 mt_8_2</v>
      </c>
      <c r="G2015" s="663"/>
    </row>
    <row r="2016" spans="1:7" ht="13.5" thickBot="1" x14ac:dyDescent="0.25">
      <c r="A2016" s="369" t="str">
        <f>Cover!$G$25</f>
        <v>NO</v>
      </c>
      <c r="B2016" s="322" t="s">
        <v>220</v>
      </c>
      <c r="C2016" s="320">
        <v>2013</v>
      </c>
      <c r="D2016" s="322" t="s">
        <v>360</v>
      </c>
      <c r="E2016" s="331">
        <v>9</v>
      </c>
      <c r="F2016" s="320" t="str">
        <f t="shared" si="31"/>
        <v>NO_EX_M_2013_1000 mt_9</v>
      </c>
      <c r="G2016" s="663"/>
    </row>
    <row r="2017" spans="1:7" ht="13.5" thickBot="1" x14ac:dyDescent="0.25">
      <c r="A2017" s="369" t="str">
        <f>Cover!$G$25</f>
        <v>NO</v>
      </c>
      <c r="B2017" s="322" t="s">
        <v>220</v>
      </c>
      <c r="C2017" s="320">
        <v>2013</v>
      </c>
      <c r="D2017" s="322" t="s">
        <v>360</v>
      </c>
      <c r="E2017" s="331">
        <v>10</v>
      </c>
      <c r="F2017" s="320" t="str">
        <f t="shared" si="31"/>
        <v>NO_EX_M_2013_1000 mt_10</v>
      </c>
      <c r="G2017" s="663"/>
    </row>
    <row r="2018" spans="1:7" ht="13.5" thickBot="1" x14ac:dyDescent="0.25">
      <c r="A2018" s="369" t="str">
        <f>Cover!$G$25</f>
        <v>NO</v>
      </c>
      <c r="B2018" s="322" t="s">
        <v>220</v>
      </c>
      <c r="C2018" s="320">
        <v>2013</v>
      </c>
      <c r="D2018" s="322" t="s">
        <v>360</v>
      </c>
      <c r="E2018" s="331" t="s">
        <v>136</v>
      </c>
      <c r="F2018" s="320" t="str">
        <f t="shared" si="31"/>
        <v>NO_EX_M_2013_1000 mt_10_1</v>
      </c>
      <c r="G2018" s="663"/>
    </row>
    <row r="2019" spans="1:7" ht="13.5" thickBot="1" x14ac:dyDescent="0.25">
      <c r="A2019" s="369" t="str">
        <f>Cover!$G$25</f>
        <v>NO</v>
      </c>
      <c r="B2019" s="322" t="s">
        <v>220</v>
      </c>
      <c r="C2019" s="320">
        <v>2013</v>
      </c>
      <c r="D2019" s="322" t="s">
        <v>360</v>
      </c>
      <c r="E2019" s="331" t="s">
        <v>137</v>
      </c>
      <c r="F2019" s="320" t="str">
        <f t="shared" si="31"/>
        <v>NO_EX_M_2013_1000 mt_10_1_1</v>
      </c>
      <c r="G2019" s="663"/>
    </row>
    <row r="2020" spans="1:7" ht="13.5" thickBot="1" x14ac:dyDescent="0.25">
      <c r="A2020" s="369" t="str">
        <f>Cover!$G$25</f>
        <v>NO</v>
      </c>
      <c r="B2020" s="322" t="s">
        <v>220</v>
      </c>
      <c r="C2020" s="320">
        <v>2013</v>
      </c>
      <c r="D2020" s="322" t="s">
        <v>360</v>
      </c>
      <c r="E2020" s="331" t="s">
        <v>138</v>
      </c>
      <c r="F2020" s="320" t="str">
        <f t="shared" si="31"/>
        <v>NO_EX_M_2013_1000 mt_10_1_2</v>
      </c>
      <c r="G2020" s="663"/>
    </row>
    <row r="2021" spans="1:7" ht="13.5" thickBot="1" x14ac:dyDescent="0.25">
      <c r="A2021" s="369" t="str">
        <f>Cover!$G$25</f>
        <v>NO</v>
      </c>
      <c r="B2021" s="322" t="s">
        <v>220</v>
      </c>
      <c r="C2021" s="320">
        <v>2013</v>
      </c>
      <c r="D2021" s="322" t="s">
        <v>360</v>
      </c>
      <c r="E2021" s="331" t="s">
        <v>139</v>
      </c>
      <c r="F2021" s="320" t="str">
        <f t="shared" si="31"/>
        <v>NO_EX_M_2013_1000 mt_10_1_3</v>
      </c>
      <c r="G2021" s="663"/>
    </row>
    <row r="2022" spans="1:7" ht="13.5" thickBot="1" x14ac:dyDescent="0.25">
      <c r="A2022" s="369" t="str">
        <f>Cover!$G$25</f>
        <v>NO</v>
      </c>
      <c r="B2022" s="322" t="s">
        <v>220</v>
      </c>
      <c r="C2022" s="320">
        <v>2013</v>
      </c>
      <c r="D2022" s="322" t="s">
        <v>360</v>
      </c>
      <c r="E2022" s="331" t="s">
        <v>140</v>
      </c>
      <c r="F2022" s="320" t="str">
        <f t="shared" si="31"/>
        <v>NO_EX_M_2013_1000 mt_10_1_4</v>
      </c>
      <c r="G2022" s="663"/>
    </row>
    <row r="2023" spans="1:7" ht="13.5" thickBot="1" x14ac:dyDescent="0.25">
      <c r="A2023" s="369" t="str">
        <f>Cover!$G$25</f>
        <v>NO</v>
      </c>
      <c r="B2023" s="322" t="s">
        <v>220</v>
      </c>
      <c r="C2023" s="320">
        <v>2013</v>
      </c>
      <c r="D2023" s="322" t="s">
        <v>360</v>
      </c>
      <c r="E2023" s="331" t="s">
        <v>141</v>
      </c>
      <c r="F2023" s="320" t="str">
        <f t="shared" si="31"/>
        <v>NO_EX_M_2013_1000 mt_10_2</v>
      </c>
      <c r="G2023" s="663"/>
    </row>
    <row r="2024" spans="1:7" ht="13.5" thickBot="1" x14ac:dyDescent="0.25">
      <c r="A2024" s="369" t="str">
        <f>Cover!$G$25</f>
        <v>NO</v>
      </c>
      <c r="B2024" s="322" t="s">
        <v>220</v>
      </c>
      <c r="C2024" s="320">
        <v>2013</v>
      </c>
      <c r="D2024" s="322" t="s">
        <v>360</v>
      </c>
      <c r="E2024" s="331" t="s">
        <v>142</v>
      </c>
      <c r="F2024" s="320" t="str">
        <f t="shared" si="31"/>
        <v>NO_EX_M_2013_1000 mt_10_3</v>
      </c>
      <c r="G2024" s="663"/>
    </row>
    <row r="2025" spans="1:7" ht="13.5" thickBot="1" x14ac:dyDescent="0.25">
      <c r="A2025" s="369" t="str">
        <f>Cover!$G$25</f>
        <v>NO</v>
      </c>
      <c r="B2025" s="322" t="s">
        <v>220</v>
      </c>
      <c r="C2025" s="320">
        <v>2013</v>
      </c>
      <c r="D2025" s="322" t="s">
        <v>360</v>
      </c>
      <c r="E2025" s="331" t="s">
        <v>143</v>
      </c>
      <c r="F2025" s="320" t="str">
        <f t="shared" si="31"/>
        <v>NO_EX_M_2013_1000 mt_10_3_1</v>
      </c>
      <c r="G2025" s="663"/>
    </row>
    <row r="2026" spans="1:7" ht="13.5" thickBot="1" x14ac:dyDescent="0.25">
      <c r="A2026" s="369" t="str">
        <f>Cover!$G$25</f>
        <v>NO</v>
      </c>
      <c r="B2026" s="322" t="s">
        <v>220</v>
      </c>
      <c r="C2026" s="320">
        <v>2013</v>
      </c>
      <c r="D2026" s="322" t="s">
        <v>360</v>
      </c>
      <c r="E2026" s="331" t="s">
        <v>144</v>
      </c>
      <c r="F2026" s="320" t="str">
        <f t="shared" si="31"/>
        <v>NO_EX_M_2013_1000 mt_10_3_2</v>
      </c>
      <c r="G2026" s="663"/>
    </row>
    <row r="2027" spans="1:7" ht="13.5" thickBot="1" x14ac:dyDescent="0.25">
      <c r="A2027" s="369" t="str">
        <f>Cover!$G$25</f>
        <v>NO</v>
      </c>
      <c r="B2027" s="322" t="s">
        <v>220</v>
      </c>
      <c r="C2027" s="320">
        <v>2013</v>
      </c>
      <c r="D2027" s="322" t="s">
        <v>360</v>
      </c>
      <c r="E2027" s="331" t="s">
        <v>145</v>
      </c>
      <c r="F2027" s="320" t="str">
        <f t="shared" si="31"/>
        <v>NO_EX_M_2013_1000 mt_10_3_3</v>
      </c>
      <c r="G2027" s="663"/>
    </row>
    <row r="2028" spans="1:7" ht="13.5" thickBot="1" x14ac:dyDescent="0.25">
      <c r="A2028" s="369" t="str">
        <f>Cover!$G$25</f>
        <v>NO</v>
      </c>
      <c r="B2028" s="322" t="s">
        <v>220</v>
      </c>
      <c r="C2028" s="320">
        <v>2013</v>
      </c>
      <c r="D2028" s="322" t="s">
        <v>360</v>
      </c>
      <c r="E2028" s="331" t="s">
        <v>146</v>
      </c>
      <c r="F2028" s="320" t="str">
        <f t="shared" si="31"/>
        <v>NO_EX_M_2013_1000 mt_10_3_4</v>
      </c>
      <c r="G2028" s="663"/>
    </row>
    <row r="2029" spans="1:7" ht="13.5" thickBot="1" x14ac:dyDescent="0.25">
      <c r="A2029" s="369" t="str">
        <f>Cover!$G$25</f>
        <v>NO</v>
      </c>
      <c r="B2029" s="322" t="s">
        <v>220</v>
      </c>
      <c r="C2029" s="320">
        <v>2013</v>
      </c>
      <c r="D2029" s="322" t="s">
        <v>360</v>
      </c>
      <c r="E2029" s="331" t="s">
        <v>147</v>
      </c>
      <c r="F2029" s="320" t="str">
        <f t="shared" si="31"/>
        <v>NO_EX_M_2013_1000 mt_10_4</v>
      </c>
      <c r="G2029" s="663"/>
    </row>
    <row r="2030" spans="1:7" ht="13.5" thickBot="1" x14ac:dyDescent="0.25">
      <c r="A2030" s="369" t="str">
        <f>Cover!$G$25</f>
        <v>NO</v>
      </c>
      <c r="B2030" s="322" t="s">
        <v>220</v>
      </c>
      <c r="C2030" s="320">
        <v>2013</v>
      </c>
      <c r="D2030" s="322" t="s">
        <v>214</v>
      </c>
      <c r="E2030" s="331">
        <v>1</v>
      </c>
      <c r="F2030" s="320" t="str">
        <f t="shared" si="31"/>
        <v>NO_EX_M_2013_1000 NAC_1</v>
      </c>
      <c r="G2030" s="663"/>
    </row>
    <row r="2031" spans="1:7" ht="13.5" thickBot="1" x14ac:dyDescent="0.25">
      <c r="A2031" s="369" t="str">
        <f>Cover!$G$25</f>
        <v>NO</v>
      </c>
      <c r="B2031" s="322" t="s">
        <v>220</v>
      </c>
      <c r="C2031" s="320">
        <v>2013</v>
      </c>
      <c r="D2031" s="322" t="s">
        <v>214</v>
      </c>
      <c r="E2031" s="331" t="s">
        <v>93</v>
      </c>
      <c r="F2031" s="320" t="str">
        <f t="shared" si="31"/>
        <v>NO_EX_M_2013_1000 NAC_1_1</v>
      </c>
      <c r="G2031" s="663"/>
    </row>
    <row r="2032" spans="1:7" ht="13.5" thickBot="1" x14ac:dyDescent="0.25">
      <c r="A2032" s="369" t="str">
        <f>Cover!$G$25</f>
        <v>NO</v>
      </c>
      <c r="B2032" s="322" t="s">
        <v>220</v>
      </c>
      <c r="C2032" s="320">
        <v>2013</v>
      </c>
      <c r="D2032" s="322" t="s">
        <v>214</v>
      </c>
      <c r="E2032" s="331" t="s">
        <v>96</v>
      </c>
      <c r="F2032" s="320" t="str">
        <f t="shared" si="31"/>
        <v>NO_EX_M_2013_1000 NAC_1_2</v>
      </c>
      <c r="G2032" s="663"/>
    </row>
    <row r="2033" spans="1:7" ht="13.5" thickBot="1" x14ac:dyDescent="0.25">
      <c r="A2033" s="369" t="str">
        <f>Cover!$G$25</f>
        <v>NO</v>
      </c>
      <c r="B2033" s="322" t="s">
        <v>220</v>
      </c>
      <c r="C2033" s="320">
        <v>2013</v>
      </c>
      <c r="D2033" s="322" t="s">
        <v>214</v>
      </c>
      <c r="E2033" s="331" t="s">
        <v>97</v>
      </c>
      <c r="F2033" s="320" t="str">
        <f t="shared" si="31"/>
        <v>NO_EX_M_2013_1000 NAC_1_2_C</v>
      </c>
      <c r="G2033" s="663"/>
    </row>
    <row r="2034" spans="1:7" ht="13.5" thickBot="1" x14ac:dyDescent="0.25">
      <c r="A2034" s="369" t="str">
        <f>Cover!$G$25</f>
        <v>NO</v>
      </c>
      <c r="B2034" s="322" t="s">
        <v>220</v>
      </c>
      <c r="C2034" s="320">
        <v>2013</v>
      </c>
      <c r="D2034" s="322" t="s">
        <v>214</v>
      </c>
      <c r="E2034" s="331" t="s">
        <v>98</v>
      </c>
      <c r="F2034" s="320" t="str">
        <f t="shared" si="31"/>
        <v>NO_EX_M_2013_1000 NAC_1_2_NC</v>
      </c>
      <c r="G2034" s="663"/>
    </row>
    <row r="2035" spans="1:7" ht="13.5" thickBot="1" x14ac:dyDescent="0.25">
      <c r="A2035" s="369" t="str">
        <f>Cover!$G$25</f>
        <v>NO</v>
      </c>
      <c r="B2035" s="322" t="s">
        <v>220</v>
      </c>
      <c r="C2035" s="320">
        <v>2013</v>
      </c>
      <c r="D2035" s="322" t="s">
        <v>214</v>
      </c>
      <c r="E2035" s="331" t="s">
        <v>99</v>
      </c>
      <c r="F2035" s="320" t="str">
        <f t="shared" si="31"/>
        <v>NO_EX_M_2013_1000 NAC_1_2_NC_T</v>
      </c>
      <c r="G2035" s="663"/>
    </row>
    <row r="2036" spans="1:7" ht="13.5" thickBot="1" x14ac:dyDescent="0.25">
      <c r="A2036" s="369" t="str">
        <f>Cover!$G$25</f>
        <v>NO</v>
      </c>
      <c r="B2036" s="322" t="s">
        <v>220</v>
      </c>
      <c r="C2036" s="320">
        <v>2013</v>
      </c>
      <c r="D2036" s="322" t="s">
        <v>214</v>
      </c>
      <c r="E2036" s="331">
        <v>2</v>
      </c>
      <c r="F2036" s="320" t="str">
        <f t="shared" si="31"/>
        <v>NO_EX_M_2013_1000 NAC_2</v>
      </c>
      <c r="G2036" s="663"/>
    </row>
    <row r="2037" spans="1:7" ht="13.5" thickBot="1" x14ac:dyDescent="0.25">
      <c r="A2037" s="369" t="str">
        <f>Cover!$G$25</f>
        <v>NO</v>
      </c>
      <c r="B2037" s="322" t="s">
        <v>220</v>
      </c>
      <c r="C2037" s="320">
        <v>2013</v>
      </c>
      <c r="D2037" s="322" t="s">
        <v>214</v>
      </c>
      <c r="E2037" s="331">
        <v>3</v>
      </c>
      <c r="F2037" s="320" t="str">
        <f t="shared" si="31"/>
        <v>NO_EX_M_2013_1000 NAC_3</v>
      </c>
      <c r="G2037" s="663"/>
    </row>
    <row r="2038" spans="1:7" ht="13.5" thickBot="1" x14ac:dyDescent="0.25">
      <c r="A2038" s="369" t="str">
        <f>Cover!$G$25</f>
        <v>NO</v>
      </c>
      <c r="B2038" s="322" t="s">
        <v>220</v>
      </c>
      <c r="C2038" s="320">
        <v>2013</v>
      </c>
      <c r="D2038" s="322" t="s">
        <v>214</v>
      </c>
      <c r="E2038" s="331" t="s">
        <v>378</v>
      </c>
      <c r="F2038" s="320" t="str">
        <f t="shared" si="31"/>
        <v>NO_EX_M_2013_1000 NAC_3_1</v>
      </c>
      <c r="G2038" s="663"/>
    </row>
    <row r="2039" spans="1:7" ht="13.5" thickBot="1" x14ac:dyDescent="0.25">
      <c r="A2039" s="369" t="str">
        <f>Cover!$G$25</f>
        <v>NO</v>
      </c>
      <c r="B2039" s="322" t="s">
        <v>220</v>
      </c>
      <c r="C2039" s="320">
        <v>2013</v>
      </c>
      <c r="D2039" s="322" t="s">
        <v>214</v>
      </c>
      <c r="E2039" s="331" t="s">
        <v>379</v>
      </c>
      <c r="F2039" s="320" t="str">
        <f t="shared" si="31"/>
        <v>NO_EX_M_2013_1000 NAC_3_2</v>
      </c>
      <c r="G2039" s="663"/>
    </row>
    <row r="2040" spans="1:7" ht="13.5" thickBot="1" x14ac:dyDescent="0.25">
      <c r="A2040" s="369" t="str">
        <f>Cover!$G$25</f>
        <v>NO</v>
      </c>
      <c r="B2040" s="322" t="s">
        <v>220</v>
      </c>
      <c r="C2040" s="320">
        <v>2013</v>
      </c>
      <c r="D2040" s="322" t="s">
        <v>214</v>
      </c>
      <c r="E2040" s="331">
        <v>4</v>
      </c>
      <c r="F2040" s="320" t="str">
        <f t="shared" si="31"/>
        <v>NO_EX_M_2013_1000 NAC_4</v>
      </c>
      <c r="G2040" s="663"/>
    </row>
    <row r="2041" spans="1:7" ht="13.5" thickBot="1" x14ac:dyDescent="0.25">
      <c r="A2041" s="369" t="str">
        <f>Cover!$G$25</f>
        <v>NO</v>
      </c>
      <c r="B2041" s="340" t="s">
        <v>220</v>
      </c>
      <c r="C2041" s="320">
        <v>2013</v>
      </c>
      <c r="D2041" s="340" t="s">
        <v>214</v>
      </c>
      <c r="E2041" s="344" t="s">
        <v>380</v>
      </c>
      <c r="F2041" s="320" t="str">
        <f t="shared" si="31"/>
        <v>NO_EX_M_2013_1000 NAC_4_1</v>
      </c>
      <c r="G2041" s="663"/>
    </row>
    <row r="2042" spans="1:7" ht="13.5" thickBot="1" x14ac:dyDescent="0.25">
      <c r="A2042" s="369" t="str">
        <f>Cover!$G$25</f>
        <v>NO</v>
      </c>
      <c r="B2042" s="324" t="s">
        <v>220</v>
      </c>
      <c r="C2042" s="320">
        <v>2013</v>
      </c>
      <c r="D2042" s="324" t="s">
        <v>214</v>
      </c>
      <c r="E2042" s="338" t="s">
        <v>381</v>
      </c>
      <c r="F2042" s="320" t="str">
        <f t="shared" si="31"/>
        <v>NO_EX_M_2013_1000 NAC_4_2</v>
      </c>
      <c r="G2042" s="663"/>
    </row>
    <row r="2043" spans="1:7" ht="13.5" thickBot="1" x14ac:dyDescent="0.25">
      <c r="A2043" s="369" t="str">
        <f>Cover!$G$25</f>
        <v>NO</v>
      </c>
      <c r="B2043" s="322" t="s">
        <v>220</v>
      </c>
      <c r="C2043" s="320">
        <v>2013</v>
      </c>
      <c r="D2043" s="322" t="s">
        <v>214</v>
      </c>
      <c r="E2043" s="331">
        <v>5</v>
      </c>
      <c r="F2043" s="320" t="str">
        <f t="shared" si="31"/>
        <v>NO_EX_M_2013_1000 NAC_5</v>
      </c>
      <c r="G2043" s="663"/>
    </row>
    <row r="2044" spans="1:7" ht="13.5" thickBot="1" x14ac:dyDescent="0.25">
      <c r="A2044" s="369" t="str">
        <f>Cover!$G$25</f>
        <v>NO</v>
      </c>
      <c r="B2044" s="322" t="s">
        <v>220</v>
      </c>
      <c r="C2044" s="320">
        <v>2013</v>
      </c>
      <c r="D2044" s="322" t="s">
        <v>214</v>
      </c>
      <c r="E2044" s="331" t="s">
        <v>109</v>
      </c>
      <c r="F2044" s="320" t="str">
        <f t="shared" si="31"/>
        <v>NO_EX_M_2013_1000 NAC_5_C</v>
      </c>
      <c r="G2044" s="663"/>
    </row>
    <row r="2045" spans="1:7" ht="13.5" thickBot="1" x14ac:dyDescent="0.25">
      <c r="A2045" s="369" t="str">
        <f>Cover!$G$25</f>
        <v>NO</v>
      </c>
      <c r="B2045" s="322" t="s">
        <v>220</v>
      </c>
      <c r="C2045" s="320">
        <v>2013</v>
      </c>
      <c r="D2045" s="322" t="s">
        <v>214</v>
      </c>
      <c r="E2045" s="331" t="s">
        <v>110</v>
      </c>
      <c r="F2045" s="320" t="str">
        <f t="shared" si="31"/>
        <v>NO_EX_M_2013_1000 NAC_5_NC</v>
      </c>
      <c r="G2045" s="663"/>
    </row>
    <row r="2046" spans="1:7" ht="13.5" thickBot="1" x14ac:dyDescent="0.25">
      <c r="A2046" s="369" t="str">
        <f>Cover!$G$25</f>
        <v>NO</v>
      </c>
      <c r="B2046" s="322" t="s">
        <v>220</v>
      </c>
      <c r="C2046" s="320">
        <v>2013</v>
      </c>
      <c r="D2046" s="322" t="s">
        <v>214</v>
      </c>
      <c r="E2046" s="331" t="s">
        <v>111</v>
      </c>
      <c r="F2046" s="320" t="str">
        <f t="shared" si="31"/>
        <v>NO_EX_M_2013_1000 NAC_5_NC_T</v>
      </c>
      <c r="G2046" s="663"/>
    </row>
    <row r="2047" spans="1:7" ht="13.5" thickBot="1" x14ac:dyDescent="0.25">
      <c r="A2047" s="369" t="str">
        <f>Cover!$G$25</f>
        <v>NO</v>
      </c>
      <c r="B2047" s="322" t="s">
        <v>220</v>
      </c>
      <c r="C2047" s="320">
        <v>2013</v>
      </c>
      <c r="D2047" s="322" t="s">
        <v>214</v>
      </c>
      <c r="E2047" s="331">
        <v>6</v>
      </c>
      <c r="F2047" s="320" t="str">
        <f t="shared" si="31"/>
        <v>NO_EX_M_2013_1000 NAC_6</v>
      </c>
      <c r="G2047" s="663"/>
    </row>
    <row r="2048" spans="1:7" ht="13.5" thickBot="1" x14ac:dyDescent="0.25">
      <c r="A2048" s="369" t="str">
        <f>Cover!$G$25</f>
        <v>NO</v>
      </c>
      <c r="B2048" s="322" t="s">
        <v>220</v>
      </c>
      <c r="C2048" s="320">
        <v>2013</v>
      </c>
      <c r="D2048" s="322" t="s">
        <v>214</v>
      </c>
      <c r="E2048" s="331" t="s">
        <v>112</v>
      </c>
      <c r="F2048" s="320" t="str">
        <f t="shared" si="31"/>
        <v>NO_EX_M_2013_1000 NAC_6_1</v>
      </c>
      <c r="G2048" s="663"/>
    </row>
    <row r="2049" spans="1:7" ht="13.5" thickBot="1" x14ac:dyDescent="0.25">
      <c r="A2049" s="369" t="str">
        <f>Cover!$G$25</f>
        <v>NO</v>
      </c>
      <c r="B2049" s="322" t="s">
        <v>220</v>
      </c>
      <c r="C2049" s="320">
        <v>2013</v>
      </c>
      <c r="D2049" s="322" t="s">
        <v>214</v>
      </c>
      <c r="E2049" s="331" t="s">
        <v>113</v>
      </c>
      <c r="F2049" s="320" t="str">
        <f t="shared" si="31"/>
        <v>NO_EX_M_2013_1000 NAC_6_1_C</v>
      </c>
      <c r="G2049" s="663"/>
    </row>
    <row r="2050" spans="1:7" ht="13.5" thickBot="1" x14ac:dyDescent="0.25">
      <c r="A2050" s="369" t="str">
        <f>Cover!$G$25</f>
        <v>NO</v>
      </c>
      <c r="B2050" s="322" t="s">
        <v>220</v>
      </c>
      <c r="C2050" s="320">
        <v>2013</v>
      </c>
      <c r="D2050" s="322" t="s">
        <v>214</v>
      </c>
      <c r="E2050" s="331" t="s">
        <v>114</v>
      </c>
      <c r="F2050" s="320" t="str">
        <f t="shared" si="31"/>
        <v>NO_EX_M_2013_1000 NAC_6_1_NC</v>
      </c>
      <c r="G2050" s="663"/>
    </row>
    <row r="2051" spans="1:7" ht="13.5" thickBot="1" x14ac:dyDescent="0.25">
      <c r="A2051" s="369" t="str">
        <f>Cover!$G$25</f>
        <v>NO</v>
      </c>
      <c r="B2051" s="322" t="s">
        <v>220</v>
      </c>
      <c r="C2051" s="320">
        <v>2013</v>
      </c>
      <c r="D2051" s="322" t="s">
        <v>214</v>
      </c>
      <c r="E2051" s="331" t="s">
        <v>115</v>
      </c>
      <c r="F2051" s="320" t="str">
        <f t="shared" ref="F2051:F2114" si="32">CONCATENATE(A2051,"_",B2051,"_",C2051,"_",D2051,"_",E2051)</f>
        <v>NO_EX_M_2013_1000 NAC_6_1_NC_T</v>
      </c>
      <c r="G2051" s="663"/>
    </row>
    <row r="2052" spans="1:7" ht="13.5" thickBot="1" x14ac:dyDescent="0.25">
      <c r="A2052" s="369" t="str">
        <f>Cover!$G$25</f>
        <v>NO</v>
      </c>
      <c r="B2052" s="322" t="s">
        <v>220</v>
      </c>
      <c r="C2052" s="320">
        <v>2013</v>
      </c>
      <c r="D2052" s="322" t="s">
        <v>214</v>
      </c>
      <c r="E2052" s="331" t="s">
        <v>116</v>
      </c>
      <c r="F2052" s="320" t="str">
        <f t="shared" si="32"/>
        <v>NO_EX_M_2013_1000 NAC_6_2</v>
      </c>
      <c r="G2052" s="663"/>
    </row>
    <row r="2053" spans="1:7" ht="13.5" thickBot="1" x14ac:dyDescent="0.25">
      <c r="A2053" s="369" t="str">
        <f>Cover!$G$25</f>
        <v>NO</v>
      </c>
      <c r="B2053" s="322" t="s">
        <v>220</v>
      </c>
      <c r="C2053" s="320">
        <v>2013</v>
      </c>
      <c r="D2053" s="322" t="s">
        <v>214</v>
      </c>
      <c r="E2053" s="331" t="s">
        <v>117</v>
      </c>
      <c r="F2053" s="320" t="str">
        <f t="shared" si="32"/>
        <v>NO_EX_M_2013_1000 NAC_6_2_C</v>
      </c>
      <c r="G2053" s="663"/>
    </row>
    <row r="2054" spans="1:7" ht="13.5" thickBot="1" x14ac:dyDescent="0.25">
      <c r="A2054" s="369" t="str">
        <f>Cover!$G$25</f>
        <v>NO</v>
      </c>
      <c r="B2054" s="322" t="s">
        <v>220</v>
      </c>
      <c r="C2054" s="320">
        <v>2013</v>
      </c>
      <c r="D2054" s="322" t="s">
        <v>214</v>
      </c>
      <c r="E2054" s="331" t="s">
        <v>118</v>
      </c>
      <c r="F2054" s="320" t="str">
        <f t="shared" si="32"/>
        <v>NO_EX_M_2013_1000 NAC_6_2_NC</v>
      </c>
      <c r="G2054" s="663"/>
    </row>
    <row r="2055" spans="1:7" ht="13.5" thickBot="1" x14ac:dyDescent="0.25">
      <c r="A2055" s="369" t="str">
        <f>Cover!$G$25</f>
        <v>NO</v>
      </c>
      <c r="B2055" s="322" t="s">
        <v>220</v>
      </c>
      <c r="C2055" s="320">
        <v>2013</v>
      </c>
      <c r="D2055" s="322" t="s">
        <v>214</v>
      </c>
      <c r="E2055" s="331" t="s">
        <v>119</v>
      </c>
      <c r="F2055" s="320" t="str">
        <f t="shared" si="32"/>
        <v>NO_EX_M_2013_1000 NAC_6_2_NC_T</v>
      </c>
      <c r="G2055" s="663"/>
    </row>
    <row r="2056" spans="1:7" ht="13.5" thickBot="1" x14ac:dyDescent="0.25">
      <c r="A2056" s="369" t="str">
        <f>Cover!$G$25</f>
        <v>NO</v>
      </c>
      <c r="B2056" s="322" t="s">
        <v>220</v>
      </c>
      <c r="C2056" s="320">
        <v>2013</v>
      </c>
      <c r="D2056" s="322" t="s">
        <v>214</v>
      </c>
      <c r="E2056" s="331" t="s">
        <v>120</v>
      </c>
      <c r="F2056" s="320" t="str">
        <f t="shared" si="32"/>
        <v>NO_EX_M_2013_1000 NAC_6_3</v>
      </c>
      <c r="G2056" s="663"/>
    </row>
    <row r="2057" spans="1:7" ht="13.5" thickBot="1" x14ac:dyDescent="0.25">
      <c r="A2057" s="369" t="str">
        <f>Cover!$G$25</f>
        <v>NO</v>
      </c>
      <c r="B2057" s="322" t="s">
        <v>220</v>
      </c>
      <c r="C2057" s="320">
        <v>2013</v>
      </c>
      <c r="D2057" s="322" t="s">
        <v>214</v>
      </c>
      <c r="E2057" s="331" t="s">
        <v>121</v>
      </c>
      <c r="F2057" s="320" t="str">
        <f t="shared" si="32"/>
        <v>NO_EX_M_2013_1000 NAC_6_3_1</v>
      </c>
      <c r="G2057" s="663"/>
    </row>
    <row r="2058" spans="1:7" ht="13.5" thickBot="1" x14ac:dyDescent="0.25">
      <c r="A2058" s="369" t="str">
        <f>Cover!$G$25</f>
        <v>NO</v>
      </c>
      <c r="B2058" s="322" t="s">
        <v>220</v>
      </c>
      <c r="C2058" s="320">
        <v>2013</v>
      </c>
      <c r="D2058" s="322" t="s">
        <v>214</v>
      </c>
      <c r="E2058" s="331" t="s">
        <v>122</v>
      </c>
      <c r="F2058" s="320" t="str">
        <f t="shared" si="32"/>
        <v>NO_EX_M_2013_1000 NAC_6_4</v>
      </c>
      <c r="G2058" s="663"/>
    </row>
    <row r="2059" spans="1:7" ht="13.5" thickBot="1" x14ac:dyDescent="0.25">
      <c r="A2059" s="369" t="str">
        <f>Cover!$G$25</f>
        <v>NO</v>
      </c>
      <c r="B2059" s="322" t="s">
        <v>220</v>
      </c>
      <c r="C2059" s="320">
        <v>2013</v>
      </c>
      <c r="D2059" s="322" t="s">
        <v>214</v>
      </c>
      <c r="E2059" s="331" t="s">
        <v>123</v>
      </c>
      <c r="F2059" s="320" t="str">
        <f t="shared" si="32"/>
        <v>NO_EX_M_2013_1000 NAC_6_4_1</v>
      </c>
      <c r="G2059" s="663"/>
    </row>
    <row r="2060" spans="1:7" ht="13.5" thickBot="1" x14ac:dyDescent="0.25">
      <c r="A2060" s="369" t="str">
        <f>Cover!$G$25</f>
        <v>NO</v>
      </c>
      <c r="B2060" s="322" t="s">
        <v>220</v>
      </c>
      <c r="C2060" s="320">
        <v>2013</v>
      </c>
      <c r="D2060" s="322" t="s">
        <v>214</v>
      </c>
      <c r="E2060" s="331" t="s">
        <v>124</v>
      </c>
      <c r="F2060" s="320" t="str">
        <f t="shared" si="32"/>
        <v>NO_EX_M_2013_1000 NAC_6_4_2</v>
      </c>
      <c r="G2060" s="663"/>
    </row>
    <row r="2061" spans="1:7" ht="13.5" thickBot="1" x14ac:dyDescent="0.25">
      <c r="A2061" s="369" t="str">
        <f>Cover!$G$25</f>
        <v>NO</v>
      </c>
      <c r="B2061" s="322" t="s">
        <v>220</v>
      </c>
      <c r="C2061" s="320">
        <v>2013</v>
      </c>
      <c r="D2061" s="322" t="s">
        <v>214</v>
      </c>
      <c r="E2061" s="331" t="s">
        <v>125</v>
      </c>
      <c r="F2061" s="320" t="str">
        <f t="shared" si="32"/>
        <v>NO_EX_M_2013_1000 NAC_6_4_3</v>
      </c>
      <c r="G2061" s="663"/>
    </row>
    <row r="2062" spans="1:7" ht="13.5" thickBot="1" x14ac:dyDescent="0.25">
      <c r="A2062" s="369" t="str">
        <f>Cover!$G$25</f>
        <v>NO</v>
      </c>
      <c r="B2062" s="322" t="s">
        <v>220</v>
      </c>
      <c r="C2062" s="320">
        <v>2013</v>
      </c>
      <c r="D2062" s="322" t="s">
        <v>214</v>
      </c>
      <c r="E2062" s="331">
        <v>7</v>
      </c>
      <c r="F2062" s="320" t="str">
        <f t="shared" si="32"/>
        <v>NO_EX_M_2013_1000 NAC_7</v>
      </c>
      <c r="G2062" s="663"/>
    </row>
    <row r="2063" spans="1:7" ht="13.5" thickBot="1" x14ac:dyDescent="0.25">
      <c r="A2063" s="369" t="str">
        <f>Cover!$G$25</f>
        <v>NO</v>
      </c>
      <c r="B2063" s="322" t="s">
        <v>220</v>
      </c>
      <c r="C2063" s="320">
        <v>2013</v>
      </c>
      <c r="D2063" s="322" t="s">
        <v>214</v>
      </c>
      <c r="E2063" s="331" t="s">
        <v>126</v>
      </c>
      <c r="F2063" s="320" t="str">
        <f t="shared" si="32"/>
        <v>NO_EX_M_2013_1000 NAC_7_1</v>
      </c>
      <c r="G2063" s="663"/>
    </row>
    <row r="2064" spans="1:7" ht="13.5" thickBot="1" x14ac:dyDescent="0.25">
      <c r="A2064" s="369" t="str">
        <f>Cover!$G$25</f>
        <v>NO</v>
      </c>
      <c r="B2064" s="322" t="s">
        <v>220</v>
      </c>
      <c r="C2064" s="320">
        <v>2013</v>
      </c>
      <c r="D2064" s="322" t="s">
        <v>214</v>
      </c>
      <c r="E2064" s="331" t="s">
        <v>127</v>
      </c>
      <c r="F2064" s="320" t="str">
        <f t="shared" si="32"/>
        <v>NO_EX_M_2013_1000 NAC_7_2</v>
      </c>
      <c r="G2064" s="663"/>
    </row>
    <row r="2065" spans="1:7" ht="13.5" thickBot="1" x14ac:dyDescent="0.25">
      <c r="A2065" s="369" t="str">
        <f>Cover!$G$25</f>
        <v>NO</v>
      </c>
      <c r="B2065" s="322" t="s">
        <v>220</v>
      </c>
      <c r="C2065" s="320">
        <v>2013</v>
      </c>
      <c r="D2065" s="322" t="s">
        <v>214</v>
      </c>
      <c r="E2065" s="331" t="s">
        <v>128</v>
      </c>
      <c r="F2065" s="320" t="str">
        <f t="shared" si="32"/>
        <v>NO_EX_M_2013_1000 NAC_7_3</v>
      </c>
      <c r="G2065" s="663"/>
    </row>
    <row r="2066" spans="1:7" ht="13.5" thickBot="1" x14ac:dyDescent="0.25">
      <c r="A2066" s="369" t="str">
        <f>Cover!$G$25</f>
        <v>NO</v>
      </c>
      <c r="B2066" s="322" t="s">
        <v>220</v>
      </c>
      <c r="C2066" s="320">
        <v>2013</v>
      </c>
      <c r="D2066" s="322" t="s">
        <v>214</v>
      </c>
      <c r="E2066" s="331" t="s">
        <v>129</v>
      </c>
      <c r="F2066" s="320" t="str">
        <f t="shared" si="32"/>
        <v>NO_EX_M_2013_1000 NAC_7_3_1</v>
      </c>
      <c r="G2066" s="663"/>
    </row>
    <row r="2067" spans="1:7" ht="13.5" thickBot="1" x14ac:dyDescent="0.25">
      <c r="A2067" s="369" t="str">
        <f>Cover!$G$25</f>
        <v>NO</v>
      </c>
      <c r="B2067" s="322" t="s">
        <v>220</v>
      </c>
      <c r="C2067" s="320">
        <v>2013</v>
      </c>
      <c r="D2067" s="322" t="s">
        <v>214</v>
      </c>
      <c r="E2067" s="331" t="s">
        <v>130</v>
      </c>
      <c r="F2067" s="320" t="str">
        <f t="shared" si="32"/>
        <v>NO_EX_M_2013_1000 NAC_7_3_2</v>
      </c>
      <c r="G2067" s="663"/>
    </row>
    <row r="2068" spans="1:7" ht="13.5" thickBot="1" x14ac:dyDescent="0.25">
      <c r="A2068" s="369" t="str">
        <f>Cover!$G$25</f>
        <v>NO</v>
      </c>
      <c r="B2068" s="322" t="s">
        <v>220</v>
      </c>
      <c r="C2068" s="320">
        <v>2013</v>
      </c>
      <c r="D2068" s="322" t="s">
        <v>214</v>
      </c>
      <c r="E2068" s="331" t="s">
        <v>131</v>
      </c>
      <c r="F2068" s="320" t="str">
        <f t="shared" si="32"/>
        <v>NO_EX_M_2013_1000 NAC_7_3_3</v>
      </c>
      <c r="G2068" s="663"/>
    </row>
    <row r="2069" spans="1:7" ht="13.5" thickBot="1" x14ac:dyDescent="0.25">
      <c r="A2069" s="369" t="str">
        <f>Cover!$G$25</f>
        <v>NO</v>
      </c>
      <c r="B2069" s="322" t="s">
        <v>220</v>
      </c>
      <c r="C2069" s="320">
        <v>2013</v>
      </c>
      <c r="D2069" s="322" t="s">
        <v>214</v>
      </c>
      <c r="E2069" s="331" t="s">
        <v>132</v>
      </c>
      <c r="F2069" s="320" t="str">
        <f t="shared" si="32"/>
        <v>NO_EX_M_2013_1000 NAC_7_3_4</v>
      </c>
      <c r="G2069" s="663"/>
    </row>
    <row r="2070" spans="1:7" ht="13.5" thickBot="1" x14ac:dyDescent="0.25">
      <c r="A2070" s="369" t="str">
        <f>Cover!$G$25</f>
        <v>NO</v>
      </c>
      <c r="B2070" s="322" t="s">
        <v>220</v>
      </c>
      <c r="C2070" s="320">
        <v>2013</v>
      </c>
      <c r="D2070" s="322" t="s">
        <v>214</v>
      </c>
      <c r="E2070" s="331" t="s">
        <v>133</v>
      </c>
      <c r="F2070" s="320" t="str">
        <f t="shared" si="32"/>
        <v>NO_EX_M_2013_1000 NAC_7_4</v>
      </c>
      <c r="G2070" s="663"/>
    </row>
    <row r="2071" spans="1:7" ht="13.5" thickBot="1" x14ac:dyDescent="0.25">
      <c r="A2071" s="369" t="str">
        <f>Cover!$G$25</f>
        <v>NO</v>
      </c>
      <c r="B2071" s="322" t="s">
        <v>220</v>
      </c>
      <c r="C2071" s="320">
        <v>2013</v>
      </c>
      <c r="D2071" s="322" t="s">
        <v>214</v>
      </c>
      <c r="E2071" s="331">
        <v>8</v>
      </c>
      <c r="F2071" s="320" t="str">
        <f t="shared" si="32"/>
        <v>NO_EX_M_2013_1000 NAC_8</v>
      </c>
      <c r="G2071" s="663"/>
    </row>
    <row r="2072" spans="1:7" ht="13.5" thickBot="1" x14ac:dyDescent="0.25">
      <c r="A2072" s="369" t="str">
        <f>Cover!$G$25</f>
        <v>NO</v>
      </c>
      <c r="B2072" s="322" t="s">
        <v>220</v>
      </c>
      <c r="C2072" s="320">
        <v>2013</v>
      </c>
      <c r="D2072" s="322" t="s">
        <v>214</v>
      </c>
      <c r="E2072" s="331" t="s">
        <v>134</v>
      </c>
      <c r="F2072" s="320" t="str">
        <f t="shared" si="32"/>
        <v>NO_EX_M_2013_1000 NAC_8_1</v>
      </c>
      <c r="G2072" s="663"/>
    </row>
    <row r="2073" spans="1:7" ht="13.5" thickBot="1" x14ac:dyDescent="0.25">
      <c r="A2073" s="369" t="str">
        <f>Cover!$G$25</f>
        <v>NO</v>
      </c>
      <c r="B2073" s="322" t="s">
        <v>220</v>
      </c>
      <c r="C2073" s="320">
        <v>2013</v>
      </c>
      <c r="D2073" s="322" t="s">
        <v>214</v>
      </c>
      <c r="E2073" s="331" t="s">
        <v>135</v>
      </c>
      <c r="F2073" s="320" t="str">
        <f t="shared" si="32"/>
        <v>NO_EX_M_2013_1000 NAC_8_2</v>
      </c>
      <c r="G2073" s="663"/>
    </row>
    <row r="2074" spans="1:7" ht="13.5" thickBot="1" x14ac:dyDescent="0.25">
      <c r="A2074" s="369" t="str">
        <f>Cover!$G$25</f>
        <v>NO</v>
      </c>
      <c r="B2074" s="322" t="s">
        <v>220</v>
      </c>
      <c r="C2074" s="320">
        <v>2013</v>
      </c>
      <c r="D2074" s="322" t="s">
        <v>214</v>
      </c>
      <c r="E2074" s="331">
        <v>9</v>
      </c>
      <c r="F2074" s="320" t="str">
        <f t="shared" si="32"/>
        <v>NO_EX_M_2013_1000 NAC_9</v>
      </c>
      <c r="G2074" s="663"/>
    </row>
    <row r="2075" spans="1:7" ht="13.5" thickBot="1" x14ac:dyDescent="0.25">
      <c r="A2075" s="369" t="str">
        <f>Cover!$G$25</f>
        <v>NO</v>
      </c>
      <c r="B2075" s="322" t="s">
        <v>220</v>
      </c>
      <c r="C2075" s="320">
        <v>2013</v>
      </c>
      <c r="D2075" s="322" t="s">
        <v>214</v>
      </c>
      <c r="E2075" s="331">
        <v>10</v>
      </c>
      <c r="F2075" s="320" t="str">
        <f t="shared" si="32"/>
        <v>NO_EX_M_2013_1000 NAC_10</v>
      </c>
      <c r="G2075" s="663"/>
    </row>
    <row r="2076" spans="1:7" ht="13.5" thickBot="1" x14ac:dyDescent="0.25">
      <c r="A2076" s="369" t="str">
        <f>Cover!$G$25</f>
        <v>NO</v>
      </c>
      <c r="B2076" s="322" t="s">
        <v>220</v>
      </c>
      <c r="C2076" s="320">
        <v>2013</v>
      </c>
      <c r="D2076" s="322" t="s">
        <v>214</v>
      </c>
      <c r="E2076" s="331" t="s">
        <v>136</v>
      </c>
      <c r="F2076" s="320" t="str">
        <f t="shared" si="32"/>
        <v>NO_EX_M_2013_1000 NAC_10_1</v>
      </c>
      <c r="G2076" s="663"/>
    </row>
    <row r="2077" spans="1:7" ht="13.5" thickBot="1" x14ac:dyDescent="0.25">
      <c r="A2077" s="369" t="str">
        <f>Cover!$G$25</f>
        <v>NO</v>
      </c>
      <c r="B2077" s="322" t="s">
        <v>220</v>
      </c>
      <c r="C2077" s="320">
        <v>2013</v>
      </c>
      <c r="D2077" s="322" t="s">
        <v>214</v>
      </c>
      <c r="E2077" s="331" t="s">
        <v>137</v>
      </c>
      <c r="F2077" s="320" t="str">
        <f t="shared" si="32"/>
        <v>NO_EX_M_2013_1000 NAC_10_1_1</v>
      </c>
      <c r="G2077" s="663"/>
    </row>
    <row r="2078" spans="1:7" ht="13.5" thickBot="1" x14ac:dyDescent="0.25">
      <c r="A2078" s="369" t="str">
        <f>Cover!$G$25</f>
        <v>NO</v>
      </c>
      <c r="B2078" s="322" t="s">
        <v>220</v>
      </c>
      <c r="C2078" s="320">
        <v>2013</v>
      </c>
      <c r="D2078" s="322" t="s">
        <v>214</v>
      </c>
      <c r="E2078" s="331" t="s">
        <v>138</v>
      </c>
      <c r="F2078" s="320" t="str">
        <f t="shared" si="32"/>
        <v>NO_EX_M_2013_1000 NAC_10_1_2</v>
      </c>
      <c r="G2078" s="663"/>
    </row>
    <row r="2079" spans="1:7" ht="13.5" thickBot="1" x14ac:dyDescent="0.25">
      <c r="A2079" s="369" t="str">
        <f>Cover!$G$25</f>
        <v>NO</v>
      </c>
      <c r="B2079" s="322" t="s">
        <v>220</v>
      </c>
      <c r="C2079" s="320">
        <v>2013</v>
      </c>
      <c r="D2079" s="322" t="s">
        <v>214</v>
      </c>
      <c r="E2079" s="331" t="s">
        <v>139</v>
      </c>
      <c r="F2079" s="320" t="str">
        <f t="shared" si="32"/>
        <v>NO_EX_M_2013_1000 NAC_10_1_3</v>
      </c>
      <c r="G2079" s="663"/>
    </row>
    <row r="2080" spans="1:7" ht="13.5" thickBot="1" x14ac:dyDescent="0.25">
      <c r="A2080" s="369" t="str">
        <f>Cover!$G$25</f>
        <v>NO</v>
      </c>
      <c r="B2080" s="322" t="s">
        <v>220</v>
      </c>
      <c r="C2080" s="320">
        <v>2013</v>
      </c>
      <c r="D2080" s="322" t="s">
        <v>214</v>
      </c>
      <c r="E2080" s="331" t="s">
        <v>140</v>
      </c>
      <c r="F2080" s="320" t="str">
        <f t="shared" si="32"/>
        <v>NO_EX_M_2013_1000 NAC_10_1_4</v>
      </c>
      <c r="G2080" s="663"/>
    </row>
    <row r="2081" spans="1:7" ht="13.5" thickBot="1" x14ac:dyDescent="0.25">
      <c r="A2081" s="369" t="str">
        <f>Cover!$G$25</f>
        <v>NO</v>
      </c>
      <c r="B2081" s="322" t="s">
        <v>220</v>
      </c>
      <c r="C2081" s="320">
        <v>2013</v>
      </c>
      <c r="D2081" s="322" t="s">
        <v>214</v>
      </c>
      <c r="E2081" s="331" t="s">
        <v>141</v>
      </c>
      <c r="F2081" s="320" t="str">
        <f t="shared" si="32"/>
        <v>NO_EX_M_2013_1000 NAC_10_2</v>
      </c>
      <c r="G2081" s="663"/>
    </row>
    <row r="2082" spans="1:7" ht="13.5" thickBot="1" x14ac:dyDescent="0.25">
      <c r="A2082" s="369" t="str">
        <f>Cover!$G$25</f>
        <v>NO</v>
      </c>
      <c r="B2082" s="322" t="s">
        <v>220</v>
      </c>
      <c r="C2082" s="320">
        <v>2013</v>
      </c>
      <c r="D2082" s="322" t="s">
        <v>214</v>
      </c>
      <c r="E2082" s="331" t="s">
        <v>142</v>
      </c>
      <c r="F2082" s="320" t="str">
        <f t="shared" si="32"/>
        <v>NO_EX_M_2013_1000 NAC_10_3</v>
      </c>
      <c r="G2082" s="663"/>
    </row>
    <row r="2083" spans="1:7" ht="13.5" thickBot="1" x14ac:dyDescent="0.25">
      <c r="A2083" s="369" t="str">
        <f>Cover!$G$25</f>
        <v>NO</v>
      </c>
      <c r="B2083" s="322" t="s">
        <v>220</v>
      </c>
      <c r="C2083" s="320">
        <v>2013</v>
      </c>
      <c r="D2083" s="322" t="s">
        <v>214</v>
      </c>
      <c r="E2083" s="331" t="s">
        <v>143</v>
      </c>
      <c r="F2083" s="320" t="str">
        <f t="shared" si="32"/>
        <v>NO_EX_M_2013_1000 NAC_10_3_1</v>
      </c>
      <c r="G2083" s="663"/>
    </row>
    <row r="2084" spans="1:7" ht="13.5" thickBot="1" x14ac:dyDescent="0.25">
      <c r="A2084" s="369" t="str">
        <f>Cover!$G$25</f>
        <v>NO</v>
      </c>
      <c r="B2084" s="322" t="s">
        <v>220</v>
      </c>
      <c r="C2084" s="320">
        <v>2013</v>
      </c>
      <c r="D2084" s="322" t="s">
        <v>214</v>
      </c>
      <c r="E2084" s="331" t="s">
        <v>144</v>
      </c>
      <c r="F2084" s="320" t="str">
        <f t="shared" si="32"/>
        <v>NO_EX_M_2013_1000 NAC_10_3_2</v>
      </c>
      <c r="G2084" s="663"/>
    </row>
    <row r="2085" spans="1:7" ht="13.5" thickBot="1" x14ac:dyDescent="0.25">
      <c r="A2085" s="369" t="str">
        <f>Cover!$G$25</f>
        <v>NO</v>
      </c>
      <c r="B2085" s="322" t="s">
        <v>220</v>
      </c>
      <c r="C2085" s="320">
        <v>2013</v>
      </c>
      <c r="D2085" s="322" t="s">
        <v>214</v>
      </c>
      <c r="E2085" s="331" t="s">
        <v>145</v>
      </c>
      <c r="F2085" s="320" t="str">
        <f t="shared" si="32"/>
        <v>NO_EX_M_2013_1000 NAC_10_3_3</v>
      </c>
      <c r="G2085" s="663"/>
    </row>
    <row r="2086" spans="1:7" ht="13.5" thickBot="1" x14ac:dyDescent="0.25">
      <c r="A2086" s="369" t="str">
        <f>Cover!$G$25</f>
        <v>NO</v>
      </c>
      <c r="B2086" s="322" t="s">
        <v>220</v>
      </c>
      <c r="C2086" s="320">
        <v>2013</v>
      </c>
      <c r="D2086" s="322" t="s">
        <v>214</v>
      </c>
      <c r="E2086" s="331" t="s">
        <v>146</v>
      </c>
      <c r="F2086" s="320" t="str">
        <f t="shared" si="32"/>
        <v>NO_EX_M_2013_1000 NAC_10_3_4</v>
      </c>
      <c r="G2086" s="663"/>
    </row>
    <row r="2087" spans="1:7" ht="13.5" thickBot="1" x14ac:dyDescent="0.25">
      <c r="A2087" s="369" t="str">
        <f>Cover!$G$25</f>
        <v>NO</v>
      </c>
      <c r="B2087" s="322" t="s">
        <v>220</v>
      </c>
      <c r="C2087" s="320">
        <v>2013</v>
      </c>
      <c r="D2087" s="322" t="s">
        <v>214</v>
      </c>
      <c r="E2087" s="331" t="s">
        <v>147</v>
      </c>
      <c r="F2087" s="320" t="str">
        <f t="shared" si="32"/>
        <v>NO_EX_M_2013_1000 NAC_10_4</v>
      </c>
      <c r="G2087" s="663"/>
    </row>
    <row r="2088" spans="1:7" ht="13.5" thickBot="1" x14ac:dyDescent="0.25">
      <c r="A2088" s="369" t="str">
        <f>Cover!$G$25</f>
        <v>NO</v>
      </c>
      <c r="B2088" s="322" t="s">
        <v>219</v>
      </c>
      <c r="C2088" s="320">
        <v>2013</v>
      </c>
      <c r="D2088" s="322" t="s">
        <v>291</v>
      </c>
      <c r="E2088" s="331">
        <v>1</v>
      </c>
      <c r="F2088" s="320" t="str">
        <f t="shared" si="32"/>
        <v>NO_EX_X_2013_1000 m3_1</v>
      </c>
      <c r="G2088" s="663"/>
    </row>
    <row r="2089" spans="1:7" ht="13.5" thickBot="1" x14ac:dyDescent="0.25">
      <c r="A2089" s="369" t="str">
        <f>Cover!$G$25</f>
        <v>NO</v>
      </c>
      <c r="B2089" s="322" t="s">
        <v>219</v>
      </c>
      <c r="C2089" s="320">
        <v>2013</v>
      </c>
      <c r="D2089" s="322" t="s">
        <v>291</v>
      </c>
      <c r="E2089" s="331" t="s">
        <v>93</v>
      </c>
      <c r="F2089" s="320" t="str">
        <f t="shared" si="32"/>
        <v>NO_EX_X_2013_1000 m3_1_1</v>
      </c>
      <c r="G2089" s="663"/>
    </row>
    <row r="2090" spans="1:7" ht="13.5" thickBot="1" x14ac:dyDescent="0.25">
      <c r="A2090" s="369" t="str">
        <f>Cover!$G$25</f>
        <v>NO</v>
      </c>
      <c r="B2090" s="322" t="s">
        <v>219</v>
      </c>
      <c r="C2090" s="320">
        <v>2013</v>
      </c>
      <c r="D2090" s="322" t="s">
        <v>291</v>
      </c>
      <c r="E2090" s="331" t="s">
        <v>96</v>
      </c>
      <c r="F2090" s="320" t="str">
        <f t="shared" si="32"/>
        <v>NO_EX_X_2013_1000 m3_1_2</v>
      </c>
      <c r="G2090" s="663"/>
    </row>
    <row r="2091" spans="1:7" ht="13.5" thickBot="1" x14ac:dyDescent="0.25">
      <c r="A2091" s="369" t="str">
        <f>Cover!$G$25</f>
        <v>NO</v>
      </c>
      <c r="B2091" s="322" t="s">
        <v>219</v>
      </c>
      <c r="C2091" s="320">
        <v>2013</v>
      </c>
      <c r="D2091" s="322" t="s">
        <v>291</v>
      </c>
      <c r="E2091" s="331" t="s">
        <v>97</v>
      </c>
      <c r="F2091" s="320" t="str">
        <f t="shared" si="32"/>
        <v>NO_EX_X_2013_1000 m3_1_2_C</v>
      </c>
      <c r="G2091" s="663"/>
    </row>
    <row r="2092" spans="1:7" ht="13.5" thickBot="1" x14ac:dyDescent="0.25">
      <c r="A2092" s="369" t="str">
        <f>Cover!$G$25</f>
        <v>NO</v>
      </c>
      <c r="B2092" s="322" t="s">
        <v>219</v>
      </c>
      <c r="C2092" s="320">
        <v>2013</v>
      </c>
      <c r="D2092" s="322" t="s">
        <v>291</v>
      </c>
      <c r="E2092" s="331" t="s">
        <v>98</v>
      </c>
      <c r="F2092" s="320" t="str">
        <f t="shared" si="32"/>
        <v>NO_EX_X_2013_1000 m3_1_2_NC</v>
      </c>
      <c r="G2092" s="663"/>
    </row>
    <row r="2093" spans="1:7" ht="13.5" thickBot="1" x14ac:dyDescent="0.25">
      <c r="A2093" s="369" t="str">
        <f>Cover!$G$25</f>
        <v>NO</v>
      </c>
      <c r="B2093" s="322" t="s">
        <v>219</v>
      </c>
      <c r="C2093" s="320">
        <v>2013</v>
      </c>
      <c r="D2093" s="322" t="s">
        <v>291</v>
      </c>
      <c r="E2093" s="331" t="s">
        <v>99</v>
      </c>
      <c r="F2093" s="320" t="str">
        <f t="shared" si="32"/>
        <v>NO_EX_X_2013_1000 m3_1_2_NC_T</v>
      </c>
      <c r="G2093" s="663"/>
    </row>
    <row r="2094" spans="1:7" ht="13.5" thickBot="1" x14ac:dyDescent="0.25">
      <c r="A2094" s="369" t="str">
        <f>Cover!$G$25</f>
        <v>NO</v>
      </c>
      <c r="B2094" s="322" t="s">
        <v>219</v>
      </c>
      <c r="C2094" s="320">
        <v>2013</v>
      </c>
      <c r="D2094" s="322" t="s">
        <v>360</v>
      </c>
      <c r="E2094" s="331">
        <v>2</v>
      </c>
      <c r="F2094" s="320" t="str">
        <f t="shared" si="32"/>
        <v>NO_EX_X_2013_1000 mt_2</v>
      </c>
      <c r="G2094" s="663"/>
    </row>
    <row r="2095" spans="1:7" ht="13.5" thickBot="1" x14ac:dyDescent="0.25">
      <c r="A2095" s="369" t="str">
        <f>Cover!$G$25</f>
        <v>NO</v>
      </c>
      <c r="B2095" s="329" t="s">
        <v>219</v>
      </c>
      <c r="C2095" s="320">
        <v>2013</v>
      </c>
      <c r="D2095" s="329" t="s">
        <v>291</v>
      </c>
      <c r="E2095" s="339">
        <v>3</v>
      </c>
      <c r="F2095" s="320" t="str">
        <f t="shared" si="32"/>
        <v>NO_EX_X_2013_1000 m3_3</v>
      </c>
      <c r="G2095" s="663"/>
    </row>
    <row r="2096" spans="1:7" ht="13.5" thickBot="1" x14ac:dyDescent="0.25">
      <c r="A2096" s="369" t="str">
        <f>Cover!$G$25</f>
        <v>NO</v>
      </c>
      <c r="B2096" s="324" t="s">
        <v>219</v>
      </c>
      <c r="C2096" s="320">
        <v>2013</v>
      </c>
      <c r="D2096" s="329" t="s">
        <v>291</v>
      </c>
      <c r="E2096" s="338" t="s">
        <v>378</v>
      </c>
      <c r="F2096" s="320" t="str">
        <f t="shared" si="32"/>
        <v>NO_EX_X_2013_1000 m3_3_1</v>
      </c>
      <c r="G2096" s="663"/>
    </row>
    <row r="2097" spans="1:7" ht="13.5" thickBot="1" x14ac:dyDescent="0.25">
      <c r="A2097" s="369" t="str">
        <f>Cover!$G$25</f>
        <v>NO</v>
      </c>
      <c r="B2097" s="322" t="s">
        <v>219</v>
      </c>
      <c r="C2097" s="320">
        <v>2013</v>
      </c>
      <c r="D2097" s="329" t="s">
        <v>291</v>
      </c>
      <c r="E2097" s="331" t="s">
        <v>379</v>
      </c>
      <c r="F2097" s="320" t="str">
        <f t="shared" si="32"/>
        <v>NO_EX_X_2013_1000 m3_3_2</v>
      </c>
      <c r="G2097" s="663"/>
    </row>
    <row r="2098" spans="1:7" ht="13.5" thickBot="1" x14ac:dyDescent="0.25">
      <c r="A2098" s="369" t="str">
        <f>Cover!$G$25</f>
        <v>NO</v>
      </c>
      <c r="B2098" s="322" t="s">
        <v>219</v>
      </c>
      <c r="C2098" s="320">
        <v>2013</v>
      </c>
      <c r="D2098" s="329" t="s">
        <v>360</v>
      </c>
      <c r="E2098" s="331">
        <v>4</v>
      </c>
      <c r="F2098" s="320" t="str">
        <f t="shared" si="32"/>
        <v>NO_EX_X_2013_1000 mt_4</v>
      </c>
      <c r="G2098" s="663"/>
    </row>
    <row r="2099" spans="1:7" ht="13.5" thickBot="1" x14ac:dyDescent="0.25">
      <c r="A2099" s="369" t="str">
        <f>Cover!$G$25</f>
        <v>NO</v>
      </c>
      <c r="B2099" s="322" t="s">
        <v>219</v>
      </c>
      <c r="C2099" s="320">
        <v>2013</v>
      </c>
      <c r="D2099" s="329" t="s">
        <v>360</v>
      </c>
      <c r="E2099" s="331" t="s">
        <v>380</v>
      </c>
      <c r="F2099" s="320" t="str">
        <f t="shared" si="32"/>
        <v>NO_EX_X_2013_1000 mt_4_1</v>
      </c>
      <c r="G2099" s="663"/>
    </row>
    <row r="2100" spans="1:7" ht="13.5" thickBot="1" x14ac:dyDescent="0.25">
      <c r="A2100" s="369" t="str">
        <f>Cover!$G$25</f>
        <v>NO</v>
      </c>
      <c r="B2100" s="322" t="s">
        <v>219</v>
      </c>
      <c r="C2100" s="320">
        <v>2013</v>
      </c>
      <c r="D2100" s="329" t="s">
        <v>360</v>
      </c>
      <c r="E2100" s="331" t="s">
        <v>381</v>
      </c>
      <c r="F2100" s="320" t="str">
        <f t="shared" si="32"/>
        <v>NO_EX_X_2013_1000 mt_4_2</v>
      </c>
      <c r="G2100" s="663"/>
    </row>
    <row r="2101" spans="1:7" ht="13.5" thickBot="1" x14ac:dyDescent="0.25">
      <c r="A2101" s="369" t="str">
        <f>Cover!$G$25</f>
        <v>NO</v>
      </c>
      <c r="B2101" s="322" t="s">
        <v>219</v>
      </c>
      <c r="C2101" s="320">
        <v>2013</v>
      </c>
      <c r="D2101" s="329" t="s">
        <v>291</v>
      </c>
      <c r="E2101" s="331">
        <v>5</v>
      </c>
      <c r="F2101" s="320" t="str">
        <f t="shared" si="32"/>
        <v>NO_EX_X_2013_1000 m3_5</v>
      </c>
      <c r="G2101" s="663"/>
    </row>
    <row r="2102" spans="1:7" ht="13.5" thickBot="1" x14ac:dyDescent="0.25">
      <c r="A2102" s="369" t="str">
        <f>Cover!$G$25</f>
        <v>NO</v>
      </c>
      <c r="B2102" s="322" t="s">
        <v>219</v>
      </c>
      <c r="C2102" s="320">
        <v>2013</v>
      </c>
      <c r="D2102" s="329" t="s">
        <v>291</v>
      </c>
      <c r="E2102" s="331" t="s">
        <v>109</v>
      </c>
      <c r="F2102" s="320" t="str">
        <f t="shared" si="32"/>
        <v>NO_EX_X_2013_1000 m3_5_C</v>
      </c>
      <c r="G2102" s="663"/>
    </row>
    <row r="2103" spans="1:7" ht="13.5" thickBot="1" x14ac:dyDescent="0.25">
      <c r="A2103" s="369" t="str">
        <f>Cover!$G$25</f>
        <v>NO</v>
      </c>
      <c r="B2103" s="322" t="s">
        <v>219</v>
      </c>
      <c r="C2103" s="320">
        <v>2013</v>
      </c>
      <c r="D2103" s="329" t="s">
        <v>291</v>
      </c>
      <c r="E2103" s="331" t="s">
        <v>110</v>
      </c>
      <c r="F2103" s="320" t="str">
        <f t="shared" si="32"/>
        <v>NO_EX_X_2013_1000 m3_5_NC</v>
      </c>
      <c r="G2103" s="663"/>
    </row>
    <row r="2104" spans="1:7" ht="13.5" thickBot="1" x14ac:dyDescent="0.25">
      <c r="A2104" s="369" t="str">
        <f>Cover!$G$25</f>
        <v>NO</v>
      </c>
      <c r="B2104" s="322" t="s">
        <v>219</v>
      </c>
      <c r="C2104" s="320">
        <v>2013</v>
      </c>
      <c r="D2104" s="329" t="s">
        <v>291</v>
      </c>
      <c r="E2104" s="331" t="s">
        <v>111</v>
      </c>
      <c r="F2104" s="320" t="str">
        <f t="shared" si="32"/>
        <v>NO_EX_X_2013_1000 m3_5_NC_T</v>
      </c>
      <c r="G2104" s="663"/>
    </row>
    <row r="2105" spans="1:7" ht="13.5" thickBot="1" x14ac:dyDescent="0.25">
      <c r="A2105" s="369" t="str">
        <f>Cover!$G$25</f>
        <v>NO</v>
      </c>
      <c r="B2105" s="322" t="s">
        <v>219</v>
      </c>
      <c r="C2105" s="320">
        <v>2013</v>
      </c>
      <c r="D2105" s="329" t="s">
        <v>291</v>
      </c>
      <c r="E2105" s="331">
        <v>6</v>
      </c>
      <c r="F2105" s="320" t="str">
        <f t="shared" si="32"/>
        <v>NO_EX_X_2013_1000 m3_6</v>
      </c>
      <c r="G2105" s="663"/>
    </row>
    <row r="2106" spans="1:7" ht="13.5" thickBot="1" x14ac:dyDescent="0.25">
      <c r="A2106" s="369" t="str">
        <f>Cover!$G$25</f>
        <v>NO</v>
      </c>
      <c r="B2106" s="322" t="s">
        <v>219</v>
      </c>
      <c r="C2106" s="320">
        <v>2013</v>
      </c>
      <c r="D2106" s="329" t="s">
        <v>291</v>
      </c>
      <c r="E2106" s="331" t="s">
        <v>112</v>
      </c>
      <c r="F2106" s="320" t="str">
        <f t="shared" si="32"/>
        <v>NO_EX_X_2013_1000 m3_6_1</v>
      </c>
      <c r="G2106" s="663"/>
    </row>
    <row r="2107" spans="1:7" ht="13.5" thickBot="1" x14ac:dyDescent="0.25">
      <c r="A2107" s="369" t="str">
        <f>Cover!$G$25</f>
        <v>NO</v>
      </c>
      <c r="B2107" s="329" t="s">
        <v>219</v>
      </c>
      <c r="C2107" s="320">
        <v>2013</v>
      </c>
      <c r="D2107" s="329" t="s">
        <v>291</v>
      </c>
      <c r="E2107" s="339" t="s">
        <v>113</v>
      </c>
      <c r="F2107" s="320" t="str">
        <f t="shared" si="32"/>
        <v>NO_EX_X_2013_1000 m3_6_1_C</v>
      </c>
      <c r="G2107" s="663"/>
    </row>
    <row r="2108" spans="1:7" ht="13.5" thickBot="1" x14ac:dyDescent="0.25">
      <c r="A2108" s="369" t="str">
        <f>Cover!$G$25</f>
        <v>NO</v>
      </c>
      <c r="B2108" s="541" t="s">
        <v>219</v>
      </c>
      <c r="C2108" s="320">
        <v>2013</v>
      </c>
      <c r="D2108" s="329" t="s">
        <v>291</v>
      </c>
      <c r="E2108" s="338" t="s">
        <v>114</v>
      </c>
      <c r="F2108" s="320" t="str">
        <f t="shared" si="32"/>
        <v>NO_EX_X_2013_1000 m3_6_1_NC</v>
      </c>
      <c r="G2108" s="663"/>
    </row>
    <row r="2109" spans="1:7" ht="13.5" thickBot="1" x14ac:dyDescent="0.25">
      <c r="A2109" s="369" t="str">
        <f>Cover!$G$25</f>
        <v>NO</v>
      </c>
      <c r="B2109" s="541" t="s">
        <v>219</v>
      </c>
      <c r="C2109" s="320">
        <v>2013</v>
      </c>
      <c r="D2109" s="329" t="s">
        <v>291</v>
      </c>
      <c r="E2109" s="331" t="s">
        <v>115</v>
      </c>
      <c r="F2109" s="320" t="str">
        <f t="shared" si="32"/>
        <v>NO_EX_X_2013_1000 m3_6_1_NC_T</v>
      </c>
      <c r="G2109" s="663"/>
    </row>
    <row r="2110" spans="1:7" ht="13.5" thickBot="1" x14ac:dyDescent="0.25">
      <c r="A2110" s="369" t="str">
        <f>Cover!$G$25</f>
        <v>NO</v>
      </c>
      <c r="B2110" s="541" t="s">
        <v>219</v>
      </c>
      <c r="C2110" s="320">
        <v>2013</v>
      </c>
      <c r="D2110" s="329" t="s">
        <v>291</v>
      </c>
      <c r="E2110" s="331" t="s">
        <v>116</v>
      </c>
      <c r="F2110" s="320" t="str">
        <f t="shared" si="32"/>
        <v>NO_EX_X_2013_1000 m3_6_2</v>
      </c>
      <c r="G2110" s="663"/>
    </row>
    <row r="2111" spans="1:7" ht="13.5" thickBot="1" x14ac:dyDescent="0.25">
      <c r="A2111" s="369" t="str">
        <f>Cover!$G$25</f>
        <v>NO</v>
      </c>
      <c r="B2111" s="541" t="s">
        <v>219</v>
      </c>
      <c r="C2111" s="320">
        <v>2013</v>
      </c>
      <c r="D2111" s="329" t="s">
        <v>291</v>
      </c>
      <c r="E2111" s="331" t="s">
        <v>117</v>
      </c>
      <c r="F2111" s="320" t="str">
        <f t="shared" si="32"/>
        <v>NO_EX_X_2013_1000 m3_6_2_C</v>
      </c>
      <c r="G2111" s="663"/>
    </row>
    <row r="2112" spans="1:7" ht="13.5" thickBot="1" x14ac:dyDescent="0.25">
      <c r="A2112" s="369" t="str">
        <f>Cover!$G$25</f>
        <v>NO</v>
      </c>
      <c r="B2112" s="541" t="s">
        <v>219</v>
      </c>
      <c r="C2112" s="320">
        <v>2013</v>
      </c>
      <c r="D2112" s="329" t="s">
        <v>291</v>
      </c>
      <c r="E2112" s="331" t="s">
        <v>118</v>
      </c>
      <c r="F2112" s="320" t="str">
        <f t="shared" si="32"/>
        <v>NO_EX_X_2013_1000 m3_6_2_NC</v>
      </c>
      <c r="G2112" s="663"/>
    </row>
    <row r="2113" spans="1:7" ht="13.5" thickBot="1" x14ac:dyDescent="0.25">
      <c r="A2113" s="369" t="str">
        <f>Cover!$G$25</f>
        <v>NO</v>
      </c>
      <c r="B2113" s="541" t="s">
        <v>219</v>
      </c>
      <c r="C2113" s="320">
        <v>2013</v>
      </c>
      <c r="D2113" s="329" t="s">
        <v>291</v>
      </c>
      <c r="E2113" s="331" t="s">
        <v>119</v>
      </c>
      <c r="F2113" s="320" t="str">
        <f t="shared" si="32"/>
        <v>NO_EX_X_2013_1000 m3_6_2_NC_T</v>
      </c>
      <c r="G2113" s="663"/>
    </row>
    <row r="2114" spans="1:7" ht="13.5" thickBot="1" x14ac:dyDescent="0.25">
      <c r="A2114" s="369" t="str">
        <f>Cover!$G$25</f>
        <v>NO</v>
      </c>
      <c r="B2114" s="541" t="s">
        <v>219</v>
      </c>
      <c r="C2114" s="320">
        <v>2013</v>
      </c>
      <c r="D2114" s="329" t="s">
        <v>291</v>
      </c>
      <c r="E2114" s="331" t="s">
        <v>120</v>
      </c>
      <c r="F2114" s="320" t="str">
        <f t="shared" si="32"/>
        <v>NO_EX_X_2013_1000 m3_6_3</v>
      </c>
      <c r="G2114" s="663"/>
    </row>
    <row r="2115" spans="1:7" ht="13.5" thickBot="1" x14ac:dyDescent="0.25">
      <c r="A2115" s="369" t="str">
        <f>Cover!$G$25</f>
        <v>NO</v>
      </c>
      <c r="B2115" s="541" t="s">
        <v>219</v>
      </c>
      <c r="C2115" s="320">
        <v>2013</v>
      </c>
      <c r="D2115" s="329" t="s">
        <v>291</v>
      </c>
      <c r="E2115" s="331" t="s">
        <v>121</v>
      </c>
      <c r="F2115" s="320" t="str">
        <f t="shared" ref="F2115:F2178" si="33">CONCATENATE(A2115,"_",B2115,"_",C2115,"_",D2115,"_",E2115)</f>
        <v>NO_EX_X_2013_1000 m3_6_3_1</v>
      </c>
      <c r="G2115" s="663"/>
    </row>
    <row r="2116" spans="1:7" ht="13.5" thickBot="1" x14ac:dyDescent="0.25">
      <c r="A2116" s="369" t="str">
        <f>Cover!$G$25</f>
        <v>NO</v>
      </c>
      <c r="B2116" s="541" t="s">
        <v>219</v>
      </c>
      <c r="C2116" s="320">
        <v>2013</v>
      </c>
      <c r="D2116" s="329" t="s">
        <v>291</v>
      </c>
      <c r="E2116" s="331" t="s">
        <v>122</v>
      </c>
      <c r="F2116" s="320" t="str">
        <f t="shared" si="33"/>
        <v>NO_EX_X_2013_1000 m3_6_4</v>
      </c>
      <c r="G2116" s="663"/>
    </row>
    <row r="2117" spans="1:7" ht="13.5" thickBot="1" x14ac:dyDescent="0.25">
      <c r="A2117" s="369" t="str">
        <f>Cover!$G$25</f>
        <v>NO</v>
      </c>
      <c r="B2117" s="541" t="s">
        <v>219</v>
      </c>
      <c r="C2117" s="320">
        <v>2013</v>
      </c>
      <c r="D2117" s="329" t="s">
        <v>291</v>
      </c>
      <c r="E2117" s="331" t="s">
        <v>123</v>
      </c>
      <c r="F2117" s="320" t="str">
        <f t="shared" si="33"/>
        <v>NO_EX_X_2013_1000 m3_6_4_1</v>
      </c>
      <c r="G2117" s="663"/>
    </row>
    <row r="2118" spans="1:7" ht="13.5" thickBot="1" x14ac:dyDescent="0.25">
      <c r="A2118" s="369" t="str">
        <f>Cover!$G$25</f>
        <v>NO</v>
      </c>
      <c r="B2118" s="541" t="s">
        <v>219</v>
      </c>
      <c r="C2118" s="320">
        <v>2013</v>
      </c>
      <c r="D2118" s="329" t="s">
        <v>291</v>
      </c>
      <c r="E2118" s="331" t="s">
        <v>124</v>
      </c>
      <c r="F2118" s="320" t="str">
        <f t="shared" si="33"/>
        <v>NO_EX_X_2013_1000 m3_6_4_2</v>
      </c>
      <c r="G2118" s="663"/>
    </row>
    <row r="2119" spans="1:7" ht="13.5" thickBot="1" x14ac:dyDescent="0.25">
      <c r="A2119" s="369" t="str">
        <f>Cover!$G$25</f>
        <v>NO</v>
      </c>
      <c r="B2119" s="541" t="s">
        <v>219</v>
      </c>
      <c r="C2119" s="320">
        <v>2013</v>
      </c>
      <c r="D2119" s="329" t="s">
        <v>291</v>
      </c>
      <c r="E2119" s="331" t="s">
        <v>125</v>
      </c>
      <c r="F2119" s="320" t="str">
        <f t="shared" si="33"/>
        <v>NO_EX_X_2013_1000 m3_6_4_3</v>
      </c>
      <c r="G2119" s="663"/>
    </row>
    <row r="2120" spans="1:7" ht="13.5" thickBot="1" x14ac:dyDescent="0.25">
      <c r="A2120" s="369" t="str">
        <f>Cover!$G$25</f>
        <v>NO</v>
      </c>
      <c r="B2120" s="541" t="s">
        <v>219</v>
      </c>
      <c r="C2120" s="320">
        <v>2013</v>
      </c>
      <c r="D2120" s="329" t="s">
        <v>360</v>
      </c>
      <c r="E2120" s="331">
        <v>7</v>
      </c>
      <c r="F2120" s="320" t="str">
        <f t="shared" si="33"/>
        <v>NO_EX_X_2013_1000 mt_7</v>
      </c>
      <c r="G2120" s="663"/>
    </row>
    <row r="2121" spans="1:7" ht="13.5" thickBot="1" x14ac:dyDescent="0.25">
      <c r="A2121" s="369" t="str">
        <f>Cover!$G$25</f>
        <v>NO</v>
      </c>
      <c r="B2121" s="541" t="s">
        <v>219</v>
      </c>
      <c r="C2121" s="320">
        <v>2013</v>
      </c>
      <c r="D2121" s="329" t="s">
        <v>360</v>
      </c>
      <c r="E2121" s="331" t="s">
        <v>126</v>
      </c>
      <c r="F2121" s="320" t="str">
        <f t="shared" si="33"/>
        <v>NO_EX_X_2013_1000 mt_7_1</v>
      </c>
      <c r="G2121" s="663"/>
    </row>
    <row r="2122" spans="1:7" ht="13.5" thickBot="1" x14ac:dyDescent="0.25">
      <c r="A2122" s="369" t="str">
        <f>Cover!$G$25</f>
        <v>NO</v>
      </c>
      <c r="B2122" s="541" t="s">
        <v>219</v>
      </c>
      <c r="C2122" s="320">
        <v>2013</v>
      </c>
      <c r="D2122" s="329" t="s">
        <v>360</v>
      </c>
      <c r="E2122" s="331" t="s">
        <v>127</v>
      </c>
      <c r="F2122" s="320" t="str">
        <f t="shared" si="33"/>
        <v>NO_EX_X_2013_1000 mt_7_2</v>
      </c>
      <c r="G2122" s="663"/>
    </row>
    <row r="2123" spans="1:7" ht="13.5" thickBot="1" x14ac:dyDescent="0.25">
      <c r="A2123" s="369" t="str">
        <f>Cover!$G$25</f>
        <v>NO</v>
      </c>
      <c r="B2123" s="541" t="s">
        <v>219</v>
      </c>
      <c r="C2123" s="320">
        <v>2013</v>
      </c>
      <c r="D2123" s="329" t="s">
        <v>360</v>
      </c>
      <c r="E2123" s="331" t="s">
        <v>128</v>
      </c>
      <c r="F2123" s="320" t="str">
        <f t="shared" si="33"/>
        <v>NO_EX_X_2013_1000 mt_7_3</v>
      </c>
      <c r="G2123" s="663"/>
    </row>
    <row r="2124" spans="1:7" ht="13.5" thickBot="1" x14ac:dyDescent="0.25">
      <c r="A2124" s="369" t="str">
        <f>Cover!$G$25</f>
        <v>NO</v>
      </c>
      <c r="B2124" s="541" t="s">
        <v>219</v>
      </c>
      <c r="C2124" s="320">
        <v>2013</v>
      </c>
      <c r="D2124" s="329" t="s">
        <v>360</v>
      </c>
      <c r="E2124" s="331" t="s">
        <v>129</v>
      </c>
      <c r="F2124" s="320" t="str">
        <f t="shared" si="33"/>
        <v>NO_EX_X_2013_1000 mt_7_3_1</v>
      </c>
      <c r="G2124" s="663"/>
    </row>
    <row r="2125" spans="1:7" ht="13.5" thickBot="1" x14ac:dyDescent="0.25">
      <c r="A2125" s="369" t="str">
        <f>Cover!$G$25</f>
        <v>NO</v>
      </c>
      <c r="B2125" s="541" t="s">
        <v>219</v>
      </c>
      <c r="C2125" s="320">
        <v>2013</v>
      </c>
      <c r="D2125" s="329" t="s">
        <v>360</v>
      </c>
      <c r="E2125" s="331" t="s">
        <v>130</v>
      </c>
      <c r="F2125" s="320" t="str">
        <f t="shared" si="33"/>
        <v>NO_EX_X_2013_1000 mt_7_3_2</v>
      </c>
      <c r="G2125" s="663"/>
    </row>
    <row r="2126" spans="1:7" ht="13.5" thickBot="1" x14ac:dyDescent="0.25">
      <c r="A2126" s="369" t="str">
        <f>Cover!$G$25</f>
        <v>NO</v>
      </c>
      <c r="B2126" s="324" t="s">
        <v>219</v>
      </c>
      <c r="C2126" s="320">
        <v>2013</v>
      </c>
      <c r="D2126" s="338" t="s">
        <v>360</v>
      </c>
      <c r="E2126" s="338" t="s">
        <v>131</v>
      </c>
      <c r="F2126" s="320" t="str">
        <f t="shared" si="33"/>
        <v>NO_EX_X_2013_1000 mt_7_3_3</v>
      </c>
      <c r="G2126" s="663"/>
    </row>
    <row r="2127" spans="1:7" ht="13.5" thickBot="1" x14ac:dyDescent="0.25">
      <c r="A2127" s="369" t="str">
        <f>Cover!$G$25</f>
        <v>NO</v>
      </c>
      <c r="B2127" s="322" t="s">
        <v>219</v>
      </c>
      <c r="C2127" s="320">
        <v>2013</v>
      </c>
      <c r="D2127" s="331" t="s">
        <v>360</v>
      </c>
      <c r="E2127" s="331" t="s">
        <v>132</v>
      </c>
      <c r="F2127" s="320" t="str">
        <f t="shared" si="33"/>
        <v>NO_EX_X_2013_1000 mt_7_3_4</v>
      </c>
      <c r="G2127" s="663"/>
    </row>
    <row r="2128" spans="1:7" ht="13.5" thickBot="1" x14ac:dyDescent="0.25">
      <c r="A2128" s="369" t="str">
        <f>Cover!$G$25</f>
        <v>NO</v>
      </c>
      <c r="B2128" s="322" t="s">
        <v>219</v>
      </c>
      <c r="C2128" s="320">
        <v>2013</v>
      </c>
      <c r="D2128" s="331" t="s">
        <v>360</v>
      </c>
      <c r="E2128" s="331" t="s">
        <v>133</v>
      </c>
      <c r="F2128" s="320" t="str">
        <f t="shared" si="33"/>
        <v>NO_EX_X_2013_1000 mt_7_4</v>
      </c>
      <c r="G2128" s="663"/>
    </row>
    <row r="2129" spans="1:7" ht="13.5" thickBot="1" x14ac:dyDescent="0.25">
      <c r="A2129" s="369" t="str">
        <f>Cover!$G$25</f>
        <v>NO</v>
      </c>
      <c r="B2129" s="322" t="s">
        <v>219</v>
      </c>
      <c r="C2129" s="320">
        <v>2013</v>
      </c>
      <c r="D2129" s="331" t="s">
        <v>360</v>
      </c>
      <c r="E2129" s="331">
        <v>8</v>
      </c>
      <c r="F2129" s="320" t="str">
        <f t="shared" si="33"/>
        <v>NO_EX_X_2013_1000 mt_8</v>
      </c>
      <c r="G2129" s="663"/>
    </row>
    <row r="2130" spans="1:7" ht="13.5" thickBot="1" x14ac:dyDescent="0.25">
      <c r="A2130" s="369" t="str">
        <f>Cover!$G$25</f>
        <v>NO</v>
      </c>
      <c r="B2130" s="322" t="s">
        <v>219</v>
      </c>
      <c r="C2130" s="320">
        <v>2013</v>
      </c>
      <c r="D2130" s="331" t="s">
        <v>360</v>
      </c>
      <c r="E2130" s="331" t="s">
        <v>134</v>
      </c>
      <c r="F2130" s="320" t="str">
        <f t="shared" si="33"/>
        <v>NO_EX_X_2013_1000 mt_8_1</v>
      </c>
      <c r="G2130" s="663"/>
    </row>
    <row r="2131" spans="1:7" ht="13.5" thickBot="1" x14ac:dyDescent="0.25">
      <c r="A2131" s="369" t="str">
        <f>Cover!$G$25</f>
        <v>NO</v>
      </c>
      <c r="B2131" s="322" t="s">
        <v>219</v>
      </c>
      <c r="C2131" s="320">
        <v>2013</v>
      </c>
      <c r="D2131" s="331" t="s">
        <v>360</v>
      </c>
      <c r="E2131" s="331" t="s">
        <v>135</v>
      </c>
      <c r="F2131" s="320" t="str">
        <f t="shared" si="33"/>
        <v>NO_EX_X_2013_1000 mt_8_2</v>
      </c>
      <c r="G2131" s="663"/>
    </row>
    <row r="2132" spans="1:7" ht="13.5" thickBot="1" x14ac:dyDescent="0.25">
      <c r="A2132" s="369" t="str">
        <f>Cover!$G$25</f>
        <v>NO</v>
      </c>
      <c r="B2132" s="322" t="s">
        <v>219</v>
      </c>
      <c r="C2132" s="320">
        <v>2013</v>
      </c>
      <c r="D2132" s="331" t="s">
        <v>360</v>
      </c>
      <c r="E2132" s="331">
        <v>9</v>
      </c>
      <c r="F2132" s="320" t="str">
        <f t="shared" si="33"/>
        <v>NO_EX_X_2013_1000 mt_9</v>
      </c>
      <c r="G2132" s="663"/>
    </row>
    <row r="2133" spans="1:7" ht="13.5" thickBot="1" x14ac:dyDescent="0.25">
      <c r="A2133" s="369" t="str">
        <f>Cover!$G$25</f>
        <v>NO</v>
      </c>
      <c r="B2133" s="322" t="s">
        <v>219</v>
      </c>
      <c r="C2133" s="320">
        <v>2013</v>
      </c>
      <c r="D2133" s="331" t="s">
        <v>360</v>
      </c>
      <c r="E2133" s="331">
        <v>10</v>
      </c>
      <c r="F2133" s="320" t="str">
        <f t="shared" si="33"/>
        <v>NO_EX_X_2013_1000 mt_10</v>
      </c>
      <c r="G2133" s="663"/>
    </row>
    <row r="2134" spans="1:7" ht="13.5" thickBot="1" x14ac:dyDescent="0.25">
      <c r="A2134" s="369" t="str">
        <f>Cover!$G$25</f>
        <v>NO</v>
      </c>
      <c r="B2134" s="322" t="s">
        <v>219</v>
      </c>
      <c r="C2134" s="320">
        <v>2013</v>
      </c>
      <c r="D2134" s="331" t="s">
        <v>360</v>
      </c>
      <c r="E2134" s="331" t="s">
        <v>136</v>
      </c>
      <c r="F2134" s="320" t="str">
        <f t="shared" si="33"/>
        <v>NO_EX_X_2013_1000 mt_10_1</v>
      </c>
      <c r="G2134" s="663"/>
    </row>
    <row r="2135" spans="1:7" ht="13.5" thickBot="1" x14ac:dyDescent="0.25">
      <c r="A2135" s="369" t="str">
        <f>Cover!$G$25</f>
        <v>NO</v>
      </c>
      <c r="B2135" s="322" t="s">
        <v>219</v>
      </c>
      <c r="C2135" s="320">
        <v>2013</v>
      </c>
      <c r="D2135" s="331" t="s">
        <v>360</v>
      </c>
      <c r="E2135" s="331" t="s">
        <v>137</v>
      </c>
      <c r="F2135" s="320" t="str">
        <f t="shared" si="33"/>
        <v>NO_EX_X_2013_1000 mt_10_1_1</v>
      </c>
      <c r="G2135" s="663"/>
    </row>
    <row r="2136" spans="1:7" ht="13.5" thickBot="1" x14ac:dyDescent="0.25">
      <c r="A2136" s="369" t="str">
        <f>Cover!$G$25</f>
        <v>NO</v>
      </c>
      <c r="B2136" s="322" t="s">
        <v>219</v>
      </c>
      <c r="C2136" s="320">
        <v>2013</v>
      </c>
      <c r="D2136" s="331" t="s">
        <v>360</v>
      </c>
      <c r="E2136" s="331" t="s">
        <v>138</v>
      </c>
      <c r="F2136" s="320" t="str">
        <f t="shared" si="33"/>
        <v>NO_EX_X_2013_1000 mt_10_1_2</v>
      </c>
      <c r="G2136" s="663"/>
    </row>
    <row r="2137" spans="1:7" ht="13.5" thickBot="1" x14ac:dyDescent="0.25">
      <c r="A2137" s="369" t="str">
        <f>Cover!$G$25</f>
        <v>NO</v>
      </c>
      <c r="B2137" s="322" t="s">
        <v>219</v>
      </c>
      <c r="C2137" s="320">
        <v>2013</v>
      </c>
      <c r="D2137" s="331" t="s">
        <v>360</v>
      </c>
      <c r="E2137" s="331" t="s">
        <v>139</v>
      </c>
      <c r="F2137" s="320" t="str">
        <f t="shared" si="33"/>
        <v>NO_EX_X_2013_1000 mt_10_1_3</v>
      </c>
      <c r="G2137" s="663"/>
    </row>
    <row r="2138" spans="1:7" ht="13.5" thickBot="1" x14ac:dyDescent="0.25">
      <c r="A2138" s="369" t="str">
        <f>Cover!$G$25</f>
        <v>NO</v>
      </c>
      <c r="B2138" s="322" t="s">
        <v>219</v>
      </c>
      <c r="C2138" s="320">
        <v>2013</v>
      </c>
      <c r="D2138" s="331" t="s">
        <v>360</v>
      </c>
      <c r="E2138" s="331" t="s">
        <v>140</v>
      </c>
      <c r="F2138" s="320" t="str">
        <f t="shared" si="33"/>
        <v>NO_EX_X_2013_1000 mt_10_1_4</v>
      </c>
      <c r="G2138" s="663"/>
    </row>
    <row r="2139" spans="1:7" ht="13.5" thickBot="1" x14ac:dyDescent="0.25">
      <c r="A2139" s="369" t="str">
        <f>Cover!$G$25</f>
        <v>NO</v>
      </c>
      <c r="B2139" s="322" t="s">
        <v>219</v>
      </c>
      <c r="C2139" s="320">
        <v>2013</v>
      </c>
      <c r="D2139" s="331" t="s">
        <v>360</v>
      </c>
      <c r="E2139" s="331" t="s">
        <v>141</v>
      </c>
      <c r="F2139" s="320" t="str">
        <f t="shared" si="33"/>
        <v>NO_EX_X_2013_1000 mt_10_2</v>
      </c>
      <c r="G2139" s="663"/>
    </row>
    <row r="2140" spans="1:7" ht="13.5" thickBot="1" x14ac:dyDescent="0.25">
      <c r="A2140" s="369" t="str">
        <f>Cover!$G$25</f>
        <v>NO</v>
      </c>
      <c r="B2140" s="322" t="s">
        <v>219</v>
      </c>
      <c r="C2140" s="320">
        <v>2013</v>
      </c>
      <c r="D2140" s="331" t="s">
        <v>360</v>
      </c>
      <c r="E2140" s="331" t="s">
        <v>142</v>
      </c>
      <c r="F2140" s="320" t="str">
        <f t="shared" si="33"/>
        <v>NO_EX_X_2013_1000 mt_10_3</v>
      </c>
      <c r="G2140" s="663"/>
    </row>
    <row r="2141" spans="1:7" ht="13.5" thickBot="1" x14ac:dyDescent="0.25">
      <c r="A2141" s="369" t="str">
        <f>Cover!$G$25</f>
        <v>NO</v>
      </c>
      <c r="B2141" s="322" t="s">
        <v>219</v>
      </c>
      <c r="C2141" s="320">
        <v>2013</v>
      </c>
      <c r="D2141" s="331" t="s">
        <v>360</v>
      </c>
      <c r="E2141" s="331" t="s">
        <v>143</v>
      </c>
      <c r="F2141" s="320" t="str">
        <f t="shared" si="33"/>
        <v>NO_EX_X_2013_1000 mt_10_3_1</v>
      </c>
      <c r="G2141" s="663"/>
    </row>
    <row r="2142" spans="1:7" ht="13.5" thickBot="1" x14ac:dyDescent="0.25">
      <c r="A2142" s="369" t="str">
        <f>Cover!$G$25</f>
        <v>NO</v>
      </c>
      <c r="B2142" s="322" t="s">
        <v>219</v>
      </c>
      <c r="C2142" s="320">
        <v>2013</v>
      </c>
      <c r="D2142" s="331" t="s">
        <v>360</v>
      </c>
      <c r="E2142" s="331" t="s">
        <v>144</v>
      </c>
      <c r="F2142" s="320" t="str">
        <f t="shared" si="33"/>
        <v>NO_EX_X_2013_1000 mt_10_3_2</v>
      </c>
      <c r="G2142" s="663"/>
    </row>
    <row r="2143" spans="1:7" ht="13.5" thickBot="1" x14ac:dyDescent="0.25">
      <c r="A2143" s="369" t="str">
        <f>Cover!$G$25</f>
        <v>NO</v>
      </c>
      <c r="B2143" s="322" t="s">
        <v>219</v>
      </c>
      <c r="C2143" s="320">
        <v>2013</v>
      </c>
      <c r="D2143" s="331" t="s">
        <v>360</v>
      </c>
      <c r="E2143" s="331" t="s">
        <v>145</v>
      </c>
      <c r="F2143" s="320" t="str">
        <f t="shared" si="33"/>
        <v>NO_EX_X_2013_1000 mt_10_3_3</v>
      </c>
      <c r="G2143" s="663"/>
    </row>
    <row r="2144" spans="1:7" ht="13.5" thickBot="1" x14ac:dyDescent="0.25">
      <c r="A2144" s="369" t="str">
        <f>Cover!$G$25</f>
        <v>NO</v>
      </c>
      <c r="B2144" s="322" t="s">
        <v>219</v>
      </c>
      <c r="C2144" s="320">
        <v>2013</v>
      </c>
      <c r="D2144" s="322" t="s">
        <v>360</v>
      </c>
      <c r="E2144" s="331" t="s">
        <v>146</v>
      </c>
      <c r="F2144" s="320" t="str">
        <f t="shared" si="33"/>
        <v>NO_EX_X_2013_1000 mt_10_3_4</v>
      </c>
      <c r="G2144" s="663"/>
    </row>
    <row r="2145" spans="1:7" ht="13.5" thickBot="1" x14ac:dyDescent="0.25">
      <c r="A2145" s="369" t="str">
        <f>Cover!$G$25</f>
        <v>NO</v>
      </c>
      <c r="B2145" s="322" t="s">
        <v>219</v>
      </c>
      <c r="C2145" s="320">
        <v>2013</v>
      </c>
      <c r="D2145" s="331" t="s">
        <v>360</v>
      </c>
      <c r="E2145" s="331" t="s">
        <v>147</v>
      </c>
      <c r="F2145" s="320" t="str">
        <f t="shared" si="33"/>
        <v>NO_EX_X_2013_1000 mt_10_4</v>
      </c>
      <c r="G2145" s="663"/>
    </row>
    <row r="2146" spans="1:7" ht="13.5" thickBot="1" x14ac:dyDescent="0.25">
      <c r="A2146" s="369" t="str">
        <f>Cover!$G$25</f>
        <v>NO</v>
      </c>
      <c r="B2146" s="322" t="s">
        <v>219</v>
      </c>
      <c r="C2146" s="320">
        <v>2013</v>
      </c>
      <c r="D2146" s="331" t="s">
        <v>214</v>
      </c>
      <c r="E2146" s="331">
        <v>1</v>
      </c>
      <c r="F2146" s="320" t="str">
        <f t="shared" si="33"/>
        <v>NO_EX_X_2013_1000 NAC_1</v>
      </c>
      <c r="G2146" s="663"/>
    </row>
    <row r="2147" spans="1:7" ht="13.5" thickBot="1" x14ac:dyDescent="0.25">
      <c r="A2147" s="369" t="str">
        <f>Cover!$G$25</f>
        <v>NO</v>
      </c>
      <c r="B2147" s="322" t="s">
        <v>219</v>
      </c>
      <c r="C2147" s="320">
        <v>2013</v>
      </c>
      <c r="D2147" s="331" t="s">
        <v>214</v>
      </c>
      <c r="E2147" s="331" t="s">
        <v>93</v>
      </c>
      <c r="F2147" s="320" t="str">
        <f t="shared" si="33"/>
        <v>NO_EX_X_2013_1000 NAC_1_1</v>
      </c>
      <c r="G2147" s="663"/>
    </row>
    <row r="2148" spans="1:7" ht="13.5" thickBot="1" x14ac:dyDescent="0.25">
      <c r="A2148" s="369" t="str">
        <f>Cover!$G$25</f>
        <v>NO</v>
      </c>
      <c r="B2148" s="322" t="s">
        <v>219</v>
      </c>
      <c r="C2148" s="320">
        <v>2013</v>
      </c>
      <c r="D2148" s="331" t="s">
        <v>214</v>
      </c>
      <c r="E2148" s="331" t="s">
        <v>96</v>
      </c>
      <c r="F2148" s="320" t="str">
        <f t="shared" si="33"/>
        <v>NO_EX_X_2013_1000 NAC_1_2</v>
      </c>
      <c r="G2148" s="663"/>
    </row>
    <row r="2149" spans="1:7" ht="13.5" thickBot="1" x14ac:dyDescent="0.25">
      <c r="A2149" s="369" t="str">
        <f>Cover!$G$25</f>
        <v>NO</v>
      </c>
      <c r="B2149" s="322" t="s">
        <v>219</v>
      </c>
      <c r="C2149" s="320">
        <v>2013</v>
      </c>
      <c r="D2149" s="331" t="s">
        <v>214</v>
      </c>
      <c r="E2149" s="331" t="s">
        <v>97</v>
      </c>
      <c r="F2149" s="320" t="str">
        <f t="shared" si="33"/>
        <v>NO_EX_X_2013_1000 NAC_1_2_C</v>
      </c>
      <c r="G2149" s="663"/>
    </row>
    <row r="2150" spans="1:7" ht="13.5" thickBot="1" x14ac:dyDescent="0.25">
      <c r="A2150" s="369" t="str">
        <f>Cover!$G$25</f>
        <v>NO</v>
      </c>
      <c r="B2150" s="322" t="s">
        <v>219</v>
      </c>
      <c r="C2150" s="320">
        <v>2013</v>
      </c>
      <c r="D2150" s="331" t="s">
        <v>214</v>
      </c>
      <c r="E2150" s="331" t="s">
        <v>98</v>
      </c>
      <c r="F2150" s="320" t="str">
        <f t="shared" si="33"/>
        <v>NO_EX_X_2013_1000 NAC_1_2_NC</v>
      </c>
      <c r="G2150" s="663"/>
    </row>
    <row r="2151" spans="1:7" ht="13.5" thickBot="1" x14ac:dyDescent="0.25">
      <c r="A2151" s="369" t="str">
        <f>Cover!$G$25</f>
        <v>NO</v>
      </c>
      <c r="B2151" s="322" t="s">
        <v>219</v>
      </c>
      <c r="C2151" s="320">
        <v>2013</v>
      </c>
      <c r="D2151" s="331" t="s">
        <v>214</v>
      </c>
      <c r="E2151" s="331" t="s">
        <v>99</v>
      </c>
      <c r="F2151" s="320" t="str">
        <f t="shared" si="33"/>
        <v>NO_EX_X_2013_1000 NAC_1_2_NC_T</v>
      </c>
      <c r="G2151" s="663"/>
    </row>
    <row r="2152" spans="1:7" ht="13.5" thickBot="1" x14ac:dyDescent="0.25">
      <c r="A2152" s="369" t="str">
        <f>Cover!$G$25</f>
        <v>NO</v>
      </c>
      <c r="B2152" s="322" t="s">
        <v>219</v>
      </c>
      <c r="C2152" s="320">
        <v>2013</v>
      </c>
      <c r="D2152" s="331" t="s">
        <v>214</v>
      </c>
      <c r="E2152" s="331">
        <v>2</v>
      </c>
      <c r="F2152" s="320" t="str">
        <f t="shared" si="33"/>
        <v>NO_EX_X_2013_1000 NAC_2</v>
      </c>
      <c r="G2152" s="663"/>
    </row>
    <row r="2153" spans="1:7" ht="13.5" thickBot="1" x14ac:dyDescent="0.25">
      <c r="A2153" s="369" t="str">
        <f>Cover!$G$25</f>
        <v>NO</v>
      </c>
      <c r="B2153" s="322" t="s">
        <v>219</v>
      </c>
      <c r="C2153" s="320">
        <v>2013</v>
      </c>
      <c r="D2153" s="331" t="s">
        <v>214</v>
      </c>
      <c r="E2153" s="331">
        <v>3</v>
      </c>
      <c r="F2153" s="320" t="str">
        <f t="shared" si="33"/>
        <v>NO_EX_X_2013_1000 NAC_3</v>
      </c>
      <c r="G2153" s="663"/>
    </row>
    <row r="2154" spans="1:7" ht="13.5" thickBot="1" x14ac:dyDescent="0.25">
      <c r="A2154" s="369" t="str">
        <f>Cover!$G$25</f>
        <v>NO</v>
      </c>
      <c r="B2154" s="322" t="s">
        <v>219</v>
      </c>
      <c r="C2154" s="320">
        <v>2013</v>
      </c>
      <c r="D2154" s="331" t="s">
        <v>214</v>
      </c>
      <c r="E2154" s="331" t="s">
        <v>378</v>
      </c>
      <c r="F2154" s="320" t="str">
        <f t="shared" si="33"/>
        <v>NO_EX_X_2013_1000 NAC_3_1</v>
      </c>
      <c r="G2154" s="663"/>
    </row>
    <row r="2155" spans="1:7" ht="13.5" thickBot="1" x14ac:dyDescent="0.25">
      <c r="A2155" s="369" t="str">
        <f>Cover!$G$25</f>
        <v>NO</v>
      </c>
      <c r="B2155" s="322" t="s">
        <v>219</v>
      </c>
      <c r="C2155" s="320">
        <v>2013</v>
      </c>
      <c r="D2155" s="331" t="s">
        <v>214</v>
      </c>
      <c r="E2155" s="331" t="s">
        <v>379</v>
      </c>
      <c r="F2155" s="320" t="str">
        <f t="shared" si="33"/>
        <v>NO_EX_X_2013_1000 NAC_3_2</v>
      </c>
      <c r="G2155" s="663"/>
    </row>
    <row r="2156" spans="1:7" ht="13.5" thickBot="1" x14ac:dyDescent="0.25">
      <c r="A2156" s="369" t="str">
        <f>Cover!$G$25</f>
        <v>NO</v>
      </c>
      <c r="B2156" s="322" t="s">
        <v>219</v>
      </c>
      <c r="C2156" s="320">
        <v>2013</v>
      </c>
      <c r="D2156" s="331" t="s">
        <v>214</v>
      </c>
      <c r="E2156" s="331">
        <v>4</v>
      </c>
      <c r="F2156" s="320" t="str">
        <f t="shared" si="33"/>
        <v>NO_EX_X_2013_1000 NAC_4</v>
      </c>
      <c r="G2156" s="663"/>
    </row>
    <row r="2157" spans="1:7" ht="13.5" thickBot="1" x14ac:dyDescent="0.25">
      <c r="A2157" s="369" t="str">
        <f>Cover!$G$25</f>
        <v>NO</v>
      </c>
      <c r="B2157" s="322" t="s">
        <v>219</v>
      </c>
      <c r="C2157" s="320">
        <v>2013</v>
      </c>
      <c r="D2157" s="331" t="s">
        <v>214</v>
      </c>
      <c r="E2157" s="331" t="s">
        <v>380</v>
      </c>
      <c r="F2157" s="320" t="str">
        <f t="shared" si="33"/>
        <v>NO_EX_X_2013_1000 NAC_4_1</v>
      </c>
      <c r="G2157" s="663"/>
    </row>
    <row r="2158" spans="1:7" ht="13.5" thickBot="1" x14ac:dyDescent="0.25">
      <c r="A2158" s="369" t="str">
        <f>Cover!$G$25</f>
        <v>NO</v>
      </c>
      <c r="B2158" s="322" t="s">
        <v>219</v>
      </c>
      <c r="C2158" s="320">
        <v>2013</v>
      </c>
      <c r="D2158" s="331" t="s">
        <v>214</v>
      </c>
      <c r="E2158" s="331" t="s">
        <v>381</v>
      </c>
      <c r="F2158" s="320" t="str">
        <f t="shared" si="33"/>
        <v>NO_EX_X_2013_1000 NAC_4_2</v>
      </c>
      <c r="G2158" s="663"/>
    </row>
    <row r="2159" spans="1:7" ht="13.5" thickBot="1" x14ac:dyDescent="0.25">
      <c r="A2159" s="369" t="str">
        <f>Cover!$G$25</f>
        <v>NO</v>
      </c>
      <c r="B2159" s="322" t="s">
        <v>219</v>
      </c>
      <c r="C2159" s="320">
        <v>2013</v>
      </c>
      <c r="D2159" s="331" t="s">
        <v>214</v>
      </c>
      <c r="E2159" s="331">
        <v>5</v>
      </c>
      <c r="F2159" s="320" t="str">
        <f t="shared" si="33"/>
        <v>NO_EX_X_2013_1000 NAC_5</v>
      </c>
      <c r="G2159" s="663"/>
    </row>
    <row r="2160" spans="1:7" ht="13.5" thickBot="1" x14ac:dyDescent="0.25">
      <c r="A2160" s="369" t="str">
        <f>Cover!$G$25</f>
        <v>NO</v>
      </c>
      <c r="B2160" s="322" t="s">
        <v>219</v>
      </c>
      <c r="C2160" s="320">
        <v>2013</v>
      </c>
      <c r="D2160" s="331" t="s">
        <v>214</v>
      </c>
      <c r="E2160" s="331" t="s">
        <v>109</v>
      </c>
      <c r="F2160" s="320" t="str">
        <f t="shared" si="33"/>
        <v>NO_EX_X_2013_1000 NAC_5_C</v>
      </c>
      <c r="G2160" s="663"/>
    </row>
    <row r="2161" spans="1:7" ht="13.5" thickBot="1" x14ac:dyDescent="0.25">
      <c r="A2161" s="369" t="str">
        <f>Cover!$G$25</f>
        <v>NO</v>
      </c>
      <c r="B2161" s="322" t="s">
        <v>219</v>
      </c>
      <c r="C2161" s="320">
        <v>2013</v>
      </c>
      <c r="D2161" s="331" t="s">
        <v>214</v>
      </c>
      <c r="E2161" s="331" t="s">
        <v>110</v>
      </c>
      <c r="F2161" s="320" t="str">
        <f t="shared" si="33"/>
        <v>NO_EX_X_2013_1000 NAC_5_NC</v>
      </c>
      <c r="G2161" s="663"/>
    </row>
    <row r="2162" spans="1:7" ht="13.5" thickBot="1" x14ac:dyDescent="0.25">
      <c r="A2162" s="369" t="str">
        <f>Cover!$G$25</f>
        <v>NO</v>
      </c>
      <c r="B2162" s="322" t="s">
        <v>219</v>
      </c>
      <c r="C2162" s="320">
        <v>2013</v>
      </c>
      <c r="D2162" s="331" t="s">
        <v>214</v>
      </c>
      <c r="E2162" s="331" t="s">
        <v>111</v>
      </c>
      <c r="F2162" s="320" t="str">
        <f t="shared" si="33"/>
        <v>NO_EX_X_2013_1000 NAC_5_NC_T</v>
      </c>
      <c r="G2162" s="663"/>
    </row>
    <row r="2163" spans="1:7" ht="13.5" thickBot="1" x14ac:dyDescent="0.25">
      <c r="A2163" s="369" t="str">
        <f>Cover!$G$25</f>
        <v>NO</v>
      </c>
      <c r="B2163" s="322" t="s">
        <v>219</v>
      </c>
      <c r="C2163" s="320">
        <v>2013</v>
      </c>
      <c r="D2163" s="331" t="s">
        <v>214</v>
      </c>
      <c r="E2163" s="331">
        <v>6</v>
      </c>
      <c r="F2163" s="320" t="str">
        <f t="shared" si="33"/>
        <v>NO_EX_X_2013_1000 NAC_6</v>
      </c>
      <c r="G2163" s="663"/>
    </row>
    <row r="2164" spans="1:7" ht="13.5" thickBot="1" x14ac:dyDescent="0.25">
      <c r="A2164" s="369" t="str">
        <f>Cover!$G$25</f>
        <v>NO</v>
      </c>
      <c r="B2164" s="322" t="s">
        <v>219</v>
      </c>
      <c r="C2164" s="320">
        <v>2013</v>
      </c>
      <c r="D2164" s="331" t="s">
        <v>214</v>
      </c>
      <c r="E2164" s="331" t="s">
        <v>112</v>
      </c>
      <c r="F2164" s="320" t="str">
        <f t="shared" si="33"/>
        <v>NO_EX_X_2013_1000 NAC_6_1</v>
      </c>
      <c r="G2164" s="663"/>
    </row>
    <row r="2165" spans="1:7" ht="13.5" thickBot="1" x14ac:dyDescent="0.25">
      <c r="A2165" s="369" t="str">
        <f>Cover!$G$25</f>
        <v>NO</v>
      </c>
      <c r="B2165" s="322" t="s">
        <v>219</v>
      </c>
      <c r="C2165" s="320">
        <v>2013</v>
      </c>
      <c r="D2165" s="331" t="s">
        <v>214</v>
      </c>
      <c r="E2165" s="331" t="s">
        <v>113</v>
      </c>
      <c r="F2165" s="320" t="str">
        <f t="shared" si="33"/>
        <v>NO_EX_X_2013_1000 NAC_6_1_C</v>
      </c>
      <c r="G2165" s="663"/>
    </row>
    <row r="2166" spans="1:7" ht="13.5" thickBot="1" x14ac:dyDescent="0.25">
      <c r="A2166" s="369" t="str">
        <f>Cover!$G$25</f>
        <v>NO</v>
      </c>
      <c r="B2166" s="322" t="s">
        <v>219</v>
      </c>
      <c r="C2166" s="320">
        <v>2013</v>
      </c>
      <c r="D2166" s="322" t="s">
        <v>214</v>
      </c>
      <c r="E2166" s="331" t="s">
        <v>114</v>
      </c>
      <c r="F2166" s="320" t="str">
        <f t="shared" si="33"/>
        <v>NO_EX_X_2013_1000 NAC_6_1_NC</v>
      </c>
      <c r="G2166" s="663"/>
    </row>
    <row r="2167" spans="1:7" ht="13.5" thickBot="1" x14ac:dyDescent="0.25">
      <c r="A2167" s="369" t="str">
        <f>Cover!$G$25</f>
        <v>NO</v>
      </c>
      <c r="B2167" s="322" t="s">
        <v>219</v>
      </c>
      <c r="C2167" s="320">
        <v>2013</v>
      </c>
      <c r="D2167" s="322" t="s">
        <v>214</v>
      </c>
      <c r="E2167" s="331" t="s">
        <v>115</v>
      </c>
      <c r="F2167" s="320" t="str">
        <f t="shared" si="33"/>
        <v>NO_EX_X_2013_1000 NAC_6_1_NC_T</v>
      </c>
      <c r="G2167" s="663"/>
    </row>
    <row r="2168" spans="1:7" ht="13.5" thickBot="1" x14ac:dyDescent="0.25">
      <c r="A2168" s="369" t="str">
        <f>Cover!$G$25</f>
        <v>NO</v>
      </c>
      <c r="B2168" s="322" t="s">
        <v>219</v>
      </c>
      <c r="C2168" s="320">
        <v>2013</v>
      </c>
      <c r="D2168" s="322" t="s">
        <v>214</v>
      </c>
      <c r="E2168" s="331" t="s">
        <v>116</v>
      </c>
      <c r="F2168" s="320" t="str">
        <f t="shared" si="33"/>
        <v>NO_EX_X_2013_1000 NAC_6_2</v>
      </c>
      <c r="G2168" s="663"/>
    </row>
    <row r="2169" spans="1:7" ht="13.5" thickBot="1" x14ac:dyDescent="0.25">
      <c r="A2169" s="369" t="str">
        <f>Cover!$G$25</f>
        <v>NO</v>
      </c>
      <c r="B2169" s="322" t="s">
        <v>219</v>
      </c>
      <c r="C2169" s="320">
        <v>2013</v>
      </c>
      <c r="D2169" s="322" t="s">
        <v>214</v>
      </c>
      <c r="E2169" s="331" t="s">
        <v>117</v>
      </c>
      <c r="F2169" s="320" t="str">
        <f t="shared" si="33"/>
        <v>NO_EX_X_2013_1000 NAC_6_2_C</v>
      </c>
      <c r="G2169" s="663"/>
    </row>
    <row r="2170" spans="1:7" ht="13.5" thickBot="1" x14ac:dyDescent="0.25">
      <c r="A2170" s="369" t="str">
        <f>Cover!$G$25</f>
        <v>NO</v>
      </c>
      <c r="B2170" s="322" t="s">
        <v>219</v>
      </c>
      <c r="C2170" s="320">
        <v>2013</v>
      </c>
      <c r="D2170" s="322" t="s">
        <v>214</v>
      </c>
      <c r="E2170" s="331" t="s">
        <v>118</v>
      </c>
      <c r="F2170" s="320" t="str">
        <f t="shared" si="33"/>
        <v>NO_EX_X_2013_1000 NAC_6_2_NC</v>
      </c>
      <c r="G2170" s="663"/>
    </row>
    <row r="2171" spans="1:7" ht="13.5" thickBot="1" x14ac:dyDescent="0.25">
      <c r="A2171" s="369" t="str">
        <f>Cover!$G$25</f>
        <v>NO</v>
      </c>
      <c r="B2171" s="322" t="s">
        <v>219</v>
      </c>
      <c r="C2171" s="320">
        <v>2013</v>
      </c>
      <c r="D2171" s="322" t="s">
        <v>214</v>
      </c>
      <c r="E2171" s="331" t="s">
        <v>119</v>
      </c>
      <c r="F2171" s="320" t="str">
        <f t="shared" si="33"/>
        <v>NO_EX_X_2013_1000 NAC_6_2_NC_T</v>
      </c>
      <c r="G2171" s="663"/>
    </row>
    <row r="2172" spans="1:7" ht="13.5" thickBot="1" x14ac:dyDescent="0.25">
      <c r="A2172" s="369" t="str">
        <f>Cover!$G$25</f>
        <v>NO</v>
      </c>
      <c r="B2172" s="322" t="s">
        <v>219</v>
      </c>
      <c r="C2172" s="320">
        <v>2013</v>
      </c>
      <c r="D2172" s="322" t="s">
        <v>214</v>
      </c>
      <c r="E2172" s="331" t="s">
        <v>120</v>
      </c>
      <c r="F2172" s="320" t="str">
        <f t="shared" si="33"/>
        <v>NO_EX_X_2013_1000 NAC_6_3</v>
      </c>
      <c r="G2172" s="663"/>
    </row>
    <row r="2173" spans="1:7" ht="13.5" thickBot="1" x14ac:dyDescent="0.25">
      <c r="A2173" s="369" t="str">
        <f>Cover!$G$25</f>
        <v>NO</v>
      </c>
      <c r="B2173" s="322" t="s">
        <v>219</v>
      </c>
      <c r="C2173" s="320">
        <v>2013</v>
      </c>
      <c r="D2173" s="322" t="s">
        <v>214</v>
      </c>
      <c r="E2173" s="331" t="s">
        <v>121</v>
      </c>
      <c r="F2173" s="320" t="str">
        <f t="shared" si="33"/>
        <v>NO_EX_X_2013_1000 NAC_6_3_1</v>
      </c>
      <c r="G2173" s="663"/>
    </row>
    <row r="2174" spans="1:7" ht="13.5" thickBot="1" x14ac:dyDescent="0.25">
      <c r="A2174" s="369" t="str">
        <f>Cover!$G$25</f>
        <v>NO</v>
      </c>
      <c r="B2174" s="322" t="s">
        <v>219</v>
      </c>
      <c r="C2174" s="320">
        <v>2013</v>
      </c>
      <c r="D2174" s="322" t="s">
        <v>214</v>
      </c>
      <c r="E2174" s="331" t="s">
        <v>122</v>
      </c>
      <c r="F2174" s="320" t="str">
        <f t="shared" si="33"/>
        <v>NO_EX_X_2013_1000 NAC_6_4</v>
      </c>
      <c r="G2174" s="663"/>
    </row>
    <row r="2175" spans="1:7" ht="13.5" thickBot="1" x14ac:dyDescent="0.25">
      <c r="A2175" s="369" t="str">
        <f>Cover!$G$25</f>
        <v>NO</v>
      </c>
      <c r="B2175" s="322" t="s">
        <v>219</v>
      </c>
      <c r="C2175" s="320">
        <v>2013</v>
      </c>
      <c r="D2175" s="322" t="s">
        <v>214</v>
      </c>
      <c r="E2175" s="331" t="s">
        <v>123</v>
      </c>
      <c r="F2175" s="320" t="str">
        <f t="shared" si="33"/>
        <v>NO_EX_X_2013_1000 NAC_6_4_1</v>
      </c>
      <c r="G2175" s="663"/>
    </row>
    <row r="2176" spans="1:7" ht="13.5" thickBot="1" x14ac:dyDescent="0.25">
      <c r="A2176" s="369" t="str">
        <f>Cover!$G$25</f>
        <v>NO</v>
      </c>
      <c r="B2176" s="322" t="s">
        <v>219</v>
      </c>
      <c r="C2176" s="320">
        <v>2013</v>
      </c>
      <c r="D2176" s="322" t="s">
        <v>214</v>
      </c>
      <c r="E2176" s="331" t="s">
        <v>124</v>
      </c>
      <c r="F2176" s="320" t="str">
        <f t="shared" si="33"/>
        <v>NO_EX_X_2013_1000 NAC_6_4_2</v>
      </c>
      <c r="G2176" s="663"/>
    </row>
    <row r="2177" spans="1:7" ht="13.5" thickBot="1" x14ac:dyDescent="0.25">
      <c r="A2177" s="369" t="str">
        <f>Cover!$G$25</f>
        <v>NO</v>
      </c>
      <c r="B2177" s="322" t="s">
        <v>219</v>
      </c>
      <c r="C2177" s="320">
        <v>2013</v>
      </c>
      <c r="D2177" s="322" t="s">
        <v>214</v>
      </c>
      <c r="E2177" s="331" t="s">
        <v>125</v>
      </c>
      <c r="F2177" s="320" t="str">
        <f t="shared" si="33"/>
        <v>NO_EX_X_2013_1000 NAC_6_4_3</v>
      </c>
      <c r="G2177" s="663"/>
    </row>
    <row r="2178" spans="1:7" ht="13.5" thickBot="1" x14ac:dyDescent="0.25">
      <c r="A2178" s="369" t="str">
        <f>Cover!$G$25</f>
        <v>NO</v>
      </c>
      <c r="B2178" s="322" t="s">
        <v>219</v>
      </c>
      <c r="C2178" s="320">
        <v>2013</v>
      </c>
      <c r="D2178" s="322" t="s">
        <v>214</v>
      </c>
      <c r="E2178" s="331">
        <v>7</v>
      </c>
      <c r="F2178" s="320" t="str">
        <f t="shared" si="33"/>
        <v>NO_EX_X_2013_1000 NAC_7</v>
      </c>
      <c r="G2178" s="663"/>
    </row>
    <row r="2179" spans="1:7" ht="13.5" thickBot="1" x14ac:dyDescent="0.25">
      <c r="A2179" s="369" t="str">
        <f>Cover!$G$25</f>
        <v>NO</v>
      </c>
      <c r="B2179" s="322" t="s">
        <v>219</v>
      </c>
      <c r="C2179" s="320">
        <v>2013</v>
      </c>
      <c r="D2179" s="322" t="s">
        <v>214</v>
      </c>
      <c r="E2179" s="331" t="s">
        <v>126</v>
      </c>
      <c r="F2179" s="320" t="str">
        <f t="shared" ref="F2179:F2242" si="34">CONCATENATE(A2179,"_",B2179,"_",C2179,"_",D2179,"_",E2179)</f>
        <v>NO_EX_X_2013_1000 NAC_7_1</v>
      </c>
      <c r="G2179" s="663"/>
    </row>
    <row r="2180" spans="1:7" ht="13.5" thickBot="1" x14ac:dyDescent="0.25">
      <c r="A2180" s="369" t="str">
        <f>Cover!$G$25</f>
        <v>NO</v>
      </c>
      <c r="B2180" s="322" t="s">
        <v>219</v>
      </c>
      <c r="C2180" s="320">
        <v>2013</v>
      </c>
      <c r="D2180" s="322" t="s">
        <v>214</v>
      </c>
      <c r="E2180" s="331" t="s">
        <v>127</v>
      </c>
      <c r="F2180" s="320" t="str">
        <f t="shared" si="34"/>
        <v>NO_EX_X_2013_1000 NAC_7_2</v>
      </c>
      <c r="G2180" s="663"/>
    </row>
    <row r="2181" spans="1:7" ht="13.5" thickBot="1" x14ac:dyDescent="0.25">
      <c r="A2181" s="369" t="str">
        <f>Cover!$G$25</f>
        <v>NO</v>
      </c>
      <c r="B2181" s="322" t="s">
        <v>219</v>
      </c>
      <c r="C2181" s="320">
        <v>2013</v>
      </c>
      <c r="D2181" s="322" t="s">
        <v>214</v>
      </c>
      <c r="E2181" s="331" t="s">
        <v>128</v>
      </c>
      <c r="F2181" s="320" t="str">
        <f t="shared" si="34"/>
        <v>NO_EX_X_2013_1000 NAC_7_3</v>
      </c>
      <c r="G2181" s="663"/>
    </row>
    <row r="2182" spans="1:7" ht="13.5" thickBot="1" x14ac:dyDescent="0.25">
      <c r="A2182" s="369" t="str">
        <f>Cover!$G$25</f>
        <v>NO</v>
      </c>
      <c r="B2182" s="322" t="s">
        <v>219</v>
      </c>
      <c r="C2182" s="320">
        <v>2013</v>
      </c>
      <c r="D2182" s="322" t="s">
        <v>214</v>
      </c>
      <c r="E2182" s="331" t="s">
        <v>129</v>
      </c>
      <c r="F2182" s="320" t="str">
        <f t="shared" si="34"/>
        <v>NO_EX_X_2013_1000 NAC_7_3_1</v>
      </c>
      <c r="G2182" s="663"/>
    </row>
    <row r="2183" spans="1:7" ht="13.5" thickBot="1" x14ac:dyDescent="0.25">
      <c r="A2183" s="369" t="str">
        <f>Cover!$G$25</f>
        <v>NO</v>
      </c>
      <c r="B2183" s="322" t="s">
        <v>219</v>
      </c>
      <c r="C2183" s="320">
        <v>2013</v>
      </c>
      <c r="D2183" s="322" t="s">
        <v>214</v>
      </c>
      <c r="E2183" s="331" t="s">
        <v>130</v>
      </c>
      <c r="F2183" s="320" t="str">
        <f t="shared" si="34"/>
        <v>NO_EX_X_2013_1000 NAC_7_3_2</v>
      </c>
      <c r="G2183" s="663"/>
    </row>
    <row r="2184" spans="1:7" ht="13.5" thickBot="1" x14ac:dyDescent="0.25">
      <c r="A2184" s="369" t="str">
        <f>Cover!$G$25</f>
        <v>NO</v>
      </c>
      <c r="B2184" s="322" t="s">
        <v>219</v>
      </c>
      <c r="C2184" s="320">
        <v>2013</v>
      </c>
      <c r="D2184" s="322" t="s">
        <v>214</v>
      </c>
      <c r="E2184" s="331" t="s">
        <v>131</v>
      </c>
      <c r="F2184" s="320" t="str">
        <f t="shared" si="34"/>
        <v>NO_EX_X_2013_1000 NAC_7_3_3</v>
      </c>
      <c r="G2184" s="663"/>
    </row>
    <row r="2185" spans="1:7" ht="13.5" thickBot="1" x14ac:dyDescent="0.25">
      <c r="A2185" s="369" t="str">
        <f>Cover!$G$25</f>
        <v>NO</v>
      </c>
      <c r="B2185" s="322" t="s">
        <v>219</v>
      </c>
      <c r="C2185" s="320">
        <v>2013</v>
      </c>
      <c r="D2185" s="322" t="s">
        <v>214</v>
      </c>
      <c r="E2185" s="331" t="s">
        <v>132</v>
      </c>
      <c r="F2185" s="320" t="str">
        <f t="shared" si="34"/>
        <v>NO_EX_X_2013_1000 NAC_7_3_4</v>
      </c>
      <c r="G2185" s="663"/>
    </row>
    <row r="2186" spans="1:7" ht="13.5" thickBot="1" x14ac:dyDescent="0.25">
      <c r="A2186" s="369" t="str">
        <f>Cover!$G$25</f>
        <v>NO</v>
      </c>
      <c r="B2186" s="322" t="s">
        <v>219</v>
      </c>
      <c r="C2186" s="320">
        <v>2013</v>
      </c>
      <c r="D2186" s="322" t="s">
        <v>214</v>
      </c>
      <c r="E2186" s="331" t="s">
        <v>133</v>
      </c>
      <c r="F2186" s="320" t="str">
        <f t="shared" si="34"/>
        <v>NO_EX_X_2013_1000 NAC_7_4</v>
      </c>
      <c r="G2186" s="663"/>
    </row>
    <row r="2187" spans="1:7" ht="13.5" thickBot="1" x14ac:dyDescent="0.25">
      <c r="A2187" s="369" t="str">
        <f>Cover!$G$25</f>
        <v>NO</v>
      </c>
      <c r="B2187" s="322" t="s">
        <v>219</v>
      </c>
      <c r="C2187" s="320">
        <v>2013</v>
      </c>
      <c r="D2187" s="322" t="s">
        <v>214</v>
      </c>
      <c r="E2187" s="331">
        <v>8</v>
      </c>
      <c r="F2187" s="320" t="str">
        <f t="shared" si="34"/>
        <v>NO_EX_X_2013_1000 NAC_8</v>
      </c>
      <c r="G2187" s="663"/>
    </row>
    <row r="2188" spans="1:7" ht="13.5" thickBot="1" x14ac:dyDescent="0.25">
      <c r="A2188" s="369" t="str">
        <f>Cover!$G$25</f>
        <v>NO</v>
      </c>
      <c r="B2188" s="322" t="s">
        <v>219</v>
      </c>
      <c r="C2188" s="320">
        <v>2013</v>
      </c>
      <c r="D2188" s="322" t="s">
        <v>214</v>
      </c>
      <c r="E2188" s="331" t="s">
        <v>134</v>
      </c>
      <c r="F2188" s="320" t="str">
        <f t="shared" si="34"/>
        <v>NO_EX_X_2013_1000 NAC_8_1</v>
      </c>
      <c r="G2188" s="663"/>
    </row>
    <row r="2189" spans="1:7" ht="13.5" thickBot="1" x14ac:dyDescent="0.25">
      <c r="A2189" s="369" t="str">
        <f>Cover!$G$25</f>
        <v>NO</v>
      </c>
      <c r="B2189" s="322" t="s">
        <v>219</v>
      </c>
      <c r="C2189" s="320">
        <v>2013</v>
      </c>
      <c r="D2189" s="322" t="s">
        <v>214</v>
      </c>
      <c r="E2189" s="331" t="s">
        <v>135</v>
      </c>
      <c r="F2189" s="320" t="str">
        <f t="shared" si="34"/>
        <v>NO_EX_X_2013_1000 NAC_8_2</v>
      </c>
      <c r="G2189" s="663"/>
    </row>
    <row r="2190" spans="1:7" ht="13.5" thickBot="1" x14ac:dyDescent="0.25">
      <c r="A2190" s="369" t="str">
        <f>Cover!$G$25</f>
        <v>NO</v>
      </c>
      <c r="B2190" s="322" t="s">
        <v>219</v>
      </c>
      <c r="C2190" s="320">
        <v>2013</v>
      </c>
      <c r="D2190" s="322" t="s">
        <v>214</v>
      </c>
      <c r="E2190" s="331">
        <v>9</v>
      </c>
      <c r="F2190" s="320" t="str">
        <f t="shared" si="34"/>
        <v>NO_EX_X_2013_1000 NAC_9</v>
      </c>
      <c r="G2190" s="663"/>
    </row>
    <row r="2191" spans="1:7" ht="13.5" thickBot="1" x14ac:dyDescent="0.25">
      <c r="A2191" s="369" t="str">
        <f>Cover!$G$25</f>
        <v>NO</v>
      </c>
      <c r="B2191" s="329" t="s">
        <v>219</v>
      </c>
      <c r="C2191" s="320">
        <v>2013</v>
      </c>
      <c r="D2191" s="329" t="s">
        <v>214</v>
      </c>
      <c r="E2191" s="339">
        <v>10</v>
      </c>
      <c r="F2191" s="320" t="str">
        <f t="shared" si="34"/>
        <v>NO_EX_X_2013_1000 NAC_10</v>
      </c>
      <c r="G2191" s="663"/>
    </row>
    <row r="2192" spans="1:7" ht="13.5" thickBot="1" x14ac:dyDescent="0.25">
      <c r="A2192" s="369" t="str">
        <f>Cover!$G$25</f>
        <v>NO</v>
      </c>
      <c r="B2192" s="324" t="s">
        <v>219</v>
      </c>
      <c r="C2192" s="320">
        <v>2013</v>
      </c>
      <c r="D2192" s="324" t="s">
        <v>214</v>
      </c>
      <c r="E2192" s="338" t="s">
        <v>136</v>
      </c>
      <c r="F2192" s="320" t="str">
        <f t="shared" si="34"/>
        <v>NO_EX_X_2013_1000 NAC_10_1</v>
      </c>
      <c r="G2192" s="663"/>
    </row>
    <row r="2193" spans="1:7" ht="13.5" thickBot="1" x14ac:dyDescent="0.25">
      <c r="A2193" s="369" t="str">
        <f>Cover!$G$25</f>
        <v>NO</v>
      </c>
      <c r="B2193" s="322" t="s">
        <v>219</v>
      </c>
      <c r="C2193" s="320">
        <v>2013</v>
      </c>
      <c r="D2193" s="322" t="s">
        <v>214</v>
      </c>
      <c r="E2193" s="331" t="s">
        <v>137</v>
      </c>
      <c r="F2193" s="320" t="str">
        <f t="shared" si="34"/>
        <v>NO_EX_X_2013_1000 NAC_10_1_1</v>
      </c>
      <c r="G2193" s="663"/>
    </row>
    <row r="2194" spans="1:7" ht="13.5" thickBot="1" x14ac:dyDescent="0.25">
      <c r="A2194" s="369" t="str">
        <f>Cover!$G$25</f>
        <v>NO</v>
      </c>
      <c r="B2194" s="322" t="s">
        <v>219</v>
      </c>
      <c r="C2194" s="320">
        <v>2013</v>
      </c>
      <c r="D2194" s="322" t="s">
        <v>214</v>
      </c>
      <c r="E2194" s="331" t="s">
        <v>138</v>
      </c>
      <c r="F2194" s="320" t="str">
        <f t="shared" si="34"/>
        <v>NO_EX_X_2013_1000 NAC_10_1_2</v>
      </c>
      <c r="G2194" s="663"/>
    </row>
    <row r="2195" spans="1:7" ht="13.5" thickBot="1" x14ac:dyDescent="0.25">
      <c r="A2195" s="369" t="str">
        <f>Cover!$G$25</f>
        <v>NO</v>
      </c>
      <c r="B2195" s="322" t="s">
        <v>219</v>
      </c>
      <c r="C2195" s="320">
        <v>2013</v>
      </c>
      <c r="D2195" s="322" t="s">
        <v>214</v>
      </c>
      <c r="E2195" s="331" t="s">
        <v>139</v>
      </c>
      <c r="F2195" s="320" t="str">
        <f t="shared" si="34"/>
        <v>NO_EX_X_2013_1000 NAC_10_1_3</v>
      </c>
      <c r="G2195" s="663"/>
    </row>
    <row r="2196" spans="1:7" ht="13.5" thickBot="1" x14ac:dyDescent="0.25">
      <c r="A2196" s="369" t="str">
        <f>Cover!$G$25</f>
        <v>NO</v>
      </c>
      <c r="B2196" s="322" t="s">
        <v>219</v>
      </c>
      <c r="C2196" s="320">
        <v>2013</v>
      </c>
      <c r="D2196" s="322" t="s">
        <v>214</v>
      </c>
      <c r="E2196" s="331" t="s">
        <v>140</v>
      </c>
      <c r="F2196" s="320" t="str">
        <f t="shared" si="34"/>
        <v>NO_EX_X_2013_1000 NAC_10_1_4</v>
      </c>
      <c r="G2196" s="663"/>
    </row>
    <row r="2197" spans="1:7" ht="13.5" thickBot="1" x14ac:dyDescent="0.25">
      <c r="A2197" s="369" t="str">
        <f>Cover!$G$25</f>
        <v>NO</v>
      </c>
      <c r="B2197" s="322" t="s">
        <v>219</v>
      </c>
      <c r="C2197" s="320">
        <v>2013</v>
      </c>
      <c r="D2197" s="322" t="s">
        <v>214</v>
      </c>
      <c r="E2197" s="331" t="s">
        <v>141</v>
      </c>
      <c r="F2197" s="320" t="str">
        <f t="shared" si="34"/>
        <v>NO_EX_X_2013_1000 NAC_10_2</v>
      </c>
      <c r="G2197" s="663"/>
    </row>
    <row r="2198" spans="1:7" ht="13.5" thickBot="1" x14ac:dyDescent="0.25">
      <c r="A2198" s="369" t="str">
        <f>Cover!$G$25</f>
        <v>NO</v>
      </c>
      <c r="B2198" s="322" t="s">
        <v>219</v>
      </c>
      <c r="C2198" s="320">
        <v>2013</v>
      </c>
      <c r="D2198" s="322" t="s">
        <v>214</v>
      </c>
      <c r="E2198" s="331" t="s">
        <v>142</v>
      </c>
      <c r="F2198" s="320" t="str">
        <f t="shared" si="34"/>
        <v>NO_EX_X_2013_1000 NAC_10_3</v>
      </c>
      <c r="G2198" s="663"/>
    </row>
    <row r="2199" spans="1:7" ht="13.5" thickBot="1" x14ac:dyDescent="0.25">
      <c r="A2199" s="369" t="str">
        <f>Cover!$G$25</f>
        <v>NO</v>
      </c>
      <c r="B2199" s="322" t="s">
        <v>219</v>
      </c>
      <c r="C2199" s="320">
        <v>2013</v>
      </c>
      <c r="D2199" s="322" t="s">
        <v>214</v>
      </c>
      <c r="E2199" s="331" t="s">
        <v>143</v>
      </c>
      <c r="F2199" s="320" t="str">
        <f t="shared" si="34"/>
        <v>NO_EX_X_2013_1000 NAC_10_3_1</v>
      </c>
      <c r="G2199" s="663"/>
    </row>
    <row r="2200" spans="1:7" ht="13.5" thickBot="1" x14ac:dyDescent="0.25">
      <c r="A2200" s="369" t="str">
        <f>Cover!$G$25</f>
        <v>NO</v>
      </c>
      <c r="B2200" s="322" t="s">
        <v>219</v>
      </c>
      <c r="C2200" s="320">
        <v>2013</v>
      </c>
      <c r="D2200" s="322" t="s">
        <v>214</v>
      </c>
      <c r="E2200" s="331" t="s">
        <v>144</v>
      </c>
      <c r="F2200" s="320" t="str">
        <f t="shared" si="34"/>
        <v>NO_EX_X_2013_1000 NAC_10_3_2</v>
      </c>
      <c r="G2200" s="663"/>
    </row>
    <row r="2201" spans="1:7" ht="13.5" thickBot="1" x14ac:dyDescent="0.25">
      <c r="A2201" s="369" t="str">
        <f>Cover!$G$25</f>
        <v>NO</v>
      </c>
      <c r="B2201" s="322" t="s">
        <v>219</v>
      </c>
      <c r="C2201" s="320">
        <v>2013</v>
      </c>
      <c r="D2201" s="322" t="s">
        <v>214</v>
      </c>
      <c r="E2201" s="331" t="s">
        <v>145</v>
      </c>
      <c r="F2201" s="320" t="str">
        <f t="shared" si="34"/>
        <v>NO_EX_X_2013_1000 NAC_10_3_3</v>
      </c>
      <c r="G2201" s="663"/>
    </row>
    <row r="2202" spans="1:7" ht="13.5" thickBot="1" x14ac:dyDescent="0.25">
      <c r="A2202" s="369" t="str">
        <f>Cover!$G$25</f>
        <v>NO</v>
      </c>
      <c r="B2202" s="322" t="s">
        <v>219</v>
      </c>
      <c r="C2202" s="320">
        <v>2013</v>
      </c>
      <c r="D2202" s="322" t="s">
        <v>214</v>
      </c>
      <c r="E2202" s="331" t="s">
        <v>146</v>
      </c>
      <c r="F2202" s="320" t="str">
        <f t="shared" si="34"/>
        <v>NO_EX_X_2013_1000 NAC_10_3_4</v>
      </c>
      <c r="G2202" s="663"/>
    </row>
    <row r="2203" spans="1:7" ht="13.5" thickBot="1" x14ac:dyDescent="0.25">
      <c r="A2203" s="369" t="str">
        <f>Cover!$G$25</f>
        <v>NO</v>
      </c>
      <c r="B2203" s="322" t="s">
        <v>219</v>
      </c>
      <c r="C2203" s="320">
        <v>2013</v>
      </c>
      <c r="D2203" s="322" t="s">
        <v>214</v>
      </c>
      <c r="E2203" s="331" t="s">
        <v>147</v>
      </c>
      <c r="F2203" s="320" t="str">
        <f t="shared" si="34"/>
        <v>NO_EX_X_2013_1000 NAC_10_4</v>
      </c>
      <c r="G2203" s="663"/>
    </row>
    <row r="2204" spans="1:7" ht="13.5" thickBot="1" x14ac:dyDescent="0.25">
      <c r="A2204" s="369" t="str">
        <f>Cover!$G$25</f>
        <v>NO</v>
      </c>
      <c r="B2204" s="322" t="s">
        <v>293</v>
      </c>
      <c r="C2204" s="320">
        <v>2013</v>
      </c>
      <c r="D2204" s="322" t="s">
        <v>291</v>
      </c>
      <c r="E2204" s="331" t="s">
        <v>227</v>
      </c>
      <c r="F2204" s="320" t="str">
        <f t="shared" si="34"/>
        <v>NO_P_2013_1000 m3_EU2_1</v>
      </c>
      <c r="G2204" s="663"/>
    </row>
    <row r="2205" spans="1:7" ht="13.5" thickBot="1" x14ac:dyDescent="0.25">
      <c r="A2205" s="369" t="str">
        <f>Cover!$G$25</f>
        <v>NO</v>
      </c>
      <c r="B2205" s="322" t="s">
        <v>293</v>
      </c>
      <c r="C2205" s="320">
        <v>2013</v>
      </c>
      <c r="D2205" s="322" t="s">
        <v>291</v>
      </c>
      <c r="E2205" s="331" t="s">
        <v>228</v>
      </c>
      <c r="F2205" s="320" t="str">
        <f t="shared" si="34"/>
        <v>NO_P_2013_1000 m3_EU2_1_C</v>
      </c>
      <c r="G2205" s="663"/>
    </row>
    <row r="2206" spans="1:7" ht="13.5" thickBot="1" x14ac:dyDescent="0.25">
      <c r="A2206" s="369" t="str">
        <f>Cover!$G$25</f>
        <v>NO</v>
      </c>
      <c r="B2206" s="322" t="s">
        <v>293</v>
      </c>
      <c r="C2206" s="320">
        <v>2013</v>
      </c>
      <c r="D2206" s="322" t="s">
        <v>291</v>
      </c>
      <c r="E2206" s="331" t="s">
        <v>229</v>
      </c>
      <c r="F2206" s="320" t="str">
        <f t="shared" si="34"/>
        <v>NO_P_2013_1000 m3_EU2_1_NC</v>
      </c>
      <c r="G2206" s="663"/>
    </row>
    <row r="2207" spans="1:7" ht="13.5" thickBot="1" x14ac:dyDescent="0.25">
      <c r="A2207" s="369" t="str">
        <f>Cover!$G$25</f>
        <v>NO</v>
      </c>
      <c r="B2207" s="322" t="s">
        <v>293</v>
      </c>
      <c r="C2207" s="320">
        <v>2013</v>
      </c>
      <c r="D2207" s="322" t="s">
        <v>291</v>
      </c>
      <c r="E2207" s="331" t="s">
        <v>230</v>
      </c>
      <c r="F2207" s="320" t="str">
        <f t="shared" si="34"/>
        <v>NO_P_2013_1000 m3_EU2_1_1</v>
      </c>
      <c r="G2207" s="663"/>
    </row>
    <row r="2208" spans="1:7" ht="13.5" thickBot="1" x14ac:dyDescent="0.25">
      <c r="A2208" s="369" t="str">
        <f>Cover!$G$25</f>
        <v>NO</v>
      </c>
      <c r="B2208" s="322" t="s">
        <v>293</v>
      </c>
      <c r="C2208" s="320">
        <v>2013</v>
      </c>
      <c r="D2208" s="322" t="s">
        <v>291</v>
      </c>
      <c r="E2208" s="331" t="s">
        <v>231</v>
      </c>
      <c r="F2208" s="320" t="str">
        <f t="shared" si="34"/>
        <v>NO_P_2013_1000 m3_EU2_1_1_C</v>
      </c>
      <c r="G2208" s="663"/>
    </row>
    <row r="2209" spans="1:7" ht="13.5" thickBot="1" x14ac:dyDescent="0.25">
      <c r="A2209" s="369" t="str">
        <f>Cover!$G$25</f>
        <v>NO</v>
      </c>
      <c r="B2209" s="322" t="s">
        <v>293</v>
      </c>
      <c r="C2209" s="320">
        <v>2013</v>
      </c>
      <c r="D2209" s="322" t="s">
        <v>291</v>
      </c>
      <c r="E2209" s="331" t="s">
        <v>232</v>
      </c>
      <c r="F2209" s="320" t="str">
        <f t="shared" si="34"/>
        <v>NO_P_2013_1000 m3_EU2_1_1_NC</v>
      </c>
      <c r="G2209" s="663"/>
    </row>
    <row r="2210" spans="1:7" ht="13.5" thickBot="1" x14ac:dyDescent="0.25">
      <c r="A2210" s="369" t="str">
        <f>Cover!$G$25</f>
        <v>NO</v>
      </c>
      <c r="B2210" s="322" t="s">
        <v>293</v>
      </c>
      <c r="C2210" s="320">
        <v>2013</v>
      </c>
      <c r="D2210" s="322" t="s">
        <v>291</v>
      </c>
      <c r="E2210" s="331" t="s">
        <v>233</v>
      </c>
      <c r="F2210" s="320" t="str">
        <f t="shared" si="34"/>
        <v>NO_P_2013_1000 m3_EU2_1_2</v>
      </c>
      <c r="G2210" s="663"/>
    </row>
    <row r="2211" spans="1:7" ht="13.5" thickBot="1" x14ac:dyDescent="0.25">
      <c r="A2211" s="369" t="str">
        <f>Cover!$G$25</f>
        <v>NO</v>
      </c>
      <c r="B2211" s="322" t="s">
        <v>293</v>
      </c>
      <c r="C2211" s="320">
        <v>2013</v>
      </c>
      <c r="D2211" s="322" t="s">
        <v>291</v>
      </c>
      <c r="E2211" s="331" t="s">
        <v>234</v>
      </c>
      <c r="F2211" s="320" t="str">
        <f t="shared" si="34"/>
        <v>NO_P_2013_1000 m3_EU2_1_2_C</v>
      </c>
      <c r="G2211" s="663"/>
    </row>
    <row r="2212" spans="1:7" ht="13.5" thickBot="1" x14ac:dyDescent="0.25">
      <c r="A2212" s="369" t="str">
        <f>Cover!$G$25</f>
        <v>NO</v>
      </c>
      <c r="B2212" s="322" t="s">
        <v>293</v>
      </c>
      <c r="C2212" s="320">
        <v>2013</v>
      </c>
      <c r="D2212" s="322" t="s">
        <v>291</v>
      </c>
      <c r="E2212" s="331" t="s">
        <v>235</v>
      </c>
      <c r="F2212" s="320" t="str">
        <f t="shared" si="34"/>
        <v>NO_P_2013_1000 m3_EU2_1_2_NC</v>
      </c>
      <c r="G2212" s="663"/>
    </row>
    <row r="2213" spans="1:7" ht="13.5" thickBot="1" x14ac:dyDescent="0.25">
      <c r="A2213" s="369" t="str">
        <f>Cover!$G$25</f>
        <v>NO</v>
      </c>
      <c r="B2213" s="322" t="s">
        <v>293</v>
      </c>
      <c r="C2213" s="320">
        <v>2013</v>
      </c>
      <c r="D2213" s="322" t="s">
        <v>291</v>
      </c>
      <c r="E2213" s="331" t="s">
        <v>236</v>
      </c>
      <c r="F2213" s="320" t="str">
        <f t="shared" si="34"/>
        <v>NO_P_2013_1000 m3_EU2_1_3</v>
      </c>
      <c r="G2213" s="663"/>
    </row>
    <row r="2214" spans="1:7" ht="13.5" thickBot="1" x14ac:dyDescent="0.25">
      <c r="A2214" s="369" t="str">
        <f>Cover!$G$25</f>
        <v>NO</v>
      </c>
      <c r="B2214" s="322" t="s">
        <v>293</v>
      </c>
      <c r="C2214" s="320">
        <v>2013</v>
      </c>
      <c r="D2214" s="322" t="s">
        <v>291</v>
      </c>
      <c r="E2214" s="331" t="s">
        <v>237</v>
      </c>
      <c r="F2214" s="320" t="str">
        <f t="shared" si="34"/>
        <v>NO_P_2013_1000 m3_EU2_1_3_C</v>
      </c>
      <c r="G2214" s="663"/>
    </row>
    <row r="2215" spans="1:7" ht="13.5" thickBot="1" x14ac:dyDescent="0.25">
      <c r="A2215" s="369" t="str">
        <f>Cover!$G$25</f>
        <v>NO</v>
      </c>
      <c r="B2215" s="322" t="s">
        <v>293</v>
      </c>
      <c r="C2215" s="320">
        <v>2013</v>
      </c>
      <c r="D2215" s="322" t="s">
        <v>291</v>
      </c>
      <c r="E2215" s="331" t="s">
        <v>238</v>
      </c>
      <c r="F2215" s="320" t="str">
        <f t="shared" si="34"/>
        <v>NO_P_2013_1000 m3_EU2_1_3_NC</v>
      </c>
      <c r="G2215" s="663"/>
    </row>
    <row r="2216" spans="1:7" ht="13.5" thickBot="1" x14ac:dyDescent="0.25">
      <c r="A2216" s="369" t="str">
        <f>Cover!$G$25</f>
        <v>NO</v>
      </c>
      <c r="B2216" s="322" t="s">
        <v>268</v>
      </c>
      <c r="C2216" s="320">
        <v>2013</v>
      </c>
      <c r="D2216" s="322" t="s">
        <v>291</v>
      </c>
      <c r="E2216" s="331" t="s">
        <v>292</v>
      </c>
      <c r="F2216" s="320" t="str">
        <f t="shared" si="34"/>
        <v>NO_P.OB_2013_1000 m3_1</v>
      </c>
      <c r="G2216" s="663"/>
    </row>
    <row r="2217" spans="1:7" ht="13.5" thickBot="1" x14ac:dyDescent="0.25">
      <c r="A2217" s="369" t="str">
        <f>Cover!$G$25</f>
        <v>NO</v>
      </c>
      <c r="B2217" s="322" t="s">
        <v>268</v>
      </c>
      <c r="C2217" s="320">
        <v>2013</v>
      </c>
      <c r="D2217" s="322" t="s">
        <v>291</v>
      </c>
      <c r="E2217" s="331" t="s">
        <v>91</v>
      </c>
      <c r="F2217" s="320" t="str">
        <f t="shared" si="34"/>
        <v>NO_P.OB_2013_1000 m3_1_C</v>
      </c>
      <c r="G2217" s="663"/>
    </row>
    <row r="2218" spans="1:7" ht="13.5" thickBot="1" x14ac:dyDescent="0.25">
      <c r="A2218" s="369" t="str">
        <f>Cover!$G$25</f>
        <v>NO</v>
      </c>
      <c r="B2218" s="322" t="s">
        <v>268</v>
      </c>
      <c r="C2218" s="320">
        <v>2013</v>
      </c>
      <c r="D2218" s="322" t="s">
        <v>291</v>
      </c>
      <c r="E2218" s="331" t="s">
        <v>92</v>
      </c>
      <c r="F2218" s="320" t="str">
        <f t="shared" si="34"/>
        <v>NO_P.OB_2013_1000 m3_1_NC</v>
      </c>
      <c r="G2218" s="663"/>
    </row>
    <row r="2219" spans="1:7" ht="13.5" thickBot="1" x14ac:dyDescent="0.25">
      <c r="A2219" s="369" t="str">
        <f>Cover!$G$25</f>
        <v>NO</v>
      </c>
      <c r="B2219" s="322" t="s">
        <v>268</v>
      </c>
      <c r="C2219" s="320">
        <v>2013</v>
      </c>
      <c r="D2219" s="322" t="s">
        <v>291</v>
      </c>
      <c r="E2219" s="331" t="s">
        <v>93</v>
      </c>
      <c r="F2219" s="320" t="str">
        <f t="shared" si="34"/>
        <v>NO_P.OB_2013_1000 m3_1_1</v>
      </c>
      <c r="G2219" s="663"/>
    </row>
    <row r="2220" spans="1:7" ht="13.5" thickBot="1" x14ac:dyDescent="0.25">
      <c r="A2220" s="369" t="str">
        <f>Cover!$G$25</f>
        <v>NO</v>
      </c>
      <c r="B2220" s="322" t="s">
        <v>268</v>
      </c>
      <c r="C2220" s="320">
        <v>2013</v>
      </c>
      <c r="D2220" s="322" t="s">
        <v>291</v>
      </c>
      <c r="E2220" s="331" t="s">
        <v>94</v>
      </c>
      <c r="F2220" s="320" t="str">
        <f t="shared" si="34"/>
        <v>NO_P.OB_2013_1000 m3_1_1_C</v>
      </c>
      <c r="G2220" s="663"/>
    </row>
    <row r="2221" spans="1:7" ht="13.5" thickBot="1" x14ac:dyDescent="0.25">
      <c r="A2221" s="369" t="str">
        <f>Cover!$G$25</f>
        <v>NO</v>
      </c>
      <c r="B2221" s="322" t="s">
        <v>268</v>
      </c>
      <c r="C2221" s="320">
        <v>2013</v>
      </c>
      <c r="D2221" s="322" t="s">
        <v>291</v>
      </c>
      <c r="E2221" s="331" t="s">
        <v>95</v>
      </c>
      <c r="F2221" s="320" t="str">
        <f t="shared" si="34"/>
        <v>NO_P.OB_2013_1000 m3_1_1_NC</v>
      </c>
      <c r="G2221" s="663"/>
    </row>
    <row r="2222" spans="1:7" ht="13.5" thickBot="1" x14ac:dyDescent="0.25">
      <c r="A2222" s="369" t="str">
        <f>Cover!$G$25</f>
        <v>NO</v>
      </c>
      <c r="B2222" s="322" t="s">
        <v>268</v>
      </c>
      <c r="C2222" s="320">
        <v>2013</v>
      </c>
      <c r="D2222" s="322" t="s">
        <v>291</v>
      </c>
      <c r="E2222" s="331" t="s">
        <v>96</v>
      </c>
      <c r="F2222" s="320" t="str">
        <f t="shared" si="34"/>
        <v>NO_P.OB_2013_1000 m3_1_2</v>
      </c>
      <c r="G2222" s="663"/>
    </row>
    <row r="2223" spans="1:7" ht="13.5" thickBot="1" x14ac:dyDescent="0.25">
      <c r="A2223" s="369" t="str">
        <f>Cover!$G$25</f>
        <v>NO</v>
      </c>
      <c r="B2223" s="322" t="s">
        <v>268</v>
      </c>
      <c r="C2223" s="320">
        <v>2013</v>
      </c>
      <c r="D2223" s="322" t="s">
        <v>291</v>
      </c>
      <c r="E2223" s="331" t="s">
        <v>97</v>
      </c>
      <c r="F2223" s="320" t="str">
        <f t="shared" si="34"/>
        <v>NO_P.OB_2013_1000 m3_1_2_C</v>
      </c>
      <c r="G2223" s="663"/>
    </row>
    <row r="2224" spans="1:7" ht="13.5" thickBot="1" x14ac:dyDescent="0.25">
      <c r="A2224" s="369" t="str">
        <f>Cover!$G$25</f>
        <v>NO</v>
      </c>
      <c r="B2224" s="322" t="s">
        <v>268</v>
      </c>
      <c r="C2224" s="320">
        <v>2013</v>
      </c>
      <c r="D2224" s="322" t="s">
        <v>291</v>
      </c>
      <c r="E2224" s="331" t="s">
        <v>98</v>
      </c>
      <c r="F2224" s="320" t="str">
        <f t="shared" si="34"/>
        <v>NO_P.OB_2013_1000 m3_1_2_NC</v>
      </c>
      <c r="G2224" s="663"/>
    </row>
    <row r="2225" spans="1:7" ht="13.5" thickBot="1" x14ac:dyDescent="0.25">
      <c r="A2225" s="369" t="str">
        <f>Cover!$G$25</f>
        <v>NO</v>
      </c>
      <c r="B2225" s="322" t="s">
        <v>268</v>
      </c>
      <c r="C2225" s="320">
        <v>2013</v>
      </c>
      <c r="D2225" s="322" t="s">
        <v>291</v>
      </c>
      <c r="E2225" s="331" t="s">
        <v>100</v>
      </c>
      <c r="F2225" s="320" t="str">
        <f t="shared" si="34"/>
        <v>NO_P.OB_2013_1000 m3_1_2_1</v>
      </c>
      <c r="G2225" s="663"/>
    </row>
    <row r="2226" spans="1:7" ht="13.5" thickBot="1" x14ac:dyDescent="0.25">
      <c r="A2226" s="369" t="str">
        <f>Cover!$G$25</f>
        <v>NO</v>
      </c>
      <c r="B2226" s="322" t="s">
        <v>268</v>
      </c>
      <c r="C2226" s="320">
        <v>2013</v>
      </c>
      <c r="D2226" s="322" t="s">
        <v>291</v>
      </c>
      <c r="E2226" s="331" t="s">
        <v>101</v>
      </c>
      <c r="F2226" s="320" t="str">
        <f t="shared" si="34"/>
        <v>NO_P.OB_2013_1000 m3_1_2_1_C</v>
      </c>
      <c r="G2226" s="663"/>
    </row>
    <row r="2227" spans="1:7" ht="13.5" thickBot="1" x14ac:dyDescent="0.25">
      <c r="A2227" s="369" t="str">
        <f>Cover!$G$25</f>
        <v>NO</v>
      </c>
      <c r="B2227" s="322" t="s">
        <v>268</v>
      </c>
      <c r="C2227" s="320">
        <v>2013</v>
      </c>
      <c r="D2227" s="322" t="s">
        <v>291</v>
      </c>
      <c r="E2227" s="331" t="s">
        <v>102</v>
      </c>
      <c r="F2227" s="320" t="str">
        <f t="shared" si="34"/>
        <v>NO_P.OB_2013_1000 m3_1_2_1_NC</v>
      </c>
      <c r="G2227" s="663"/>
    </row>
    <row r="2228" spans="1:7" ht="13.5" thickBot="1" x14ac:dyDescent="0.25">
      <c r="A2228" s="369" t="str">
        <f>Cover!$G$25</f>
        <v>NO</v>
      </c>
      <c r="B2228" s="322" t="s">
        <v>268</v>
      </c>
      <c r="C2228" s="320">
        <v>2013</v>
      </c>
      <c r="D2228" s="322" t="s">
        <v>291</v>
      </c>
      <c r="E2228" s="331" t="s">
        <v>103</v>
      </c>
      <c r="F2228" s="320" t="str">
        <f t="shared" si="34"/>
        <v>NO_P.OB_2013_1000 m3_1_2_2</v>
      </c>
      <c r="G2228" s="663"/>
    </row>
    <row r="2229" spans="1:7" ht="13.5" thickBot="1" x14ac:dyDescent="0.25">
      <c r="A2229" s="369" t="str">
        <f>Cover!$G$25</f>
        <v>NO</v>
      </c>
      <c r="B2229" s="322" t="s">
        <v>268</v>
      </c>
      <c r="C2229" s="320">
        <v>2013</v>
      </c>
      <c r="D2229" s="322" t="s">
        <v>291</v>
      </c>
      <c r="E2229" s="331" t="s">
        <v>104</v>
      </c>
      <c r="F2229" s="320" t="str">
        <f t="shared" si="34"/>
        <v>NO_P.OB_2013_1000 m3_1_2_2_C</v>
      </c>
      <c r="G2229" s="663"/>
    </row>
    <row r="2230" spans="1:7" ht="13.5" thickBot="1" x14ac:dyDescent="0.25">
      <c r="A2230" s="369" t="str">
        <f>Cover!$G$25</f>
        <v>NO</v>
      </c>
      <c r="B2230" s="322" t="s">
        <v>268</v>
      </c>
      <c r="C2230" s="320">
        <v>2013</v>
      </c>
      <c r="D2230" s="322" t="s">
        <v>291</v>
      </c>
      <c r="E2230" s="331" t="s">
        <v>105</v>
      </c>
      <c r="F2230" s="320" t="str">
        <f t="shared" si="34"/>
        <v>NO_P.OB_2013_1000 m3_1_2_2_NC</v>
      </c>
      <c r="G2230" s="663"/>
    </row>
    <row r="2231" spans="1:7" ht="13.5" thickBot="1" x14ac:dyDescent="0.25">
      <c r="A2231" s="369" t="str">
        <f>Cover!$G$25</f>
        <v>NO</v>
      </c>
      <c r="B2231" s="322" t="s">
        <v>268</v>
      </c>
      <c r="C2231" s="320">
        <v>2013</v>
      </c>
      <c r="D2231" s="322" t="s">
        <v>291</v>
      </c>
      <c r="E2231" s="331" t="s">
        <v>106</v>
      </c>
      <c r="F2231" s="320" t="str">
        <f t="shared" si="34"/>
        <v>NO_P.OB_2013_1000 m3_1_2_3</v>
      </c>
      <c r="G2231" s="663"/>
    </row>
    <row r="2232" spans="1:7" ht="13.5" thickBot="1" x14ac:dyDescent="0.25">
      <c r="A2232" s="369" t="str">
        <f>Cover!$G$25</f>
        <v>NO</v>
      </c>
      <c r="B2232" s="322" t="s">
        <v>268</v>
      </c>
      <c r="C2232" s="320">
        <v>2013</v>
      </c>
      <c r="D2232" s="322" t="s">
        <v>291</v>
      </c>
      <c r="E2232" s="331" t="s">
        <v>107</v>
      </c>
      <c r="F2232" s="320" t="str">
        <f t="shared" si="34"/>
        <v>NO_P.OB_2013_1000 m3_1_2_3_C</v>
      </c>
      <c r="G2232" s="663"/>
    </row>
    <row r="2233" spans="1:7" ht="13.5" thickBot="1" x14ac:dyDescent="0.25">
      <c r="A2233" s="369" t="str">
        <f>Cover!$G$25</f>
        <v>NO</v>
      </c>
      <c r="B2233" s="322" t="s">
        <v>268</v>
      </c>
      <c r="C2233" s="320">
        <v>2013</v>
      </c>
      <c r="D2233" s="322" t="s">
        <v>291</v>
      </c>
      <c r="E2233" s="331" t="s">
        <v>108</v>
      </c>
      <c r="F2233" s="320" t="str">
        <f t="shared" si="34"/>
        <v>NO_P.OB_2013_1000 m3_1_2_3_NC</v>
      </c>
      <c r="G2233" s="663"/>
    </row>
    <row r="2234" spans="1:7" ht="13.5" thickBot="1" x14ac:dyDescent="0.25">
      <c r="A2234" s="369" t="str">
        <f>Cover!$G$25</f>
        <v>NO</v>
      </c>
      <c r="B2234" s="322" t="s">
        <v>293</v>
      </c>
      <c r="C2234" s="320">
        <v>2012</v>
      </c>
      <c r="D2234" s="322" t="s">
        <v>291</v>
      </c>
      <c r="E2234" s="331" t="s">
        <v>292</v>
      </c>
      <c r="F2234" s="320" t="str">
        <f t="shared" si="34"/>
        <v>NO_P_2012_1000 m3_1</v>
      </c>
      <c r="G2234" s="663"/>
    </row>
    <row r="2235" spans="1:7" ht="13.5" thickBot="1" x14ac:dyDescent="0.25">
      <c r="A2235" s="369" t="str">
        <f>Cover!$G$25</f>
        <v>NO</v>
      </c>
      <c r="B2235" s="322" t="s">
        <v>293</v>
      </c>
      <c r="C2235" s="320">
        <v>2012</v>
      </c>
      <c r="D2235" s="322" t="s">
        <v>291</v>
      </c>
      <c r="E2235" s="331" t="s">
        <v>91</v>
      </c>
      <c r="F2235" s="320" t="str">
        <f t="shared" si="34"/>
        <v>NO_P_2012_1000 m3_1_C</v>
      </c>
      <c r="G2235" s="663"/>
    </row>
    <row r="2236" spans="1:7" ht="13.5" thickBot="1" x14ac:dyDescent="0.25">
      <c r="A2236" s="369" t="str">
        <f>Cover!$G$25</f>
        <v>NO</v>
      </c>
      <c r="B2236" s="322" t="s">
        <v>293</v>
      </c>
      <c r="C2236" s="320">
        <v>2012</v>
      </c>
      <c r="D2236" s="322" t="s">
        <v>291</v>
      </c>
      <c r="E2236" s="331" t="s">
        <v>92</v>
      </c>
      <c r="F2236" s="320" t="str">
        <f t="shared" si="34"/>
        <v>NO_P_2012_1000 m3_1_NC</v>
      </c>
      <c r="G2236" s="663"/>
    </row>
    <row r="2237" spans="1:7" ht="13.5" thickBot="1" x14ac:dyDescent="0.25">
      <c r="A2237" s="369" t="str">
        <f>Cover!$G$25</f>
        <v>NO</v>
      </c>
      <c r="B2237" s="322" t="s">
        <v>293</v>
      </c>
      <c r="C2237" s="320">
        <v>2012</v>
      </c>
      <c r="D2237" s="322" t="s">
        <v>291</v>
      </c>
      <c r="E2237" s="331" t="s">
        <v>93</v>
      </c>
      <c r="F2237" s="320" t="str">
        <f t="shared" si="34"/>
        <v>NO_P_2012_1000 m3_1_1</v>
      </c>
      <c r="G2237" s="663"/>
    </row>
    <row r="2238" spans="1:7" ht="13.5" thickBot="1" x14ac:dyDescent="0.25">
      <c r="A2238" s="369" t="str">
        <f>Cover!$G$25</f>
        <v>NO</v>
      </c>
      <c r="B2238" s="322" t="s">
        <v>293</v>
      </c>
      <c r="C2238" s="320">
        <v>2012</v>
      </c>
      <c r="D2238" s="322" t="s">
        <v>291</v>
      </c>
      <c r="E2238" s="331" t="s">
        <v>94</v>
      </c>
      <c r="F2238" s="320" t="str">
        <f t="shared" si="34"/>
        <v>NO_P_2012_1000 m3_1_1_C</v>
      </c>
      <c r="G2238" s="663"/>
    </row>
    <row r="2239" spans="1:7" ht="13.5" thickBot="1" x14ac:dyDescent="0.25">
      <c r="A2239" s="369" t="str">
        <f>Cover!$G$25</f>
        <v>NO</v>
      </c>
      <c r="B2239" s="322" t="s">
        <v>293</v>
      </c>
      <c r="C2239" s="320">
        <v>2012</v>
      </c>
      <c r="D2239" s="322" t="s">
        <v>291</v>
      </c>
      <c r="E2239" s="331" t="s">
        <v>95</v>
      </c>
      <c r="F2239" s="320" t="str">
        <f t="shared" si="34"/>
        <v>NO_P_2012_1000 m3_1_1_NC</v>
      </c>
      <c r="G2239" s="663"/>
    </row>
    <row r="2240" spans="1:7" ht="13.5" thickBot="1" x14ac:dyDescent="0.25">
      <c r="A2240" s="369" t="str">
        <f>Cover!$G$25</f>
        <v>NO</v>
      </c>
      <c r="B2240" s="322" t="s">
        <v>293</v>
      </c>
      <c r="C2240" s="320">
        <v>2012</v>
      </c>
      <c r="D2240" s="322" t="s">
        <v>291</v>
      </c>
      <c r="E2240" s="331" t="s">
        <v>96</v>
      </c>
      <c r="F2240" s="320" t="str">
        <f t="shared" si="34"/>
        <v>NO_P_2012_1000 m3_1_2</v>
      </c>
      <c r="G2240" s="663"/>
    </row>
    <row r="2241" spans="1:7" ht="13.5" thickBot="1" x14ac:dyDescent="0.25">
      <c r="A2241" s="369" t="str">
        <f>Cover!$G$25</f>
        <v>NO</v>
      </c>
      <c r="B2241" s="322" t="s">
        <v>293</v>
      </c>
      <c r="C2241" s="320">
        <v>2012</v>
      </c>
      <c r="D2241" s="322" t="s">
        <v>291</v>
      </c>
      <c r="E2241" s="331" t="s">
        <v>97</v>
      </c>
      <c r="F2241" s="320" t="str">
        <f t="shared" si="34"/>
        <v>NO_P_2012_1000 m3_1_2_C</v>
      </c>
      <c r="G2241" s="663"/>
    </row>
    <row r="2242" spans="1:7" ht="13.5" thickBot="1" x14ac:dyDescent="0.25">
      <c r="A2242" s="369" t="str">
        <f>Cover!$G$25</f>
        <v>NO</v>
      </c>
      <c r="B2242" s="322" t="s">
        <v>293</v>
      </c>
      <c r="C2242" s="320">
        <v>2012</v>
      </c>
      <c r="D2242" s="322" t="s">
        <v>291</v>
      </c>
      <c r="E2242" s="331" t="s">
        <v>98</v>
      </c>
      <c r="F2242" s="320" t="str">
        <f t="shared" si="34"/>
        <v>NO_P_2012_1000 m3_1_2_NC</v>
      </c>
      <c r="G2242" s="663"/>
    </row>
    <row r="2243" spans="1:7" ht="13.5" thickBot="1" x14ac:dyDescent="0.25">
      <c r="A2243" s="369" t="str">
        <f>Cover!$G$25</f>
        <v>NO</v>
      </c>
      <c r="B2243" s="322" t="s">
        <v>293</v>
      </c>
      <c r="C2243" s="320">
        <v>2012</v>
      </c>
      <c r="D2243" s="322" t="s">
        <v>291</v>
      </c>
      <c r="E2243" s="331" t="s">
        <v>100</v>
      </c>
      <c r="F2243" s="320" t="str">
        <f t="shared" ref="F2243:F2306" si="35">CONCATENATE(A2243,"_",B2243,"_",C2243,"_",D2243,"_",E2243)</f>
        <v>NO_P_2012_1000 m3_1_2_1</v>
      </c>
      <c r="G2243" s="663"/>
    </row>
    <row r="2244" spans="1:7" ht="13.5" thickBot="1" x14ac:dyDescent="0.25">
      <c r="A2244" s="369" t="str">
        <f>Cover!$G$25</f>
        <v>NO</v>
      </c>
      <c r="B2244" s="322" t="s">
        <v>293</v>
      </c>
      <c r="C2244" s="320">
        <v>2012</v>
      </c>
      <c r="D2244" s="322" t="s">
        <v>291</v>
      </c>
      <c r="E2244" s="331" t="s">
        <v>101</v>
      </c>
      <c r="F2244" s="320" t="str">
        <f t="shared" si="35"/>
        <v>NO_P_2012_1000 m3_1_2_1_C</v>
      </c>
      <c r="G2244" s="663"/>
    </row>
    <row r="2245" spans="1:7" ht="13.5" thickBot="1" x14ac:dyDescent="0.25">
      <c r="A2245" s="369" t="str">
        <f>Cover!$G$25</f>
        <v>NO</v>
      </c>
      <c r="B2245" s="340" t="s">
        <v>293</v>
      </c>
      <c r="C2245" s="320">
        <v>2012</v>
      </c>
      <c r="D2245" s="340" t="s">
        <v>291</v>
      </c>
      <c r="E2245" s="344" t="s">
        <v>102</v>
      </c>
      <c r="F2245" s="320" t="str">
        <f t="shared" si="35"/>
        <v>NO_P_2012_1000 m3_1_2_1_NC</v>
      </c>
      <c r="G2245" s="663"/>
    </row>
    <row r="2246" spans="1:7" ht="13.5" thickBot="1" x14ac:dyDescent="0.25">
      <c r="A2246" s="369" t="str">
        <f>Cover!$G$25</f>
        <v>NO</v>
      </c>
      <c r="B2246" s="324" t="s">
        <v>293</v>
      </c>
      <c r="C2246" s="320">
        <v>2012</v>
      </c>
      <c r="D2246" s="324" t="s">
        <v>291</v>
      </c>
      <c r="E2246" s="338" t="s">
        <v>103</v>
      </c>
      <c r="F2246" s="320" t="str">
        <f t="shared" si="35"/>
        <v>NO_P_2012_1000 m3_1_2_2</v>
      </c>
      <c r="G2246" s="663"/>
    </row>
    <row r="2247" spans="1:7" ht="13.5" thickBot="1" x14ac:dyDescent="0.25">
      <c r="A2247" s="369" t="str">
        <f>Cover!$G$25</f>
        <v>NO</v>
      </c>
      <c r="B2247" s="322" t="s">
        <v>293</v>
      </c>
      <c r="C2247" s="320">
        <v>2012</v>
      </c>
      <c r="D2247" s="322" t="s">
        <v>291</v>
      </c>
      <c r="E2247" s="331" t="s">
        <v>104</v>
      </c>
      <c r="F2247" s="320" t="str">
        <f t="shared" si="35"/>
        <v>NO_P_2012_1000 m3_1_2_2_C</v>
      </c>
      <c r="G2247" s="663"/>
    </row>
    <row r="2248" spans="1:7" ht="13.5" thickBot="1" x14ac:dyDescent="0.25">
      <c r="A2248" s="369" t="str">
        <f>Cover!$G$25</f>
        <v>NO</v>
      </c>
      <c r="B2248" s="322" t="s">
        <v>293</v>
      </c>
      <c r="C2248" s="320">
        <v>2012</v>
      </c>
      <c r="D2248" s="322" t="s">
        <v>291</v>
      </c>
      <c r="E2248" s="331" t="s">
        <v>105</v>
      </c>
      <c r="F2248" s="320" t="str">
        <f t="shared" si="35"/>
        <v>NO_P_2012_1000 m3_1_2_2_NC</v>
      </c>
      <c r="G2248" s="663"/>
    </row>
    <row r="2249" spans="1:7" ht="13.5" thickBot="1" x14ac:dyDescent="0.25">
      <c r="A2249" s="369" t="str">
        <f>Cover!$G$25</f>
        <v>NO</v>
      </c>
      <c r="B2249" s="322" t="s">
        <v>293</v>
      </c>
      <c r="C2249" s="320">
        <v>2012</v>
      </c>
      <c r="D2249" s="322" t="s">
        <v>291</v>
      </c>
      <c r="E2249" s="331" t="s">
        <v>106</v>
      </c>
      <c r="F2249" s="320" t="str">
        <f t="shared" si="35"/>
        <v>NO_P_2012_1000 m3_1_2_3</v>
      </c>
      <c r="G2249" s="663"/>
    </row>
    <row r="2250" spans="1:7" ht="13.5" thickBot="1" x14ac:dyDescent="0.25">
      <c r="A2250" s="369" t="str">
        <f>Cover!$G$25</f>
        <v>NO</v>
      </c>
      <c r="B2250" s="322" t="s">
        <v>293</v>
      </c>
      <c r="C2250" s="320">
        <v>2012</v>
      </c>
      <c r="D2250" s="322" t="s">
        <v>291</v>
      </c>
      <c r="E2250" s="331" t="s">
        <v>107</v>
      </c>
      <c r="F2250" s="320" t="str">
        <f t="shared" si="35"/>
        <v>NO_P_2012_1000 m3_1_2_3_C</v>
      </c>
      <c r="G2250" s="663"/>
    </row>
    <row r="2251" spans="1:7" ht="13.5" thickBot="1" x14ac:dyDescent="0.25">
      <c r="A2251" s="369" t="str">
        <f>Cover!$G$25</f>
        <v>NO</v>
      </c>
      <c r="B2251" s="322" t="s">
        <v>293</v>
      </c>
      <c r="C2251" s="320">
        <v>2012</v>
      </c>
      <c r="D2251" s="322" t="s">
        <v>291</v>
      </c>
      <c r="E2251" s="331" t="s">
        <v>108</v>
      </c>
      <c r="F2251" s="320" t="str">
        <f t="shared" si="35"/>
        <v>NO_P_2012_1000 m3_1_2_3_NC</v>
      </c>
      <c r="G2251" s="663"/>
    </row>
    <row r="2252" spans="1:7" ht="13.5" thickBot="1" x14ac:dyDescent="0.25">
      <c r="A2252" s="369" t="str">
        <f>Cover!$G$25</f>
        <v>NO</v>
      </c>
      <c r="B2252" s="322" t="s">
        <v>293</v>
      </c>
      <c r="C2252" s="320">
        <v>2012</v>
      </c>
      <c r="D2252" s="322" t="s">
        <v>360</v>
      </c>
      <c r="E2252" s="331">
        <v>2</v>
      </c>
      <c r="F2252" s="320" t="str">
        <f t="shared" si="35"/>
        <v>NO_P_2012_1000 mt_2</v>
      </c>
      <c r="G2252" s="663"/>
    </row>
    <row r="2253" spans="1:7" ht="13.5" thickBot="1" x14ac:dyDescent="0.25">
      <c r="A2253" s="369" t="str">
        <f>Cover!$G$25</f>
        <v>NO</v>
      </c>
      <c r="B2253" s="322" t="s">
        <v>293</v>
      </c>
      <c r="C2253" s="320">
        <v>2012</v>
      </c>
      <c r="D2253" s="322" t="s">
        <v>291</v>
      </c>
      <c r="E2253" s="331">
        <v>3</v>
      </c>
      <c r="F2253" s="320" t="str">
        <f t="shared" si="35"/>
        <v>NO_P_2012_1000 m3_3</v>
      </c>
      <c r="G2253" s="663"/>
    </row>
    <row r="2254" spans="1:7" ht="13.5" thickBot="1" x14ac:dyDescent="0.25">
      <c r="A2254" s="369" t="str">
        <f>Cover!$G$25</f>
        <v>NO</v>
      </c>
      <c r="B2254" s="322" t="s">
        <v>293</v>
      </c>
      <c r="C2254" s="320">
        <v>2012</v>
      </c>
      <c r="D2254" s="322" t="s">
        <v>291</v>
      </c>
      <c r="E2254" s="331" t="s">
        <v>378</v>
      </c>
      <c r="F2254" s="320" t="str">
        <f t="shared" si="35"/>
        <v>NO_P_2012_1000 m3_3_1</v>
      </c>
      <c r="G2254" s="663"/>
    </row>
    <row r="2255" spans="1:7" ht="13.5" thickBot="1" x14ac:dyDescent="0.25">
      <c r="A2255" s="369" t="str">
        <f>Cover!$G$25</f>
        <v>NO</v>
      </c>
      <c r="B2255" s="322" t="s">
        <v>293</v>
      </c>
      <c r="C2255" s="320">
        <v>2012</v>
      </c>
      <c r="D2255" s="322" t="s">
        <v>291</v>
      </c>
      <c r="E2255" s="331" t="s">
        <v>379</v>
      </c>
      <c r="F2255" s="320" t="str">
        <f t="shared" si="35"/>
        <v>NO_P_2012_1000 m3_3_2</v>
      </c>
      <c r="G2255" s="663"/>
    </row>
    <row r="2256" spans="1:7" ht="13.5" thickBot="1" x14ac:dyDescent="0.25">
      <c r="A2256" s="369" t="str">
        <f>Cover!$G$25</f>
        <v>NO</v>
      </c>
      <c r="B2256" s="322" t="s">
        <v>293</v>
      </c>
      <c r="C2256" s="320">
        <v>2012</v>
      </c>
      <c r="D2256" s="322" t="s">
        <v>360</v>
      </c>
      <c r="E2256" s="331">
        <v>4</v>
      </c>
      <c r="F2256" s="320" t="str">
        <f t="shared" si="35"/>
        <v>NO_P_2012_1000 mt_4</v>
      </c>
      <c r="G2256" s="663"/>
    </row>
    <row r="2257" spans="1:7" ht="13.5" thickBot="1" x14ac:dyDescent="0.25">
      <c r="A2257" s="369" t="str">
        <f>Cover!$G$25</f>
        <v>NO</v>
      </c>
      <c r="B2257" s="322" t="s">
        <v>293</v>
      </c>
      <c r="C2257" s="320">
        <v>2012</v>
      </c>
      <c r="D2257" s="322" t="s">
        <v>360</v>
      </c>
      <c r="E2257" s="331" t="s">
        <v>380</v>
      </c>
      <c r="F2257" s="320" t="str">
        <f t="shared" si="35"/>
        <v>NO_P_2012_1000 mt_4_1</v>
      </c>
      <c r="G2257" s="663"/>
    </row>
    <row r="2258" spans="1:7" ht="13.5" thickBot="1" x14ac:dyDescent="0.25">
      <c r="A2258" s="369" t="str">
        <f>Cover!$G$25</f>
        <v>NO</v>
      </c>
      <c r="B2258" s="322" t="s">
        <v>293</v>
      </c>
      <c r="C2258" s="320">
        <v>2012</v>
      </c>
      <c r="D2258" s="322" t="s">
        <v>360</v>
      </c>
      <c r="E2258" s="331" t="s">
        <v>381</v>
      </c>
      <c r="F2258" s="320" t="str">
        <f t="shared" si="35"/>
        <v>NO_P_2012_1000 mt_4_2</v>
      </c>
      <c r="G2258" s="663"/>
    </row>
    <row r="2259" spans="1:7" ht="13.5" thickBot="1" x14ac:dyDescent="0.25">
      <c r="A2259" s="369" t="str">
        <f>Cover!$G$25</f>
        <v>NO</v>
      </c>
      <c r="B2259" s="322" t="s">
        <v>293</v>
      </c>
      <c r="C2259" s="320">
        <v>2012</v>
      </c>
      <c r="D2259" s="322" t="s">
        <v>291</v>
      </c>
      <c r="E2259" s="331">
        <v>5</v>
      </c>
      <c r="F2259" s="320" t="str">
        <f t="shared" si="35"/>
        <v>NO_P_2012_1000 m3_5</v>
      </c>
      <c r="G2259" s="663"/>
    </row>
    <row r="2260" spans="1:7" ht="13.5" thickBot="1" x14ac:dyDescent="0.25">
      <c r="A2260" s="369" t="str">
        <f>Cover!$G$25</f>
        <v>NO</v>
      </c>
      <c r="B2260" s="322" t="s">
        <v>293</v>
      </c>
      <c r="C2260" s="320">
        <v>2012</v>
      </c>
      <c r="D2260" s="322" t="s">
        <v>291</v>
      </c>
      <c r="E2260" s="331" t="s">
        <v>109</v>
      </c>
      <c r="F2260" s="320" t="str">
        <f t="shared" si="35"/>
        <v>NO_P_2012_1000 m3_5_C</v>
      </c>
      <c r="G2260" s="663"/>
    </row>
    <row r="2261" spans="1:7" ht="13.5" thickBot="1" x14ac:dyDescent="0.25">
      <c r="A2261" s="369" t="str">
        <f>Cover!$G$25</f>
        <v>NO</v>
      </c>
      <c r="B2261" s="322" t="s">
        <v>293</v>
      </c>
      <c r="C2261" s="320">
        <v>2012</v>
      </c>
      <c r="D2261" s="322" t="s">
        <v>291</v>
      </c>
      <c r="E2261" s="331" t="s">
        <v>110</v>
      </c>
      <c r="F2261" s="320" t="str">
        <f t="shared" si="35"/>
        <v>NO_P_2012_1000 m3_5_NC</v>
      </c>
      <c r="G2261" s="663"/>
    </row>
    <row r="2262" spans="1:7" ht="13.5" thickBot="1" x14ac:dyDescent="0.25">
      <c r="A2262" s="369" t="str">
        <f>Cover!$G$25</f>
        <v>NO</v>
      </c>
      <c r="B2262" s="322" t="s">
        <v>293</v>
      </c>
      <c r="C2262" s="320">
        <v>2012</v>
      </c>
      <c r="D2262" s="322" t="s">
        <v>291</v>
      </c>
      <c r="E2262" s="331" t="s">
        <v>111</v>
      </c>
      <c r="F2262" s="320" t="str">
        <f t="shared" si="35"/>
        <v>NO_P_2012_1000 m3_5_NC_T</v>
      </c>
      <c r="G2262" s="663"/>
    </row>
    <row r="2263" spans="1:7" ht="13.5" thickBot="1" x14ac:dyDescent="0.25">
      <c r="A2263" s="369" t="str">
        <f>Cover!$G$25</f>
        <v>NO</v>
      </c>
      <c r="B2263" s="322" t="s">
        <v>293</v>
      </c>
      <c r="C2263" s="320">
        <v>2012</v>
      </c>
      <c r="D2263" s="322" t="s">
        <v>291</v>
      </c>
      <c r="E2263" s="331">
        <v>6</v>
      </c>
      <c r="F2263" s="320" t="str">
        <f t="shared" si="35"/>
        <v>NO_P_2012_1000 m3_6</v>
      </c>
      <c r="G2263" s="663"/>
    </row>
    <row r="2264" spans="1:7" ht="13.5" thickBot="1" x14ac:dyDescent="0.25">
      <c r="A2264" s="369" t="str">
        <f>Cover!$G$25</f>
        <v>NO</v>
      </c>
      <c r="B2264" s="322" t="s">
        <v>293</v>
      </c>
      <c r="C2264" s="320">
        <v>2012</v>
      </c>
      <c r="D2264" s="322" t="s">
        <v>291</v>
      </c>
      <c r="E2264" s="331" t="s">
        <v>112</v>
      </c>
      <c r="F2264" s="320" t="str">
        <f t="shared" si="35"/>
        <v>NO_P_2012_1000 m3_6_1</v>
      </c>
      <c r="G2264" s="663"/>
    </row>
    <row r="2265" spans="1:7" ht="13.5" thickBot="1" x14ac:dyDescent="0.25">
      <c r="A2265" s="369" t="str">
        <f>Cover!$G$25</f>
        <v>NO</v>
      </c>
      <c r="B2265" s="322" t="s">
        <v>293</v>
      </c>
      <c r="C2265" s="320">
        <v>2012</v>
      </c>
      <c r="D2265" s="322" t="s">
        <v>291</v>
      </c>
      <c r="E2265" s="331" t="s">
        <v>113</v>
      </c>
      <c r="F2265" s="320" t="str">
        <f t="shared" si="35"/>
        <v>NO_P_2012_1000 m3_6_1_C</v>
      </c>
      <c r="G2265" s="663"/>
    </row>
    <row r="2266" spans="1:7" ht="13.5" thickBot="1" x14ac:dyDescent="0.25">
      <c r="A2266" s="369" t="str">
        <f>Cover!$G$25</f>
        <v>NO</v>
      </c>
      <c r="B2266" s="322" t="s">
        <v>293</v>
      </c>
      <c r="C2266" s="320">
        <v>2012</v>
      </c>
      <c r="D2266" s="322" t="s">
        <v>291</v>
      </c>
      <c r="E2266" s="331" t="s">
        <v>114</v>
      </c>
      <c r="F2266" s="320" t="str">
        <f t="shared" si="35"/>
        <v>NO_P_2012_1000 m3_6_1_NC</v>
      </c>
      <c r="G2266" s="663"/>
    </row>
    <row r="2267" spans="1:7" ht="13.5" thickBot="1" x14ac:dyDescent="0.25">
      <c r="A2267" s="369" t="str">
        <f>Cover!$G$25</f>
        <v>NO</v>
      </c>
      <c r="B2267" s="322" t="s">
        <v>293</v>
      </c>
      <c r="C2267" s="320">
        <v>2012</v>
      </c>
      <c r="D2267" s="322" t="s">
        <v>291</v>
      </c>
      <c r="E2267" s="331" t="s">
        <v>115</v>
      </c>
      <c r="F2267" s="320" t="str">
        <f t="shared" si="35"/>
        <v>NO_P_2012_1000 m3_6_1_NC_T</v>
      </c>
      <c r="G2267" s="663"/>
    </row>
    <row r="2268" spans="1:7" ht="13.5" thickBot="1" x14ac:dyDescent="0.25">
      <c r="A2268" s="369" t="str">
        <f>Cover!$G$25</f>
        <v>NO</v>
      </c>
      <c r="B2268" s="322" t="s">
        <v>293</v>
      </c>
      <c r="C2268" s="320">
        <v>2012</v>
      </c>
      <c r="D2268" s="322" t="s">
        <v>291</v>
      </c>
      <c r="E2268" s="331" t="s">
        <v>116</v>
      </c>
      <c r="F2268" s="320" t="str">
        <f t="shared" si="35"/>
        <v>NO_P_2012_1000 m3_6_2</v>
      </c>
      <c r="G2268" s="663"/>
    </row>
    <row r="2269" spans="1:7" ht="13.5" thickBot="1" x14ac:dyDescent="0.25">
      <c r="A2269" s="369" t="str">
        <f>Cover!$G$25</f>
        <v>NO</v>
      </c>
      <c r="B2269" s="322" t="s">
        <v>293</v>
      </c>
      <c r="C2269" s="320">
        <v>2012</v>
      </c>
      <c r="D2269" s="322" t="s">
        <v>291</v>
      </c>
      <c r="E2269" s="331" t="s">
        <v>117</v>
      </c>
      <c r="F2269" s="320" t="str">
        <f t="shared" si="35"/>
        <v>NO_P_2012_1000 m3_6_2_C</v>
      </c>
      <c r="G2269" s="663"/>
    </row>
    <row r="2270" spans="1:7" ht="13.5" thickBot="1" x14ac:dyDescent="0.25">
      <c r="A2270" s="369" t="str">
        <f>Cover!$G$25</f>
        <v>NO</v>
      </c>
      <c r="B2270" s="322" t="s">
        <v>293</v>
      </c>
      <c r="C2270" s="320">
        <v>2012</v>
      </c>
      <c r="D2270" s="322" t="s">
        <v>291</v>
      </c>
      <c r="E2270" s="331" t="s">
        <v>118</v>
      </c>
      <c r="F2270" s="320" t="str">
        <f t="shared" si="35"/>
        <v>NO_P_2012_1000 m3_6_2_NC</v>
      </c>
      <c r="G2270" s="663"/>
    </row>
    <row r="2271" spans="1:7" ht="13.5" thickBot="1" x14ac:dyDescent="0.25">
      <c r="A2271" s="369" t="str">
        <f>Cover!$G$25</f>
        <v>NO</v>
      </c>
      <c r="B2271" s="322" t="s">
        <v>293</v>
      </c>
      <c r="C2271" s="320">
        <v>2012</v>
      </c>
      <c r="D2271" s="322" t="s">
        <v>291</v>
      </c>
      <c r="E2271" s="331" t="s">
        <v>119</v>
      </c>
      <c r="F2271" s="320" t="str">
        <f t="shared" si="35"/>
        <v>NO_P_2012_1000 m3_6_2_NC_T</v>
      </c>
      <c r="G2271" s="663"/>
    </row>
    <row r="2272" spans="1:7" ht="13.5" thickBot="1" x14ac:dyDescent="0.25">
      <c r="A2272" s="369" t="str">
        <f>Cover!$G$25</f>
        <v>NO</v>
      </c>
      <c r="B2272" s="322" t="s">
        <v>293</v>
      </c>
      <c r="C2272" s="320">
        <v>2012</v>
      </c>
      <c r="D2272" s="322" t="s">
        <v>291</v>
      </c>
      <c r="E2272" s="331" t="s">
        <v>120</v>
      </c>
      <c r="F2272" s="320" t="str">
        <f t="shared" si="35"/>
        <v>NO_P_2012_1000 m3_6_3</v>
      </c>
      <c r="G2272" s="663"/>
    </row>
    <row r="2273" spans="1:7" ht="13.5" thickBot="1" x14ac:dyDescent="0.25">
      <c r="A2273" s="369" t="str">
        <f>Cover!$G$25</f>
        <v>NO</v>
      </c>
      <c r="B2273" s="322" t="s">
        <v>293</v>
      </c>
      <c r="C2273" s="320">
        <v>2012</v>
      </c>
      <c r="D2273" s="322" t="s">
        <v>291</v>
      </c>
      <c r="E2273" s="331" t="s">
        <v>121</v>
      </c>
      <c r="F2273" s="320" t="str">
        <f t="shared" si="35"/>
        <v>NO_P_2012_1000 m3_6_3_1</v>
      </c>
      <c r="G2273" s="663"/>
    </row>
    <row r="2274" spans="1:7" ht="13.5" thickBot="1" x14ac:dyDescent="0.25">
      <c r="A2274" s="369" t="str">
        <f>Cover!$G$25</f>
        <v>NO</v>
      </c>
      <c r="B2274" s="322" t="s">
        <v>293</v>
      </c>
      <c r="C2274" s="320">
        <v>2012</v>
      </c>
      <c r="D2274" s="322" t="s">
        <v>291</v>
      </c>
      <c r="E2274" s="331" t="s">
        <v>122</v>
      </c>
      <c r="F2274" s="320" t="str">
        <f t="shared" si="35"/>
        <v>NO_P_2012_1000 m3_6_4</v>
      </c>
      <c r="G2274" s="663"/>
    </row>
    <row r="2275" spans="1:7" ht="13.5" thickBot="1" x14ac:dyDescent="0.25">
      <c r="A2275" s="369" t="str">
        <f>Cover!$G$25</f>
        <v>NO</v>
      </c>
      <c r="B2275" s="322" t="s">
        <v>293</v>
      </c>
      <c r="C2275" s="320">
        <v>2012</v>
      </c>
      <c r="D2275" s="322" t="s">
        <v>291</v>
      </c>
      <c r="E2275" s="331" t="s">
        <v>123</v>
      </c>
      <c r="F2275" s="320" t="str">
        <f t="shared" si="35"/>
        <v>NO_P_2012_1000 m3_6_4_1</v>
      </c>
      <c r="G2275" s="663"/>
    </row>
    <row r="2276" spans="1:7" ht="13.5" thickBot="1" x14ac:dyDescent="0.25">
      <c r="A2276" s="369" t="str">
        <f>Cover!$G$25</f>
        <v>NO</v>
      </c>
      <c r="B2276" s="322" t="s">
        <v>293</v>
      </c>
      <c r="C2276" s="320">
        <v>2012</v>
      </c>
      <c r="D2276" s="322" t="s">
        <v>291</v>
      </c>
      <c r="E2276" s="331" t="s">
        <v>124</v>
      </c>
      <c r="F2276" s="320" t="str">
        <f t="shared" si="35"/>
        <v>NO_P_2012_1000 m3_6_4_2</v>
      </c>
      <c r="G2276" s="663"/>
    </row>
    <row r="2277" spans="1:7" ht="13.5" thickBot="1" x14ac:dyDescent="0.25">
      <c r="A2277" s="369" t="str">
        <f>Cover!$G$25</f>
        <v>NO</v>
      </c>
      <c r="B2277" s="322" t="s">
        <v>293</v>
      </c>
      <c r="C2277" s="320">
        <v>2012</v>
      </c>
      <c r="D2277" s="322" t="s">
        <v>291</v>
      </c>
      <c r="E2277" s="331" t="s">
        <v>125</v>
      </c>
      <c r="F2277" s="320" t="str">
        <f t="shared" si="35"/>
        <v>NO_P_2012_1000 m3_6_4_3</v>
      </c>
      <c r="G2277" s="663"/>
    </row>
    <row r="2278" spans="1:7" ht="13.5" thickBot="1" x14ac:dyDescent="0.25">
      <c r="A2278" s="369" t="str">
        <f>Cover!$G$25</f>
        <v>NO</v>
      </c>
      <c r="B2278" s="322" t="s">
        <v>293</v>
      </c>
      <c r="C2278" s="320">
        <v>2012</v>
      </c>
      <c r="D2278" s="322" t="s">
        <v>360</v>
      </c>
      <c r="E2278" s="331">
        <v>7</v>
      </c>
      <c r="F2278" s="320" t="str">
        <f t="shared" si="35"/>
        <v>NO_P_2012_1000 mt_7</v>
      </c>
      <c r="G2278" s="663"/>
    </row>
    <row r="2279" spans="1:7" ht="13.5" thickBot="1" x14ac:dyDescent="0.25">
      <c r="A2279" s="369" t="str">
        <f>Cover!$G$25</f>
        <v>NO</v>
      </c>
      <c r="B2279" s="322" t="s">
        <v>293</v>
      </c>
      <c r="C2279" s="320">
        <v>2012</v>
      </c>
      <c r="D2279" s="322" t="s">
        <v>360</v>
      </c>
      <c r="E2279" s="331" t="s">
        <v>126</v>
      </c>
      <c r="F2279" s="320" t="str">
        <f t="shared" si="35"/>
        <v>NO_P_2012_1000 mt_7_1</v>
      </c>
      <c r="G2279" s="663"/>
    </row>
    <row r="2280" spans="1:7" ht="13.5" thickBot="1" x14ac:dyDescent="0.25">
      <c r="A2280" s="369" t="str">
        <f>Cover!$G$25</f>
        <v>NO</v>
      </c>
      <c r="B2280" s="322" t="s">
        <v>293</v>
      </c>
      <c r="C2280" s="320">
        <v>2012</v>
      </c>
      <c r="D2280" s="322" t="s">
        <v>360</v>
      </c>
      <c r="E2280" s="331" t="s">
        <v>127</v>
      </c>
      <c r="F2280" s="320" t="str">
        <f t="shared" si="35"/>
        <v>NO_P_2012_1000 mt_7_2</v>
      </c>
      <c r="G2280" s="663"/>
    </row>
    <row r="2281" spans="1:7" ht="13.5" thickBot="1" x14ac:dyDescent="0.25">
      <c r="A2281" s="369" t="str">
        <f>Cover!$G$25</f>
        <v>NO</v>
      </c>
      <c r="B2281" s="322" t="s">
        <v>293</v>
      </c>
      <c r="C2281" s="320">
        <v>2012</v>
      </c>
      <c r="D2281" s="322" t="s">
        <v>360</v>
      </c>
      <c r="E2281" s="331" t="s">
        <v>128</v>
      </c>
      <c r="F2281" s="320" t="str">
        <f t="shared" si="35"/>
        <v>NO_P_2012_1000 mt_7_3</v>
      </c>
      <c r="G2281" s="663"/>
    </row>
    <row r="2282" spans="1:7" ht="13.5" thickBot="1" x14ac:dyDescent="0.25">
      <c r="A2282" s="369" t="str">
        <f>Cover!$G$25</f>
        <v>NO</v>
      </c>
      <c r="B2282" s="322" t="s">
        <v>293</v>
      </c>
      <c r="C2282" s="320">
        <v>2012</v>
      </c>
      <c r="D2282" s="322" t="s">
        <v>360</v>
      </c>
      <c r="E2282" s="331" t="s">
        <v>129</v>
      </c>
      <c r="F2282" s="320" t="str">
        <f t="shared" si="35"/>
        <v>NO_P_2012_1000 mt_7_3_1</v>
      </c>
      <c r="G2282" s="663"/>
    </row>
    <row r="2283" spans="1:7" ht="13.5" thickBot="1" x14ac:dyDescent="0.25">
      <c r="A2283" s="369" t="str">
        <f>Cover!$G$25</f>
        <v>NO</v>
      </c>
      <c r="B2283" s="322" t="s">
        <v>293</v>
      </c>
      <c r="C2283" s="320">
        <v>2012</v>
      </c>
      <c r="D2283" s="322" t="s">
        <v>360</v>
      </c>
      <c r="E2283" s="331" t="s">
        <v>130</v>
      </c>
      <c r="F2283" s="320" t="str">
        <f t="shared" si="35"/>
        <v>NO_P_2012_1000 mt_7_3_2</v>
      </c>
      <c r="G2283" s="663"/>
    </row>
    <row r="2284" spans="1:7" ht="13.5" thickBot="1" x14ac:dyDescent="0.25">
      <c r="A2284" s="369" t="str">
        <f>Cover!$G$25</f>
        <v>NO</v>
      </c>
      <c r="B2284" s="322" t="s">
        <v>293</v>
      </c>
      <c r="C2284" s="320">
        <v>2012</v>
      </c>
      <c r="D2284" s="322" t="s">
        <v>360</v>
      </c>
      <c r="E2284" s="331" t="s">
        <v>131</v>
      </c>
      <c r="F2284" s="320" t="str">
        <f t="shared" si="35"/>
        <v>NO_P_2012_1000 mt_7_3_3</v>
      </c>
      <c r="G2284" s="663"/>
    </row>
    <row r="2285" spans="1:7" ht="13.5" thickBot="1" x14ac:dyDescent="0.25">
      <c r="A2285" s="369" t="str">
        <f>Cover!$G$25</f>
        <v>NO</v>
      </c>
      <c r="B2285" s="322" t="s">
        <v>293</v>
      </c>
      <c r="C2285" s="320">
        <v>2012</v>
      </c>
      <c r="D2285" s="322" t="s">
        <v>360</v>
      </c>
      <c r="E2285" s="331" t="s">
        <v>132</v>
      </c>
      <c r="F2285" s="320" t="str">
        <f t="shared" si="35"/>
        <v>NO_P_2012_1000 mt_7_3_4</v>
      </c>
      <c r="G2285" s="663"/>
    </row>
    <row r="2286" spans="1:7" ht="13.5" thickBot="1" x14ac:dyDescent="0.25">
      <c r="A2286" s="369" t="str">
        <f>Cover!$G$25</f>
        <v>NO</v>
      </c>
      <c r="B2286" s="322" t="s">
        <v>293</v>
      </c>
      <c r="C2286" s="320">
        <v>2012</v>
      </c>
      <c r="D2286" s="322" t="s">
        <v>360</v>
      </c>
      <c r="E2286" s="331" t="s">
        <v>133</v>
      </c>
      <c r="F2286" s="320" t="str">
        <f t="shared" si="35"/>
        <v>NO_P_2012_1000 mt_7_4</v>
      </c>
      <c r="G2286" s="663"/>
    </row>
    <row r="2287" spans="1:7" ht="13.5" thickBot="1" x14ac:dyDescent="0.25">
      <c r="A2287" s="369" t="str">
        <f>Cover!$G$25</f>
        <v>NO</v>
      </c>
      <c r="B2287" s="322" t="s">
        <v>293</v>
      </c>
      <c r="C2287" s="320">
        <v>2012</v>
      </c>
      <c r="D2287" s="322" t="s">
        <v>360</v>
      </c>
      <c r="E2287" s="331">
        <v>8</v>
      </c>
      <c r="F2287" s="320" t="str">
        <f t="shared" si="35"/>
        <v>NO_P_2012_1000 mt_8</v>
      </c>
      <c r="G2287" s="663"/>
    </row>
    <row r="2288" spans="1:7" ht="13.5" thickBot="1" x14ac:dyDescent="0.25">
      <c r="A2288" s="369" t="str">
        <f>Cover!$G$25</f>
        <v>NO</v>
      </c>
      <c r="B2288" s="322" t="s">
        <v>293</v>
      </c>
      <c r="C2288" s="320">
        <v>2012</v>
      </c>
      <c r="D2288" s="322" t="s">
        <v>360</v>
      </c>
      <c r="E2288" s="331" t="s">
        <v>134</v>
      </c>
      <c r="F2288" s="320" t="str">
        <f t="shared" si="35"/>
        <v>NO_P_2012_1000 mt_8_1</v>
      </c>
      <c r="G2288" s="663"/>
    </row>
    <row r="2289" spans="1:7" ht="13.5" thickBot="1" x14ac:dyDescent="0.25">
      <c r="A2289" s="369" t="str">
        <f>Cover!$G$25</f>
        <v>NO</v>
      </c>
      <c r="B2289" s="322" t="s">
        <v>293</v>
      </c>
      <c r="C2289" s="320">
        <v>2012</v>
      </c>
      <c r="D2289" s="322" t="s">
        <v>360</v>
      </c>
      <c r="E2289" s="331" t="s">
        <v>135</v>
      </c>
      <c r="F2289" s="320" t="str">
        <f t="shared" si="35"/>
        <v>NO_P_2012_1000 mt_8_2</v>
      </c>
      <c r="G2289" s="663"/>
    </row>
    <row r="2290" spans="1:7" ht="13.5" thickBot="1" x14ac:dyDescent="0.25">
      <c r="A2290" s="369" t="str">
        <f>Cover!$G$25</f>
        <v>NO</v>
      </c>
      <c r="B2290" s="322" t="s">
        <v>293</v>
      </c>
      <c r="C2290" s="320">
        <v>2012</v>
      </c>
      <c r="D2290" s="322" t="s">
        <v>360</v>
      </c>
      <c r="E2290" s="331">
        <v>9</v>
      </c>
      <c r="F2290" s="320" t="str">
        <f t="shared" si="35"/>
        <v>NO_P_2012_1000 mt_9</v>
      </c>
      <c r="G2290" s="663"/>
    </row>
    <row r="2291" spans="1:7" ht="13.5" thickBot="1" x14ac:dyDescent="0.25">
      <c r="A2291" s="369" t="str">
        <f>Cover!$G$25</f>
        <v>NO</v>
      </c>
      <c r="B2291" s="322" t="s">
        <v>293</v>
      </c>
      <c r="C2291" s="320">
        <v>2012</v>
      </c>
      <c r="D2291" s="322" t="s">
        <v>360</v>
      </c>
      <c r="E2291" s="331">
        <v>10</v>
      </c>
      <c r="F2291" s="320" t="str">
        <f t="shared" si="35"/>
        <v>NO_P_2012_1000 mt_10</v>
      </c>
      <c r="G2291" s="663"/>
    </row>
    <row r="2292" spans="1:7" ht="13.5" thickBot="1" x14ac:dyDescent="0.25">
      <c r="A2292" s="369" t="str">
        <f>Cover!$G$25</f>
        <v>NO</v>
      </c>
      <c r="B2292" s="322" t="s">
        <v>293</v>
      </c>
      <c r="C2292" s="320">
        <v>2012</v>
      </c>
      <c r="D2292" s="322" t="s">
        <v>360</v>
      </c>
      <c r="E2292" s="331" t="s">
        <v>136</v>
      </c>
      <c r="F2292" s="320" t="str">
        <f t="shared" si="35"/>
        <v>NO_P_2012_1000 mt_10_1</v>
      </c>
      <c r="G2292" s="663"/>
    </row>
    <row r="2293" spans="1:7" ht="13.5" thickBot="1" x14ac:dyDescent="0.25">
      <c r="A2293" s="369" t="str">
        <f>Cover!$G$25</f>
        <v>NO</v>
      </c>
      <c r="B2293" s="322" t="s">
        <v>293</v>
      </c>
      <c r="C2293" s="320">
        <v>2012</v>
      </c>
      <c r="D2293" s="322" t="s">
        <v>360</v>
      </c>
      <c r="E2293" s="331" t="s">
        <v>137</v>
      </c>
      <c r="F2293" s="320" t="str">
        <f t="shared" si="35"/>
        <v>NO_P_2012_1000 mt_10_1_1</v>
      </c>
      <c r="G2293" s="663"/>
    </row>
    <row r="2294" spans="1:7" ht="13.5" thickBot="1" x14ac:dyDescent="0.25">
      <c r="A2294" s="369" t="str">
        <f>Cover!$G$25</f>
        <v>NO</v>
      </c>
      <c r="B2294" s="322" t="s">
        <v>293</v>
      </c>
      <c r="C2294" s="320">
        <v>2012</v>
      </c>
      <c r="D2294" s="322" t="s">
        <v>360</v>
      </c>
      <c r="E2294" s="331" t="s">
        <v>138</v>
      </c>
      <c r="F2294" s="320" t="str">
        <f t="shared" si="35"/>
        <v>NO_P_2012_1000 mt_10_1_2</v>
      </c>
      <c r="G2294" s="663"/>
    </row>
    <row r="2295" spans="1:7" ht="13.5" thickBot="1" x14ac:dyDescent="0.25">
      <c r="A2295" s="369" t="str">
        <f>Cover!$G$25</f>
        <v>NO</v>
      </c>
      <c r="B2295" s="322" t="s">
        <v>293</v>
      </c>
      <c r="C2295" s="320">
        <v>2012</v>
      </c>
      <c r="D2295" s="322" t="s">
        <v>360</v>
      </c>
      <c r="E2295" s="331" t="s">
        <v>139</v>
      </c>
      <c r="F2295" s="320" t="str">
        <f t="shared" si="35"/>
        <v>NO_P_2012_1000 mt_10_1_3</v>
      </c>
      <c r="G2295" s="663"/>
    </row>
    <row r="2296" spans="1:7" ht="13.5" thickBot="1" x14ac:dyDescent="0.25">
      <c r="A2296" s="369" t="str">
        <f>Cover!$G$25</f>
        <v>NO</v>
      </c>
      <c r="B2296" s="322" t="s">
        <v>293</v>
      </c>
      <c r="C2296" s="320">
        <v>2012</v>
      </c>
      <c r="D2296" s="322" t="s">
        <v>360</v>
      </c>
      <c r="E2296" s="331" t="s">
        <v>140</v>
      </c>
      <c r="F2296" s="320" t="str">
        <f t="shared" si="35"/>
        <v>NO_P_2012_1000 mt_10_1_4</v>
      </c>
      <c r="G2296" s="663"/>
    </row>
    <row r="2297" spans="1:7" ht="13.5" thickBot="1" x14ac:dyDescent="0.25">
      <c r="A2297" s="369" t="str">
        <f>Cover!$G$25</f>
        <v>NO</v>
      </c>
      <c r="B2297" s="322" t="s">
        <v>293</v>
      </c>
      <c r="C2297" s="320">
        <v>2012</v>
      </c>
      <c r="D2297" s="322" t="s">
        <v>360</v>
      </c>
      <c r="E2297" s="331" t="s">
        <v>141</v>
      </c>
      <c r="F2297" s="320" t="str">
        <f t="shared" si="35"/>
        <v>NO_P_2012_1000 mt_10_2</v>
      </c>
      <c r="G2297" s="663"/>
    </row>
    <row r="2298" spans="1:7" ht="13.5" thickBot="1" x14ac:dyDescent="0.25">
      <c r="A2298" s="369" t="str">
        <f>Cover!$G$25</f>
        <v>NO</v>
      </c>
      <c r="B2298" s="322" t="s">
        <v>293</v>
      </c>
      <c r="C2298" s="320">
        <v>2012</v>
      </c>
      <c r="D2298" s="322" t="s">
        <v>360</v>
      </c>
      <c r="E2298" s="331" t="s">
        <v>142</v>
      </c>
      <c r="F2298" s="320" t="str">
        <f t="shared" si="35"/>
        <v>NO_P_2012_1000 mt_10_3</v>
      </c>
      <c r="G2298" s="663"/>
    </row>
    <row r="2299" spans="1:7" ht="13.5" thickBot="1" x14ac:dyDescent="0.25">
      <c r="A2299" s="369" t="str">
        <f>Cover!$G$25</f>
        <v>NO</v>
      </c>
      <c r="B2299" s="329" t="s">
        <v>293</v>
      </c>
      <c r="C2299" s="320">
        <v>2012</v>
      </c>
      <c r="D2299" s="329" t="s">
        <v>360</v>
      </c>
      <c r="E2299" s="339" t="s">
        <v>143</v>
      </c>
      <c r="F2299" s="320" t="str">
        <f t="shared" si="35"/>
        <v>NO_P_2012_1000 mt_10_3_1</v>
      </c>
      <c r="G2299" s="663"/>
    </row>
    <row r="2300" spans="1:7" ht="13.5" thickBot="1" x14ac:dyDescent="0.25">
      <c r="A2300" s="369" t="str">
        <f>Cover!$G$25</f>
        <v>NO</v>
      </c>
      <c r="B2300" s="332" t="s">
        <v>293</v>
      </c>
      <c r="C2300" s="320">
        <v>2012</v>
      </c>
      <c r="D2300" s="332" t="s">
        <v>360</v>
      </c>
      <c r="E2300" s="333" t="s">
        <v>144</v>
      </c>
      <c r="F2300" s="320" t="str">
        <f t="shared" si="35"/>
        <v>NO_P_2012_1000 mt_10_3_2</v>
      </c>
      <c r="G2300" s="663"/>
    </row>
    <row r="2301" spans="1:7" ht="13.5" thickBot="1" x14ac:dyDescent="0.25">
      <c r="A2301" s="369" t="str">
        <f>Cover!$G$25</f>
        <v>NO</v>
      </c>
      <c r="B2301" s="322" t="s">
        <v>293</v>
      </c>
      <c r="C2301" s="320">
        <v>2012</v>
      </c>
      <c r="D2301" s="322" t="s">
        <v>360</v>
      </c>
      <c r="E2301" s="331" t="s">
        <v>145</v>
      </c>
      <c r="F2301" s="320" t="str">
        <f t="shared" si="35"/>
        <v>NO_P_2012_1000 mt_10_3_3</v>
      </c>
      <c r="G2301" s="663"/>
    </row>
    <row r="2302" spans="1:7" ht="13.5" thickBot="1" x14ac:dyDescent="0.25">
      <c r="A2302" s="369" t="str">
        <f>Cover!$G$25</f>
        <v>NO</v>
      </c>
      <c r="B2302" s="322" t="s">
        <v>293</v>
      </c>
      <c r="C2302" s="320">
        <v>2012</v>
      </c>
      <c r="D2302" s="322" t="s">
        <v>360</v>
      </c>
      <c r="E2302" s="331" t="s">
        <v>146</v>
      </c>
      <c r="F2302" s="320" t="str">
        <f t="shared" si="35"/>
        <v>NO_P_2012_1000 mt_10_3_4</v>
      </c>
      <c r="G2302" s="663"/>
    </row>
    <row r="2303" spans="1:7" ht="13.5" thickBot="1" x14ac:dyDescent="0.25">
      <c r="A2303" s="369" t="str">
        <f>Cover!$G$25</f>
        <v>NO</v>
      </c>
      <c r="B2303" s="322" t="s">
        <v>293</v>
      </c>
      <c r="C2303" s="320">
        <v>2012</v>
      </c>
      <c r="D2303" s="322" t="s">
        <v>360</v>
      </c>
      <c r="E2303" s="331" t="s">
        <v>147</v>
      </c>
      <c r="F2303" s="320" t="str">
        <f t="shared" si="35"/>
        <v>NO_P_2012_1000 mt_10_4</v>
      </c>
      <c r="G2303" s="663"/>
    </row>
    <row r="2304" spans="1:7" ht="13.5" thickBot="1" x14ac:dyDescent="0.25">
      <c r="A2304" s="369" t="str">
        <f>Cover!$G$25</f>
        <v>NO</v>
      </c>
      <c r="B2304" s="322" t="s">
        <v>290</v>
      </c>
      <c r="C2304" s="320">
        <v>2012</v>
      </c>
      <c r="D2304" s="322" t="s">
        <v>291</v>
      </c>
      <c r="E2304" s="331">
        <v>1</v>
      </c>
      <c r="F2304" s="320" t="str">
        <f t="shared" si="35"/>
        <v>NO_M_2012_1000 m3_1</v>
      </c>
      <c r="G2304" s="663"/>
    </row>
    <row r="2305" spans="1:7" ht="13.5" thickBot="1" x14ac:dyDescent="0.25">
      <c r="A2305" s="369" t="str">
        <f>Cover!$G$25</f>
        <v>NO</v>
      </c>
      <c r="B2305" s="322" t="s">
        <v>290</v>
      </c>
      <c r="C2305" s="320">
        <v>2012</v>
      </c>
      <c r="D2305" s="322" t="s">
        <v>291</v>
      </c>
      <c r="E2305" s="331" t="s">
        <v>93</v>
      </c>
      <c r="F2305" s="320" t="str">
        <f t="shared" si="35"/>
        <v>NO_M_2012_1000 m3_1_1</v>
      </c>
      <c r="G2305" s="663"/>
    </row>
    <row r="2306" spans="1:7" ht="13.5" thickBot="1" x14ac:dyDescent="0.25">
      <c r="A2306" s="369" t="str">
        <f>Cover!$G$25</f>
        <v>NO</v>
      </c>
      <c r="B2306" s="322" t="s">
        <v>290</v>
      </c>
      <c r="C2306" s="320">
        <v>2012</v>
      </c>
      <c r="D2306" s="322" t="s">
        <v>291</v>
      </c>
      <c r="E2306" s="331" t="s">
        <v>96</v>
      </c>
      <c r="F2306" s="320" t="str">
        <f t="shared" si="35"/>
        <v>NO_M_2012_1000 m3_1_2</v>
      </c>
      <c r="G2306" s="663"/>
    </row>
    <row r="2307" spans="1:7" ht="13.5" thickBot="1" x14ac:dyDescent="0.25">
      <c r="A2307" s="369" t="str">
        <f>Cover!$G$25</f>
        <v>NO</v>
      </c>
      <c r="B2307" s="322" t="s">
        <v>290</v>
      </c>
      <c r="C2307" s="320">
        <v>2012</v>
      </c>
      <c r="D2307" s="322" t="s">
        <v>291</v>
      </c>
      <c r="E2307" s="331" t="s">
        <v>97</v>
      </c>
      <c r="F2307" s="320" t="str">
        <f t="shared" ref="F2307:F2370" si="36">CONCATENATE(A2307,"_",B2307,"_",C2307,"_",D2307,"_",E2307)</f>
        <v>NO_M_2012_1000 m3_1_2_C</v>
      </c>
      <c r="G2307" s="663"/>
    </row>
    <row r="2308" spans="1:7" ht="13.5" thickBot="1" x14ac:dyDescent="0.25">
      <c r="A2308" s="369" t="str">
        <f>Cover!$G$25</f>
        <v>NO</v>
      </c>
      <c r="B2308" s="322" t="s">
        <v>290</v>
      </c>
      <c r="C2308" s="320">
        <v>2012</v>
      </c>
      <c r="D2308" s="322" t="s">
        <v>291</v>
      </c>
      <c r="E2308" s="331" t="s">
        <v>98</v>
      </c>
      <c r="F2308" s="320" t="str">
        <f t="shared" si="36"/>
        <v>NO_M_2012_1000 m3_1_2_NC</v>
      </c>
      <c r="G2308" s="663"/>
    </row>
    <row r="2309" spans="1:7" ht="13.5" thickBot="1" x14ac:dyDescent="0.25">
      <c r="A2309" s="369" t="str">
        <f>Cover!$G$25</f>
        <v>NO</v>
      </c>
      <c r="B2309" s="322" t="s">
        <v>290</v>
      </c>
      <c r="C2309" s="320">
        <v>2012</v>
      </c>
      <c r="D2309" s="322" t="s">
        <v>291</v>
      </c>
      <c r="E2309" s="331" t="s">
        <v>99</v>
      </c>
      <c r="F2309" s="320" t="str">
        <f t="shared" si="36"/>
        <v>NO_M_2012_1000 m3_1_2_NC_T</v>
      </c>
      <c r="G2309" s="663"/>
    </row>
    <row r="2310" spans="1:7" ht="13.5" thickBot="1" x14ac:dyDescent="0.25">
      <c r="A2310" s="369" t="str">
        <f>Cover!$G$25</f>
        <v>NO</v>
      </c>
      <c r="B2310" s="322" t="s">
        <v>290</v>
      </c>
      <c r="C2310" s="320">
        <v>2012</v>
      </c>
      <c r="D2310" s="322" t="s">
        <v>360</v>
      </c>
      <c r="E2310" s="331">
        <v>2</v>
      </c>
      <c r="F2310" s="320" t="str">
        <f t="shared" si="36"/>
        <v>NO_M_2012_1000 mt_2</v>
      </c>
      <c r="G2310" s="663"/>
    </row>
    <row r="2311" spans="1:7" ht="13.5" thickBot="1" x14ac:dyDescent="0.25">
      <c r="A2311" s="369" t="str">
        <f>Cover!$G$25</f>
        <v>NO</v>
      </c>
      <c r="B2311" s="322" t="s">
        <v>290</v>
      </c>
      <c r="C2311" s="320">
        <v>2012</v>
      </c>
      <c r="D2311" s="322" t="s">
        <v>291</v>
      </c>
      <c r="E2311" s="331">
        <v>3</v>
      </c>
      <c r="F2311" s="320" t="str">
        <f t="shared" si="36"/>
        <v>NO_M_2012_1000 m3_3</v>
      </c>
      <c r="G2311" s="663"/>
    </row>
    <row r="2312" spans="1:7" ht="13.5" thickBot="1" x14ac:dyDescent="0.25">
      <c r="A2312" s="369" t="str">
        <f>Cover!$G$25</f>
        <v>NO</v>
      </c>
      <c r="B2312" s="322" t="s">
        <v>290</v>
      </c>
      <c r="C2312" s="320">
        <v>2012</v>
      </c>
      <c r="D2312" s="322" t="s">
        <v>291</v>
      </c>
      <c r="E2312" s="331" t="s">
        <v>378</v>
      </c>
      <c r="F2312" s="320" t="str">
        <f t="shared" si="36"/>
        <v>NO_M_2012_1000 m3_3_1</v>
      </c>
      <c r="G2312" s="663"/>
    </row>
    <row r="2313" spans="1:7" ht="13.5" thickBot="1" x14ac:dyDescent="0.25">
      <c r="A2313" s="369" t="str">
        <f>Cover!$G$25</f>
        <v>NO</v>
      </c>
      <c r="B2313" s="322" t="s">
        <v>290</v>
      </c>
      <c r="C2313" s="320">
        <v>2012</v>
      </c>
      <c r="D2313" s="322" t="s">
        <v>291</v>
      </c>
      <c r="E2313" s="331" t="s">
        <v>379</v>
      </c>
      <c r="F2313" s="320" t="str">
        <f t="shared" si="36"/>
        <v>NO_M_2012_1000 m3_3_2</v>
      </c>
      <c r="G2313" s="663"/>
    </row>
    <row r="2314" spans="1:7" ht="13.5" thickBot="1" x14ac:dyDescent="0.25">
      <c r="A2314" s="369" t="str">
        <f>Cover!$G$25</f>
        <v>NO</v>
      </c>
      <c r="B2314" s="322" t="s">
        <v>290</v>
      </c>
      <c r="C2314" s="320">
        <v>2012</v>
      </c>
      <c r="D2314" s="322" t="s">
        <v>360</v>
      </c>
      <c r="E2314" s="331">
        <v>4</v>
      </c>
      <c r="F2314" s="320" t="str">
        <f t="shared" si="36"/>
        <v>NO_M_2012_1000 mt_4</v>
      </c>
      <c r="G2314" s="663"/>
    </row>
    <row r="2315" spans="1:7" ht="13.5" thickBot="1" x14ac:dyDescent="0.25">
      <c r="A2315" s="369" t="str">
        <f>Cover!$G$25</f>
        <v>NO</v>
      </c>
      <c r="B2315" s="322" t="s">
        <v>290</v>
      </c>
      <c r="C2315" s="320">
        <v>2012</v>
      </c>
      <c r="D2315" s="322" t="s">
        <v>360</v>
      </c>
      <c r="E2315" s="331" t="s">
        <v>380</v>
      </c>
      <c r="F2315" s="320" t="str">
        <f t="shared" si="36"/>
        <v>NO_M_2012_1000 mt_4_1</v>
      </c>
      <c r="G2315" s="663"/>
    </row>
    <row r="2316" spans="1:7" ht="13.5" thickBot="1" x14ac:dyDescent="0.25">
      <c r="A2316" s="369" t="str">
        <f>Cover!$G$25</f>
        <v>NO</v>
      </c>
      <c r="B2316" s="322" t="s">
        <v>290</v>
      </c>
      <c r="C2316" s="320">
        <v>2012</v>
      </c>
      <c r="D2316" s="322" t="s">
        <v>360</v>
      </c>
      <c r="E2316" s="331" t="s">
        <v>381</v>
      </c>
      <c r="F2316" s="320" t="str">
        <f t="shared" si="36"/>
        <v>NO_M_2012_1000 mt_4_2</v>
      </c>
      <c r="G2316" s="663"/>
    </row>
    <row r="2317" spans="1:7" ht="13.5" thickBot="1" x14ac:dyDescent="0.25">
      <c r="A2317" s="369" t="str">
        <f>Cover!$G$25</f>
        <v>NO</v>
      </c>
      <c r="B2317" s="322" t="s">
        <v>290</v>
      </c>
      <c r="C2317" s="320">
        <v>2012</v>
      </c>
      <c r="D2317" s="322" t="s">
        <v>291</v>
      </c>
      <c r="E2317" s="331">
        <v>5</v>
      </c>
      <c r="F2317" s="320" t="str">
        <f t="shared" si="36"/>
        <v>NO_M_2012_1000 m3_5</v>
      </c>
      <c r="G2317" s="663"/>
    </row>
    <row r="2318" spans="1:7" ht="13.5" thickBot="1" x14ac:dyDescent="0.25">
      <c r="A2318" s="369" t="str">
        <f>Cover!$G$25</f>
        <v>NO</v>
      </c>
      <c r="B2318" s="322" t="s">
        <v>290</v>
      </c>
      <c r="C2318" s="320">
        <v>2012</v>
      </c>
      <c r="D2318" s="322" t="s">
        <v>291</v>
      </c>
      <c r="E2318" s="331" t="s">
        <v>109</v>
      </c>
      <c r="F2318" s="320" t="str">
        <f t="shared" si="36"/>
        <v>NO_M_2012_1000 m3_5_C</v>
      </c>
      <c r="G2318" s="663"/>
    </row>
    <row r="2319" spans="1:7" ht="13.5" thickBot="1" x14ac:dyDescent="0.25">
      <c r="A2319" s="369" t="str">
        <f>Cover!$G$25</f>
        <v>NO</v>
      </c>
      <c r="B2319" s="322" t="s">
        <v>290</v>
      </c>
      <c r="C2319" s="320">
        <v>2012</v>
      </c>
      <c r="D2319" s="322" t="s">
        <v>291</v>
      </c>
      <c r="E2319" s="331" t="s">
        <v>110</v>
      </c>
      <c r="F2319" s="320" t="str">
        <f t="shared" si="36"/>
        <v>NO_M_2012_1000 m3_5_NC</v>
      </c>
      <c r="G2319" s="663"/>
    </row>
    <row r="2320" spans="1:7" ht="13.5" thickBot="1" x14ac:dyDescent="0.25">
      <c r="A2320" s="369" t="str">
        <f>Cover!$G$25</f>
        <v>NO</v>
      </c>
      <c r="B2320" s="322" t="s">
        <v>290</v>
      </c>
      <c r="C2320" s="320">
        <v>2012</v>
      </c>
      <c r="D2320" s="322" t="s">
        <v>291</v>
      </c>
      <c r="E2320" s="331" t="s">
        <v>111</v>
      </c>
      <c r="F2320" s="320" t="str">
        <f t="shared" si="36"/>
        <v>NO_M_2012_1000 m3_5_NC_T</v>
      </c>
      <c r="G2320" s="663"/>
    </row>
    <row r="2321" spans="1:7" ht="13.5" thickBot="1" x14ac:dyDescent="0.25">
      <c r="A2321" s="369" t="str">
        <f>Cover!$G$25</f>
        <v>NO</v>
      </c>
      <c r="B2321" s="322" t="s">
        <v>290</v>
      </c>
      <c r="C2321" s="320">
        <v>2012</v>
      </c>
      <c r="D2321" s="322" t="s">
        <v>291</v>
      </c>
      <c r="E2321" s="331">
        <v>6</v>
      </c>
      <c r="F2321" s="320" t="str">
        <f t="shared" si="36"/>
        <v>NO_M_2012_1000 m3_6</v>
      </c>
      <c r="G2321" s="663"/>
    </row>
    <row r="2322" spans="1:7" ht="13.5" thickBot="1" x14ac:dyDescent="0.25">
      <c r="A2322" s="369" t="str">
        <f>Cover!$G$25</f>
        <v>NO</v>
      </c>
      <c r="B2322" s="322" t="s">
        <v>290</v>
      </c>
      <c r="C2322" s="320">
        <v>2012</v>
      </c>
      <c r="D2322" s="322" t="s">
        <v>291</v>
      </c>
      <c r="E2322" s="331" t="s">
        <v>112</v>
      </c>
      <c r="F2322" s="320" t="str">
        <f t="shared" si="36"/>
        <v>NO_M_2012_1000 m3_6_1</v>
      </c>
      <c r="G2322" s="663"/>
    </row>
    <row r="2323" spans="1:7" ht="13.5" thickBot="1" x14ac:dyDescent="0.25">
      <c r="A2323" s="369" t="str">
        <f>Cover!$G$25</f>
        <v>NO</v>
      </c>
      <c r="B2323" s="322" t="s">
        <v>290</v>
      </c>
      <c r="C2323" s="320">
        <v>2012</v>
      </c>
      <c r="D2323" s="322" t="s">
        <v>291</v>
      </c>
      <c r="E2323" s="331" t="s">
        <v>113</v>
      </c>
      <c r="F2323" s="320" t="str">
        <f t="shared" si="36"/>
        <v>NO_M_2012_1000 m3_6_1_C</v>
      </c>
      <c r="G2323" s="663"/>
    </row>
    <row r="2324" spans="1:7" ht="13.5" thickBot="1" x14ac:dyDescent="0.25">
      <c r="A2324" s="369" t="str">
        <f>Cover!$G$25</f>
        <v>NO</v>
      </c>
      <c r="B2324" s="322" t="s">
        <v>290</v>
      </c>
      <c r="C2324" s="320">
        <v>2012</v>
      </c>
      <c r="D2324" s="322" t="s">
        <v>291</v>
      </c>
      <c r="E2324" s="331" t="s">
        <v>114</v>
      </c>
      <c r="F2324" s="320" t="str">
        <f t="shared" si="36"/>
        <v>NO_M_2012_1000 m3_6_1_NC</v>
      </c>
      <c r="G2324" s="663"/>
    </row>
    <row r="2325" spans="1:7" ht="13.5" thickBot="1" x14ac:dyDescent="0.25">
      <c r="A2325" s="369" t="str">
        <f>Cover!$G$25</f>
        <v>NO</v>
      </c>
      <c r="B2325" s="322" t="s">
        <v>290</v>
      </c>
      <c r="C2325" s="320">
        <v>2012</v>
      </c>
      <c r="D2325" s="322" t="s">
        <v>291</v>
      </c>
      <c r="E2325" s="331" t="s">
        <v>115</v>
      </c>
      <c r="F2325" s="320" t="str">
        <f t="shared" si="36"/>
        <v>NO_M_2012_1000 m3_6_1_NC_T</v>
      </c>
      <c r="G2325" s="663"/>
    </row>
    <row r="2326" spans="1:7" ht="13.5" thickBot="1" x14ac:dyDescent="0.25">
      <c r="A2326" s="369" t="str">
        <f>Cover!$G$25</f>
        <v>NO</v>
      </c>
      <c r="B2326" s="322" t="s">
        <v>290</v>
      </c>
      <c r="C2326" s="320">
        <v>2012</v>
      </c>
      <c r="D2326" s="322" t="s">
        <v>291</v>
      </c>
      <c r="E2326" s="331" t="s">
        <v>116</v>
      </c>
      <c r="F2326" s="320" t="str">
        <f t="shared" si="36"/>
        <v>NO_M_2012_1000 m3_6_2</v>
      </c>
      <c r="G2326" s="663"/>
    </row>
    <row r="2327" spans="1:7" ht="13.5" thickBot="1" x14ac:dyDescent="0.25">
      <c r="A2327" s="369" t="str">
        <f>Cover!$G$25</f>
        <v>NO</v>
      </c>
      <c r="B2327" s="322" t="s">
        <v>290</v>
      </c>
      <c r="C2327" s="320">
        <v>2012</v>
      </c>
      <c r="D2327" s="322" t="s">
        <v>291</v>
      </c>
      <c r="E2327" s="331" t="s">
        <v>117</v>
      </c>
      <c r="F2327" s="320" t="str">
        <f t="shared" si="36"/>
        <v>NO_M_2012_1000 m3_6_2_C</v>
      </c>
      <c r="G2327" s="663"/>
    </row>
    <row r="2328" spans="1:7" ht="13.5" thickBot="1" x14ac:dyDescent="0.25">
      <c r="A2328" s="369" t="str">
        <f>Cover!$G$25</f>
        <v>NO</v>
      </c>
      <c r="B2328" s="322" t="s">
        <v>290</v>
      </c>
      <c r="C2328" s="320">
        <v>2012</v>
      </c>
      <c r="D2328" s="322" t="s">
        <v>291</v>
      </c>
      <c r="E2328" s="331" t="s">
        <v>118</v>
      </c>
      <c r="F2328" s="320" t="str">
        <f t="shared" si="36"/>
        <v>NO_M_2012_1000 m3_6_2_NC</v>
      </c>
      <c r="G2328" s="663"/>
    </row>
    <row r="2329" spans="1:7" ht="13.5" thickBot="1" x14ac:dyDescent="0.25">
      <c r="A2329" s="369" t="str">
        <f>Cover!$G$25</f>
        <v>NO</v>
      </c>
      <c r="B2329" s="322" t="s">
        <v>290</v>
      </c>
      <c r="C2329" s="320">
        <v>2012</v>
      </c>
      <c r="D2329" s="322" t="s">
        <v>291</v>
      </c>
      <c r="E2329" s="331" t="s">
        <v>119</v>
      </c>
      <c r="F2329" s="320" t="str">
        <f t="shared" si="36"/>
        <v>NO_M_2012_1000 m3_6_2_NC_T</v>
      </c>
      <c r="G2329" s="663"/>
    </row>
    <row r="2330" spans="1:7" ht="13.5" thickBot="1" x14ac:dyDescent="0.25">
      <c r="A2330" s="369" t="str">
        <f>Cover!$G$25</f>
        <v>NO</v>
      </c>
      <c r="B2330" s="322" t="s">
        <v>290</v>
      </c>
      <c r="C2330" s="320">
        <v>2012</v>
      </c>
      <c r="D2330" s="322" t="s">
        <v>291</v>
      </c>
      <c r="E2330" s="331" t="s">
        <v>120</v>
      </c>
      <c r="F2330" s="320" t="str">
        <f t="shared" si="36"/>
        <v>NO_M_2012_1000 m3_6_3</v>
      </c>
      <c r="G2330" s="663"/>
    </row>
    <row r="2331" spans="1:7" ht="13.5" thickBot="1" x14ac:dyDescent="0.25">
      <c r="A2331" s="369" t="str">
        <f>Cover!$G$25</f>
        <v>NO</v>
      </c>
      <c r="B2331" s="322" t="s">
        <v>290</v>
      </c>
      <c r="C2331" s="320">
        <v>2012</v>
      </c>
      <c r="D2331" s="322" t="s">
        <v>291</v>
      </c>
      <c r="E2331" s="331" t="s">
        <v>121</v>
      </c>
      <c r="F2331" s="320" t="str">
        <f t="shared" si="36"/>
        <v>NO_M_2012_1000 m3_6_3_1</v>
      </c>
      <c r="G2331" s="663"/>
    </row>
    <row r="2332" spans="1:7" ht="13.5" thickBot="1" x14ac:dyDescent="0.25">
      <c r="A2332" s="369" t="str">
        <f>Cover!$G$25</f>
        <v>NO</v>
      </c>
      <c r="B2332" s="322" t="s">
        <v>290</v>
      </c>
      <c r="C2332" s="320">
        <v>2012</v>
      </c>
      <c r="D2332" s="322" t="s">
        <v>291</v>
      </c>
      <c r="E2332" s="331" t="s">
        <v>122</v>
      </c>
      <c r="F2332" s="320" t="str">
        <f t="shared" si="36"/>
        <v>NO_M_2012_1000 m3_6_4</v>
      </c>
      <c r="G2332" s="663"/>
    </row>
    <row r="2333" spans="1:7" ht="13.5" thickBot="1" x14ac:dyDescent="0.25">
      <c r="A2333" s="369" t="str">
        <f>Cover!$G$25</f>
        <v>NO</v>
      </c>
      <c r="B2333" s="322" t="s">
        <v>290</v>
      </c>
      <c r="C2333" s="320">
        <v>2012</v>
      </c>
      <c r="D2333" s="322" t="s">
        <v>291</v>
      </c>
      <c r="E2333" s="331" t="s">
        <v>123</v>
      </c>
      <c r="F2333" s="320" t="str">
        <f t="shared" si="36"/>
        <v>NO_M_2012_1000 m3_6_4_1</v>
      </c>
      <c r="G2333" s="663"/>
    </row>
    <row r="2334" spans="1:7" ht="13.5" thickBot="1" x14ac:dyDescent="0.25">
      <c r="A2334" s="369" t="str">
        <f>Cover!$G$25</f>
        <v>NO</v>
      </c>
      <c r="B2334" s="322" t="s">
        <v>290</v>
      </c>
      <c r="C2334" s="320">
        <v>2012</v>
      </c>
      <c r="D2334" s="322" t="s">
        <v>291</v>
      </c>
      <c r="E2334" s="331" t="s">
        <v>124</v>
      </c>
      <c r="F2334" s="320" t="str">
        <f t="shared" si="36"/>
        <v>NO_M_2012_1000 m3_6_4_2</v>
      </c>
      <c r="G2334" s="663"/>
    </row>
    <row r="2335" spans="1:7" ht="13.5" thickBot="1" x14ac:dyDescent="0.25">
      <c r="A2335" s="369" t="str">
        <f>Cover!$G$25</f>
        <v>NO</v>
      </c>
      <c r="B2335" s="322" t="s">
        <v>290</v>
      </c>
      <c r="C2335" s="320">
        <v>2012</v>
      </c>
      <c r="D2335" s="322" t="s">
        <v>291</v>
      </c>
      <c r="E2335" s="331" t="s">
        <v>125</v>
      </c>
      <c r="F2335" s="320" t="str">
        <f t="shared" si="36"/>
        <v>NO_M_2012_1000 m3_6_4_3</v>
      </c>
      <c r="G2335" s="663"/>
    </row>
    <row r="2336" spans="1:7" ht="13.5" thickBot="1" x14ac:dyDescent="0.25">
      <c r="A2336" s="369" t="str">
        <f>Cover!$G$25</f>
        <v>NO</v>
      </c>
      <c r="B2336" s="322" t="s">
        <v>290</v>
      </c>
      <c r="C2336" s="320">
        <v>2012</v>
      </c>
      <c r="D2336" s="322" t="s">
        <v>360</v>
      </c>
      <c r="E2336" s="331">
        <v>7</v>
      </c>
      <c r="F2336" s="320" t="str">
        <f t="shared" si="36"/>
        <v>NO_M_2012_1000 mt_7</v>
      </c>
      <c r="G2336" s="663"/>
    </row>
    <row r="2337" spans="1:7" ht="13.5" thickBot="1" x14ac:dyDescent="0.25">
      <c r="A2337" s="369" t="str">
        <f>Cover!$G$25</f>
        <v>NO</v>
      </c>
      <c r="B2337" s="322" t="s">
        <v>290</v>
      </c>
      <c r="C2337" s="320">
        <v>2012</v>
      </c>
      <c r="D2337" s="322" t="s">
        <v>360</v>
      </c>
      <c r="E2337" s="331" t="s">
        <v>126</v>
      </c>
      <c r="F2337" s="320" t="str">
        <f t="shared" si="36"/>
        <v>NO_M_2012_1000 mt_7_1</v>
      </c>
      <c r="G2337" s="663"/>
    </row>
    <row r="2338" spans="1:7" ht="13.5" thickBot="1" x14ac:dyDescent="0.25">
      <c r="A2338" s="369" t="str">
        <f>Cover!$G$25</f>
        <v>NO</v>
      </c>
      <c r="B2338" s="322" t="s">
        <v>290</v>
      </c>
      <c r="C2338" s="320">
        <v>2012</v>
      </c>
      <c r="D2338" s="322" t="s">
        <v>360</v>
      </c>
      <c r="E2338" s="331" t="s">
        <v>127</v>
      </c>
      <c r="F2338" s="320" t="str">
        <f t="shared" si="36"/>
        <v>NO_M_2012_1000 mt_7_2</v>
      </c>
      <c r="G2338" s="663"/>
    </row>
    <row r="2339" spans="1:7" ht="13.5" thickBot="1" x14ac:dyDescent="0.25">
      <c r="A2339" s="369" t="str">
        <f>Cover!$G$25</f>
        <v>NO</v>
      </c>
      <c r="B2339" s="322" t="s">
        <v>290</v>
      </c>
      <c r="C2339" s="320">
        <v>2012</v>
      </c>
      <c r="D2339" s="322" t="s">
        <v>360</v>
      </c>
      <c r="E2339" s="331" t="s">
        <v>128</v>
      </c>
      <c r="F2339" s="320" t="str">
        <f t="shared" si="36"/>
        <v>NO_M_2012_1000 mt_7_3</v>
      </c>
      <c r="G2339" s="663"/>
    </row>
    <row r="2340" spans="1:7" ht="13.5" thickBot="1" x14ac:dyDescent="0.25">
      <c r="A2340" s="369" t="str">
        <f>Cover!$G$25</f>
        <v>NO</v>
      </c>
      <c r="B2340" s="322" t="s">
        <v>290</v>
      </c>
      <c r="C2340" s="320">
        <v>2012</v>
      </c>
      <c r="D2340" s="322" t="s">
        <v>360</v>
      </c>
      <c r="E2340" s="331" t="s">
        <v>129</v>
      </c>
      <c r="F2340" s="320" t="str">
        <f t="shared" si="36"/>
        <v>NO_M_2012_1000 mt_7_3_1</v>
      </c>
      <c r="G2340" s="663"/>
    </row>
    <row r="2341" spans="1:7" ht="13.5" thickBot="1" x14ac:dyDescent="0.25">
      <c r="A2341" s="369" t="str">
        <f>Cover!$G$25</f>
        <v>NO</v>
      </c>
      <c r="B2341" s="322" t="s">
        <v>290</v>
      </c>
      <c r="C2341" s="320">
        <v>2012</v>
      </c>
      <c r="D2341" s="322" t="s">
        <v>360</v>
      </c>
      <c r="E2341" s="331" t="s">
        <v>130</v>
      </c>
      <c r="F2341" s="320" t="str">
        <f t="shared" si="36"/>
        <v>NO_M_2012_1000 mt_7_3_2</v>
      </c>
      <c r="G2341" s="663"/>
    </row>
    <row r="2342" spans="1:7" ht="13.5" thickBot="1" x14ac:dyDescent="0.25">
      <c r="A2342" s="369" t="str">
        <f>Cover!$G$25</f>
        <v>NO</v>
      </c>
      <c r="B2342" s="322" t="s">
        <v>290</v>
      </c>
      <c r="C2342" s="320">
        <v>2012</v>
      </c>
      <c r="D2342" s="322" t="s">
        <v>360</v>
      </c>
      <c r="E2342" s="331" t="s">
        <v>131</v>
      </c>
      <c r="F2342" s="320" t="str">
        <f t="shared" si="36"/>
        <v>NO_M_2012_1000 mt_7_3_3</v>
      </c>
      <c r="G2342" s="663"/>
    </row>
    <row r="2343" spans="1:7" ht="13.5" thickBot="1" x14ac:dyDescent="0.25">
      <c r="A2343" s="369" t="str">
        <f>Cover!$G$25</f>
        <v>NO</v>
      </c>
      <c r="B2343" s="322" t="s">
        <v>290</v>
      </c>
      <c r="C2343" s="320">
        <v>2012</v>
      </c>
      <c r="D2343" s="322" t="s">
        <v>360</v>
      </c>
      <c r="E2343" s="331" t="s">
        <v>132</v>
      </c>
      <c r="F2343" s="320" t="str">
        <f t="shared" si="36"/>
        <v>NO_M_2012_1000 mt_7_3_4</v>
      </c>
      <c r="G2343" s="663"/>
    </row>
    <row r="2344" spans="1:7" ht="13.5" thickBot="1" x14ac:dyDescent="0.25">
      <c r="A2344" s="369" t="str">
        <f>Cover!$G$25</f>
        <v>NO</v>
      </c>
      <c r="B2344" s="322" t="s">
        <v>290</v>
      </c>
      <c r="C2344" s="320">
        <v>2012</v>
      </c>
      <c r="D2344" s="322" t="s">
        <v>360</v>
      </c>
      <c r="E2344" s="331" t="s">
        <v>133</v>
      </c>
      <c r="F2344" s="320" t="str">
        <f t="shared" si="36"/>
        <v>NO_M_2012_1000 mt_7_4</v>
      </c>
      <c r="G2344" s="663"/>
    </row>
    <row r="2345" spans="1:7" ht="13.5" thickBot="1" x14ac:dyDescent="0.25">
      <c r="A2345" s="369" t="str">
        <f>Cover!$G$25</f>
        <v>NO</v>
      </c>
      <c r="B2345" s="322" t="s">
        <v>290</v>
      </c>
      <c r="C2345" s="320">
        <v>2012</v>
      </c>
      <c r="D2345" s="322" t="s">
        <v>360</v>
      </c>
      <c r="E2345" s="331">
        <v>8</v>
      </c>
      <c r="F2345" s="320" t="str">
        <f t="shared" si="36"/>
        <v>NO_M_2012_1000 mt_8</v>
      </c>
      <c r="G2345" s="663"/>
    </row>
    <row r="2346" spans="1:7" ht="13.5" thickBot="1" x14ac:dyDescent="0.25">
      <c r="A2346" s="369" t="str">
        <f>Cover!$G$25</f>
        <v>NO</v>
      </c>
      <c r="B2346" s="322" t="s">
        <v>290</v>
      </c>
      <c r="C2346" s="320">
        <v>2012</v>
      </c>
      <c r="D2346" s="322" t="s">
        <v>360</v>
      </c>
      <c r="E2346" s="331" t="s">
        <v>134</v>
      </c>
      <c r="F2346" s="320" t="str">
        <f t="shared" si="36"/>
        <v>NO_M_2012_1000 mt_8_1</v>
      </c>
      <c r="G2346" s="663"/>
    </row>
    <row r="2347" spans="1:7" ht="13.5" thickBot="1" x14ac:dyDescent="0.25">
      <c r="A2347" s="369" t="str">
        <f>Cover!$G$25</f>
        <v>NO</v>
      </c>
      <c r="B2347" s="322" t="s">
        <v>290</v>
      </c>
      <c r="C2347" s="320">
        <v>2012</v>
      </c>
      <c r="D2347" s="322" t="s">
        <v>360</v>
      </c>
      <c r="E2347" s="331" t="s">
        <v>135</v>
      </c>
      <c r="F2347" s="320" t="str">
        <f t="shared" si="36"/>
        <v>NO_M_2012_1000 mt_8_2</v>
      </c>
      <c r="G2347" s="663"/>
    </row>
    <row r="2348" spans="1:7" ht="13.5" thickBot="1" x14ac:dyDescent="0.25">
      <c r="A2348" s="369" t="str">
        <f>Cover!$G$25</f>
        <v>NO</v>
      </c>
      <c r="B2348" s="322" t="s">
        <v>290</v>
      </c>
      <c r="C2348" s="320">
        <v>2012</v>
      </c>
      <c r="D2348" s="322" t="s">
        <v>360</v>
      </c>
      <c r="E2348" s="331">
        <v>9</v>
      </c>
      <c r="F2348" s="320" t="str">
        <f t="shared" si="36"/>
        <v>NO_M_2012_1000 mt_9</v>
      </c>
      <c r="G2348" s="663"/>
    </row>
    <row r="2349" spans="1:7" ht="13.5" thickBot="1" x14ac:dyDescent="0.25">
      <c r="A2349" s="369" t="str">
        <f>Cover!$G$25</f>
        <v>NO</v>
      </c>
      <c r="B2349" s="322" t="s">
        <v>290</v>
      </c>
      <c r="C2349" s="320">
        <v>2012</v>
      </c>
      <c r="D2349" s="322" t="s">
        <v>360</v>
      </c>
      <c r="E2349" s="331">
        <v>10</v>
      </c>
      <c r="F2349" s="320" t="str">
        <f t="shared" si="36"/>
        <v>NO_M_2012_1000 mt_10</v>
      </c>
      <c r="G2349" s="663"/>
    </row>
    <row r="2350" spans="1:7" ht="13.5" thickBot="1" x14ac:dyDescent="0.25">
      <c r="A2350" s="369" t="str">
        <f>Cover!$G$25</f>
        <v>NO</v>
      </c>
      <c r="B2350" s="322" t="s">
        <v>290</v>
      </c>
      <c r="C2350" s="320">
        <v>2012</v>
      </c>
      <c r="D2350" s="322" t="s">
        <v>360</v>
      </c>
      <c r="E2350" s="331" t="s">
        <v>136</v>
      </c>
      <c r="F2350" s="320" t="str">
        <f t="shared" si="36"/>
        <v>NO_M_2012_1000 mt_10_1</v>
      </c>
      <c r="G2350" s="663"/>
    </row>
    <row r="2351" spans="1:7" ht="13.5" thickBot="1" x14ac:dyDescent="0.25">
      <c r="A2351" s="369" t="str">
        <f>Cover!$G$25</f>
        <v>NO</v>
      </c>
      <c r="B2351" s="322" t="s">
        <v>290</v>
      </c>
      <c r="C2351" s="320">
        <v>2012</v>
      </c>
      <c r="D2351" s="322" t="s">
        <v>360</v>
      </c>
      <c r="E2351" s="331" t="s">
        <v>137</v>
      </c>
      <c r="F2351" s="320" t="str">
        <f t="shared" si="36"/>
        <v>NO_M_2012_1000 mt_10_1_1</v>
      </c>
      <c r="G2351" s="663"/>
    </row>
    <row r="2352" spans="1:7" ht="13.5" thickBot="1" x14ac:dyDescent="0.25">
      <c r="A2352" s="369" t="str">
        <f>Cover!$G$25</f>
        <v>NO</v>
      </c>
      <c r="B2352" s="322" t="s">
        <v>290</v>
      </c>
      <c r="C2352" s="320">
        <v>2012</v>
      </c>
      <c r="D2352" s="322" t="s">
        <v>360</v>
      </c>
      <c r="E2352" s="331" t="s">
        <v>138</v>
      </c>
      <c r="F2352" s="320" t="str">
        <f t="shared" si="36"/>
        <v>NO_M_2012_1000 mt_10_1_2</v>
      </c>
      <c r="G2352" s="663"/>
    </row>
    <row r="2353" spans="1:7" ht="13.5" thickBot="1" x14ac:dyDescent="0.25">
      <c r="A2353" s="369" t="str">
        <f>Cover!$G$25</f>
        <v>NO</v>
      </c>
      <c r="B2353" s="340" t="s">
        <v>290</v>
      </c>
      <c r="C2353" s="320">
        <v>2012</v>
      </c>
      <c r="D2353" s="340" t="s">
        <v>360</v>
      </c>
      <c r="E2353" s="344" t="s">
        <v>139</v>
      </c>
      <c r="F2353" s="320" t="str">
        <f t="shared" si="36"/>
        <v>NO_M_2012_1000 mt_10_1_3</v>
      </c>
      <c r="G2353" s="663"/>
    </row>
    <row r="2354" spans="1:7" ht="13.5" thickBot="1" x14ac:dyDescent="0.25">
      <c r="A2354" s="369" t="str">
        <f>Cover!$G$25</f>
        <v>NO</v>
      </c>
      <c r="B2354" s="324" t="s">
        <v>290</v>
      </c>
      <c r="C2354" s="320">
        <v>2012</v>
      </c>
      <c r="D2354" s="324" t="s">
        <v>360</v>
      </c>
      <c r="E2354" s="338" t="s">
        <v>140</v>
      </c>
      <c r="F2354" s="320" t="str">
        <f t="shared" si="36"/>
        <v>NO_M_2012_1000 mt_10_1_4</v>
      </c>
      <c r="G2354" s="663"/>
    </row>
    <row r="2355" spans="1:7" ht="13.5" thickBot="1" x14ac:dyDescent="0.25">
      <c r="A2355" s="369" t="str">
        <f>Cover!$G$25</f>
        <v>NO</v>
      </c>
      <c r="B2355" s="322" t="s">
        <v>290</v>
      </c>
      <c r="C2355" s="320">
        <v>2012</v>
      </c>
      <c r="D2355" s="322" t="s">
        <v>360</v>
      </c>
      <c r="E2355" s="331" t="s">
        <v>141</v>
      </c>
      <c r="F2355" s="320" t="str">
        <f t="shared" si="36"/>
        <v>NO_M_2012_1000 mt_10_2</v>
      </c>
      <c r="G2355" s="663"/>
    </row>
    <row r="2356" spans="1:7" ht="13.5" thickBot="1" x14ac:dyDescent="0.25">
      <c r="A2356" s="369" t="str">
        <f>Cover!$G$25</f>
        <v>NO</v>
      </c>
      <c r="B2356" s="322" t="s">
        <v>290</v>
      </c>
      <c r="C2356" s="320">
        <v>2012</v>
      </c>
      <c r="D2356" s="322" t="s">
        <v>360</v>
      </c>
      <c r="E2356" s="331" t="s">
        <v>142</v>
      </c>
      <c r="F2356" s="320" t="str">
        <f t="shared" si="36"/>
        <v>NO_M_2012_1000 mt_10_3</v>
      </c>
      <c r="G2356" s="663"/>
    </row>
    <row r="2357" spans="1:7" ht="13.5" thickBot="1" x14ac:dyDescent="0.25">
      <c r="A2357" s="369" t="str">
        <f>Cover!$G$25</f>
        <v>NO</v>
      </c>
      <c r="B2357" s="322" t="s">
        <v>290</v>
      </c>
      <c r="C2357" s="320">
        <v>2012</v>
      </c>
      <c r="D2357" s="322" t="s">
        <v>360</v>
      </c>
      <c r="E2357" s="331" t="s">
        <v>143</v>
      </c>
      <c r="F2357" s="320" t="str">
        <f t="shared" si="36"/>
        <v>NO_M_2012_1000 mt_10_3_1</v>
      </c>
      <c r="G2357" s="663"/>
    </row>
    <row r="2358" spans="1:7" ht="13.5" thickBot="1" x14ac:dyDescent="0.25">
      <c r="A2358" s="369" t="str">
        <f>Cover!$G$25</f>
        <v>NO</v>
      </c>
      <c r="B2358" s="322" t="s">
        <v>290</v>
      </c>
      <c r="C2358" s="320">
        <v>2012</v>
      </c>
      <c r="D2358" s="322" t="s">
        <v>360</v>
      </c>
      <c r="E2358" s="331" t="s">
        <v>144</v>
      </c>
      <c r="F2358" s="320" t="str">
        <f t="shared" si="36"/>
        <v>NO_M_2012_1000 mt_10_3_2</v>
      </c>
      <c r="G2358" s="663"/>
    </row>
    <row r="2359" spans="1:7" ht="13.5" thickBot="1" x14ac:dyDescent="0.25">
      <c r="A2359" s="369" t="str">
        <f>Cover!$G$25</f>
        <v>NO</v>
      </c>
      <c r="B2359" s="322" t="s">
        <v>290</v>
      </c>
      <c r="C2359" s="320">
        <v>2012</v>
      </c>
      <c r="D2359" s="322" t="s">
        <v>360</v>
      </c>
      <c r="E2359" s="331" t="s">
        <v>145</v>
      </c>
      <c r="F2359" s="320" t="str">
        <f t="shared" si="36"/>
        <v>NO_M_2012_1000 mt_10_3_3</v>
      </c>
      <c r="G2359" s="663"/>
    </row>
    <row r="2360" spans="1:7" ht="13.5" thickBot="1" x14ac:dyDescent="0.25">
      <c r="A2360" s="369" t="str">
        <f>Cover!$G$25</f>
        <v>NO</v>
      </c>
      <c r="B2360" s="322" t="s">
        <v>290</v>
      </c>
      <c r="C2360" s="320">
        <v>2012</v>
      </c>
      <c r="D2360" s="322" t="s">
        <v>360</v>
      </c>
      <c r="E2360" s="331" t="s">
        <v>146</v>
      </c>
      <c r="F2360" s="320" t="str">
        <f t="shared" si="36"/>
        <v>NO_M_2012_1000 mt_10_3_4</v>
      </c>
      <c r="G2360" s="663"/>
    </row>
    <row r="2361" spans="1:7" ht="13.5" thickBot="1" x14ac:dyDescent="0.25">
      <c r="A2361" s="369" t="str">
        <f>Cover!$G$25</f>
        <v>NO</v>
      </c>
      <c r="B2361" s="322" t="s">
        <v>290</v>
      </c>
      <c r="C2361" s="320">
        <v>2012</v>
      </c>
      <c r="D2361" s="322" t="s">
        <v>360</v>
      </c>
      <c r="E2361" s="331" t="s">
        <v>147</v>
      </c>
      <c r="F2361" s="320" t="str">
        <f t="shared" si="36"/>
        <v>NO_M_2012_1000 mt_10_4</v>
      </c>
      <c r="G2361" s="663"/>
    </row>
    <row r="2362" spans="1:7" ht="13.5" thickBot="1" x14ac:dyDescent="0.25">
      <c r="A2362" s="369" t="str">
        <f>Cover!$G$25</f>
        <v>NO</v>
      </c>
      <c r="B2362" s="322" t="s">
        <v>290</v>
      </c>
      <c r="C2362" s="320">
        <v>2012</v>
      </c>
      <c r="D2362" s="322" t="s">
        <v>214</v>
      </c>
      <c r="E2362" s="331">
        <v>1</v>
      </c>
      <c r="F2362" s="320" t="str">
        <f t="shared" si="36"/>
        <v>NO_M_2012_1000 NAC_1</v>
      </c>
      <c r="G2362" s="663"/>
    </row>
    <row r="2363" spans="1:7" ht="13.5" thickBot="1" x14ac:dyDescent="0.25">
      <c r="A2363" s="369" t="str">
        <f>Cover!$G$25</f>
        <v>NO</v>
      </c>
      <c r="B2363" s="322" t="s">
        <v>290</v>
      </c>
      <c r="C2363" s="320">
        <v>2012</v>
      </c>
      <c r="D2363" s="322" t="s">
        <v>214</v>
      </c>
      <c r="E2363" s="331" t="s">
        <v>93</v>
      </c>
      <c r="F2363" s="320" t="str">
        <f t="shared" si="36"/>
        <v>NO_M_2012_1000 NAC_1_1</v>
      </c>
      <c r="G2363" s="663"/>
    </row>
    <row r="2364" spans="1:7" ht="13.5" thickBot="1" x14ac:dyDescent="0.25">
      <c r="A2364" s="369" t="str">
        <f>Cover!$G$25</f>
        <v>NO</v>
      </c>
      <c r="B2364" s="322" t="s">
        <v>290</v>
      </c>
      <c r="C2364" s="320">
        <v>2012</v>
      </c>
      <c r="D2364" s="322" t="s">
        <v>214</v>
      </c>
      <c r="E2364" s="331" t="s">
        <v>96</v>
      </c>
      <c r="F2364" s="320" t="str">
        <f t="shared" si="36"/>
        <v>NO_M_2012_1000 NAC_1_2</v>
      </c>
      <c r="G2364" s="663"/>
    </row>
    <row r="2365" spans="1:7" ht="13.5" thickBot="1" x14ac:dyDescent="0.25">
      <c r="A2365" s="369" t="str">
        <f>Cover!$G$25</f>
        <v>NO</v>
      </c>
      <c r="B2365" s="322" t="s">
        <v>290</v>
      </c>
      <c r="C2365" s="320">
        <v>2012</v>
      </c>
      <c r="D2365" s="322" t="s">
        <v>214</v>
      </c>
      <c r="E2365" s="331" t="s">
        <v>97</v>
      </c>
      <c r="F2365" s="320" t="str">
        <f t="shared" si="36"/>
        <v>NO_M_2012_1000 NAC_1_2_C</v>
      </c>
      <c r="G2365" s="663"/>
    </row>
    <row r="2366" spans="1:7" ht="13.5" thickBot="1" x14ac:dyDescent="0.25">
      <c r="A2366" s="369" t="str">
        <f>Cover!$G$25</f>
        <v>NO</v>
      </c>
      <c r="B2366" s="322" t="s">
        <v>290</v>
      </c>
      <c r="C2366" s="320">
        <v>2012</v>
      </c>
      <c r="D2366" s="322" t="s">
        <v>214</v>
      </c>
      <c r="E2366" s="331" t="s">
        <v>98</v>
      </c>
      <c r="F2366" s="320" t="str">
        <f t="shared" si="36"/>
        <v>NO_M_2012_1000 NAC_1_2_NC</v>
      </c>
      <c r="G2366" s="663"/>
    </row>
    <row r="2367" spans="1:7" ht="13.5" thickBot="1" x14ac:dyDescent="0.25">
      <c r="A2367" s="369" t="str">
        <f>Cover!$G$25</f>
        <v>NO</v>
      </c>
      <c r="B2367" s="322" t="s">
        <v>290</v>
      </c>
      <c r="C2367" s="320">
        <v>2012</v>
      </c>
      <c r="D2367" s="322" t="s">
        <v>214</v>
      </c>
      <c r="E2367" s="331" t="s">
        <v>99</v>
      </c>
      <c r="F2367" s="320" t="str">
        <f t="shared" si="36"/>
        <v>NO_M_2012_1000 NAC_1_2_NC_T</v>
      </c>
      <c r="G2367" s="663"/>
    </row>
    <row r="2368" spans="1:7" ht="13.5" thickBot="1" x14ac:dyDescent="0.25">
      <c r="A2368" s="369" t="str">
        <f>Cover!$G$25</f>
        <v>NO</v>
      </c>
      <c r="B2368" s="322" t="s">
        <v>290</v>
      </c>
      <c r="C2368" s="320">
        <v>2012</v>
      </c>
      <c r="D2368" s="322" t="s">
        <v>214</v>
      </c>
      <c r="E2368" s="331">
        <v>2</v>
      </c>
      <c r="F2368" s="320" t="str">
        <f t="shared" si="36"/>
        <v>NO_M_2012_1000 NAC_2</v>
      </c>
      <c r="G2368" s="663"/>
    </row>
    <row r="2369" spans="1:7" ht="13.5" thickBot="1" x14ac:dyDescent="0.25">
      <c r="A2369" s="369" t="str">
        <f>Cover!$G$25</f>
        <v>NO</v>
      </c>
      <c r="B2369" s="322" t="s">
        <v>290</v>
      </c>
      <c r="C2369" s="320">
        <v>2012</v>
      </c>
      <c r="D2369" s="322" t="s">
        <v>214</v>
      </c>
      <c r="E2369" s="331">
        <v>3</v>
      </c>
      <c r="F2369" s="320" t="str">
        <f t="shared" si="36"/>
        <v>NO_M_2012_1000 NAC_3</v>
      </c>
      <c r="G2369" s="663"/>
    </row>
    <row r="2370" spans="1:7" ht="13.5" thickBot="1" x14ac:dyDescent="0.25">
      <c r="A2370" s="369" t="str">
        <f>Cover!$G$25</f>
        <v>NO</v>
      </c>
      <c r="B2370" s="322" t="s">
        <v>290</v>
      </c>
      <c r="C2370" s="320">
        <v>2012</v>
      </c>
      <c r="D2370" s="322" t="s">
        <v>214</v>
      </c>
      <c r="E2370" s="331" t="s">
        <v>378</v>
      </c>
      <c r="F2370" s="320" t="str">
        <f t="shared" si="36"/>
        <v>NO_M_2012_1000 NAC_3_1</v>
      </c>
      <c r="G2370" s="663"/>
    </row>
    <row r="2371" spans="1:7" ht="13.5" thickBot="1" x14ac:dyDescent="0.25">
      <c r="A2371" s="369" t="str">
        <f>Cover!$G$25</f>
        <v>NO</v>
      </c>
      <c r="B2371" s="322" t="s">
        <v>290</v>
      </c>
      <c r="C2371" s="320">
        <v>2012</v>
      </c>
      <c r="D2371" s="322" t="s">
        <v>214</v>
      </c>
      <c r="E2371" s="331" t="s">
        <v>379</v>
      </c>
      <c r="F2371" s="320" t="str">
        <f t="shared" ref="F2371:F2434" si="37">CONCATENATE(A2371,"_",B2371,"_",C2371,"_",D2371,"_",E2371)</f>
        <v>NO_M_2012_1000 NAC_3_2</v>
      </c>
      <c r="G2371" s="663"/>
    </row>
    <row r="2372" spans="1:7" ht="13.5" thickBot="1" x14ac:dyDescent="0.25">
      <c r="A2372" s="369" t="str">
        <f>Cover!$G$25</f>
        <v>NO</v>
      </c>
      <c r="B2372" s="322" t="s">
        <v>290</v>
      </c>
      <c r="C2372" s="320">
        <v>2012</v>
      </c>
      <c r="D2372" s="322" t="s">
        <v>214</v>
      </c>
      <c r="E2372" s="331">
        <v>4</v>
      </c>
      <c r="F2372" s="320" t="str">
        <f t="shared" si="37"/>
        <v>NO_M_2012_1000 NAC_4</v>
      </c>
      <c r="G2372" s="663"/>
    </row>
    <row r="2373" spans="1:7" ht="13.5" thickBot="1" x14ac:dyDescent="0.25">
      <c r="A2373" s="369" t="str">
        <f>Cover!$G$25</f>
        <v>NO</v>
      </c>
      <c r="B2373" s="322" t="s">
        <v>290</v>
      </c>
      <c r="C2373" s="320">
        <v>2012</v>
      </c>
      <c r="D2373" s="322" t="s">
        <v>214</v>
      </c>
      <c r="E2373" s="331" t="s">
        <v>380</v>
      </c>
      <c r="F2373" s="320" t="str">
        <f t="shared" si="37"/>
        <v>NO_M_2012_1000 NAC_4_1</v>
      </c>
      <c r="G2373" s="663"/>
    </row>
    <row r="2374" spans="1:7" ht="13.5" thickBot="1" x14ac:dyDescent="0.25">
      <c r="A2374" s="369" t="str">
        <f>Cover!$G$25</f>
        <v>NO</v>
      </c>
      <c r="B2374" s="322" t="s">
        <v>290</v>
      </c>
      <c r="C2374" s="320">
        <v>2012</v>
      </c>
      <c r="D2374" s="322" t="s">
        <v>214</v>
      </c>
      <c r="E2374" s="331" t="s">
        <v>381</v>
      </c>
      <c r="F2374" s="320" t="str">
        <f t="shared" si="37"/>
        <v>NO_M_2012_1000 NAC_4_2</v>
      </c>
      <c r="G2374" s="663"/>
    </row>
    <row r="2375" spans="1:7" ht="13.5" thickBot="1" x14ac:dyDescent="0.25">
      <c r="A2375" s="369" t="str">
        <f>Cover!$G$25</f>
        <v>NO</v>
      </c>
      <c r="B2375" s="322" t="s">
        <v>290</v>
      </c>
      <c r="C2375" s="320">
        <v>2012</v>
      </c>
      <c r="D2375" s="322" t="s">
        <v>214</v>
      </c>
      <c r="E2375" s="331">
        <v>5</v>
      </c>
      <c r="F2375" s="320" t="str">
        <f t="shared" si="37"/>
        <v>NO_M_2012_1000 NAC_5</v>
      </c>
      <c r="G2375" s="663"/>
    </row>
    <row r="2376" spans="1:7" ht="13.5" thickBot="1" x14ac:dyDescent="0.25">
      <c r="A2376" s="369" t="str">
        <f>Cover!$G$25</f>
        <v>NO</v>
      </c>
      <c r="B2376" s="322" t="s">
        <v>290</v>
      </c>
      <c r="C2376" s="320">
        <v>2012</v>
      </c>
      <c r="D2376" s="322" t="s">
        <v>214</v>
      </c>
      <c r="E2376" s="331" t="s">
        <v>109</v>
      </c>
      <c r="F2376" s="320" t="str">
        <f t="shared" si="37"/>
        <v>NO_M_2012_1000 NAC_5_C</v>
      </c>
      <c r="G2376" s="663"/>
    </row>
    <row r="2377" spans="1:7" ht="13.5" thickBot="1" x14ac:dyDescent="0.25">
      <c r="A2377" s="369" t="str">
        <f>Cover!$G$25</f>
        <v>NO</v>
      </c>
      <c r="B2377" s="322" t="s">
        <v>290</v>
      </c>
      <c r="C2377" s="320">
        <v>2012</v>
      </c>
      <c r="D2377" s="322" t="s">
        <v>214</v>
      </c>
      <c r="E2377" s="331" t="s">
        <v>110</v>
      </c>
      <c r="F2377" s="320" t="str">
        <f t="shared" si="37"/>
        <v>NO_M_2012_1000 NAC_5_NC</v>
      </c>
      <c r="G2377" s="663"/>
    </row>
    <row r="2378" spans="1:7" ht="13.5" thickBot="1" x14ac:dyDescent="0.25">
      <c r="A2378" s="369" t="str">
        <f>Cover!$G$25</f>
        <v>NO</v>
      </c>
      <c r="B2378" s="322" t="s">
        <v>290</v>
      </c>
      <c r="C2378" s="320">
        <v>2012</v>
      </c>
      <c r="D2378" s="322" t="s">
        <v>214</v>
      </c>
      <c r="E2378" s="331" t="s">
        <v>111</v>
      </c>
      <c r="F2378" s="320" t="str">
        <f t="shared" si="37"/>
        <v>NO_M_2012_1000 NAC_5_NC_T</v>
      </c>
      <c r="G2378" s="663"/>
    </row>
    <row r="2379" spans="1:7" ht="13.5" thickBot="1" x14ac:dyDescent="0.25">
      <c r="A2379" s="369" t="str">
        <f>Cover!$G$25</f>
        <v>NO</v>
      </c>
      <c r="B2379" s="322" t="s">
        <v>290</v>
      </c>
      <c r="C2379" s="320">
        <v>2012</v>
      </c>
      <c r="D2379" s="322" t="s">
        <v>214</v>
      </c>
      <c r="E2379" s="331">
        <v>6</v>
      </c>
      <c r="F2379" s="320" t="str">
        <f t="shared" si="37"/>
        <v>NO_M_2012_1000 NAC_6</v>
      </c>
      <c r="G2379" s="663"/>
    </row>
    <row r="2380" spans="1:7" ht="13.5" thickBot="1" x14ac:dyDescent="0.25">
      <c r="A2380" s="369" t="str">
        <f>Cover!$G$25</f>
        <v>NO</v>
      </c>
      <c r="B2380" s="322" t="s">
        <v>290</v>
      </c>
      <c r="C2380" s="320">
        <v>2012</v>
      </c>
      <c r="D2380" s="322" t="s">
        <v>214</v>
      </c>
      <c r="E2380" s="331" t="s">
        <v>112</v>
      </c>
      <c r="F2380" s="320" t="str">
        <f t="shared" si="37"/>
        <v>NO_M_2012_1000 NAC_6_1</v>
      </c>
      <c r="G2380" s="663"/>
    </row>
    <row r="2381" spans="1:7" ht="13.5" thickBot="1" x14ac:dyDescent="0.25">
      <c r="A2381" s="369" t="str">
        <f>Cover!$G$25</f>
        <v>NO</v>
      </c>
      <c r="B2381" s="322" t="s">
        <v>290</v>
      </c>
      <c r="C2381" s="320">
        <v>2012</v>
      </c>
      <c r="D2381" s="322" t="s">
        <v>214</v>
      </c>
      <c r="E2381" s="331" t="s">
        <v>113</v>
      </c>
      <c r="F2381" s="320" t="str">
        <f t="shared" si="37"/>
        <v>NO_M_2012_1000 NAC_6_1_C</v>
      </c>
      <c r="G2381" s="663"/>
    </row>
    <row r="2382" spans="1:7" ht="13.5" thickBot="1" x14ac:dyDescent="0.25">
      <c r="A2382" s="369" t="str">
        <f>Cover!$G$25</f>
        <v>NO</v>
      </c>
      <c r="B2382" s="322" t="s">
        <v>290</v>
      </c>
      <c r="C2382" s="320">
        <v>2012</v>
      </c>
      <c r="D2382" s="322" t="s">
        <v>214</v>
      </c>
      <c r="E2382" s="331" t="s">
        <v>114</v>
      </c>
      <c r="F2382" s="320" t="str">
        <f t="shared" si="37"/>
        <v>NO_M_2012_1000 NAC_6_1_NC</v>
      </c>
      <c r="G2382" s="663"/>
    </row>
    <row r="2383" spans="1:7" ht="13.5" thickBot="1" x14ac:dyDescent="0.25">
      <c r="A2383" s="369" t="str">
        <f>Cover!$G$25</f>
        <v>NO</v>
      </c>
      <c r="B2383" s="322" t="s">
        <v>290</v>
      </c>
      <c r="C2383" s="320">
        <v>2012</v>
      </c>
      <c r="D2383" s="322" t="s">
        <v>214</v>
      </c>
      <c r="E2383" s="331" t="s">
        <v>115</v>
      </c>
      <c r="F2383" s="320" t="str">
        <f t="shared" si="37"/>
        <v>NO_M_2012_1000 NAC_6_1_NC_T</v>
      </c>
      <c r="G2383" s="663"/>
    </row>
    <row r="2384" spans="1:7" ht="13.5" thickBot="1" x14ac:dyDescent="0.25">
      <c r="A2384" s="369" t="str">
        <f>Cover!$G$25</f>
        <v>NO</v>
      </c>
      <c r="B2384" s="322" t="s">
        <v>290</v>
      </c>
      <c r="C2384" s="320">
        <v>2012</v>
      </c>
      <c r="D2384" s="322" t="s">
        <v>214</v>
      </c>
      <c r="E2384" s="331" t="s">
        <v>116</v>
      </c>
      <c r="F2384" s="320" t="str">
        <f t="shared" si="37"/>
        <v>NO_M_2012_1000 NAC_6_2</v>
      </c>
      <c r="G2384" s="663"/>
    </row>
    <row r="2385" spans="1:7" ht="13.5" thickBot="1" x14ac:dyDescent="0.25">
      <c r="A2385" s="369" t="str">
        <f>Cover!$G$25</f>
        <v>NO</v>
      </c>
      <c r="B2385" s="322" t="s">
        <v>290</v>
      </c>
      <c r="C2385" s="320">
        <v>2012</v>
      </c>
      <c r="D2385" s="322" t="s">
        <v>214</v>
      </c>
      <c r="E2385" s="331" t="s">
        <v>117</v>
      </c>
      <c r="F2385" s="320" t="str">
        <f t="shared" si="37"/>
        <v>NO_M_2012_1000 NAC_6_2_C</v>
      </c>
      <c r="G2385" s="663"/>
    </row>
    <row r="2386" spans="1:7" ht="13.5" thickBot="1" x14ac:dyDescent="0.25">
      <c r="A2386" s="369" t="str">
        <f>Cover!$G$25</f>
        <v>NO</v>
      </c>
      <c r="B2386" s="322" t="s">
        <v>290</v>
      </c>
      <c r="C2386" s="320">
        <v>2012</v>
      </c>
      <c r="D2386" s="322" t="s">
        <v>214</v>
      </c>
      <c r="E2386" s="331" t="s">
        <v>118</v>
      </c>
      <c r="F2386" s="320" t="str">
        <f t="shared" si="37"/>
        <v>NO_M_2012_1000 NAC_6_2_NC</v>
      </c>
      <c r="G2386" s="663"/>
    </row>
    <row r="2387" spans="1:7" ht="13.5" thickBot="1" x14ac:dyDescent="0.25">
      <c r="A2387" s="369" t="str">
        <f>Cover!$G$25</f>
        <v>NO</v>
      </c>
      <c r="B2387" s="322" t="s">
        <v>290</v>
      </c>
      <c r="C2387" s="320">
        <v>2012</v>
      </c>
      <c r="D2387" s="322" t="s">
        <v>214</v>
      </c>
      <c r="E2387" s="331" t="s">
        <v>119</v>
      </c>
      <c r="F2387" s="320" t="str">
        <f t="shared" si="37"/>
        <v>NO_M_2012_1000 NAC_6_2_NC_T</v>
      </c>
      <c r="G2387" s="663"/>
    </row>
    <row r="2388" spans="1:7" ht="13.5" thickBot="1" x14ac:dyDescent="0.25">
      <c r="A2388" s="369" t="str">
        <f>Cover!$G$25</f>
        <v>NO</v>
      </c>
      <c r="B2388" s="322" t="s">
        <v>290</v>
      </c>
      <c r="C2388" s="320">
        <v>2012</v>
      </c>
      <c r="D2388" s="322" t="s">
        <v>214</v>
      </c>
      <c r="E2388" s="331" t="s">
        <v>120</v>
      </c>
      <c r="F2388" s="320" t="str">
        <f t="shared" si="37"/>
        <v>NO_M_2012_1000 NAC_6_3</v>
      </c>
      <c r="G2388" s="663"/>
    </row>
    <row r="2389" spans="1:7" ht="13.5" thickBot="1" x14ac:dyDescent="0.25">
      <c r="A2389" s="369" t="str">
        <f>Cover!$G$25</f>
        <v>NO</v>
      </c>
      <c r="B2389" s="322" t="s">
        <v>290</v>
      </c>
      <c r="C2389" s="320">
        <v>2012</v>
      </c>
      <c r="D2389" s="322" t="s">
        <v>214</v>
      </c>
      <c r="E2389" s="331" t="s">
        <v>121</v>
      </c>
      <c r="F2389" s="320" t="str">
        <f t="shared" si="37"/>
        <v>NO_M_2012_1000 NAC_6_3_1</v>
      </c>
      <c r="G2389" s="663"/>
    </row>
    <row r="2390" spans="1:7" ht="13.5" thickBot="1" x14ac:dyDescent="0.25">
      <c r="A2390" s="369" t="str">
        <f>Cover!$G$25</f>
        <v>NO</v>
      </c>
      <c r="B2390" s="322" t="s">
        <v>290</v>
      </c>
      <c r="C2390" s="320">
        <v>2012</v>
      </c>
      <c r="D2390" s="322" t="s">
        <v>214</v>
      </c>
      <c r="E2390" s="331" t="s">
        <v>122</v>
      </c>
      <c r="F2390" s="320" t="str">
        <f t="shared" si="37"/>
        <v>NO_M_2012_1000 NAC_6_4</v>
      </c>
      <c r="G2390" s="663"/>
    </row>
    <row r="2391" spans="1:7" ht="13.5" thickBot="1" x14ac:dyDescent="0.25">
      <c r="A2391" s="369" t="str">
        <f>Cover!$G$25</f>
        <v>NO</v>
      </c>
      <c r="B2391" s="322" t="s">
        <v>290</v>
      </c>
      <c r="C2391" s="320">
        <v>2012</v>
      </c>
      <c r="D2391" s="322" t="s">
        <v>214</v>
      </c>
      <c r="E2391" s="331" t="s">
        <v>123</v>
      </c>
      <c r="F2391" s="320" t="str">
        <f t="shared" si="37"/>
        <v>NO_M_2012_1000 NAC_6_4_1</v>
      </c>
      <c r="G2391" s="663"/>
    </row>
    <row r="2392" spans="1:7" ht="13.5" thickBot="1" x14ac:dyDescent="0.25">
      <c r="A2392" s="369" t="str">
        <f>Cover!$G$25</f>
        <v>NO</v>
      </c>
      <c r="B2392" s="322" t="s">
        <v>290</v>
      </c>
      <c r="C2392" s="320">
        <v>2012</v>
      </c>
      <c r="D2392" s="322" t="s">
        <v>214</v>
      </c>
      <c r="E2392" s="331" t="s">
        <v>124</v>
      </c>
      <c r="F2392" s="320" t="str">
        <f t="shared" si="37"/>
        <v>NO_M_2012_1000 NAC_6_4_2</v>
      </c>
      <c r="G2392" s="663"/>
    </row>
    <row r="2393" spans="1:7" ht="13.5" thickBot="1" x14ac:dyDescent="0.25">
      <c r="A2393" s="369" t="str">
        <f>Cover!$G$25</f>
        <v>NO</v>
      </c>
      <c r="B2393" s="322" t="s">
        <v>290</v>
      </c>
      <c r="C2393" s="320">
        <v>2012</v>
      </c>
      <c r="D2393" s="322" t="s">
        <v>214</v>
      </c>
      <c r="E2393" s="331" t="s">
        <v>125</v>
      </c>
      <c r="F2393" s="320" t="str">
        <f t="shared" si="37"/>
        <v>NO_M_2012_1000 NAC_6_4_3</v>
      </c>
      <c r="G2393" s="663"/>
    </row>
    <row r="2394" spans="1:7" ht="13.5" thickBot="1" x14ac:dyDescent="0.25">
      <c r="A2394" s="369" t="str">
        <f>Cover!$G$25</f>
        <v>NO</v>
      </c>
      <c r="B2394" s="322" t="s">
        <v>290</v>
      </c>
      <c r="C2394" s="320">
        <v>2012</v>
      </c>
      <c r="D2394" s="322" t="s">
        <v>214</v>
      </c>
      <c r="E2394" s="331">
        <v>7</v>
      </c>
      <c r="F2394" s="320" t="str">
        <f t="shared" si="37"/>
        <v>NO_M_2012_1000 NAC_7</v>
      </c>
      <c r="G2394" s="663"/>
    </row>
    <row r="2395" spans="1:7" ht="13.5" thickBot="1" x14ac:dyDescent="0.25">
      <c r="A2395" s="369" t="str">
        <f>Cover!$G$25</f>
        <v>NO</v>
      </c>
      <c r="B2395" s="322" t="s">
        <v>290</v>
      </c>
      <c r="C2395" s="320">
        <v>2012</v>
      </c>
      <c r="D2395" s="322" t="s">
        <v>214</v>
      </c>
      <c r="E2395" s="331" t="s">
        <v>126</v>
      </c>
      <c r="F2395" s="320" t="str">
        <f t="shared" si="37"/>
        <v>NO_M_2012_1000 NAC_7_1</v>
      </c>
      <c r="G2395" s="663"/>
    </row>
    <row r="2396" spans="1:7" ht="13.5" thickBot="1" x14ac:dyDescent="0.25">
      <c r="A2396" s="369" t="str">
        <f>Cover!$G$25</f>
        <v>NO</v>
      </c>
      <c r="B2396" s="322" t="s">
        <v>290</v>
      </c>
      <c r="C2396" s="320">
        <v>2012</v>
      </c>
      <c r="D2396" s="322" t="s">
        <v>214</v>
      </c>
      <c r="E2396" s="331" t="s">
        <v>127</v>
      </c>
      <c r="F2396" s="320" t="str">
        <f t="shared" si="37"/>
        <v>NO_M_2012_1000 NAC_7_2</v>
      </c>
      <c r="G2396" s="663"/>
    </row>
    <row r="2397" spans="1:7" ht="13.5" thickBot="1" x14ac:dyDescent="0.25">
      <c r="A2397" s="369" t="str">
        <f>Cover!$G$25</f>
        <v>NO</v>
      </c>
      <c r="B2397" s="322" t="s">
        <v>290</v>
      </c>
      <c r="C2397" s="320">
        <v>2012</v>
      </c>
      <c r="D2397" s="322" t="s">
        <v>214</v>
      </c>
      <c r="E2397" s="331" t="s">
        <v>128</v>
      </c>
      <c r="F2397" s="320" t="str">
        <f t="shared" si="37"/>
        <v>NO_M_2012_1000 NAC_7_3</v>
      </c>
      <c r="G2397" s="663"/>
    </row>
    <row r="2398" spans="1:7" ht="13.5" thickBot="1" x14ac:dyDescent="0.25">
      <c r="A2398" s="369" t="str">
        <f>Cover!$G$25</f>
        <v>NO</v>
      </c>
      <c r="B2398" s="322" t="s">
        <v>290</v>
      </c>
      <c r="C2398" s="320">
        <v>2012</v>
      </c>
      <c r="D2398" s="322" t="s">
        <v>214</v>
      </c>
      <c r="E2398" s="331" t="s">
        <v>129</v>
      </c>
      <c r="F2398" s="320" t="str">
        <f t="shared" si="37"/>
        <v>NO_M_2012_1000 NAC_7_3_1</v>
      </c>
      <c r="G2398" s="663"/>
    </row>
    <row r="2399" spans="1:7" ht="13.5" thickBot="1" x14ac:dyDescent="0.25">
      <c r="A2399" s="369" t="str">
        <f>Cover!$G$25</f>
        <v>NO</v>
      </c>
      <c r="B2399" s="322" t="s">
        <v>290</v>
      </c>
      <c r="C2399" s="320">
        <v>2012</v>
      </c>
      <c r="D2399" s="322" t="s">
        <v>214</v>
      </c>
      <c r="E2399" s="331" t="s">
        <v>130</v>
      </c>
      <c r="F2399" s="320" t="str">
        <f t="shared" si="37"/>
        <v>NO_M_2012_1000 NAC_7_3_2</v>
      </c>
      <c r="G2399" s="663"/>
    </row>
    <row r="2400" spans="1:7" ht="13.5" thickBot="1" x14ac:dyDescent="0.25">
      <c r="A2400" s="369" t="str">
        <f>Cover!$G$25</f>
        <v>NO</v>
      </c>
      <c r="B2400" s="322" t="s">
        <v>290</v>
      </c>
      <c r="C2400" s="320">
        <v>2012</v>
      </c>
      <c r="D2400" s="322" t="s">
        <v>214</v>
      </c>
      <c r="E2400" s="331" t="s">
        <v>131</v>
      </c>
      <c r="F2400" s="320" t="str">
        <f t="shared" si="37"/>
        <v>NO_M_2012_1000 NAC_7_3_3</v>
      </c>
      <c r="G2400" s="663"/>
    </row>
    <row r="2401" spans="1:7" ht="13.5" thickBot="1" x14ac:dyDescent="0.25">
      <c r="A2401" s="369" t="str">
        <f>Cover!$G$25</f>
        <v>NO</v>
      </c>
      <c r="B2401" s="322" t="s">
        <v>290</v>
      </c>
      <c r="C2401" s="320">
        <v>2012</v>
      </c>
      <c r="D2401" s="322" t="s">
        <v>214</v>
      </c>
      <c r="E2401" s="331" t="s">
        <v>132</v>
      </c>
      <c r="F2401" s="320" t="str">
        <f t="shared" si="37"/>
        <v>NO_M_2012_1000 NAC_7_3_4</v>
      </c>
      <c r="G2401" s="663"/>
    </row>
    <row r="2402" spans="1:7" ht="13.5" thickBot="1" x14ac:dyDescent="0.25">
      <c r="A2402" s="369" t="str">
        <f>Cover!$G$25</f>
        <v>NO</v>
      </c>
      <c r="B2402" s="322" t="s">
        <v>290</v>
      </c>
      <c r="C2402" s="320">
        <v>2012</v>
      </c>
      <c r="D2402" s="322" t="s">
        <v>214</v>
      </c>
      <c r="E2402" s="331" t="s">
        <v>133</v>
      </c>
      <c r="F2402" s="320" t="str">
        <f t="shared" si="37"/>
        <v>NO_M_2012_1000 NAC_7_4</v>
      </c>
      <c r="G2402" s="663"/>
    </row>
    <row r="2403" spans="1:7" ht="13.5" thickBot="1" x14ac:dyDescent="0.25">
      <c r="A2403" s="369" t="str">
        <f>Cover!$G$25</f>
        <v>NO</v>
      </c>
      <c r="B2403" s="322" t="s">
        <v>290</v>
      </c>
      <c r="C2403" s="320">
        <v>2012</v>
      </c>
      <c r="D2403" s="322" t="s">
        <v>214</v>
      </c>
      <c r="E2403" s="331">
        <v>8</v>
      </c>
      <c r="F2403" s="320" t="str">
        <f t="shared" si="37"/>
        <v>NO_M_2012_1000 NAC_8</v>
      </c>
      <c r="G2403" s="663"/>
    </row>
    <row r="2404" spans="1:7" ht="13.5" thickBot="1" x14ac:dyDescent="0.25">
      <c r="A2404" s="369" t="str">
        <f>Cover!$G$25</f>
        <v>NO</v>
      </c>
      <c r="B2404" s="322" t="s">
        <v>290</v>
      </c>
      <c r="C2404" s="320">
        <v>2012</v>
      </c>
      <c r="D2404" s="322" t="s">
        <v>214</v>
      </c>
      <c r="E2404" s="331" t="s">
        <v>134</v>
      </c>
      <c r="F2404" s="320" t="str">
        <f t="shared" si="37"/>
        <v>NO_M_2012_1000 NAC_8_1</v>
      </c>
      <c r="G2404" s="663"/>
    </row>
    <row r="2405" spans="1:7" ht="13.5" thickBot="1" x14ac:dyDescent="0.25">
      <c r="A2405" s="369" t="str">
        <f>Cover!$G$25</f>
        <v>NO</v>
      </c>
      <c r="B2405" s="322" t="s">
        <v>290</v>
      </c>
      <c r="C2405" s="320">
        <v>2012</v>
      </c>
      <c r="D2405" s="322" t="s">
        <v>214</v>
      </c>
      <c r="E2405" s="331" t="s">
        <v>135</v>
      </c>
      <c r="F2405" s="320" t="str">
        <f t="shared" si="37"/>
        <v>NO_M_2012_1000 NAC_8_2</v>
      </c>
      <c r="G2405" s="663"/>
    </row>
    <row r="2406" spans="1:7" ht="13.5" thickBot="1" x14ac:dyDescent="0.25">
      <c r="A2406" s="369" t="str">
        <f>Cover!$G$25</f>
        <v>NO</v>
      </c>
      <c r="B2406" s="322" t="s">
        <v>290</v>
      </c>
      <c r="C2406" s="320">
        <v>2012</v>
      </c>
      <c r="D2406" s="322" t="s">
        <v>214</v>
      </c>
      <c r="E2406" s="331">
        <v>9</v>
      </c>
      <c r="F2406" s="320" t="str">
        <f t="shared" si="37"/>
        <v>NO_M_2012_1000 NAC_9</v>
      </c>
      <c r="G2406" s="663"/>
    </row>
    <row r="2407" spans="1:7" ht="13.5" thickBot="1" x14ac:dyDescent="0.25">
      <c r="A2407" s="369" t="str">
        <f>Cover!$G$25</f>
        <v>NO</v>
      </c>
      <c r="B2407" s="329" t="s">
        <v>290</v>
      </c>
      <c r="C2407" s="320">
        <v>2012</v>
      </c>
      <c r="D2407" s="329" t="s">
        <v>214</v>
      </c>
      <c r="E2407" s="339">
        <v>10</v>
      </c>
      <c r="F2407" s="320" t="str">
        <f t="shared" si="37"/>
        <v>NO_M_2012_1000 NAC_10</v>
      </c>
      <c r="G2407" s="663"/>
    </row>
    <row r="2408" spans="1:7" ht="13.5" thickBot="1" x14ac:dyDescent="0.25">
      <c r="A2408" s="369" t="str">
        <f>Cover!$G$25</f>
        <v>NO</v>
      </c>
      <c r="B2408" s="324" t="s">
        <v>290</v>
      </c>
      <c r="C2408" s="320">
        <v>2012</v>
      </c>
      <c r="D2408" s="324" t="s">
        <v>214</v>
      </c>
      <c r="E2408" s="338" t="s">
        <v>136</v>
      </c>
      <c r="F2408" s="320" t="str">
        <f t="shared" si="37"/>
        <v>NO_M_2012_1000 NAC_10_1</v>
      </c>
      <c r="G2408" s="663"/>
    </row>
    <row r="2409" spans="1:7" ht="13.5" thickBot="1" x14ac:dyDescent="0.25">
      <c r="A2409" s="369" t="str">
        <f>Cover!$G$25</f>
        <v>NO</v>
      </c>
      <c r="B2409" s="332" t="s">
        <v>290</v>
      </c>
      <c r="C2409" s="320">
        <v>2012</v>
      </c>
      <c r="D2409" s="322" t="s">
        <v>214</v>
      </c>
      <c r="E2409" s="331" t="s">
        <v>137</v>
      </c>
      <c r="F2409" s="320" t="str">
        <f t="shared" si="37"/>
        <v>NO_M_2012_1000 NAC_10_1_1</v>
      </c>
      <c r="G2409" s="663"/>
    </row>
    <row r="2410" spans="1:7" ht="13.5" thickBot="1" x14ac:dyDescent="0.25">
      <c r="A2410" s="369" t="str">
        <f>Cover!$G$25</f>
        <v>NO</v>
      </c>
      <c r="B2410" s="332" t="s">
        <v>290</v>
      </c>
      <c r="C2410" s="320">
        <v>2012</v>
      </c>
      <c r="D2410" s="322" t="s">
        <v>214</v>
      </c>
      <c r="E2410" s="331" t="s">
        <v>138</v>
      </c>
      <c r="F2410" s="320" t="str">
        <f t="shared" si="37"/>
        <v>NO_M_2012_1000 NAC_10_1_2</v>
      </c>
      <c r="G2410" s="663"/>
    </row>
    <row r="2411" spans="1:7" ht="13.5" thickBot="1" x14ac:dyDescent="0.25">
      <c r="A2411" s="369" t="str">
        <f>Cover!$G$25</f>
        <v>NO</v>
      </c>
      <c r="B2411" s="332" t="s">
        <v>290</v>
      </c>
      <c r="C2411" s="320">
        <v>2012</v>
      </c>
      <c r="D2411" s="322" t="s">
        <v>214</v>
      </c>
      <c r="E2411" s="331" t="s">
        <v>139</v>
      </c>
      <c r="F2411" s="320" t="str">
        <f t="shared" si="37"/>
        <v>NO_M_2012_1000 NAC_10_1_3</v>
      </c>
      <c r="G2411" s="663"/>
    </row>
    <row r="2412" spans="1:7" ht="13.5" thickBot="1" x14ac:dyDescent="0.25">
      <c r="A2412" s="369" t="str">
        <f>Cover!$G$25</f>
        <v>NO</v>
      </c>
      <c r="B2412" s="332" t="s">
        <v>290</v>
      </c>
      <c r="C2412" s="320">
        <v>2012</v>
      </c>
      <c r="D2412" s="322" t="s">
        <v>214</v>
      </c>
      <c r="E2412" s="331" t="s">
        <v>140</v>
      </c>
      <c r="F2412" s="320" t="str">
        <f t="shared" si="37"/>
        <v>NO_M_2012_1000 NAC_10_1_4</v>
      </c>
      <c r="G2412" s="663"/>
    </row>
    <row r="2413" spans="1:7" ht="13.5" thickBot="1" x14ac:dyDescent="0.25">
      <c r="A2413" s="369" t="str">
        <f>Cover!$G$25</f>
        <v>NO</v>
      </c>
      <c r="B2413" s="332" t="s">
        <v>290</v>
      </c>
      <c r="C2413" s="320">
        <v>2012</v>
      </c>
      <c r="D2413" s="322" t="s">
        <v>214</v>
      </c>
      <c r="E2413" s="331" t="s">
        <v>141</v>
      </c>
      <c r="F2413" s="320" t="str">
        <f t="shared" si="37"/>
        <v>NO_M_2012_1000 NAC_10_2</v>
      </c>
      <c r="G2413" s="663"/>
    </row>
    <row r="2414" spans="1:7" ht="13.5" thickBot="1" x14ac:dyDescent="0.25">
      <c r="A2414" s="369" t="str">
        <f>Cover!$G$25</f>
        <v>NO</v>
      </c>
      <c r="B2414" s="332" t="s">
        <v>290</v>
      </c>
      <c r="C2414" s="320">
        <v>2012</v>
      </c>
      <c r="D2414" s="322" t="s">
        <v>214</v>
      </c>
      <c r="E2414" s="331" t="s">
        <v>142</v>
      </c>
      <c r="F2414" s="320" t="str">
        <f t="shared" si="37"/>
        <v>NO_M_2012_1000 NAC_10_3</v>
      </c>
      <c r="G2414" s="663"/>
    </row>
    <row r="2415" spans="1:7" ht="13.5" thickBot="1" x14ac:dyDescent="0.25">
      <c r="A2415" s="369" t="str">
        <f>Cover!$G$25</f>
        <v>NO</v>
      </c>
      <c r="B2415" s="332" t="s">
        <v>290</v>
      </c>
      <c r="C2415" s="320">
        <v>2012</v>
      </c>
      <c r="D2415" s="322" t="s">
        <v>214</v>
      </c>
      <c r="E2415" s="331" t="s">
        <v>143</v>
      </c>
      <c r="F2415" s="320" t="str">
        <f t="shared" si="37"/>
        <v>NO_M_2012_1000 NAC_10_3_1</v>
      </c>
      <c r="G2415" s="663"/>
    </row>
    <row r="2416" spans="1:7" ht="13.5" thickBot="1" x14ac:dyDescent="0.25">
      <c r="A2416" s="369" t="str">
        <f>Cover!$G$25</f>
        <v>NO</v>
      </c>
      <c r="B2416" s="332" t="s">
        <v>290</v>
      </c>
      <c r="C2416" s="320">
        <v>2012</v>
      </c>
      <c r="D2416" s="322" t="s">
        <v>214</v>
      </c>
      <c r="E2416" s="331" t="s">
        <v>144</v>
      </c>
      <c r="F2416" s="320" t="str">
        <f t="shared" si="37"/>
        <v>NO_M_2012_1000 NAC_10_3_2</v>
      </c>
      <c r="G2416" s="663"/>
    </row>
    <row r="2417" spans="1:7" ht="13.5" thickBot="1" x14ac:dyDescent="0.25">
      <c r="A2417" s="369" t="str">
        <f>Cover!$G$25</f>
        <v>NO</v>
      </c>
      <c r="B2417" s="332" t="s">
        <v>290</v>
      </c>
      <c r="C2417" s="320">
        <v>2012</v>
      </c>
      <c r="D2417" s="322" t="s">
        <v>214</v>
      </c>
      <c r="E2417" s="331" t="s">
        <v>145</v>
      </c>
      <c r="F2417" s="320" t="str">
        <f t="shared" si="37"/>
        <v>NO_M_2012_1000 NAC_10_3_3</v>
      </c>
      <c r="G2417" s="663"/>
    </row>
    <row r="2418" spans="1:7" ht="13.5" thickBot="1" x14ac:dyDescent="0.25">
      <c r="A2418" s="369" t="str">
        <f>Cover!$G$25</f>
        <v>NO</v>
      </c>
      <c r="B2418" s="332" t="s">
        <v>290</v>
      </c>
      <c r="C2418" s="320">
        <v>2012</v>
      </c>
      <c r="D2418" s="322" t="s">
        <v>214</v>
      </c>
      <c r="E2418" s="331" t="s">
        <v>146</v>
      </c>
      <c r="F2418" s="320" t="str">
        <f t="shared" si="37"/>
        <v>NO_M_2012_1000 NAC_10_3_4</v>
      </c>
      <c r="G2418" s="663"/>
    </row>
    <row r="2419" spans="1:7" ht="13.5" thickBot="1" x14ac:dyDescent="0.25">
      <c r="A2419" s="369" t="str">
        <f>Cover!$G$25</f>
        <v>NO</v>
      </c>
      <c r="B2419" s="332" t="s">
        <v>290</v>
      </c>
      <c r="C2419" s="320">
        <v>2012</v>
      </c>
      <c r="D2419" s="322" t="s">
        <v>214</v>
      </c>
      <c r="E2419" s="331" t="s">
        <v>147</v>
      </c>
      <c r="F2419" s="320" t="str">
        <f t="shared" si="37"/>
        <v>NO_M_2012_1000 NAC_10_4</v>
      </c>
      <c r="G2419" s="663"/>
    </row>
    <row r="2420" spans="1:7" ht="13.5" thickBot="1" x14ac:dyDescent="0.25">
      <c r="A2420" s="369" t="str">
        <f>Cover!$G$25</f>
        <v>NO</v>
      </c>
      <c r="B2420" s="332" t="s">
        <v>294</v>
      </c>
      <c r="C2420" s="320">
        <v>2012</v>
      </c>
      <c r="D2420" s="322" t="s">
        <v>291</v>
      </c>
      <c r="E2420" s="331">
        <v>1</v>
      </c>
      <c r="F2420" s="320" t="str">
        <f t="shared" si="37"/>
        <v>NO_X_2012_1000 m3_1</v>
      </c>
      <c r="G2420" s="663"/>
    </row>
    <row r="2421" spans="1:7" ht="13.5" thickBot="1" x14ac:dyDescent="0.25">
      <c r="A2421" s="369" t="str">
        <f>Cover!$G$25</f>
        <v>NO</v>
      </c>
      <c r="B2421" s="332" t="s">
        <v>294</v>
      </c>
      <c r="C2421" s="320">
        <v>2012</v>
      </c>
      <c r="D2421" s="322" t="s">
        <v>291</v>
      </c>
      <c r="E2421" s="331" t="s">
        <v>93</v>
      </c>
      <c r="F2421" s="320" t="str">
        <f t="shared" si="37"/>
        <v>NO_X_2012_1000 m3_1_1</v>
      </c>
      <c r="G2421" s="663"/>
    </row>
    <row r="2422" spans="1:7" ht="13.5" thickBot="1" x14ac:dyDescent="0.25">
      <c r="A2422" s="369" t="str">
        <f>Cover!$G$25</f>
        <v>NO</v>
      </c>
      <c r="B2422" s="332" t="s">
        <v>294</v>
      </c>
      <c r="C2422" s="320">
        <v>2012</v>
      </c>
      <c r="D2422" s="322" t="s">
        <v>291</v>
      </c>
      <c r="E2422" s="331" t="s">
        <v>96</v>
      </c>
      <c r="F2422" s="320" t="str">
        <f t="shared" si="37"/>
        <v>NO_X_2012_1000 m3_1_2</v>
      </c>
      <c r="G2422" s="663"/>
    </row>
    <row r="2423" spans="1:7" ht="13.5" thickBot="1" x14ac:dyDescent="0.25">
      <c r="A2423" s="369" t="str">
        <f>Cover!$G$25</f>
        <v>NO</v>
      </c>
      <c r="B2423" s="332" t="s">
        <v>294</v>
      </c>
      <c r="C2423" s="320">
        <v>2012</v>
      </c>
      <c r="D2423" s="322" t="s">
        <v>291</v>
      </c>
      <c r="E2423" s="331" t="s">
        <v>97</v>
      </c>
      <c r="F2423" s="320" t="str">
        <f t="shared" si="37"/>
        <v>NO_X_2012_1000 m3_1_2_C</v>
      </c>
      <c r="G2423" s="663"/>
    </row>
    <row r="2424" spans="1:7" ht="13.5" thickBot="1" x14ac:dyDescent="0.25">
      <c r="A2424" s="369" t="str">
        <f>Cover!$G$25</f>
        <v>NO</v>
      </c>
      <c r="B2424" s="332" t="s">
        <v>294</v>
      </c>
      <c r="C2424" s="320">
        <v>2012</v>
      </c>
      <c r="D2424" s="322" t="s">
        <v>291</v>
      </c>
      <c r="E2424" s="331" t="s">
        <v>98</v>
      </c>
      <c r="F2424" s="320" t="str">
        <f t="shared" si="37"/>
        <v>NO_X_2012_1000 m3_1_2_NC</v>
      </c>
      <c r="G2424" s="663"/>
    </row>
    <row r="2425" spans="1:7" ht="13.5" thickBot="1" x14ac:dyDescent="0.25">
      <c r="A2425" s="369" t="str">
        <f>Cover!$G$25</f>
        <v>NO</v>
      </c>
      <c r="B2425" s="332" t="s">
        <v>294</v>
      </c>
      <c r="C2425" s="320">
        <v>2012</v>
      </c>
      <c r="D2425" s="322" t="s">
        <v>291</v>
      </c>
      <c r="E2425" s="331" t="s">
        <v>99</v>
      </c>
      <c r="F2425" s="320" t="str">
        <f t="shared" si="37"/>
        <v>NO_X_2012_1000 m3_1_2_NC_T</v>
      </c>
      <c r="G2425" s="663"/>
    </row>
    <row r="2426" spans="1:7" ht="13.5" thickBot="1" x14ac:dyDescent="0.25">
      <c r="A2426" s="369" t="str">
        <f>Cover!$G$25</f>
        <v>NO</v>
      </c>
      <c r="B2426" s="332" t="s">
        <v>294</v>
      </c>
      <c r="C2426" s="320">
        <v>2012</v>
      </c>
      <c r="D2426" s="322" t="s">
        <v>360</v>
      </c>
      <c r="E2426" s="331">
        <v>2</v>
      </c>
      <c r="F2426" s="320" t="str">
        <f t="shared" si="37"/>
        <v>NO_X_2012_1000 mt_2</v>
      </c>
      <c r="G2426" s="663"/>
    </row>
    <row r="2427" spans="1:7" ht="13.5" thickBot="1" x14ac:dyDescent="0.25">
      <c r="A2427" s="369" t="str">
        <f>Cover!$G$25</f>
        <v>NO</v>
      </c>
      <c r="B2427" s="332" t="s">
        <v>294</v>
      </c>
      <c r="C2427" s="320">
        <v>2012</v>
      </c>
      <c r="D2427" s="322" t="s">
        <v>291</v>
      </c>
      <c r="E2427" s="331">
        <v>3</v>
      </c>
      <c r="F2427" s="320" t="str">
        <f t="shared" si="37"/>
        <v>NO_X_2012_1000 m3_3</v>
      </c>
      <c r="G2427" s="663"/>
    </row>
    <row r="2428" spans="1:7" ht="13.5" thickBot="1" x14ac:dyDescent="0.25">
      <c r="A2428" s="369" t="str">
        <f>Cover!$G$25</f>
        <v>NO</v>
      </c>
      <c r="B2428" s="332" t="s">
        <v>294</v>
      </c>
      <c r="C2428" s="320">
        <v>2012</v>
      </c>
      <c r="D2428" s="322" t="s">
        <v>291</v>
      </c>
      <c r="E2428" s="331" t="s">
        <v>378</v>
      </c>
      <c r="F2428" s="320" t="str">
        <f t="shared" si="37"/>
        <v>NO_X_2012_1000 m3_3_1</v>
      </c>
      <c r="G2428" s="663"/>
    </row>
    <row r="2429" spans="1:7" ht="13.5" thickBot="1" x14ac:dyDescent="0.25">
      <c r="A2429" s="369" t="str">
        <f>Cover!$G$25</f>
        <v>NO</v>
      </c>
      <c r="B2429" s="332" t="s">
        <v>294</v>
      </c>
      <c r="C2429" s="320">
        <v>2012</v>
      </c>
      <c r="D2429" s="322" t="s">
        <v>291</v>
      </c>
      <c r="E2429" s="331" t="s">
        <v>379</v>
      </c>
      <c r="F2429" s="320" t="str">
        <f t="shared" si="37"/>
        <v>NO_X_2012_1000 m3_3_2</v>
      </c>
      <c r="G2429" s="663"/>
    </row>
    <row r="2430" spans="1:7" ht="13.5" thickBot="1" x14ac:dyDescent="0.25">
      <c r="A2430" s="369" t="str">
        <f>Cover!$G$25</f>
        <v>NO</v>
      </c>
      <c r="B2430" s="332" t="s">
        <v>294</v>
      </c>
      <c r="C2430" s="320">
        <v>2012</v>
      </c>
      <c r="D2430" s="322" t="s">
        <v>360</v>
      </c>
      <c r="E2430" s="331">
        <v>4</v>
      </c>
      <c r="F2430" s="320" t="str">
        <f t="shared" si="37"/>
        <v>NO_X_2012_1000 mt_4</v>
      </c>
      <c r="G2430" s="663"/>
    </row>
    <row r="2431" spans="1:7" ht="13.5" thickBot="1" x14ac:dyDescent="0.25">
      <c r="A2431" s="369" t="str">
        <f>Cover!$G$25</f>
        <v>NO</v>
      </c>
      <c r="B2431" s="348" t="s">
        <v>294</v>
      </c>
      <c r="C2431" s="320">
        <v>2012</v>
      </c>
      <c r="D2431" s="329" t="s">
        <v>360</v>
      </c>
      <c r="E2431" s="339" t="s">
        <v>380</v>
      </c>
      <c r="F2431" s="320" t="str">
        <f t="shared" si="37"/>
        <v>NO_X_2012_1000 mt_4_1</v>
      </c>
      <c r="G2431" s="663"/>
    </row>
    <row r="2432" spans="1:7" ht="13.5" thickBot="1" x14ac:dyDescent="0.25">
      <c r="A2432" s="369" t="str">
        <f>Cover!$G$25</f>
        <v>NO</v>
      </c>
      <c r="B2432" s="324" t="s">
        <v>294</v>
      </c>
      <c r="C2432" s="320">
        <v>2012</v>
      </c>
      <c r="D2432" s="324" t="s">
        <v>360</v>
      </c>
      <c r="E2432" s="338" t="s">
        <v>381</v>
      </c>
      <c r="F2432" s="320" t="str">
        <f t="shared" si="37"/>
        <v>NO_X_2012_1000 mt_4_2</v>
      </c>
      <c r="G2432" s="663"/>
    </row>
    <row r="2433" spans="1:7" ht="13.5" thickBot="1" x14ac:dyDescent="0.25">
      <c r="A2433" s="369" t="str">
        <f>Cover!$G$25</f>
        <v>NO</v>
      </c>
      <c r="B2433" s="332" t="s">
        <v>294</v>
      </c>
      <c r="C2433" s="320">
        <v>2012</v>
      </c>
      <c r="D2433" s="322" t="s">
        <v>291</v>
      </c>
      <c r="E2433" s="331">
        <v>5</v>
      </c>
      <c r="F2433" s="320" t="str">
        <f t="shared" si="37"/>
        <v>NO_X_2012_1000 m3_5</v>
      </c>
      <c r="G2433" s="663"/>
    </row>
    <row r="2434" spans="1:7" ht="13.5" thickBot="1" x14ac:dyDescent="0.25">
      <c r="A2434" s="369" t="str">
        <f>Cover!$G$25</f>
        <v>NO</v>
      </c>
      <c r="B2434" s="332" t="s">
        <v>294</v>
      </c>
      <c r="C2434" s="320">
        <v>2012</v>
      </c>
      <c r="D2434" s="322" t="s">
        <v>291</v>
      </c>
      <c r="E2434" s="331" t="s">
        <v>109</v>
      </c>
      <c r="F2434" s="320" t="str">
        <f t="shared" si="37"/>
        <v>NO_X_2012_1000 m3_5_C</v>
      </c>
      <c r="G2434" s="663"/>
    </row>
    <row r="2435" spans="1:7" ht="13.5" thickBot="1" x14ac:dyDescent="0.25">
      <c r="A2435" s="369" t="str">
        <f>Cover!$G$25</f>
        <v>NO</v>
      </c>
      <c r="B2435" s="332" t="s">
        <v>294</v>
      </c>
      <c r="C2435" s="320">
        <v>2012</v>
      </c>
      <c r="D2435" s="322" t="s">
        <v>291</v>
      </c>
      <c r="E2435" s="331" t="s">
        <v>110</v>
      </c>
      <c r="F2435" s="320" t="str">
        <f t="shared" ref="F2435:F2498" si="38">CONCATENATE(A2435,"_",B2435,"_",C2435,"_",D2435,"_",E2435)</f>
        <v>NO_X_2012_1000 m3_5_NC</v>
      </c>
      <c r="G2435" s="663"/>
    </row>
    <row r="2436" spans="1:7" ht="13.5" thickBot="1" x14ac:dyDescent="0.25">
      <c r="A2436" s="369" t="str">
        <f>Cover!$G$25</f>
        <v>NO</v>
      </c>
      <c r="B2436" s="332" t="s">
        <v>294</v>
      </c>
      <c r="C2436" s="320">
        <v>2012</v>
      </c>
      <c r="D2436" s="322" t="s">
        <v>291</v>
      </c>
      <c r="E2436" s="331" t="s">
        <v>111</v>
      </c>
      <c r="F2436" s="320" t="str">
        <f t="shared" si="38"/>
        <v>NO_X_2012_1000 m3_5_NC_T</v>
      </c>
      <c r="G2436" s="663"/>
    </row>
    <row r="2437" spans="1:7" ht="13.5" thickBot="1" x14ac:dyDescent="0.25">
      <c r="A2437" s="369" t="str">
        <f>Cover!$G$25</f>
        <v>NO</v>
      </c>
      <c r="B2437" s="332" t="s">
        <v>294</v>
      </c>
      <c r="C2437" s="320">
        <v>2012</v>
      </c>
      <c r="D2437" s="322" t="s">
        <v>291</v>
      </c>
      <c r="E2437" s="331">
        <v>6</v>
      </c>
      <c r="F2437" s="320" t="str">
        <f t="shared" si="38"/>
        <v>NO_X_2012_1000 m3_6</v>
      </c>
      <c r="G2437" s="663"/>
    </row>
    <row r="2438" spans="1:7" ht="13.5" thickBot="1" x14ac:dyDescent="0.25">
      <c r="A2438" s="369" t="str">
        <f>Cover!$G$25</f>
        <v>NO</v>
      </c>
      <c r="B2438" s="332" t="s">
        <v>294</v>
      </c>
      <c r="C2438" s="320">
        <v>2012</v>
      </c>
      <c r="D2438" s="322" t="s">
        <v>291</v>
      </c>
      <c r="E2438" s="331" t="s">
        <v>112</v>
      </c>
      <c r="F2438" s="320" t="str">
        <f t="shared" si="38"/>
        <v>NO_X_2012_1000 m3_6_1</v>
      </c>
      <c r="G2438" s="663"/>
    </row>
    <row r="2439" spans="1:7" ht="13.5" thickBot="1" x14ac:dyDescent="0.25">
      <c r="A2439" s="369" t="str">
        <f>Cover!$G$25</f>
        <v>NO</v>
      </c>
      <c r="B2439" s="332" t="s">
        <v>294</v>
      </c>
      <c r="C2439" s="320">
        <v>2012</v>
      </c>
      <c r="D2439" s="322" t="s">
        <v>291</v>
      </c>
      <c r="E2439" s="331" t="s">
        <v>113</v>
      </c>
      <c r="F2439" s="320" t="str">
        <f t="shared" si="38"/>
        <v>NO_X_2012_1000 m3_6_1_C</v>
      </c>
      <c r="G2439" s="663"/>
    </row>
    <row r="2440" spans="1:7" ht="13.5" thickBot="1" x14ac:dyDescent="0.25">
      <c r="A2440" s="369" t="str">
        <f>Cover!$G$25</f>
        <v>NO</v>
      </c>
      <c r="B2440" s="332" t="s">
        <v>294</v>
      </c>
      <c r="C2440" s="320">
        <v>2012</v>
      </c>
      <c r="D2440" s="322" t="s">
        <v>291</v>
      </c>
      <c r="E2440" s="331" t="s">
        <v>114</v>
      </c>
      <c r="F2440" s="320" t="str">
        <f t="shared" si="38"/>
        <v>NO_X_2012_1000 m3_6_1_NC</v>
      </c>
      <c r="G2440" s="663"/>
    </row>
    <row r="2441" spans="1:7" ht="13.5" thickBot="1" x14ac:dyDescent="0.25">
      <c r="A2441" s="369" t="str">
        <f>Cover!$G$25</f>
        <v>NO</v>
      </c>
      <c r="B2441" s="332" t="s">
        <v>294</v>
      </c>
      <c r="C2441" s="320">
        <v>2012</v>
      </c>
      <c r="D2441" s="322" t="s">
        <v>291</v>
      </c>
      <c r="E2441" s="331" t="s">
        <v>115</v>
      </c>
      <c r="F2441" s="320" t="str">
        <f t="shared" si="38"/>
        <v>NO_X_2012_1000 m3_6_1_NC_T</v>
      </c>
      <c r="G2441" s="663"/>
    </row>
    <row r="2442" spans="1:7" ht="13.5" thickBot="1" x14ac:dyDescent="0.25">
      <c r="A2442" s="369" t="str">
        <f>Cover!$G$25</f>
        <v>NO</v>
      </c>
      <c r="B2442" s="332" t="s">
        <v>294</v>
      </c>
      <c r="C2442" s="320">
        <v>2012</v>
      </c>
      <c r="D2442" s="322" t="s">
        <v>291</v>
      </c>
      <c r="E2442" s="331" t="s">
        <v>116</v>
      </c>
      <c r="F2442" s="320" t="str">
        <f t="shared" si="38"/>
        <v>NO_X_2012_1000 m3_6_2</v>
      </c>
      <c r="G2442" s="663"/>
    </row>
    <row r="2443" spans="1:7" ht="13.5" thickBot="1" x14ac:dyDescent="0.25">
      <c r="A2443" s="369" t="str">
        <f>Cover!$G$25</f>
        <v>NO</v>
      </c>
      <c r="B2443" s="332" t="s">
        <v>294</v>
      </c>
      <c r="C2443" s="320">
        <v>2012</v>
      </c>
      <c r="D2443" s="322" t="s">
        <v>291</v>
      </c>
      <c r="E2443" s="331" t="s">
        <v>117</v>
      </c>
      <c r="F2443" s="320" t="str">
        <f t="shared" si="38"/>
        <v>NO_X_2012_1000 m3_6_2_C</v>
      </c>
      <c r="G2443" s="663"/>
    </row>
    <row r="2444" spans="1:7" ht="13.5" thickBot="1" x14ac:dyDescent="0.25">
      <c r="A2444" s="369" t="str">
        <f>Cover!$G$25</f>
        <v>NO</v>
      </c>
      <c r="B2444" s="332" t="s">
        <v>294</v>
      </c>
      <c r="C2444" s="320">
        <v>2012</v>
      </c>
      <c r="D2444" s="322" t="s">
        <v>291</v>
      </c>
      <c r="E2444" s="331" t="s">
        <v>118</v>
      </c>
      <c r="F2444" s="320" t="str">
        <f t="shared" si="38"/>
        <v>NO_X_2012_1000 m3_6_2_NC</v>
      </c>
      <c r="G2444" s="663"/>
    </row>
    <row r="2445" spans="1:7" ht="13.5" thickBot="1" x14ac:dyDescent="0.25">
      <c r="A2445" s="369" t="str">
        <f>Cover!$G$25</f>
        <v>NO</v>
      </c>
      <c r="B2445" s="332" t="s">
        <v>294</v>
      </c>
      <c r="C2445" s="320">
        <v>2012</v>
      </c>
      <c r="D2445" s="322" t="s">
        <v>291</v>
      </c>
      <c r="E2445" s="331" t="s">
        <v>119</v>
      </c>
      <c r="F2445" s="320" t="str">
        <f t="shared" si="38"/>
        <v>NO_X_2012_1000 m3_6_2_NC_T</v>
      </c>
      <c r="G2445" s="663"/>
    </row>
    <row r="2446" spans="1:7" ht="13.5" thickBot="1" x14ac:dyDescent="0.25">
      <c r="A2446" s="369" t="str">
        <f>Cover!$G$25</f>
        <v>NO</v>
      </c>
      <c r="B2446" s="332" t="s">
        <v>294</v>
      </c>
      <c r="C2446" s="320">
        <v>2012</v>
      </c>
      <c r="D2446" s="322" t="s">
        <v>291</v>
      </c>
      <c r="E2446" s="331" t="s">
        <v>120</v>
      </c>
      <c r="F2446" s="320" t="str">
        <f t="shared" si="38"/>
        <v>NO_X_2012_1000 m3_6_3</v>
      </c>
      <c r="G2446" s="663"/>
    </row>
    <row r="2447" spans="1:7" ht="13.5" thickBot="1" x14ac:dyDescent="0.25">
      <c r="A2447" s="369" t="str">
        <f>Cover!$G$25</f>
        <v>NO</v>
      </c>
      <c r="B2447" s="332" t="s">
        <v>294</v>
      </c>
      <c r="C2447" s="320">
        <v>2012</v>
      </c>
      <c r="D2447" s="322" t="s">
        <v>291</v>
      </c>
      <c r="E2447" s="331" t="s">
        <v>121</v>
      </c>
      <c r="F2447" s="320" t="str">
        <f t="shared" si="38"/>
        <v>NO_X_2012_1000 m3_6_3_1</v>
      </c>
      <c r="G2447" s="663"/>
    </row>
    <row r="2448" spans="1:7" ht="13.5" thickBot="1" x14ac:dyDescent="0.25">
      <c r="A2448" s="369" t="str">
        <f>Cover!$G$25</f>
        <v>NO</v>
      </c>
      <c r="B2448" s="332" t="s">
        <v>294</v>
      </c>
      <c r="C2448" s="320">
        <v>2012</v>
      </c>
      <c r="D2448" s="322" t="s">
        <v>291</v>
      </c>
      <c r="E2448" s="331" t="s">
        <v>122</v>
      </c>
      <c r="F2448" s="320" t="str">
        <f t="shared" si="38"/>
        <v>NO_X_2012_1000 m3_6_4</v>
      </c>
      <c r="G2448" s="663"/>
    </row>
    <row r="2449" spans="1:7" ht="13.5" thickBot="1" x14ac:dyDescent="0.25">
      <c r="A2449" s="369" t="str">
        <f>Cover!$G$25</f>
        <v>NO</v>
      </c>
      <c r="B2449" s="332" t="s">
        <v>294</v>
      </c>
      <c r="C2449" s="320">
        <v>2012</v>
      </c>
      <c r="D2449" s="322" t="s">
        <v>291</v>
      </c>
      <c r="E2449" s="331" t="s">
        <v>123</v>
      </c>
      <c r="F2449" s="320" t="str">
        <f t="shared" si="38"/>
        <v>NO_X_2012_1000 m3_6_4_1</v>
      </c>
      <c r="G2449" s="663"/>
    </row>
    <row r="2450" spans="1:7" ht="13.5" thickBot="1" x14ac:dyDescent="0.25">
      <c r="A2450" s="369" t="str">
        <f>Cover!$G$25</f>
        <v>NO</v>
      </c>
      <c r="B2450" s="332" t="s">
        <v>294</v>
      </c>
      <c r="C2450" s="320">
        <v>2012</v>
      </c>
      <c r="D2450" s="322" t="s">
        <v>291</v>
      </c>
      <c r="E2450" s="331" t="s">
        <v>124</v>
      </c>
      <c r="F2450" s="320" t="str">
        <f t="shared" si="38"/>
        <v>NO_X_2012_1000 m3_6_4_2</v>
      </c>
      <c r="G2450" s="663"/>
    </row>
    <row r="2451" spans="1:7" ht="13.5" thickBot="1" x14ac:dyDescent="0.25">
      <c r="A2451" s="369" t="str">
        <f>Cover!$G$25</f>
        <v>NO</v>
      </c>
      <c r="B2451" s="332" t="s">
        <v>294</v>
      </c>
      <c r="C2451" s="320">
        <v>2012</v>
      </c>
      <c r="D2451" s="322" t="s">
        <v>291</v>
      </c>
      <c r="E2451" s="331" t="s">
        <v>125</v>
      </c>
      <c r="F2451" s="320" t="str">
        <f t="shared" si="38"/>
        <v>NO_X_2012_1000 m3_6_4_3</v>
      </c>
      <c r="G2451" s="663"/>
    </row>
    <row r="2452" spans="1:7" ht="13.5" thickBot="1" x14ac:dyDescent="0.25">
      <c r="A2452" s="369" t="str">
        <f>Cover!$G$25</f>
        <v>NO</v>
      </c>
      <c r="B2452" s="332" t="s">
        <v>294</v>
      </c>
      <c r="C2452" s="320">
        <v>2012</v>
      </c>
      <c r="D2452" s="322" t="s">
        <v>360</v>
      </c>
      <c r="E2452" s="331">
        <v>7</v>
      </c>
      <c r="F2452" s="320" t="str">
        <f t="shared" si="38"/>
        <v>NO_X_2012_1000 mt_7</v>
      </c>
      <c r="G2452" s="663"/>
    </row>
    <row r="2453" spans="1:7" ht="13.5" thickBot="1" x14ac:dyDescent="0.25">
      <c r="A2453" s="369" t="str">
        <f>Cover!$G$25</f>
        <v>NO</v>
      </c>
      <c r="B2453" s="332" t="s">
        <v>294</v>
      </c>
      <c r="C2453" s="320">
        <v>2012</v>
      </c>
      <c r="D2453" s="322" t="s">
        <v>360</v>
      </c>
      <c r="E2453" s="331" t="s">
        <v>126</v>
      </c>
      <c r="F2453" s="320" t="str">
        <f t="shared" si="38"/>
        <v>NO_X_2012_1000 mt_7_1</v>
      </c>
      <c r="G2453" s="663"/>
    </row>
    <row r="2454" spans="1:7" ht="13.5" thickBot="1" x14ac:dyDescent="0.25">
      <c r="A2454" s="369" t="str">
        <f>Cover!$G$25</f>
        <v>NO</v>
      </c>
      <c r="B2454" s="332" t="s">
        <v>294</v>
      </c>
      <c r="C2454" s="320">
        <v>2012</v>
      </c>
      <c r="D2454" s="322" t="s">
        <v>360</v>
      </c>
      <c r="E2454" s="331" t="s">
        <v>127</v>
      </c>
      <c r="F2454" s="320" t="str">
        <f t="shared" si="38"/>
        <v>NO_X_2012_1000 mt_7_2</v>
      </c>
      <c r="G2454" s="663"/>
    </row>
    <row r="2455" spans="1:7" ht="13.5" thickBot="1" x14ac:dyDescent="0.25">
      <c r="A2455" s="369" t="str">
        <f>Cover!$G$25</f>
        <v>NO</v>
      </c>
      <c r="B2455" s="347" t="s">
        <v>294</v>
      </c>
      <c r="C2455" s="320">
        <v>2012</v>
      </c>
      <c r="D2455" s="340" t="s">
        <v>360</v>
      </c>
      <c r="E2455" s="344" t="s">
        <v>128</v>
      </c>
      <c r="F2455" s="320" t="str">
        <f t="shared" si="38"/>
        <v>NO_X_2012_1000 mt_7_3</v>
      </c>
      <c r="G2455" s="663"/>
    </row>
    <row r="2456" spans="1:7" ht="13.5" thickBot="1" x14ac:dyDescent="0.25">
      <c r="A2456" s="369" t="str">
        <f>Cover!$G$25</f>
        <v>NO</v>
      </c>
      <c r="B2456" s="324" t="s">
        <v>294</v>
      </c>
      <c r="C2456" s="320">
        <v>2012</v>
      </c>
      <c r="D2456" s="324" t="s">
        <v>360</v>
      </c>
      <c r="E2456" s="338" t="s">
        <v>129</v>
      </c>
      <c r="F2456" s="320" t="str">
        <f t="shared" si="38"/>
        <v>NO_X_2012_1000 mt_7_3_1</v>
      </c>
      <c r="G2456" s="663"/>
    </row>
    <row r="2457" spans="1:7" ht="13.5" thickBot="1" x14ac:dyDescent="0.25">
      <c r="A2457" s="369" t="str">
        <f>Cover!$G$25</f>
        <v>NO</v>
      </c>
      <c r="B2457" s="322" t="s">
        <v>294</v>
      </c>
      <c r="C2457" s="320">
        <v>2012</v>
      </c>
      <c r="D2457" s="322" t="s">
        <v>360</v>
      </c>
      <c r="E2457" s="331" t="s">
        <v>130</v>
      </c>
      <c r="F2457" s="320" t="str">
        <f t="shared" si="38"/>
        <v>NO_X_2012_1000 mt_7_3_2</v>
      </c>
      <c r="G2457" s="663"/>
    </row>
    <row r="2458" spans="1:7" ht="13.5" thickBot="1" x14ac:dyDescent="0.25">
      <c r="A2458" s="369" t="str">
        <f>Cover!$G$25</f>
        <v>NO</v>
      </c>
      <c r="B2458" s="322" t="s">
        <v>294</v>
      </c>
      <c r="C2458" s="320">
        <v>2012</v>
      </c>
      <c r="D2458" s="322" t="s">
        <v>360</v>
      </c>
      <c r="E2458" s="331" t="s">
        <v>131</v>
      </c>
      <c r="F2458" s="320" t="str">
        <f t="shared" si="38"/>
        <v>NO_X_2012_1000 mt_7_3_3</v>
      </c>
      <c r="G2458" s="663"/>
    </row>
    <row r="2459" spans="1:7" ht="13.5" thickBot="1" x14ac:dyDescent="0.25">
      <c r="A2459" s="369" t="str">
        <f>Cover!$G$25</f>
        <v>NO</v>
      </c>
      <c r="B2459" s="322" t="s">
        <v>294</v>
      </c>
      <c r="C2459" s="320">
        <v>2012</v>
      </c>
      <c r="D2459" s="322" t="s">
        <v>360</v>
      </c>
      <c r="E2459" s="331" t="s">
        <v>132</v>
      </c>
      <c r="F2459" s="320" t="str">
        <f t="shared" si="38"/>
        <v>NO_X_2012_1000 mt_7_3_4</v>
      </c>
      <c r="G2459" s="663"/>
    </row>
    <row r="2460" spans="1:7" ht="13.5" thickBot="1" x14ac:dyDescent="0.25">
      <c r="A2460" s="369" t="str">
        <f>Cover!$G$25</f>
        <v>NO</v>
      </c>
      <c r="B2460" s="322" t="s">
        <v>294</v>
      </c>
      <c r="C2460" s="320">
        <v>2012</v>
      </c>
      <c r="D2460" s="322" t="s">
        <v>360</v>
      </c>
      <c r="E2460" s="331" t="s">
        <v>133</v>
      </c>
      <c r="F2460" s="320" t="str">
        <f t="shared" si="38"/>
        <v>NO_X_2012_1000 mt_7_4</v>
      </c>
      <c r="G2460" s="663"/>
    </row>
    <row r="2461" spans="1:7" ht="13.5" thickBot="1" x14ac:dyDescent="0.25">
      <c r="A2461" s="369" t="str">
        <f>Cover!$G$25</f>
        <v>NO</v>
      </c>
      <c r="B2461" s="322" t="s">
        <v>294</v>
      </c>
      <c r="C2461" s="320">
        <v>2012</v>
      </c>
      <c r="D2461" s="322" t="s">
        <v>360</v>
      </c>
      <c r="E2461" s="331">
        <v>8</v>
      </c>
      <c r="F2461" s="320" t="str">
        <f t="shared" si="38"/>
        <v>NO_X_2012_1000 mt_8</v>
      </c>
      <c r="G2461" s="663"/>
    </row>
    <row r="2462" spans="1:7" ht="13.5" thickBot="1" x14ac:dyDescent="0.25">
      <c r="A2462" s="369" t="str">
        <f>Cover!$G$25</f>
        <v>NO</v>
      </c>
      <c r="B2462" s="322" t="s">
        <v>294</v>
      </c>
      <c r="C2462" s="320">
        <v>2012</v>
      </c>
      <c r="D2462" s="322" t="s">
        <v>360</v>
      </c>
      <c r="E2462" s="331" t="s">
        <v>134</v>
      </c>
      <c r="F2462" s="320" t="str">
        <f t="shared" si="38"/>
        <v>NO_X_2012_1000 mt_8_1</v>
      </c>
      <c r="G2462" s="663"/>
    </row>
    <row r="2463" spans="1:7" ht="13.5" thickBot="1" x14ac:dyDescent="0.25">
      <c r="A2463" s="369" t="str">
        <f>Cover!$G$25</f>
        <v>NO</v>
      </c>
      <c r="B2463" s="322" t="s">
        <v>294</v>
      </c>
      <c r="C2463" s="320">
        <v>2012</v>
      </c>
      <c r="D2463" s="322" t="s">
        <v>360</v>
      </c>
      <c r="E2463" s="331" t="s">
        <v>135</v>
      </c>
      <c r="F2463" s="320" t="str">
        <f t="shared" si="38"/>
        <v>NO_X_2012_1000 mt_8_2</v>
      </c>
      <c r="G2463" s="663"/>
    </row>
    <row r="2464" spans="1:7" ht="13.5" thickBot="1" x14ac:dyDescent="0.25">
      <c r="A2464" s="369" t="str">
        <f>Cover!$G$25</f>
        <v>NO</v>
      </c>
      <c r="B2464" s="322" t="s">
        <v>294</v>
      </c>
      <c r="C2464" s="320">
        <v>2012</v>
      </c>
      <c r="D2464" s="322" t="s">
        <v>360</v>
      </c>
      <c r="E2464" s="331">
        <v>9</v>
      </c>
      <c r="F2464" s="320" t="str">
        <f t="shared" si="38"/>
        <v>NO_X_2012_1000 mt_9</v>
      </c>
      <c r="G2464" s="663"/>
    </row>
    <row r="2465" spans="1:7" ht="13.5" thickBot="1" x14ac:dyDescent="0.25">
      <c r="A2465" s="369" t="str">
        <f>Cover!$G$25</f>
        <v>NO</v>
      </c>
      <c r="B2465" s="322" t="s">
        <v>294</v>
      </c>
      <c r="C2465" s="320">
        <v>2012</v>
      </c>
      <c r="D2465" s="322" t="s">
        <v>360</v>
      </c>
      <c r="E2465" s="331">
        <v>10</v>
      </c>
      <c r="F2465" s="320" t="str">
        <f t="shared" si="38"/>
        <v>NO_X_2012_1000 mt_10</v>
      </c>
      <c r="G2465" s="663"/>
    </row>
    <row r="2466" spans="1:7" ht="13.5" thickBot="1" x14ac:dyDescent="0.25">
      <c r="A2466" s="369" t="str">
        <f>Cover!$G$25</f>
        <v>NO</v>
      </c>
      <c r="B2466" s="322" t="s">
        <v>294</v>
      </c>
      <c r="C2466" s="320">
        <v>2012</v>
      </c>
      <c r="D2466" s="322" t="s">
        <v>360</v>
      </c>
      <c r="E2466" s="331" t="s">
        <v>136</v>
      </c>
      <c r="F2466" s="320" t="str">
        <f t="shared" si="38"/>
        <v>NO_X_2012_1000 mt_10_1</v>
      </c>
      <c r="G2466" s="663"/>
    </row>
    <row r="2467" spans="1:7" ht="13.5" thickBot="1" x14ac:dyDescent="0.25">
      <c r="A2467" s="369" t="str">
        <f>Cover!$G$25</f>
        <v>NO</v>
      </c>
      <c r="B2467" s="322" t="s">
        <v>294</v>
      </c>
      <c r="C2467" s="320">
        <v>2012</v>
      </c>
      <c r="D2467" s="322" t="s">
        <v>360</v>
      </c>
      <c r="E2467" s="331" t="s">
        <v>137</v>
      </c>
      <c r="F2467" s="320" t="str">
        <f t="shared" si="38"/>
        <v>NO_X_2012_1000 mt_10_1_1</v>
      </c>
      <c r="G2467" s="663"/>
    </row>
    <row r="2468" spans="1:7" ht="13.5" thickBot="1" x14ac:dyDescent="0.25">
      <c r="A2468" s="369" t="str">
        <f>Cover!$G$25</f>
        <v>NO</v>
      </c>
      <c r="B2468" s="322" t="s">
        <v>294</v>
      </c>
      <c r="C2468" s="320">
        <v>2012</v>
      </c>
      <c r="D2468" s="322" t="s">
        <v>360</v>
      </c>
      <c r="E2468" s="331" t="s">
        <v>138</v>
      </c>
      <c r="F2468" s="320" t="str">
        <f t="shared" si="38"/>
        <v>NO_X_2012_1000 mt_10_1_2</v>
      </c>
      <c r="G2468" s="663"/>
    </row>
    <row r="2469" spans="1:7" ht="13.5" thickBot="1" x14ac:dyDescent="0.25">
      <c r="A2469" s="369" t="str">
        <f>Cover!$G$25</f>
        <v>NO</v>
      </c>
      <c r="B2469" s="322" t="s">
        <v>294</v>
      </c>
      <c r="C2469" s="320">
        <v>2012</v>
      </c>
      <c r="D2469" s="322" t="s">
        <v>360</v>
      </c>
      <c r="E2469" s="331" t="s">
        <v>139</v>
      </c>
      <c r="F2469" s="320" t="str">
        <f t="shared" si="38"/>
        <v>NO_X_2012_1000 mt_10_1_3</v>
      </c>
      <c r="G2469" s="663"/>
    </row>
    <row r="2470" spans="1:7" ht="13.5" thickBot="1" x14ac:dyDescent="0.25">
      <c r="A2470" s="369" t="str">
        <f>Cover!$G$25</f>
        <v>NO</v>
      </c>
      <c r="B2470" s="322" t="s">
        <v>294</v>
      </c>
      <c r="C2470" s="320">
        <v>2012</v>
      </c>
      <c r="D2470" s="322" t="s">
        <v>360</v>
      </c>
      <c r="E2470" s="331" t="s">
        <v>140</v>
      </c>
      <c r="F2470" s="320" t="str">
        <f t="shared" si="38"/>
        <v>NO_X_2012_1000 mt_10_1_4</v>
      </c>
      <c r="G2470" s="663"/>
    </row>
    <row r="2471" spans="1:7" ht="13.5" thickBot="1" x14ac:dyDescent="0.25">
      <c r="A2471" s="369" t="str">
        <f>Cover!$G$25</f>
        <v>NO</v>
      </c>
      <c r="B2471" s="322" t="s">
        <v>294</v>
      </c>
      <c r="C2471" s="320">
        <v>2012</v>
      </c>
      <c r="D2471" s="322" t="s">
        <v>360</v>
      </c>
      <c r="E2471" s="331" t="s">
        <v>141</v>
      </c>
      <c r="F2471" s="320" t="str">
        <f t="shared" si="38"/>
        <v>NO_X_2012_1000 mt_10_2</v>
      </c>
      <c r="G2471" s="663"/>
    </row>
    <row r="2472" spans="1:7" ht="13.5" thickBot="1" x14ac:dyDescent="0.25">
      <c r="A2472" s="369" t="str">
        <f>Cover!$G$25</f>
        <v>NO</v>
      </c>
      <c r="B2472" s="322" t="s">
        <v>294</v>
      </c>
      <c r="C2472" s="320">
        <v>2012</v>
      </c>
      <c r="D2472" s="322" t="s">
        <v>360</v>
      </c>
      <c r="E2472" s="331" t="s">
        <v>142</v>
      </c>
      <c r="F2472" s="320" t="str">
        <f t="shared" si="38"/>
        <v>NO_X_2012_1000 mt_10_3</v>
      </c>
      <c r="G2472" s="663"/>
    </row>
    <row r="2473" spans="1:7" ht="13.5" thickBot="1" x14ac:dyDescent="0.25">
      <c r="A2473" s="369" t="str">
        <f>Cover!$G$25</f>
        <v>NO</v>
      </c>
      <c r="B2473" s="322" t="s">
        <v>294</v>
      </c>
      <c r="C2473" s="320">
        <v>2012</v>
      </c>
      <c r="D2473" s="322" t="s">
        <v>360</v>
      </c>
      <c r="E2473" s="331" t="s">
        <v>143</v>
      </c>
      <c r="F2473" s="320" t="str">
        <f t="shared" si="38"/>
        <v>NO_X_2012_1000 mt_10_3_1</v>
      </c>
      <c r="G2473" s="663"/>
    </row>
    <row r="2474" spans="1:7" ht="13.5" thickBot="1" x14ac:dyDescent="0.25">
      <c r="A2474" s="369" t="str">
        <f>Cover!$G$25</f>
        <v>NO</v>
      </c>
      <c r="B2474" s="322" t="s">
        <v>294</v>
      </c>
      <c r="C2474" s="320">
        <v>2012</v>
      </c>
      <c r="D2474" s="322" t="s">
        <v>360</v>
      </c>
      <c r="E2474" s="331" t="s">
        <v>144</v>
      </c>
      <c r="F2474" s="320" t="str">
        <f t="shared" si="38"/>
        <v>NO_X_2012_1000 mt_10_3_2</v>
      </c>
      <c r="G2474" s="663"/>
    </row>
    <row r="2475" spans="1:7" ht="13.5" thickBot="1" x14ac:dyDescent="0.25">
      <c r="A2475" s="369" t="str">
        <f>Cover!$G$25</f>
        <v>NO</v>
      </c>
      <c r="B2475" s="322" t="s">
        <v>294</v>
      </c>
      <c r="C2475" s="320">
        <v>2012</v>
      </c>
      <c r="D2475" s="322" t="s">
        <v>360</v>
      </c>
      <c r="E2475" s="331" t="s">
        <v>145</v>
      </c>
      <c r="F2475" s="320" t="str">
        <f t="shared" si="38"/>
        <v>NO_X_2012_1000 mt_10_3_3</v>
      </c>
      <c r="G2475" s="663"/>
    </row>
    <row r="2476" spans="1:7" ht="13.5" thickBot="1" x14ac:dyDescent="0.25">
      <c r="A2476" s="369" t="str">
        <f>Cover!$G$25</f>
        <v>NO</v>
      </c>
      <c r="B2476" s="322" t="s">
        <v>294</v>
      </c>
      <c r="C2476" s="320">
        <v>2012</v>
      </c>
      <c r="D2476" s="322" t="s">
        <v>360</v>
      </c>
      <c r="E2476" s="331" t="s">
        <v>146</v>
      </c>
      <c r="F2476" s="320" t="str">
        <f t="shared" si="38"/>
        <v>NO_X_2012_1000 mt_10_3_4</v>
      </c>
      <c r="G2476" s="663"/>
    </row>
    <row r="2477" spans="1:7" ht="13.5" thickBot="1" x14ac:dyDescent="0.25">
      <c r="A2477" s="369" t="str">
        <f>Cover!$G$25</f>
        <v>NO</v>
      </c>
      <c r="B2477" s="322" t="s">
        <v>294</v>
      </c>
      <c r="C2477" s="320">
        <v>2012</v>
      </c>
      <c r="D2477" s="322" t="s">
        <v>360</v>
      </c>
      <c r="E2477" s="331" t="s">
        <v>147</v>
      </c>
      <c r="F2477" s="320" t="str">
        <f t="shared" si="38"/>
        <v>NO_X_2012_1000 mt_10_4</v>
      </c>
      <c r="G2477" s="663"/>
    </row>
    <row r="2478" spans="1:7" ht="13.5" thickBot="1" x14ac:dyDescent="0.25">
      <c r="A2478" s="369" t="str">
        <f>Cover!$G$25</f>
        <v>NO</v>
      </c>
      <c r="B2478" s="322" t="s">
        <v>294</v>
      </c>
      <c r="C2478" s="320">
        <v>2012</v>
      </c>
      <c r="D2478" s="322" t="s">
        <v>214</v>
      </c>
      <c r="E2478" s="331">
        <v>1</v>
      </c>
      <c r="F2478" s="320" t="str">
        <f t="shared" si="38"/>
        <v>NO_X_2012_1000 NAC_1</v>
      </c>
      <c r="G2478" s="663"/>
    </row>
    <row r="2479" spans="1:7" ht="13.5" thickBot="1" x14ac:dyDescent="0.25">
      <c r="A2479" s="369" t="str">
        <f>Cover!$G$25</f>
        <v>NO</v>
      </c>
      <c r="B2479" s="322" t="s">
        <v>294</v>
      </c>
      <c r="C2479" s="320">
        <v>2012</v>
      </c>
      <c r="D2479" s="322" t="s">
        <v>214</v>
      </c>
      <c r="E2479" s="331" t="s">
        <v>93</v>
      </c>
      <c r="F2479" s="320" t="str">
        <f t="shared" si="38"/>
        <v>NO_X_2012_1000 NAC_1_1</v>
      </c>
      <c r="G2479" s="663"/>
    </row>
    <row r="2480" spans="1:7" ht="13.5" thickBot="1" x14ac:dyDescent="0.25">
      <c r="A2480" s="369" t="str">
        <f>Cover!$G$25</f>
        <v>NO</v>
      </c>
      <c r="B2480" s="322" t="s">
        <v>294</v>
      </c>
      <c r="C2480" s="320">
        <v>2012</v>
      </c>
      <c r="D2480" s="322" t="s">
        <v>214</v>
      </c>
      <c r="E2480" s="331" t="s">
        <v>96</v>
      </c>
      <c r="F2480" s="320" t="str">
        <f t="shared" si="38"/>
        <v>NO_X_2012_1000 NAC_1_2</v>
      </c>
      <c r="G2480" s="663"/>
    </row>
    <row r="2481" spans="1:7" ht="13.5" thickBot="1" x14ac:dyDescent="0.25">
      <c r="A2481" s="369" t="str">
        <f>Cover!$G$25</f>
        <v>NO</v>
      </c>
      <c r="B2481" s="322" t="s">
        <v>294</v>
      </c>
      <c r="C2481" s="320">
        <v>2012</v>
      </c>
      <c r="D2481" s="322" t="s">
        <v>214</v>
      </c>
      <c r="E2481" s="331" t="s">
        <v>97</v>
      </c>
      <c r="F2481" s="320" t="str">
        <f t="shared" si="38"/>
        <v>NO_X_2012_1000 NAC_1_2_C</v>
      </c>
      <c r="G2481" s="663"/>
    </row>
    <row r="2482" spans="1:7" ht="13.5" thickBot="1" x14ac:dyDescent="0.25">
      <c r="A2482" s="369" t="str">
        <f>Cover!$G$25</f>
        <v>NO</v>
      </c>
      <c r="B2482" s="322" t="s">
        <v>294</v>
      </c>
      <c r="C2482" s="320">
        <v>2012</v>
      </c>
      <c r="D2482" s="322" t="s">
        <v>214</v>
      </c>
      <c r="E2482" s="331" t="s">
        <v>98</v>
      </c>
      <c r="F2482" s="320" t="str">
        <f t="shared" si="38"/>
        <v>NO_X_2012_1000 NAC_1_2_NC</v>
      </c>
      <c r="G2482" s="663"/>
    </row>
    <row r="2483" spans="1:7" ht="13.5" thickBot="1" x14ac:dyDescent="0.25">
      <c r="A2483" s="369" t="str">
        <f>Cover!$G$25</f>
        <v>NO</v>
      </c>
      <c r="B2483" s="322" t="s">
        <v>294</v>
      </c>
      <c r="C2483" s="320">
        <v>2012</v>
      </c>
      <c r="D2483" s="322" t="s">
        <v>214</v>
      </c>
      <c r="E2483" s="331" t="s">
        <v>99</v>
      </c>
      <c r="F2483" s="320" t="str">
        <f t="shared" si="38"/>
        <v>NO_X_2012_1000 NAC_1_2_NC_T</v>
      </c>
      <c r="G2483" s="663"/>
    </row>
    <row r="2484" spans="1:7" ht="13.5" thickBot="1" x14ac:dyDescent="0.25">
      <c r="A2484" s="369" t="str">
        <f>Cover!$G$25</f>
        <v>NO</v>
      </c>
      <c r="B2484" s="322" t="s">
        <v>294</v>
      </c>
      <c r="C2484" s="320">
        <v>2012</v>
      </c>
      <c r="D2484" s="322" t="s">
        <v>214</v>
      </c>
      <c r="E2484" s="331">
        <v>2</v>
      </c>
      <c r="F2484" s="320" t="str">
        <f t="shared" si="38"/>
        <v>NO_X_2012_1000 NAC_2</v>
      </c>
      <c r="G2484" s="663"/>
    </row>
    <row r="2485" spans="1:7" ht="13.5" thickBot="1" x14ac:dyDescent="0.25">
      <c r="A2485" s="369" t="str">
        <f>Cover!$G$25</f>
        <v>NO</v>
      </c>
      <c r="B2485" s="322" t="s">
        <v>294</v>
      </c>
      <c r="C2485" s="320">
        <v>2012</v>
      </c>
      <c r="D2485" s="322" t="s">
        <v>214</v>
      </c>
      <c r="E2485" s="331">
        <v>3</v>
      </c>
      <c r="F2485" s="320" t="str">
        <f t="shared" si="38"/>
        <v>NO_X_2012_1000 NAC_3</v>
      </c>
      <c r="G2485" s="663"/>
    </row>
    <row r="2486" spans="1:7" ht="13.5" thickBot="1" x14ac:dyDescent="0.25">
      <c r="A2486" s="369" t="str">
        <f>Cover!$G$25</f>
        <v>NO</v>
      </c>
      <c r="B2486" s="322" t="s">
        <v>294</v>
      </c>
      <c r="C2486" s="320">
        <v>2012</v>
      </c>
      <c r="D2486" s="322" t="s">
        <v>214</v>
      </c>
      <c r="E2486" s="331" t="s">
        <v>378</v>
      </c>
      <c r="F2486" s="320" t="str">
        <f t="shared" si="38"/>
        <v>NO_X_2012_1000 NAC_3_1</v>
      </c>
      <c r="G2486" s="663"/>
    </row>
    <row r="2487" spans="1:7" ht="13.5" thickBot="1" x14ac:dyDescent="0.25">
      <c r="A2487" s="369" t="str">
        <f>Cover!$G$25</f>
        <v>NO</v>
      </c>
      <c r="B2487" s="322" t="s">
        <v>294</v>
      </c>
      <c r="C2487" s="320">
        <v>2012</v>
      </c>
      <c r="D2487" s="322" t="s">
        <v>214</v>
      </c>
      <c r="E2487" s="331" t="s">
        <v>379</v>
      </c>
      <c r="F2487" s="320" t="str">
        <f t="shared" si="38"/>
        <v>NO_X_2012_1000 NAC_3_2</v>
      </c>
      <c r="G2487" s="663"/>
    </row>
    <row r="2488" spans="1:7" ht="13.5" thickBot="1" x14ac:dyDescent="0.25">
      <c r="A2488" s="369" t="str">
        <f>Cover!$G$25</f>
        <v>NO</v>
      </c>
      <c r="B2488" s="329" t="s">
        <v>294</v>
      </c>
      <c r="C2488" s="320">
        <v>2012</v>
      </c>
      <c r="D2488" s="329" t="s">
        <v>214</v>
      </c>
      <c r="E2488" s="339">
        <v>4</v>
      </c>
      <c r="F2488" s="320" t="str">
        <f t="shared" si="38"/>
        <v>NO_X_2012_1000 NAC_4</v>
      </c>
      <c r="G2488" s="663"/>
    </row>
    <row r="2489" spans="1:7" ht="13.5" thickBot="1" x14ac:dyDescent="0.25">
      <c r="A2489" s="369" t="str">
        <f>Cover!$G$25</f>
        <v>NO</v>
      </c>
      <c r="B2489" s="324" t="s">
        <v>294</v>
      </c>
      <c r="C2489" s="320">
        <v>2012</v>
      </c>
      <c r="D2489" s="324" t="s">
        <v>214</v>
      </c>
      <c r="E2489" s="338" t="s">
        <v>380</v>
      </c>
      <c r="F2489" s="320" t="str">
        <f t="shared" si="38"/>
        <v>NO_X_2012_1000 NAC_4_1</v>
      </c>
      <c r="G2489" s="663"/>
    </row>
    <row r="2490" spans="1:7" ht="13.5" thickBot="1" x14ac:dyDescent="0.25">
      <c r="A2490" s="369" t="str">
        <f>Cover!$G$25</f>
        <v>NO</v>
      </c>
      <c r="B2490" s="322" t="s">
        <v>294</v>
      </c>
      <c r="C2490" s="320">
        <v>2012</v>
      </c>
      <c r="D2490" s="322" t="s">
        <v>214</v>
      </c>
      <c r="E2490" s="331" t="s">
        <v>381</v>
      </c>
      <c r="F2490" s="320" t="str">
        <f t="shared" si="38"/>
        <v>NO_X_2012_1000 NAC_4_2</v>
      </c>
      <c r="G2490" s="663"/>
    </row>
    <row r="2491" spans="1:7" ht="13.5" thickBot="1" x14ac:dyDescent="0.25">
      <c r="A2491" s="369" t="str">
        <f>Cover!$G$25</f>
        <v>NO</v>
      </c>
      <c r="B2491" s="322" t="s">
        <v>294</v>
      </c>
      <c r="C2491" s="320">
        <v>2012</v>
      </c>
      <c r="D2491" s="322" t="s">
        <v>214</v>
      </c>
      <c r="E2491" s="331">
        <v>5</v>
      </c>
      <c r="F2491" s="320" t="str">
        <f t="shared" si="38"/>
        <v>NO_X_2012_1000 NAC_5</v>
      </c>
      <c r="G2491" s="663"/>
    </row>
    <row r="2492" spans="1:7" ht="13.5" thickBot="1" x14ac:dyDescent="0.25">
      <c r="A2492" s="369" t="str">
        <f>Cover!$G$25</f>
        <v>NO</v>
      </c>
      <c r="B2492" s="322" t="s">
        <v>294</v>
      </c>
      <c r="C2492" s="320">
        <v>2012</v>
      </c>
      <c r="D2492" s="322" t="s">
        <v>214</v>
      </c>
      <c r="E2492" s="331" t="s">
        <v>109</v>
      </c>
      <c r="F2492" s="320" t="str">
        <f t="shared" si="38"/>
        <v>NO_X_2012_1000 NAC_5_C</v>
      </c>
      <c r="G2492" s="663"/>
    </row>
    <row r="2493" spans="1:7" ht="13.5" thickBot="1" x14ac:dyDescent="0.25">
      <c r="A2493" s="369" t="str">
        <f>Cover!$G$25</f>
        <v>NO</v>
      </c>
      <c r="B2493" s="322" t="s">
        <v>294</v>
      </c>
      <c r="C2493" s="320">
        <v>2012</v>
      </c>
      <c r="D2493" s="322" t="s">
        <v>214</v>
      </c>
      <c r="E2493" s="331" t="s">
        <v>110</v>
      </c>
      <c r="F2493" s="320" t="str">
        <f t="shared" si="38"/>
        <v>NO_X_2012_1000 NAC_5_NC</v>
      </c>
      <c r="G2493" s="663"/>
    </row>
    <row r="2494" spans="1:7" ht="13.5" thickBot="1" x14ac:dyDescent="0.25">
      <c r="A2494" s="369" t="str">
        <f>Cover!$G$25</f>
        <v>NO</v>
      </c>
      <c r="B2494" s="322" t="s">
        <v>294</v>
      </c>
      <c r="C2494" s="320">
        <v>2012</v>
      </c>
      <c r="D2494" s="322" t="s">
        <v>214</v>
      </c>
      <c r="E2494" s="331" t="s">
        <v>111</v>
      </c>
      <c r="F2494" s="320" t="str">
        <f t="shared" si="38"/>
        <v>NO_X_2012_1000 NAC_5_NC_T</v>
      </c>
      <c r="G2494" s="663"/>
    </row>
    <row r="2495" spans="1:7" ht="13.5" thickBot="1" x14ac:dyDescent="0.25">
      <c r="A2495" s="369" t="str">
        <f>Cover!$G$25</f>
        <v>NO</v>
      </c>
      <c r="B2495" s="322" t="s">
        <v>294</v>
      </c>
      <c r="C2495" s="320">
        <v>2012</v>
      </c>
      <c r="D2495" s="322" t="s">
        <v>214</v>
      </c>
      <c r="E2495" s="331">
        <v>6</v>
      </c>
      <c r="F2495" s="320" t="str">
        <f t="shared" si="38"/>
        <v>NO_X_2012_1000 NAC_6</v>
      </c>
      <c r="G2495" s="663"/>
    </row>
    <row r="2496" spans="1:7" ht="13.5" thickBot="1" x14ac:dyDescent="0.25">
      <c r="A2496" s="369" t="str">
        <f>Cover!$G$25</f>
        <v>NO</v>
      </c>
      <c r="B2496" s="322" t="s">
        <v>294</v>
      </c>
      <c r="C2496" s="320">
        <v>2012</v>
      </c>
      <c r="D2496" s="322" t="s">
        <v>214</v>
      </c>
      <c r="E2496" s="331" t="s">
        <v>112</v>
      </c>
      <c r="F2496" s="320" t="str">
        <f t="shared" si="38"/>
        <v>NO_X_2012_1000 NAC_6_1</v>
      </c>
      <c r="G2496" s="663"/>
    </row>
    <row r="2497" spans="1:7" ht="13.5" thickBot="1" x14ac:dyDescent="0.25">
      <c r="A2497" s="369" t="str">
        <f>Cover!$G$25</f>
        <v>NO</v>
      </c>
      <c r="B2497" s="322" t="s">
        <v>294</v>
      </c>
      <c r="C2497" s="320">
        <v>2012</v>
      </c>
      <c r="D2497" s="322" t="s">
        <v>214</v>
      </c>
      <c r="E2497" s="331" t="s">
        <v>113</v>
      </c>
      <c r="F2497" s="320" t="str">
        <f t="shared" si="38"/>
        <v>NO_X_2012_1000 NAC_6_1_C</v>
      </c>
      <c r="G2497" s="663"/>
    </row>
    <row r="2498" spans="1:7" ht="13.5" thickBot="1" x14ac:dyDescent="0.25">
      <c r="A2498" s="369" t="str">
        <f>Cover!$G$25</f>
        <v>NO</v>
      </c>
      <c r="B2498" s="322" t="s">
        <v>294</v>
      </c>
      <c r="C2498" s="320">
        <v>2012</v>
      </c>
      <c r="D2498" s="322" t="s">
        <v>214</v>
      </c>
      <c r="E2498" s="331" t="s">
        <v>114</v>
      </c>
      <c r="F2498" s="320" t="str">
        <f t="shared" si="38"/>
        <v>NO_X_2012_1000 NAC_6_1_NC</v>
      </c>
      <c r="G2498" s="663"/>
    </row>
    <row r="2499" spans="1:7" ht="13.5" thickBot="1" x14ac:dyDescent="0.25">
      <c r="A2499" s="369" t="str">
        <f>Cover!$G$25</f>
        <v>NO</v>
      </c>
      <c r="B2499" s="322" t="s">
        <v>294</v>
      </c>
      <c r="C2499" s="320">
        <v>2012</v>
      </c>
      <c r="D2499" s="322" t="s">
        <v>214</v>
      </c>
      <c r="E2499" s="331" t="s">
        <v>115</v>
      </c>
      <c r="F2499" s="320" t="str">
        <f t="shared" ref="F2499:F2562" si="39">CONCATENATE(A2499,"_",B2499,"_",C2499,"_",D2499,"_",E2499)</f>
        <v>NO_X_2012_1000 NAC_6_1_NC_T</v>
      </c>
      <c r="G2499" s="663"/>
    </row>
    <row r="2500" spans="1:7" ht="13.5" thickBot="1" x14ac:dyDescent="0.25">
      <c r="A2500" s="369" t="str">
        <f>Cover!$G$25</f>
        <v>NO</v>
      </c>
      <c r="B2500" s="322" t="s">
        <v>294</v>
      </c>
      <c r="C2500" s="320">
        <v>2012</v>
      </c>
      <c r="D2500" s="322" t="s">
        <v>214</v>
      </c>
      <c r="E2500" s="331" t="s">
        <v>116</v>
      </c>
      <c r="F2500" s="320" t="str">
        <f t="shared" si="39"/>
        <v>NO_X_2012_1000 NAC_6_2</v>
      </c>
      <c r="G2500" s="663"/>
    </row>
    <row r="2501" spans="1:7" ht="13.5" thickBot="1" x14ac:dyDescent="0.25">
      <c r="A2501" s="369" t="str">
        <f>Cover!$G$25</f>
        <v>NO</v>
      </c>
      <c r="B2501" s="322" t="s">
        <v>294</v>
      </c>
      <c r="C2501" s="320">
        <v>2012</v>
      </c>
      <c r="D2501" s="322" t="s">
        <v>214</v>
      </c>
      <c r="E2501" s="331" t="s">
        <v>117</v>
      </c>
      <c r="F2501" s="320" t="str">
        <f t="shared" si="39"/>
        <v>NO_X_2012_1000 NAC_6_2_C</v>
      </c>
      <c r="G2501" s="663"/>
    </row>
    <row r="2502" spans="1:7" ht="13.5" thickBot="1" x14ac:dyDescent="0.25">
      <c r="A2502" s="369" t="str">
        <f>Cover!$G$25</f>
        <v>NO</v>
      </c>
      <c r="B2502" s="322" t="s">
        <v>294</v>
      </c>
      <c r="C2502" s="320">
        <v>2012</v>
      </c>
      <c r="D2502" s="322" t="s">
        <v>214</v>
      </c>
      <c r="E2502" s="331" t="s">
        <v>118</v>
      </c>
      <c r="F2502" s="320" t="str">
        <f t="shared" si="39"/>
        <v>NO_X_2012_1000 NAC_6_2_NC</v>
      </c>
      <c r="G2502" s="663"/>
    </row>
    <row r="2503" spans="1:7" ht="13.5" thickBot="1" x14ac:dyDescent="0.25">
      <c r="A2503" s="369" t="str">
        <f>Cover!$G$25</f>
        <v>NO</v>
      </c>
      <c r="B2503" s="322" t="s">
        <v>294</v>
      </c>
      <c r="C2503" s="320">
        <v>2012</v>
      </c>
      <c r="D2503" s="322" t="s">
        <v>214</v>
      </c>
      <c r="E2503" s="331" t="s">
        <v>119</v>
      </c>
      <c r="F2503" s="320" t="str">
        <f t="shared" si="39"/>
        <v>NO_X_2012_1000 NAC_6_2_NC_T</v>
      </c>
      <c r="G2503" s="663"/>
    </row>
    <row r="2504" spans="1:7" ht="13.5" thickBot="1" x14ac:dyDescent="0.25">
      <c r="A2504" s="369" t="str">
        <f>Cover!$G$25</f>
        <v>NO</v>
      </c>
      <c r="B2504" s="322" t="s">
        <v>294</v>
      </c>
      <c r="C2504" s="320">
        <v>2012</v>
      </c>
      <c r="D2504" s="322" t="s">
        <v>214</v>
      </c>
      <c r="E2504" s="331" t="s">
        <v>120</v>
      </c>
      <c r="F2504" s="320" t="str">
        <f t="shared" si="39"/>
        <v>NO_X_2012_1000 NAC_6_3</v>
      </c>
      <c r="G2504" s="663"/>
    </row>
    <row r="2505" spans="1:7" ht="13.5" thickBot="1" x14ac:dyDescent="0.25">
      <c r="A2505" s="369" t="str">
        <f>Cover!$G$25</f>
        <v>NO</v>
      </c>
      <c r="B2505" s="322" t="s">
        <v>294</v>
      </c>
      <c r="C2505" s="320">
        <v>2012</v>
      </c>
      <c r="D2505" s="322" t="s">
        <v>214</v>
      </c>
      <c r="E2505" s="331" t="s">
        <v>121</v>
      </c>
      <c r="F2505" s="320" t="str">
        <f t="shared" si="39"/>
        <v>NO_X_2012_1000 NAC_6_3_1</v>
      </c>
      <c r="G2505" s="663"/>
    </row>
    <row r="2506" spans="1:7" ht="13.5" thickBot="1" x14ac:dyDescent="0.25">
      <c r="A2506" s="369" t="str">
        <f>Cover!$G$25</f>
        <v>NO</v>
      </c>
      <c r="B2506" s="322" t="s">
        <v>294</v>
      </c>
      <c r="C2506" s="320">
        <v>2012</v>
      </c>
      <c r="D2506" s="322" t="s">
        <v>214</v>
      </c>
      <c r="E2506" s="331" t="s">
        <v>122</v>
      </c>
      <c r="F2506" s="320" t="str">
        <f t="shared" si="39"/>
        <v>NO_X_2012_1000 NAC_6_4</v>
      </c>
      <c r="G2506" s="663"/>
    </row>
    <row r="2507" spans="1:7" ht="13.5" thickBot="1" x14ac:dyDescent="0.25">
      <c r="A2507" s="369" t="str">
        <f>Cover!$G$25</f>
        <v>NO</v>
      </c>
      <c r="B2507" s="322" t="s">
        <v>294</v>
      </c>
      <c r="C2507" s="320">
        <v>2012</v>
      </c>
      <c r="D2507" s="322" t="s">
        <v>214</v>
      </c>
      <c r="E2507" s="331" t="s">
        <v>123</v>
      </c>
      <c r="F2507" s="320" t="str">
        <f t="shared" si="39"/>
        <v>NO_X_2012_1000 NAC_6_4_1</v>
      </c>
      <c r="G2507" s="663"/>
    </row>
    <row r="2508" spans="1:7" ht="13.5" thickBot="1" x14ac:dyDescent="0.25">
      <c r="A2508" s="369" t="str">
        <f>Cover!$G$25</f>
        <v>NO</v>
      </c>
      <c r="B2508" s="322" t="s">
        <v>294</v>
      </c>
      <c r="C2508" s="320">
        <v>2012</v>
      </c>
      <c r="D2508" s="322" t="s">
        <v>214</v>
      </c>
      <c r="E2508" s="331" t="s">
        <v>124</v>
      </c>
      <c r="F2508" s="320" t="str">
        <f t="shared" si="39"/>
        <v>NO_X_2012_1000 NAC_6_4_2</v>
      </c>
      <c r="G2508" s="663"/>
    </row>
    <row r="2509" spans="1:7" ht="13.5" thickBot="1" x14ac:dyDescent="0.25">
      <c r="A2509" s="369" t="str">
        <f>Cover!$G$25</f>
        <v>NO</v>
      </c>
      <c r="B2509" s="322" t="s">
        <v>294</v>
      </c>
      <c r="C2509" s="320">
        <v>2012</v>
      </c>
      <c r="D2509" s="322" t="s">
        <v>214</v>
      </c>
      <c r="E2509" s="331" t="s">
        <v>125</v>
      </c>
      <c r="F2509" s="320" t="str">
        <f t="shared" si="39"/>
        <v>NO_X_2012_1000 NAC_6_4_3</v>
      </c>
      <c r="G2509" s="663"/>
    </row>
    <row r="2510" spans="1:7" ht="13.5" thickBot="1" x14ac:dyDescent="0.25">
      <c r="A2510" s="369" t="str">
        <f>Cover!$G$25</f>
        <v>NO</v>
      </c>
      <c r="B2510" s="322" t="s">
        <v>294</v>
      </c>
      <c r="C2510" s="320">
        <v>2012</v>
      </c>
      <c r="D2510" s="322" t="s">
        <v>214</v>
      </c>
      <c r="E2510" s="331">
        <v>7</v>
      </c>
      <c r="F2510" s="320" t="str">
        <f t="shared" si="39"/>
        <v>NO_X_2012_1000 NAC_7</v>
      </c>
      <c r="G2510" s="663"/>
    </row>
    <row r="2511" spans="1:7" ht="13.5" thickBot="1" x14ac:dyDescent="0.25">
      <c r="A2511" s="369" t="str">
        <f>Cover!$G$25</f>
        <v>NO</v>
      </c>
      <c r="B2511" s="322" t="s">
        <v>294</v>
      </c>
      <c r="C2511" s="320">
        <v>2012</v>
      </c>
      <c r="D2511" s="322" t="s">
        <v>214</v>
      </c>
      <c r="E2511" s="331" t="s">
        <v>126</v>
      </c>
      <c r="F2511" s="320" t="str">
        <f t="shared" si="39"/>
        <v>NO_X_2012_1000 NAC_7_1</v>
      </c>
      <c r="G2511" s="663"/>
    </row>
    <row r="2512" spans="1:7" ht="13.5" thickBot="1" x14ac:dyDescent="0.25">
      <c r="A2512" s="369" t="str">
        <f>Cover!$G$25</f>
        <v>NO</v>
      </c>
      <c r="B2512" s="322" t="s">
        <v>294</v>
      </c>
      <c r="C2512" s="320">
        <v>2012</v>
      </c>
      <c r="D2512" s="322" t="s">
        <v>214</v>
      </c>
      <c r="E2512" s="331" t="s">
        <v>127</v>
      </c>
      <c r="F2512" s="320" t="str">
        <f t="shared" si="39"/>
        <v>NO_X_2012_1000 NAC_7_2</v>
      </c>
      <c r="G2512" s="663"/>
    </row>
    <row r="2513" spans="1:7" ht="13.5" thickBot="1" x14ac:dyDescent="0.25">
      <c r="A2513" s="369" t="str">
        <f>Cover!$G$25</f>
        <v>NO</v>
      </c>
      <c r="B2513" s="322" t="s">
        <v>294</v>
      </c>
      <c r="C2513" s="320">
        <v>2012</v>
      </c>
      <c r="D2513" s="322" t="s">
        <v>214</v>
      </c>
      <c r="E2513" s="331" t="s">
        <v>128</v>
      </c>
      <c r="F2513" s="320" t="str">
        <f t="shared" si="39"/>
        <v>NO_X_2012_1000 NAC_7_3</v>
      </c>
      <c r="G2513" s="663"/>
    </row>
    <row r="2514" spans="1:7" ht="13.5" thickBot="1" x14ac:dyDescent="0.25">
      <c r="A2514" s="369" t="str">
        <f>Cover!$G$25</f>
        <v>NO</v>
      </c>
      <c r="B2514" s="322" t="s">
        <v>294</v>
      </c>
      <c r="C2514" s="320">
        <v>2012</v>
      </c>
      <c r="D2514" s="322" t="s">
        <v>214</v>
      </c>
      <c r="E2514" s="331" t="s">
        <v>129</v>
      </c>
      <c r="F2514" s="320" t="str">
        <f t="shared" si="39"/>
        <v>NO_X_2012_1000 NAC_7_3_1</v>
      </c>
      <c r="G2514" s="663"/>
    </row>
    <row r="2515" spans="1:7" ht="13.5" thickBot="1" x14ac:dyDescent="0.25">
      <c r="A2515" s="369" t="str">
        <f>Cover!$G$25</f>
        <v>NO</v>
      </c>
      <c r="B2515" s="322" t="s">
        <v>294</v>
      </c>
      <c r="C2515" s="320">
        <v>2012</v>
      </c>
      <c r="D2515" s="322" t="s">
        <v>214</v>
      </c>
      <c r="E2515" s="331" t="s">
        <v>130</v>
      </c>
      <c r="F2515" s="320" t="str">
        <f t="shared" si="39"/>
        <v>NO_X_2012_1000 NAC_7_3_2</v>
      </c>
      <c r="G2515" s="663"/>
    </row>
    <row r="2516" spans="1:7" ht="13.5" thickBot="1" x14ac:dyDescent="0.25">
      <c r="A2516" s="369" t="str">
        <f>Cover!$G$25</f>
        <v>NO</v>
      </c>
      <c r="B2516" s="322" t="s">
        <v>294</v>
      </c>
      <c r="C2516" s="320">
        <v>2012</v>
      </c>
      <c r="D2516" s="322" t="s">
        <v>214</v>
      </c>
      <c r="E2516" s="331" t="s">
        <v>131</v>
      </c>
      <c r="F2516" s="320" t="str">
        <f t="shared" si="39"/>
        <v>NO_X_2012_1000 NAC_7_3_3</v>
      </c>
      <c r="G2516" s="663"/>
    </row>
    <row r="2517" spans="1:7" ht="13.5" thickBot="1" x14ac:dyDescent="0.25">
      <c r="A2517" s="369" t="str">
        <f>Cover!$G$25</f>
        <v>NO</v>
      </c>
      <c r="B2517" s="322" t="s">
        <v>294</v>
      </c>
      <c r="C2517" s="320">
        <v>2012</v>
      </c>
      <c r="D2517" s="322" t="s">
        <v>214</v>
      </c>
      <c r="E2517" s="331" t="s">
        <v>132</v>
      </c>
      <c r="F2517" s="320" t="str">
        <f t="shared" si="39"/>
        <v>NO_X_2012_1000 NAC_7_3_4</v>
      </c>
      <c r="G2517" s="663"/>
    </row>
    <row r="2518" spans="1:7" ht="13.5" thickBot="1" x14ac:dyDescent="0.25">
      <c r="A2518" s="369" t="str">
        <f>Cover!$G$25</f>
        <v>NO</v>
      </c>
      <c r="B2518" s="322" t="s">
        <v>294</v>
      </c>
      <c r="C2518" s="320">
        <v>2012</v>
      </c>
      <c r="D2518" s="322" t="s">
        <v>214</v>
      </c>
      <c r="E2518" s="331" t="s">
        <v>133</v>
      </c>
      <c r="F2518" s="320" t="str">
        <f t="shared" si="39"/>
        <v>NO_X_2012_1000 NAC_7_4</v>
      </c>
      <c r="G2518" s="663"/>
    </row>
    <row r="2519" spans="1:7" ht="13.5" thickBot="1" x14ac:dyDescent="0.25">
      <c r="A2519" s="369" t="str">
        <f>Cover!$G$25</f>
        <v>NO</v>
      </c>
      <c r="B2519" s="322" t="s">
        <v>294</v>
      </c>
      <c r="C2519" s="320">
        <v>2012</v>
      </c>
      <c r="D2519" s="322" t="s">
        <v>214</v>
      </c>
      <c r="E2519" s="331">
        <v>8</v>
      </c>
      <c r="F2519" s="320" t="str">
        <f t="shared" si="39"/>
        <v>NO_X_2012_1000 NAC_8</v>
      </c>
      <c r="G2519" s="663"/>
    </row>
    <row r="2520" spans="1:7" ht="13.5" thickBot="1" x14ac:dyDescent="0.25">
      <c r="A2520" s="369" t="str">
        <f>Cover!$G$25</f>
        <v>NO</v>
      </c>
      <c r="B2520" s="322" t="s">
        <v>294</v>
      </c>
      <c r="C2520" s="320">
        <v>2012</v>
      </c>
      <c r="D2520" s="322" t="s">
        <v>214</v>
      </c>
      <c r="E2520" s="331" t="s">
        <v>134</v>
      </c>
      <c r="F2520" s="320" t="str">
        <f t="shared" si="39"/>
        <v>NO_X_2012_1000 NAC_8_1</v>
      </c>
      <c r="G2520" s="663"/>
    </row>
    <row r="2521" spans="1:7" ht="13.5" thickBot="1" x14ac:dyDescent="0.25">
      <c r="A2521" s="369" t="str">
        <f>Cover!$G$25</f>
        <v>NO</v>
      </c>
      <c r="B2521" s="329" t="s">
        <v>294</v>
      </c>
      <c r="C2521" s="320">
        <v>2012</v>
      </c>
      <c r="D2521" s="329" t="s">
        <v>214</v>
      </c>
      <c r="E2521" s="339" t="s">
        <v>135</v>
      </c>
      <c r="F2521" s="320" t="str">
        <f t="shared" si="39"/>
        <v>NO_X_2012_1000 NAC_8_2</v>
      </c>
      <c r="G2521" s="663"/>
    </row>
    <row r="2522" spans="1:7" ht="13.5" thickBot="1" x14ac:dyDescent="0.25">
      <c r="A2522" s="369" t="str">
        <f>Cover!$G$25</f>
        <v>NO</v>
      </c>
      <c r="B2522" s="324" t="s">
        <v>294</v>
      </c>
      <c r="C2522" s="320">
        <v>2012</v>
      </c>
      <c r="D2522" s="324" t="s">
        <v>214</v>
      </c>
      <c r="E2522" s="338">
        <v>9</v>
      </c>
      <c r="F2522" s="320" t="str">
        <f t="shared" si="39"/>
        <v>NO_X_2012_1000 NAC_9</v>
      </c>
      <c r="G2522" s="663"/>
    </row>
    <row r="2523" spans="1:7" ht="13.5" thickBot="1" x14ac:dyDescent="0.25">
      <c r="A2523" s="369" t="str">
        <f>Cover!$G$25</f>
        <v>NO</v>
      </c>
      <c r="B2523" s="322" t="s">
        <v>294</v>
      </c>
      <c r="C2523" s="320">
        <v>2012</v>
      </c>
      <c r="D2523" s="322" t="s">
        <v>214</v>
      </c>
      <c r="E2523" s="331">
        <v>10</v>
      </c>
      <c r="F2523" s="320" t="str">
        <f t="shared" si="39"/>
        <v>NO_X_2012_1000 NAC_10</v>
      </c>
      <c r="G2523" s="663"/>
    </row>
    <row r="2524" spans="1:7" ht="13.5" thickBot="1" x14ac:dyDescent="0.25">
      <c r="A2524" s="369" t="str">
        <f>Cover!$G$25</f>
        <v>NO</v>
      </c>
      <c r="B2524" s="322" t="s">
        <v>294</v>
      </c>
      <c r="C2524" s="320">
        <v>2012</v>
      </c>
      <c r="D2524" s="322" t="s">
        <v>214</v>
      </c>
      <c r="E2524" s="331" t="s">
        <v>136</v>
      </c>
      <c r="F2524" s="320" t="str">
        <f t="shared" si="39"/>
        <v>NO_X_2012_1000 NAC_10_1</v>
      </c>
      <c r="G2524" s="663"/>
    </row>
    <row r="2525" spans="1:7" ht="13.5" thickBot="1" x14ac:dyDescent="0.25">
      <c r="A2525" s="369" t="str">
        <f>Cover!$G$25</f>
        <v>NO</v>
      </c>
      <c r="B2525" s="322" t="s">
        <v>294</v>
      </c>
      <c r="C2525" s="320">
        <v>2012</v>
      </c>
      <c r="D2525" s="322" t="s">
        <v>214</v>
      </c>
      <c r="E2525" s="331" t="s">
        <v>137</v>
      </c>
      <c r="F2525" s="320" t="str">
        <f t="shared" si="39"/>
        <v>NO_X_2012_1000 NAC_10_1_1</v>
      </c>
      <c r="G2525" s="663"/>
    </row>
    <row r="2526" spans="1:7" ht="13.5" thickBot="1" x14ac:dyDescent="0.25">
      <c r="A2526" s="369" t="str">
        <f>Cover!$G$25</f>
        <v>NO</v>
      </c>
      <c r="B2526" s="322" t="s">
        <v>294</v>
      </c>
      <c r="C2526" s="320">
        <v>2012</v>
      </c>
      <c r="D2526" s="322" t="s">
        <v>214</v>
      </c>
      <c r="E2526" s="331" t="s">
        <v>138</v>
      </c>
      <c r="F2526" s="320" t="str">
        <f t="shared" si="39"/>
        <v>NO_X_2012_1000 NAC_10_1_2</v>
      </c>
      <c r="G2526" s="663"/>
    </row>
    <row r="2527" spans="1:7" ht="13.5" thickBot="1" x14ac:dyDescent="0.25">
      <c r="A2527" s="369" t="str">
        <f>Cover!$G$25</f>
        <v>NO</v>
      </c>
      <c r="B2527" s="322" t="s">
        <v>294</v>
      </c>
      <c r="C2527" s="320">
        <v>2012</v>
      </c>
      <c r="D2527" s="322" t="s">
        <v>214</v>
      </c>
      <c r="E2527" s="331" t="s">
        <v>139</v>
      </c>
      <c r="F2527" s="320" t="str">
        <f t="shared" si="39"/>
        <v>NO_X_2012_1000 NAC_10_1_3</v>
      </c>
      <c r="G2527" s="663"/>
    </row>
    <row r="2528" spans="1:7" ht="13.5" thickBot="1" x14ac:dyDescent="0.25">
      <c r="A2528" s="369" t="str">
        <f>Cover!$G$25</f>
        <v>NO</v>
      </c>
      <c r="B2528" s="322" t="s">
        <v>294</v>
      </c>
      <c r="C2528" s="320">
        <v>2012</v>
      </c>
      <c r="D2528" s="322" t="s">
        <v>214</v>
      </c>
      <c r="E2528" s="331" t="s">
        <v>140</v>
      </c>
      <c r="F2528" s="320" t="str">
        <f t="shared" si="39"/>
        <v>NO_X_2012_1000 NAC_10_1_4</v>
      </c>
      <c r="G2528" s="663"/>
    </row>
    <row r="2529" spans="1:7" ht="13.5" thickBot="1" x14ac:dyDescent="0.25">
      <c r="A2529" s="369" t="str">
        <f>Cover!$G$25</f>
        <v>NO</v>
      </c>
      <c r="B2529" s="322" t="s">
        <v>294</v>
      </c>
      <c r="C2529" s="320">
        <v>2012</v>
      </c>
      <c r="D2529" s="322" t="s">
        <v>214</v>
      </c>
      <c r="E2529" s="331" t="s">
        <v>141</v>
      </c>
      <c r="F2529" s="320" t="str">
        <f t="shared" si="39"/>
        <v>NO_X_2012_1000 NAC_10_2</v>
      </c>
      <c r="G2529" s="663"/>
    </row>
    <row r="2530" spans="1:7" ht="13.5" thickBot="1" x14ac:dyDescent="0.25">
      <c r="A2530" s="369" t="str">
        <f>Cover!$G$25</f>
        <v>NO</v>
      </c>
      <c r="B2530" s="322" t="s">
        <v>294</v>
      </c>
      <c r="C2530" s="320">
        <v>2012</v>
      </c>
      <c r="D2530" s="322" t="s">
        <v>214</v>
      </c>
      <c r="E2530" s="331" t="s">
        <v>142</v>
      </c>
      <c r="F2530" s="320" t="str">
        <f t="shared" si="39"/>
        <v>NO_X_2012_1000 NAC_10_3</v>
      </c>
      <c r="G2530" s="663"/>
    </row>
    <row r="2531" spans="1:7" ht="13.5" thickBot="1" x14ac:dyDescent="0.25">
      <c r="A2531" s="369" t="str">
        <f>Cover!$G$25</f>
        <v>NO</v>
      </c>
      <c r="B2531" s="322" t="s">
        <v>294</v>
      </c>
      <c r="C2531" s="320">
        <v>2012</v>
      </c>
      <c r="D2531" s="322" t="s">
        <v>214</v>
      </c>
      <c r="E2531" s="331" t="s">
        <v>143</v>
      </c>
      <c r="F2531" s="320" t="str">
        <f t="shared" si="39"/>
        <v>NO_X_2012_1000 NAC_10_3_1</v>
      </c>
      <c r="G2531" s="663"/>
    </row>
    <row r="2532" spans="1:7" ht="13.5" thickBot="1" x14ac:dyDescent="0.25">
      <c r="A2532" s="369" t="str">
        <f>Cover!$G$25</f>
        <v>NO</v>
      </c>
      <c r="B2532" s="322" t="s">
        <v>294</v>
      </c>
      <c r="C2532" s="320">
        <v>2012</v>
      </c>
      <c r="D2532" s="322" t="s">
        <v>214</v>
      </c>
      <c r="E2532" s="331" t="s">
        <v>144</v>
      </c>
      <c r="F2532" s="320" t="str">
        <f t="shared" si="39"/>
        <v>NO_X_2012_1000 NAC_10_3_2</v>
      </c>
      <c r="G2532" s="663"/>
    </row>
    <row r="2533" spans="1:7" ht="13.5" thickBot="1" x14ac:dyDescent="0.25">
      <c r="A2533" s="369" t="str">
        <f>Cover!$G$25</f>
        <v>NO</v>
      </c>
      <c r="B2533" s="322" t="s">
        <v>294</v>
      </c>
      <c r="C2533" s="320">
        <v>2012</v>
      </c>
      <c r="D2533" s="322" t="s">
        <v>214</v>
      </c>
      <c r="E2533" s="331" t="s">
        <v>145</v>
      </c>
      <c r="F2533" s="320" t="str">
        <f t="shared" si="39"/>
        <v>NO_X_2012_1000 NAC_10_3_3</v>
      </c>
      <c r="G2533" s="663"/>
    </row>
    <row r="2534" spans="1:7" ht="13.5" thickBot="1" x14ac:dyDescent="0.25">
      <c r="A2534" s="369" t="str">
        <f>Cover!$G$25</f>
        <v>NO</v>
      </c>
      <c r="B2534" s="322" t="s">
        <v>294</v>
      </c>
      <c r="C2534" s="320">
        <v>2012</v>
      </c>
      <c r="D2534" s="322" t="s">
        <v>214</v>
      </c>
      <c r="E2534" s="331" t="s">
        <v>146</v>
      </c>
      <c r="F2534" s="320" t="str">
        <f t="shared" si="39"/>
        <v>NO_X_2012_1000 NAC_10_3_4</v>
      </c>
      <c r="G2534" s="663"/>
    </row>
    <row r="2535" spans="1:7" ht="13.5" thickBot="1" x14ac:dyDescent="0.25">
      <c r="A2535" s="369" t="str">
        <f>Cover!$G$25</f>
        <v>NO</v>
      </c>
      <c r="B2535" s="322" t="s">
        <v>294</v>
      </c>
      <c r="C2535" s="320">
        <v>2012</v>
      </c>
      <c r="D2535" s="322" t="s">
        <v>214</v>
      </c>
      <c r="E2535" s="331" t="s">
        <v>147</v>
      </c>
      <c r="F2535" s="320" t="str">
        <f t="shared" si="39"/>
        <v>NO_X_2012_1000 NAC_10_4</v>
      </c>
      <c r="G2535" s="663"/>
    </row>
    <row r="2536" spans="1:7" ht="13.5" thickBot="1" x14ac:dyDescent="0.25">
      <c r="A2536" s="369" t="str">
        <f>Cover!$G$25</f>
        <v>NO</v>
      </c>
      <c r="B2536" s="322" t="s">
        <v>290</v>
      </c>
      <c r="C2536" s="320">
        <v>2012</v>
      </c>
      <c r="D2536" s="322" t="s">
        <v>214</v>
      </c>
      <c r="E2536" s="331" t="s">
        <v>148</v>
      </c>
      <c r="F2536" s="320" t="str">
        <f t="shared" si="39"/>
        <v>NO_M_2012_1000 NAC_11_1</v>
      </c>
      <c r="G2536" s="663"/>
    </row>
    <row r="2537" spans="1:7" ht="13.5" thickBot="1" x14ac:dyDescent="0.25">
      <c r="A2537" s="369" t="str">
        <f>Cover!$G$25</f>
        <v>NO</v>
      </c>
      <c r="B2537" s="322" t="s">
        <v>290</v>
      </c>
      <c r="C2537" s="320">
        <v>2012</v>
      </c>
      <c r="D2537" s="322" t="s">
        <v>214</v>
      </c>
      <c r="E2537" s="331" t="s">
        <v>149</v>
      </c>
      <c r="F2537" s="320" t="str">
        <f t="shared" si="39"/>
        <v>NO_M_2012_1000 NAC_11_1_C</v>
      </c>
      <c r="G2537" s="663"/>
    </row>
    <row r="2538" spans="1:7" ht="13.5" thickBot="1" x14ac:dyDescent="0.25">
      <c r="A2538" s="369" t="str">
        <f>Cover!$G$25</f>
        <v>NO</v>
      </c>
      <c r="B2538" s="322" t="s">
        <v>290</v>
      </c>
      <c r="C2538" s="320">
        <v>2012</v>
      </c>
      <c r="D2538" s="322" t="s">
        <v>214</v>
      </c>
      <c r="E2538" s="331" t="s">
        <v>150</v>
      </c>
      <c r="F2538" s="320" t="str">
        <f t="shared" si="39"/>
        <v>NO_M_2012_1000 NAC_11_1_NC</v>
      </c>
      <c r="G2538" s="663"/>
    </row>
    <row r="2539" spans="1:7" ht="13.5" thickBot="1" x14ac:dyDescent="0.25">
      <c r="A2539" s="369" t="str">
        <f>Cover!$G$25</f>
        <v>NO</v>
      </c>
      <c r="B2539" s="322" t="s">
        <v>290</v>
      </c>
      <c r="C2539" s="320">
        <v>2012</v>
      </c>
      <c r="D2539" s="322" t="s">
        <v>214</v>
      </c>
      <c r="E2539" s="331" t="s">
        <v>151</v>
      </c>
      <c r="F2539" s="320" t="str">
        <f t="shared" si="39"/>
        <v>NO_M_2012_1000 NAC_11_1_NC_T</v>
      </c>
      <c r="G2539" s="663"/>
    </row>
    <row r="2540" spans="1:7" ht="13.5" thickBot="1" x14ac:dyDescent="0.25">
      <c r="A2540" s="369" t="str">
        <f>Cover!$G$25</f>
        <v>NO</v>
      </c>
      <c r="B2540" s="322" t="s">
        <v>290</v>
      </c>
      <c r="C2540" s="320">
        <v>2012</v>
      </c>
      <c r="D2540" s="322" t="s">
        <v>214</v>
      </c>
      <c r="E2540" s="331" t="s">
        <v>152</v>
      </c>
      <c r="F2540" s="320" t="str">
        <f t="shared" si="39"/>
        <v>NO_M_2012_1000 NAC_11_2</v>
      </c>
      <c r="G2540" s="663"/>
    </row>
    <row r="2541" spans="1:7" ht="13.5" thickBot="1" x14ac:dyDescent="0.25">
      <c r="A2541" s="369" t="str">
        <f>Cover!$G$25</f>
        <v>NO</v>
      </c>
      <c r="B2541" s="322" t="s">
        <v>290</v>
      </c>
      <c r="C2541" s="320">
        <v>2012</v>
      </c>
      <c r="D2541" s="322" t="s">
        <v>214</v>
      </c>
      <c r="E2541" s="331" t="s">
        <v>153</v>
      </c>
      <c r="F2541" s="320" t="str">
        <f t="shared" si="39"/>
        <v>NO_M_2012_1000 NAC_11_3</v>
      </c>
      <c r="G2541" s="663"/>
    </row>
    <row r="2542" spans="1:7" ht="13.5" thickBot="1" x14ac:dyDescent="0.25">
      <c r="A2542" s="369" t="str">
        <f>Cover!$G$25</f>
        <v>NO</v>
      </c>
      <c r="B2542" s="322" t="s">
        <v>290</v>
      </c>
      <c r="C2542" s="320">
        <v>2012</v>
      </c>
      <c r="D2542" s="322" t="s">
        <v>214</v>
      </c>
      <c r="E2542" s="331" t="s">
        <v>154</v>
      </c>
      <c r="F2542" s="320" t="str">
        <f t="shared" si="39"/>
        <v>NO_M_2012_1000 NAC_11_4</v>
      </c>
      <c r="G2542" s="663"/>
    </row>
    <row r="2543" spans="1:7" ht="13.5" thickBot="1" x14ac:dyDescent="0.25">
      <c r="A2543" s="369" t="str">
        <f>Cover!$G$25</f>
        <v>NO</v>
      </c>
      <c r="B2543" s="322" t="s">
        <v>290</v>
      </c>
      <c r="C2543" s="320">
        <v>2012</v>
      </c>
      <c r="D2543" s="322" t="s">
        <v>214</v>
      </c>
      <c r="E2543" s="331" t="s">
        <v>155</v>
      </c>
      <c r="F2543" s="320" t="str">
        <f t="shared" si="39"/>
        <v>NO_M_2012_1000 NAC_11_5</v>
      </c>
      <c r="G2543" s="663"/>
    </row>
    <row r="2544" spans="1:7" ht="13.5" thickBot="1" x14ac:dyDescent="0.25">
      <c r="A2544" s="369" t="str">
        <f>Cover!$G$25</f>
        <v>NO</v>
      </c>
      <c r="B2544" s="322" t="s">
        <v>290</v>
      </c>
      <c r="C2544" s="320">
        <v>2012</v>
      </c>
      <c r="D2544" s="322" t="s">
        <v>214</v>
      </c>
      <c r="E2544" s="331" t="s">
        <v>170</v>
      </c>
      <c r="F2544" s="320" t="str">
        <f t="shared" si="39"/>
        <v>NO_M_2012_1000 NAC_11_6</v>
      </c>
      <c r="G2544" s="663"/>
    </row>
    <row r="2545" spans="1:7" ht="13.5" thickBot="1" x14ac:dyDescent="0.25">
      <c r="A2545" s="369" t="str">
        <f>Cover!$G$25</f>
        <v>NO</v>
      </c>
      <c r="B2545" s="322" t="s">
        <v>290</v>
      </c>
      <c r="C2545" s="320">
        <v>2012</v>
      </c>
      <c r="D2545" s="322" t="s">
        <v>214</v>
      </c>
      <c r="E2545" s="331" t="s">
        <v>171</v>
      </c>
      <c r="F2545" s="320" t="str">
        <f t="shared" si="39"/>
        <v>NO_M_2012_1000 NAC_11_7</v>
      </c>
      <c r="G2545" s="663"/>
    </row>
    <row r="2546" spans="1:7" ht="13.5" thickBot="1" x14ac:dyDescent="0.25">
      <c r="A2546" s="369" t="str">
        <f>Cover!$G$25</f>
        <v>NO</v>
      </c>
      <c r="B2546" s="322" t="s">
        <v>290</v>
      </c>
      <c r="C2546" s="320">
        <v>2012</v>
      </c>
      <c r="D2546" s="322" t="s">
        <v>214</v>
      </c>
      <c r="E2546" s="331" t="s">
        <v>172</v>
      </c>
      <c r="F2546" s="320" t="str">
        <f t="shared" si="39"/>
        <v>NO_M_2012_1000 NAC_11_7_1</v>
      </c>
      <c r="G2546" s="663"/>
    </row>
    <row r="2547" spans="1:7" ht="13.5" thickBot="1" x14ac:dyDescent="0.25">
      <c r="A2547" s="369" t="str">
        <f>Cover!$G$25</f>
        <v>NO</v>
      </c>
      <c r="B2547" s="322" t="s">
        <v>290</v>
      </c>
      <c r="C2547" s="320">
        <v>2012</v>
      </c>
      <c r="D2547" s="322" t="s">
        <v>214</v>
      </c>
      <c r="E2547" s="331" t="s">
        <v>156</v>
      </c>
      <c r="F2547" s="320" t="str">
        <f t="shared" si="39"/>
        <v>NO_M_2012_1000 NAC_12_1</v>
      </c>
      <c r="G2547" s="663"/>
    </row>
    <row r="2548" spans="1:7" ht="13.5" thickBot="1" x14ac:dyDescent="0.25">
      <c r="A2548" s="369" t="str">
        <f>Cover!$G$25</f>
        <v>NO</v>
      </c>
      <c r="B2548" s="322" t="s">
        <v>290</v>
      </c>
      <c r="C2548" s="320">
        <v>2012</v>
      </c>
      <c r="D2548" s="322" t="s">
        <v>214</v>
      </c>
      <c r="E2548" s="331" t="s">
        <v>157</v>
      </c>
      <c r="F2548" s="320" t="str">
        <f t="shared" si="39"/>
        <v>NO_M_2012_1000 NAC_12_2</v>
      </c>
      <c r="G2548" s="663"/>
    </row>
    <row r="2549" spans="1:7" ht="13.5" thickBot="1" x14ac:dyDescent="0.25">
      <c r="A2549" s="369" t="str">
        <f>Cover!$G$25</f>
        <v>NO</v>
      </c>
      <c r="B2549" s="322" t="s">
        <v>290</v>
      </c>
      <c r="C2549" s="320">
        <v>2012</v>
      </c>
      <c r="D2549" s="322" t="s">
        <v>214</v>
      </c>
      <c r="E2549" s="331" t="s">
        <v>158</v>
      </c>
      <c r="F2549" s="320" t="str">
        <f t="shared" si="39"/>
        <v>NO_M_2012_1000 NAC_12_3</v>
      </c>
      <c r="G2549" s="663"/>
    </row>
    <row r="2550" spans="1:7" ht="13.5" thickBot="1" x14ac:dyDescent="0.25">
      <c r="A2550" s="369" t="str">
        <f>Cover!$G$25</f>
        <v>NO</v>
      </c>
      <c r="B2550" s="322" t="s">
        <v>290</v>
      </c>
      <c r="C2550" s="320">
        <v>2012</v>
      </c>
      <c r="D2550" s="322" t="s">
        <v>214</v>
      </c>
      <c r="E2550" s="331" t="s">
        <v>159</v>
      </c>
      <c r="F2550" s="320" t="str">
        <f t="shared" si="39"/>
        <v>NO_M_2012_1000 NAC_12_4</v>
      </c>
      <c r="G2550" s="663"/>
    </row>
    <row r="2551" spans="1:7" ht="13.5" thickBot="1" x14ac:dyDescent="0.25">
      <c r="A2551" s="369" t="str">
        <f>Cover!$G$25</f>
        <v>NO</v>
      </c>
      <c r="B2551" s="322" t="s">
        <v>290</v>
      </c>
      <c r="C2551" s="320">
        <v>2012</v>
      </c>
      <c r="D2551" s="322" t="s">
        <v>214</v>
      </c>
      <c r="E2551" s="331" t="s">
        <v>160</v>
      </c>
      <c r="F2551" s="320" t="str">
        <f t="shared" si="39"/>
        <v>NO_M_2012_1000 NAC_12_5</v>
      </c>
      <c r="G2551" s="663"/>
    </row>
    <row r="2552" spans="1:7" ht="13.5" thickBot="1" x14ac:dyDescent="0.25">
      <c r="A2552" s="369" t="str">
        <f>Cover!$G$25</f>
        <v>NO</v>
      </c>
      <c r="B2552" s="322" t="s">
        <v>290</v>
      </c>
      <c r="C2552" s="320">
        <v>2012</v>
      </c>
      <c r="D2552" s="322" t="s">
        <v>214</v>
      </c>
      <c r="E2552" s="331" t="s">
        <v>161</v>
      </c>
      <c r="F2552" s="320" t="str">
        <f t="shared" si="39"/>
        <v>NO_M_2012_1000 NAC_12_6</v>
      </c>
      <c r="G2552" s="663"/>
    </row>
    <row r="2553" spans="1:7" ht="13.5" thickBot="1" x14ac:dyDescent="0.25">
      <c r="A2553" s="369" t="str">
        <f>Cover!$G$25</f>
        <v>NO</v>
      </c>
      <c r="B2553" s="322" t="s">
        <v>290</v>
      </c>
      <c r="C2553" s="320">
        <v>2012</v>
      </c>
      <c r="D2553" s="322" t="s">
        <v>214</v>
      </c>
      <c r="E2553" s="331" t="s">
        <v>162</v>
      </c>
      <c r="F2553" s="320" t="str">
        <f t="shared" si="39"/>
        <v>NO_M_2012_1000 NAC_12_6_1</v>
      </c>
      <c r="G2553" s="663"/>
    </row>
    <row r="2554" spans="1:7" ht="13.5" thickBot="1" x14ac:dyDescent="0.25">
      <c r="A2554" s="369" t="str">
        <f>Cover!$G$25</f>
        <v>NO</v>
      </c>
      <c r="B2554" s="329" t="s">
        <v>290</v>
      </c>
      <c r="C2554" s="320">
        <v>2012</v>
      </c>
      <c r="D2554" s="329" t="s">
        <v>214</v>
      </c>
      <c r="E2554" s="339" t="s">
        <v>163</v>
      </c>
      <c r="F2554" s="320" t="str">
        <f t="shared" si="39"/>
        <v>NO_M_2012_1000 NAC_12_6_2</v>
      </c>
      <c r="G2554" s="663"/>
    </row>
    <row r="2555" spans="1:7" ht="13.5" thickBot="1" x14ac:dyDescent="0.25">
      <c r="A2555" s="369" t="str">
        <f>Cover!$G$25</f>
        <v>NO</v>
      </c>
      <c r="B2555" s="324" t="s">
        <v>290</v>
      </c>
      <c r="C2555" s="320">
        <v>2012</v>
      </c>
      <c r="D2555" s="324" t="s">
        <v>214</v>
      </c>
      <c r="E2555" s="338" t="s">
        <v>165</v>
      </c>
      <c r="F2555" s="320" t="str">
        <f t="shared" si="39"/>
        <v>NO_M_2012_1000 NAC_12_6_3</v>
      </c>
      <c r="G2555" s="663"/>
    </row>
    <row r="2556" spans="1:7" ht="13.5" thickBot="1" x14ac:dyDescent="0.25">
      <c r="A2556" s="369" t="str">
        <f>Cover!$G$25</f>
        <v>NO</v>
      </c>
      <c r="B2556" s="322" t="s">
        <v>290</v>
      </c>
      <c r="C2556" s="320">
        <v>2012</v>
      </c>
      <c r="D2556" s="322" t="s">
        <v>214</v>
      </c>
      <c r="E2556" s="331" t="s">
        <v>166</v>
      </c>
      <c r="F2556" s="320" t="str">
        <f t="shared" si="39"/>
        <v>NO_M_2012_1000 NAC_12_7</v>
      </c>
      <c r="G2556" s="663"/>
    </row>
    <row r="2557" spans="1:7" ht="13.5" thickBot="1" x14ac:dyDescent="0.25">
      <c r="A2557" s="369" t="str">
        <f>Cover!$G$25</f>
        <v>NO</v>
      </c>
      <c r="B2557" s="322" t="s">
        <v>290</v>
      </c>
      <c r="C2557" s="320">
        <v>2012</v>
      </c>
      <c r="D2557" s="322" t="s">
        <v>214</v>
      </c>
      <c r="E2557" s="331" t="s">
        <v>167</v>
      </c>
      <c r="F2557" s="320" t="str">
        <f t="shared" si="39"/>
        <v>NO_M_2012_1000 NAC_12_7_1</v>
      </c>
      <c r="G2557" s="663"/>
    </row>
    <row r="2558" spans="1:7" ht="13.5" thickBot="1" x14ac:dyDescent="0.25">
      <c r="A2558" s="369" t="str">
        <f>Cover!$G$25</f>
        <v>NO</v>
      </c>
      <c r="B2558" s="322" t="s">
        <v>290</v>
      </c>
      <c r="C2558" s="320">
        <v>2012</v>
      </c>
      <c r="D2558" s="322" t="s">
        <v>214</v>
      </c>
      <c r="E2558" s="331" t="s">
        <v>168</v>
      </c>
      <c r="F2558" s="320" t="str">
        <f t="shared" si="39"/>
        <v>NO_M_2012_1000 NAC_12_7_2</v>
      </c>
      <c r="G2558" s="663"/>
    </row>
    <row r="2559" spans="1:7" ht="13.5" thickBot="1" x14ac:dyDescent="0.25">
      <c r="A2559" s="369" t="str">
        <f>Cover!$G$25</f>
        <v>NO</v>
      </c>
      <c r="B2559" s="322" t="s">
        <v>290</v>
      </c>
      <c r="C2559" s="320">
        <v>2012</v>
      </c>
      <c r="D2559" s="322" t="s">
        <v>214</v>
      </c>
      <c r="E2559" s="331" t="s">
        <v>169</v>
      </c>
      <c r="F2559" s="320" t="str">
        <f t="shared" si="39"/>
        <v>NO_M_2012_1000 NAC_12_7_3</v>
      </c>
      <c r="G2559" s="663"/>
    </row>
    <row r="2560" spans="1:7" ht="13.5" thickBot="1" x14ac:dyDescent="0.25">
      <c r="A2560" s="369" t="str">
        <f>Cover!$G$25</f>
        <v>NO</v>
      </c>
      <c r="B2560" s="322" t="s">
        <v>294</v>
      </c>
      <c r="C2560" s="320">
        <v>2012</v>
      </c>
      <c r="D2560" s="322" t="s">
        <v>214</v>
      </c>
      <c r="E2560" s="331" t="s">
        <v>148</v>
      </c>
      <c r="F2560" s="320" t="str">
        <f t="shared" si="39"/>
        <v>NO_X_2012_1000 NAC_11_1</v>
      </c>
      <c r="G2560" s="663"/>
    </row>
    <row r="2561" spans="1:7" ht="13.5" thickBot="1" x14ac:dyDescent="0.25">
      <c r="A2561" s="369" t="str">
        <f>Cover!$G$25</f>
        <v>NO</v>
      </c>
      <c r="B2561" s="322" t="s">
        <v>294</v>
      </c>
      <c r="C2561" s="320">
        <v>2012</v>
      </c>
      <c r="D2561" s="322" t="s">
        <v>214</v>
      </c>
      <c r="E2561" s="331" t="s">
        <v>149</v>
      </c>
      <c r="F2561" s="320" t="str">
        <f t="shared" si="39"/>
        <v>NO_X_2012_1000 NAC_11_1_C</v>
      </c>
      <c r="G2561" s="663"/>
    </row>
    <row r="2562" spans="1:7" ht="13.5" thickBot="1" x14ac:dyDescent="0.25">
      <c r="A2562" s="369" t="str">
        <f>Cover!$G$25</f>
        <v>NO</v>
      </c>
      <c r="B2562" s="322" t="s">
        <v>294</v>
      </c>
      <c r="C2562" s="320">
        <v>2012</v>
      </c>
      <c r="D2562" s="322" t="s">
        <v>214</v>
      </c>
      <c r="E2562" s="331" t="s">
        <v>150</v>
      </c>
      <c r="F2562" s="320" t="str">
        <f t="shared" si="39"/>
        <v>NO_X_2012_1000 NAC_11_1_NC</v>
      </c>
      <c r="G2562" s="663"/>
    </row>
    <row r="2563" spans="1:7" ht="13.5" thickBot="1" x14ac:dyDescent="0.25">
      <c r="A2563" s="369" t="str">
        <f>Cover!$G$25</f>
        <v>NO</v>
      </c>
      <c r="B2563" s="322" t="s">
        <v>294</v>
      </c>
      <c r="C2563" s="320">
        <v>2012</v>
      </c>
      <c r="D2563" s="322" t="s">
        <v>214</v>
      </c>
      <c r="E2563" s="331" t="s">
        <v>151</v>
      </c>
      <c r="F2563" s="320" t="str">
        <f t="shared" ref="F2563:F2626" si="40">CONCATENATE(A2563,"_",B2563,"_",C2563,"_",D2563,"_",E2563)</f>
        <v>NO_X_2012_1000 NAC_11_1_NC_T</v>
      </c>
      <c r="G2563" s="663"/>
    </row>
    <row r="2564" spans="1:7" ht="13.5" thickBot="1" x14ac:dyDescent="0.25">
      <c r="A2564" s="369" t="str">
        <f>Cover!$G$25</f>
        <v>NO</v>
      </c>
      <c r="B2564" s="322" t="s">
        <v>294</v>
      </c>
      <c r="C2564" s="320">
        <v>2012</v>
      </c>
      <c r="D2564" s="322" t="s">
        <v>214</v>
      </c>
      <c r="E2564" s="331" t="s">
        <v>152</v>
      </c>
      <c r="F2564" s="320" t="str">
        <f t="shared" si="40"/>
        <v>NO_X_2012_1000 NAC_11_2</v>
      </c>
      <c r="G2564" s="663"/>
    </row>
    <row r="2565" spans="1:7" ht="13.5" thickBot="1" x14ac:dyDescent="0.25">
      <c r="A2565" s="369" t="str">
        <f>Cover!$G$25</f>
        <v>NO</v>
      </c>
      <c r="B2565" s="322" t="s">
        <v>294</v>
      </c>
      <c r="C2565" s="320">
        <v>2012</v>
      </c>
      <c r="D2565" s="322" t="s">
        <v>214</v>
      </c>
      <c r="E2565" s="331" t="s">
        <v>153</v>
      </c>
      <c r="F2565" s="320" t="str">
        <f t="shared" si="40"/>
        <v>NO_X_2012_1000 NAC_11_3</v>
      </c>
      <c r="G2565" s="663"/>
    </row>
    <row r="2566" spans="1:7" ht="13.5" thickBot="1" x14ac:dyDescent="0.25">
      <c r="A2566" s="369" t="str">
        <f>Cover!$G$25</f>
        <v>NO</v>
      </c>
      <c r="B2566" s="322" t="s">
        <v>294</v>
      </c>
      <c r="C2566" s="320">
        <v>2012</v>
      </c>
      <c r="D2566" s="322" t="s">
        <v>214</v>
      </c>
      <c r="E2566" s="331" t="s">
        <v>154</v>
      </c>
      <c r="F2566" s="320" t="str">
        <f t="shared" si="40"/>
        <v>NO_X_2012_1000 NAC_11_4</v>
      </c>
      <c r="G2566" s="663"/>
    </row>
    <row r="2567" spans="1:7" ht="13.5" thickBot="1" x14ac:dyDescent="0.25">
      <c r="A2567" s="369" t="str">
        <f>Cover!$G$25</f>
        <v>NO</v>
      </c>
      <c r="B2567" s="322" t="s">
        <v>294</v>
      </c>
      <c r="C2567" s="320">
        <v>2012</v>
      </c>
      <c r="D2567" s="322" t="s">
        <v>214</v>
      </c>
      <c r="E2567" s="331" t="s">
        <v>155</v>
      </c>
      <c r="F2567" s="320" t="str">
        <f t="shared" si="40"/>
        <v>NO_X_2012_1000 NAC_11_5</v>
      </c>
      <c r="G2567" s="663"/>
    </row>
    <row r="2568" spans="1:7" ht="13.5" thickBot="1" x14ac:dyDescent="0.25">
      <c r="A2568" s="369" t="str">
        <f>Cover!$G$25</f>
        <v>NO</v>
      </c>
      <c r="B2568" s="322" t="s">
        <v>294</v>
      </c>
      <c r="C2568" s="320">
        <v>2012</v>
      </c>
      <c r="D2568" s="322" t="s">
        <v>214</v>
      </c>
      <c r="E2568" s="331" t="s">
        <v>170</v>
      </c>
      <c r="F2568" s="320" t="str">
        <f t="shared" si="40"/>
        <v>NO_X_2012_1000 NAC_11_6</v>
      </c>
      <c r="G2568" s="663"/>
    </row>
    <row r="2569" spans="1:7" ht="13.5" thickBot="1" x14ac:dyDescent="0.25">
      <c r="A2569" s="369" t="str">
        <f>Cover!$G$25</f>
        <v>NO</v>
      </c>
      <c r="B2569" s="322" t="s">
        <v>294</v>
      </c>
      <c r="C2569" s="320">
        <v>2012</v>
      </c>
      <c r="D2569" s="322" t="s">
        <v>214</v>
      </c>
      <c r="E2569" s="331" t="s">
        <v>171</v>
      </c>
      <c r="F2569" s="320" t="str">
        <f t="shared" si="40"/>
        <v>NO_X_2012_1000 NAC_11_7</v>
      </c>
      <c r="G2569" s="663"/>
    </row>
    <row r="2570" spans="1:7" ht="13.5" thickBot="1" x14ac:dyDescent="0.25">
      <c r="A2570" s="369" t="str">
        <f>Cover!$G$25</f>
        <v>NO</v>
      </c>
      <c r="B2570" s="322" t="s">
        <v>294</v>
      </c>
      <c r="C2570" s="320">
        <v>2012</v>
      </c>
      <c r="D2570" s="322" t="s">
        <v>214</v>
      </c>
      <c r="E2570" s="331" t="s">
        <v>172</v>
      </c>
      <c r="F2570" s="320" t="str">
        <f t="shared" si="40"/>
        <v>NO_X_2012_1000 NAC_11_7_1</v>
      </c>
      <c r="G2570" s="663"/>
    </row>
    <row r="2571" spans="1:7" ht="13.5" thickBot="1" x14ac:dyDescent="0.25">
      <c r="A2571" s="369" t="str">
        <f>Cover!$G$25</f>
        <v>NO</v>
      </c>
      <c r="B2571" s="322" t="s">
        <v>294</v>
      </c>
      <c r="C2571" s="320">
        <v>2012</v>
      </c>
      <c r="D2571" s="322" t="s">
        <v>214</v>
      </c>
      <c r="E2571" s="331" t="s">
        <v>156</v>
      </c>
      <c r="F2571" s="320" t="str">
        <f t="shared" si="40"/>
        <v>NO_X_2012_1000 NAC_12_1</v>
      </c>
      <c r="G2571" s="663"/>
    </row>
    <row r="2572" spans="1:7" ht="13.5" thickBot="1" x14ac:dyDescent="0.25">
      <c r="A2572" s="369" t="str">
        <f>Cover!$G$25</f>
        <v>NO</v>
      </c>
      <c r="B2572" s="322" t="s">
        <v>294</v>
      </c>
      <c r="C2572" s="320">
        <v>2012</v>
      </c>
      <c r="D2572" s="322" t="s">
        <v>214</v>
      </c>
      <c r="E2572" s="331" t="s">
        <v>157</v>
      </c>
      <c r="F2572" s="320" t="str">
        <f t="shared" si="40"/>
        <v>NO_X_2012_1000 NAC_12_2</v>
      </c>
      <c r="G2572" s="663"/>
    </row>
    <row r="2573" spans="1:7" ht="13.5" thickBot="1" x14ac:dyDescent="0.25">
      <c r="A2573" s="369" t="str">
        <f>Cover!$G$25</f>
        <v>NO</v>
      </c>
      <c r="B2573" s="322" t="s">
        <v>294</v>
      </c>
      <c r="C2573" s="320">
        <v>2012</v>
      </c>
      <c r="D2573" s="322" t="s">
        <v>214</v>
      </c>
      <c r="E2573" s="331" t="s">
        <v>158</v>
      </c>
      <c r="F2573" s="320" t="str">
        <f t="shared" si="40"/>
        <v>NO_X_2012_1000 NAC_12_3</v>
      </c>
      <c r="G2573" s="663"/>
    </row>
    <row r="2574" spans="1:7" ht="13.5" thickBot="1" x14ac:dyDescent="0.25">
      <c r="A2574" s="369" t="str">
        <f>Cover!$G$25</f>
        <v>NO</v>
      </c>
      <c r="B2574" s="322" t="s">
        <v>294</v>
      </c>
      <c r="C2574" s="320">
        <v>2012</v>
      </c>
      <c r="D2574" s="322" t="s">
        <v>214</v>
      </c>
      <c r="E2574" s="331" t="s">
        <v>159</v>
      </c>
      <c r="F2574" s="320" t="str">
        <f t="shared" si="40"/>
        <v>NO_X_2012_1000 NAC_12_4</v>
      </c>
      <c r="G2574" s="663"/>
    </row>
    <row r="2575" spans="1:7" ht="13.5" thickBot="1" x14ac:dyDescent="0.25">
      <c r="A2575" s="369" t="str">
        <f>Cover!$G$25</f>
        <v>NO</v>
      </c>
      <c r="B2575" s="322" t="s">
        <v>294</v>
      </c>
      <c r="C2575" s="320">
        <v>2012</v>
      </c>
      <c r="D2575" s="322" t="s">
        <v>214</v>
      </c>
      <c r="E2575" s="331" t="s">
        <v>160</v>
      </c>
      <c r="F2575" s="320" t="str">
        <f t="shared" si="40"/>
        <v>NO_X_2012_1000 NAC_12_5</v>
      </c>
      <c r="G2575" s="663"/>
    </row>
    <row r="2576" spans="1:7" ht="13.5" thickBot="1" x14ac:dyDescent="0.25">
      <c r="A2576" s="369" t="str">
        <f>Cover!$G$25</f>
        <v>NO</v>
      </c>
      <c r="B2576" s="322" t="s">
        <v>294</v>
      </c>
      <c r="C2576" s="320">
        <v>2012</v>
      </c>
      <c r="D2576" s="322" t="s">
        <v>214</v>
      </c>
      <c r="E2576" s="331" t="s">
        <v>161</v>
      </c>
      <c r="F2576" s="320" t="str">
        <f t="shared" si="40"/>
        <v>NO_X_2012_1000 NAC_12_6</v>
      </c>
      <c r="G2576" s="663"/>
    </row>
    <row r="2577" spans="1:7" ht="13.5" thickBot="1" x14ac:dyDescent="0.25">
      <c r="A2577" s="369" t="str">
        <f>Cover!$G$25</f>
        <v>NO</v>
      </c>
      <c r="B2577" s="322" t="s">
        <v>294</v>
      </c>
      <c r="C2577" s="320">
        <v>2012</v>
      </c>
      <c r="D2577" s="322" t="s">
        <v>214</v>
      </c>
      <c r="E2577" s="331" t="s">
        <v>162</v>
      </c>
      <c r="F2577" s="320" t="str">
        <f t="shared" si="40"/>
        <v>NO_X_2012_1000 NAC_12_6_1</v>
      </c>
      <c r="G2577" s="663"/>
    </row>
    <row r="2578" spans="1:7" ht="13.5" thickBot="1" x14ac:dyDescent="0.25">
      <c r="A2578" s="369" t="str">
        <f>Cover!$G$25</f>
        <v>NO</v>
      </c>
      <c r="B2578" s="322" t="s">
        <v>294</v>
      </c>
      <c r="C2578" s="320">
        <v>2012</v>
      </c>
      <c r="D2578" s="322" t="s">
        <v>214</v>
      </c>
      <c r="E2578" s="331" t="s">
        <v>163</v>
      </c>
      <c r="F2578" s="320" t="str">
        <f t="shared" si="40"/>
        <v>NO_X_2012_1000 NAC_12_6_2</v>
      </c>
      <c r="G2578" s="663"/>
    </row>
    <row r="2579" spans="1:7" ht="13.5" thickBot="1" x14ac:dyDescent="0.25">
      <c r="A2579" s="369" t="str">
        <f>Cover!$G$25</f>
        <v>NO</v>
      </c>
      <c r="B2579" s="322" t="s">
        <v>294</v>
      </c>
      <c r="C2579" s="320">
        <v>2012</v>
      </c>
      <c r="D2579" s="322" t="s">
        <v>214</v>
      </c>
      <c r="E2579" s="331" t="s">
        <v>165</v>
      </c>
      <c r="F2579" s="320" t="str">
        <f t="shared" si="40"/>
        <v>NO_X_2012_1000 NAC_12_6_3</v>
      </c>
      <c r="G2579" s="663"/>
    </row>
    <row r="2580" spans="1:7" ht="13.5" thickBot="1" x14ac:dyDescent="0.25">
      <c r="A2580" s="369" t="str">
        <f>Cover!$G$25</f>
        <v>NO</v>
      </c>
      <c r="B2580" s="322" t="s">
        <v>294</v>
      </c>
      <c r="C2580" s="320">
        <v>2012</v>
      </c>
      <c r="D2580" s="322" t="s">
        <v>214</v>
      </c>
      <c r="E2580" s="331" t="s">
        <v>166</v>
      </c>
      <c r="F2580" s="320" t="str">
        <f t="shared" si="40"/>
        <v>NO_X_2012_1000 NAC_12_7</v>
      </c>
      <c r="G2580" s="663"/>
    </row>
    <row r="2581" spans="1:7" ht="13.5" thickBot="1" x14ac:dyDescent="0.25">
      <c r="A2581" s="369" t="str">
        <f>Cover!$G$25</f>
        <v>NO</v>
      </c>
      <c r="B2581" s="322" t="s">
        <v>294</v>
      </c>
      <c r="C2581" s="320">
        <v>2012</v>
      </c>
      <c r="D2581" s="322" t="s">
        <v>214</v>
      </c>
      <c r="E2581" s="331" t="s">
        <v>167</v>
      </c>
      <c r="F2581" s="320" t="str">
        <f t="shared" si="40"/>
        <v>NO_X_2012_1000 NAC_12_7_1</v>
      </c>
      <c r="G2581" s="663"/>
    </row>
    <row r="2582" spans="1:7" ht="13.5" thickBot="1" x14ac:dyDescent="0.25">
      <c r="A2582" s="369" t="str">
        <f>Cover!$G$25</f>
        <v>NO</v>
      </c>
      <c r="B2582" s="322" t="s">
        <v>294</v>
      </c>
      <c r="C2582" s="320">
        <v>2012</v>
      </c>
      <c r="D2582" s="322" t="s">
        <v>214</v>
      </c>
      <c r="E2582" s="331" t="s">
        <v>168</v>
      </c>
      <c r="F2582" s="320" t="str">
        <f t="shared" si="40"/>
        <v>NO_X_2012_1000 NAC_12_7_2</v>
      </c>
      <c r="G2582" s="663"/>
    </row>
    <row r="2583" spans="1:7" ht="13.5" thickBot="1" x14ac:dyDescent="0.25">
      <c r="A2583" s="369" t="str">
        <f>Cover!$G$25</f>
        <v>NO</v>
      </c>
      <c r="B2583" s="322" t="s">
        <v>294</v>
      </c>
      <c r="C2583" s="320">
        <v>2012</v>
      </c>
      <c r="D2583" s="322" t="s">
        <v>214</v>
      </c>
      <c r="E2583" s="331" t="s">
        <v>169</v>
      </c>
      <c r="F2583" s="320" t="str">
        <f t="shared" si="40"/>
        <v>NO_X_2012_1000 NAC_12_7_3</v>
      </c>
      <c r="G2583" s="663"/>
    </row>
    <row r="2584" spans="1:7" ht="13.5" thickBot="1" x14ac:dyDescent="0.25">
      <c r="A2584" s="369" t="str">
        <f>Cover!$G$25</f>
        <v>NO</v>
      </c>
      <c r="B2584" s="322" t="s">
        <v>290</v>
      </c>
      <c r="C2584" s="320">
        <v>2012</v>
      </c>
      <c r="D2584" s="322" t="s">
        <v>291</v>
      </c>
      <c r="E2584" s="331" t="s">
        <v>222</v>
      </c>
      <c r="F2584" s="320" t="str">
        <f t="shared" si="40"/>
        <v>NO_M_2012_1000 m3_ST_1_2_C</v>
      </c>
      <c r="G2584" s="663"/>
    </row>
    <row r="2585" spans="1:7" ht="13.5" thickBot="1" x14ac:dyDescent="0.25">
      <c r="A2585" s="369" t="str">
        <f>Cover!$G$25</f>
        <v>NO</v>
      </c>
      <c r="B2585" s="322" t="s">
        <v>290</v>
      </c>
      <c r="C2585" s="320">
        <v>2012</v>
      </c>
      <c r="D2585" s="322" t="s">
        <v>291</v>
      </c>
      <c r="E2585" s="331" t="s">
        <v>223</v>
      </c>
      <c r="F2585" s="320" t="str">
        <f t="shared" si="40"/>
        <v>NO_M_2012_1000 m3_ST_1_2_C_1</v>
      </c>
      <c r="G2585" s="663"/>
    </row>
    <row r="2586" spans="1:7" ht="13.5" thickBot="1" x14ac:dyDescent="0.25">
      <c r="A2586" s="369" t="str">
        <f>Cover!$G$25</f>
        <v>NO</v>
      </c>
      <c r="B2586" s="322" t="s">
        <v>290</v>
      </c>
      <c r="C2586" s="320">
        <v>2012</v>
      </c>
      <c r="D2586" s="322" t="s">
        <v>291</v>
      </c>
      <c r="E2586" s="331" t="s">
        <v>224</v>
      </c>
      <c r="F2586" s="320" t="str">
        <f t="shared" si="40"/>
        <v>NO_M_2012_1000 m3_ST_1_2_C_1_1</v>
      </c>
      <c r="G2586" s="663"/>
    </row>
    <row r="2587" spans="1:7" ht="13.5" thickBot="1" x14ac:dyDescent="0.25">
      <c r="A2587" s="369" t="str">
        <f>Cover!$G$25</f>
        <v>NO</v>
      </c>
      <c r="B2587" s="329" t="s">
        <v>290</v>
      </c>
      <c r="C2587" s="320">
        <v>2012</v>
      </c>
      <c r="D2587" s="329" t="s">
        <v>291</v>
      </c>
      <c r="E2587" s="339" t="s">
        <v>225</v>
      </c>
      <c r="F2587" s="320" t="str">
        <f t="shared" si="40"/>
        <v>NO_M_2012_1000 m3_ST_1_2_C_2_1</v>
      </c>
      <c r="G2587" s="663"/>
    </row>
    <row r="2588" spans="1:7" ht="13.5" thickBot="1" x14ac:dyDescent="0.25">
      <c r="A2588" s="369" t="str">
        <f>Cover!$G$25</f>
        <v>NO</v>
      </c>
      <c r="B2588" s="324" t="s">
        <v>290</v>
      </c>
      <c r="C2588" s="320">
        <v>2012</v>
      </c>
      <c r="D2588" s="324" t="s">
        <v>291</v>
      </c>
      <c r="E2588" s="338" t="s">
        <v>226</v>
      </c>
      <c r="F2588" s="320" t="str">
        <f t="shared" si="40"/>
        <v>NO_M_2012_1000 m3_ST_1_2_C_2</v>
      </c>
      <c r="G2588" s="663"/>
    </row>
    <row r="2589" spans="1:7" ht="13.5" thickBot="1" x14ac:dyDescent="0.25">
      <c r="A2589" s="369" t="str">
        <f>Cover!$G$25</f>
        <v>NO</v>
      </c>
      <c r="B2589" s="322" t="s">
        <v>290</v>
      </c>
      <c r="C2589" s="320">
        <v>2012</v>
      </c>
      <c r="D2589" s="322" t="s">
        <v>291</v>
      </c>
      <c r="E2589" s="331" t="s">
        <v>239</v>
      </c>
      <c r="F2589" s="320" t="str">
        <f t="shared" si="40"/>
        <v>NO_M_2012_1000 m3_ST_1_2_C_1_2</v>
      </c>
      <c r="G2589" s="663"/>
    </row>
    <row r="2590" spans="1:7" ht="13.5" thickBot="1" x14ac:dyDescent="0.25">
      <c r="A2590" s="369" t="str">
        <f>Cover!$G$25</f>
        <v>NO</v>
      </c>
      <c r="B2590" s="322" t="s">
        <v>290</v>
      </c>
      <c r="C2590" s="320">
        <v>2012</v>
      </c>
      <c r="D2590" s="322" t="s">
        <v>291</v>
      </c>
      <c r="E2590" s="331" t="s">
        <v>240</v>
      </c>
      <c r="F2590" s="320" t="str">
        <f t="shared" si="40"/>
        <v>NO_M_2012_1000 m3_ST_1_2_C_2_2</v>
      </c>
      <c r="G2590" s="663"/>
    </row>
    <row r="2591" spans="1:7" ht="13.5" thickBot="1" x14ac:dyDescent="0.25">
      <c r="A2591" s="369" t="str">
        <f>Cover!$G$25</f>
        <v>NO</v>
      </c>
      <c r="B2591" s="322" t="s">
        <v>290</v>
      </c>
      <c r="C2591" s="320">
        <v>2012</v>
      </c>
      <c r="D2591" s="322" t="s">
        <v>291</v>
      </c>
      <c r="E2591" s="331" t="s">
        <v>241</v>
      </c>
      <c r="F2591" s="320" t="str">
        <f t="shared" si="40"/>
        <v>NO_M_2012_1000 m3_ST_1_2_C_3</v>
      </c>
      <c r="G2591" s="663"/>
    </row>
    <row r="2592" spans="1:7" ht="13.5" thickBot="1" x14ac:dyDescent="0.25">
      <c r="A2592" s="369" t="str">
        <f>Cover!$G$25</f>
        <v>NO</v>
      </c>
      <c r="B2592" s="322" t="s">
        <v>290</v>
      </c>
      <c r="C2592" s="320">
        <v>2012</v>
      </c>
      <c r="D2592" s="322" t="s">
        <v>291</v>
      </c>
      <c r="E2592" s="331" t="s">
        <v>242</v>
      </c>
      <c r="F2592" s="320" t="str">
        <f t="shared" si="40"/>
        <v>NO_M_2012_1000 m3_ST_1_2_C_1_3</v>
      </c>
      <c r="G2592" s="663"/>
    </row>
    <row r="2593" spans="1:7" ht="13.5" thickBot="1" x14ac:dyDescent="0.25">
      <c r="A2593" s="369" t="str">
        <f>Cover!$G$25</f>
        <v>NO</v>
      </c>
      <c r="B2593" s="322" t="s">
        <v>290</v>
      </c>
      <c r="C2593" s="320">
        <v>2012</v>
      </c>
      <c r="D2593" s="322" t="s">
        <v>291</v>
      </c>
      <c r="E2593" s="331" t="s">
        <v>243</v>
      </c>
      <c r="F2593" s="320" t="str">
        <f t="shared" si="40"/>
        <v>NO_M_2012_1000 m3_ST_1_2_C_2_3</v>
      </c>
      <c r="G2593" s="663"/>
    </row>
    <row r="2594" spans="1:7" ht="13.5" thickBot="1" x14ac:dyDescent="0.25">
      <c r="A2594" s="369" t="str">
        <f>Cover!$G$25</f>
        <v>NO</v>
      </c>
      <c r="B2594" s="322" t="s">
        <v>290</v>
      </c>
      <c r="C2594" s="320">
        <v>2012</v>
      </c>
      <c r="D2594" s="322" t="s">
        <v>291</v>
      </c>
      <c r="E2594" s="331" t="s">
        <v>244</v>
      </c>
      <c r="F2594" s="320" t="str">
        <f t="shared" si="40"/>
        <v>NO_M_2012_1000 m3_ST_1_2_NC</v>
      </c>
      <c r="G2594" s="663"/>
    </row>
    <row r="2595" spans="1:7" ht="13.5" thickBot="1" x14ac:dyDescent="0.25">
      <c r="A2595" s="369" t="str">
        <f>Cover!$G$25</f>
        <v>NO</v>
      </c>
      <c r="B2595" s="322" t="s">
        <v>290</v>
      </c>
      <c r="C2595" s="320">
        <v>2012</v>
      </c>
      <c r="D2595" s="322" t="s">
        <v>291</v>
      </c>
      <c r="E2595" s="331" t="s">
        <v>245</v>
      </c>
      <c r="F2595" s="320" t="str">
        <f t="shared" si="40"/>
        <v>NO_M_2012_1000 m3_ST_1_2_NC_1</v>
      </c>
      <c r="G2595" s="663"/>
    </row>
    <row r="2596" spans="1:7" ht="13.5" thickBot="1" x14ac:dyDescent="0.25">
      <c r="A2596" s="369" t="str">
        <f>Cover!$G$25</f>
        <v>NO</v>
      </c>
      <c r="B2596" s="322" t="s">
        <v>290</v>
      </c>
      <c r="C2596" s="320">
        <v>2012</v>
      </c>
      <c r="D2596" s="322" t="s">
        <v>291</v>
      </c>
      <c r="E2596" s="331" t="s">
        <v>246</v>
      </c>
      <c r="F2596" s="320" t="str">
        <f t="shared" si="40"/>
        <v>NO_M_2012_1000 m3_ST_1_2_NC_1_1</v>
      </c>
      <c r="G2596" s="663"/>
    </row>
    <row r="2597" spans="1:7" ht="13.5" thickBot="1" x14ac:dyDescent="0.25">
      <c r="A2597" s="369" t="str">
        <f>Cover!$G$25</f>
        <v>NO</v>
      </c>
      <c r="B2597" s="322" t="s">
        <v>290</v>
      </c>
      <c r="C2597" s="320">
        <v>2012</v>
      </c>
      <c r="D2597" s="322" t="s">
        <v>291</v>
      </c>
      <c r="E2597" s="331" t="s">
        <v>247</v>
      </c>
      <c r="F2597" s="320" t="str">
        <f t="shared" si="40"/>
        <v>NO_M_2012_1000 m3_ST_1_2_NC_2_1</v>
      </c>
      <c r="G2597" s="663"/>
    </row>
    <row r="2598" spans="1:7" ht="13.5" thickBot="1" x14ac:dyDescent="0.25">
      <c r="A2598" s="369" t="str">
        <f>Cover!$G$25</f>
        <v>NO</v>
      </c>
      <c r="B2598" s="322" t="s">
        <v>290</v>
      </c>
      <c r="C2598" s="320">
        <v>2012</v>
      </c>
      <c r="D2598" s="322" t="s">
        <v>291</v>
      </c>
      <c r="E2598" s="331" t="s">
        <v>248</v>
      </c>
      <c r="F2598" s="320" t="str">
        <f t="shared" si="40"/>
        <v>NO_M_2012_1000 m3_ST_1_2_NC_2</v>
      </c>
      <c r="G2598" s="663"/>
    </row>
    <row r="2599" spans="1:7" ht="13.5" thickBot="1" x14ac:dyDescent="0.25">
      <c r="A2599" s="369" t="str">
        <f>Cover!$G$25</f>
        <v>NO</v>
      </c>
      <c r="B2599" s="322" t="s">
        <v>290</v>
      </c>
      <c r="C2599" s="320">
        <v>2012</v>
      </c>
      <c r="D2599" s="322" t="s">
        <v>291</v>
      </c>
      <c r="E2599" s="331" t="s">
        <v>249</v>
      </c>
      <c r="F2599" s="320" t="str">
        <f t="shared" si="40"/>
        <v>NO_M_2012_1000 m3_ST_1_2_NC_1_2</v>
      </c>
      <c r="G2599" s="663"/>
    </row>
    <row r="2600" spans="1:7" ht="13.5" thickBot="1" x14ac:dyDescent="0.25">
      <c r="A2600" s="369" t="str">
        <f>Cover!$G$25</f>
        <v>NO</v>
      </c>
      <c r="B2600" s="322" t="s">
        <v>290</v>
      </c>
      <c r="C2600" s="320">
        <v>2012</v>
      </c>
      <c r="D2600" s="322" t="s">
        <v>291</v>
      </c>
      <c r="E2600" s="331" t="s">
        <v>250</v>
      </c>
      <c r="F2600" s="320" t="str">
        <f t="shared" si="40"/>
        <v>NO_M_2012_1000 m3_ST_1_2_NC_2_2</v>
      </c>
      <c r="G2600" s="663"/>
    </row>
    <row r="2601" spans="1:7" ht="13.5" thickBot="1" x14ac:dyDescent="0.25">
      <c r="A2601" s="369" t="str">
        <f>Cover!$G$25</f>
        <v>NO</v>
      </c>
      <c r="B2601" s="322" t="s">
        <v>290</v>
      </c>
      <c r="C2601" s="320">
        <v>2012</v>
      </c>
      <c r="D2601" s="322" t="s">
        <v>291</v>
      </c>
      <c r="E2601" s="331" t="s">
        <v>251</v>
      </c>
      <c r="F2601" s="320" t="str">
        <f t="shared" si="40"/>
        <v>NO_M_2012_1000 m3_ST_1_2_NC_3</v>
      </c>
      <c r="G2601" s="663"/>
    </row>
    <row r="2602" spans="1:7" ht="13.5" thickBot="1" x14ac:dyDescent="0.25">
      <c r="A2602" s="369" t="str">
        <f>Cover!$G$25</f>
        <v>NO</v>
      </c>
      <c r="B2602" s="322" t="s">
        <v>290</v>
      </c>
      <c r="C2602" s="320">
        <v>2012</v>
      </c>
      <c r="D2602" s="322" t="s">
        <v>291</v>
      </c>
      <c r="E2602" s="331" t="s">
        <v>252</v>
      </c>
      <c r="F2602" s="320" t="str">
        <f t="shared" si="40"/>
        <v>NO_M_2012_1000 m3_ST_1_2_NC_1_3</v>
      </c>
      <c r="G2602" s="663"/>
    </row>
    <row r="2603" spans="1:7" ht="13.5" thickBot="1" x14ac:dyDescent="0.25">
      <c r="A2603" s="369" t="str">
        <f>Cover!$G$25</f>
        <v>NO</v>
      </c>
      <c r="B2603" s="322" t="s">
        <v>290</v>
      </c>
      <c r="C2603" s="320">
        <v>2012</v>
      </c>
      <c r="D2603" s="322" t="s">
        <v>291</v>
      </c>
      <c r="E2603" s="331" t="s">
        <v>253</v>
      </c>
      <c r="F2603" s="320" t="str">
        <f t="shared" si="40"/>
        <v>NO_M_2012_1000 m3_ST_1_2_NC_2_3</v>
      </c>
      <c r="G2603" s="663"/>
    </row>
    <row r="2604" spans="1:7" ht="13.5" thickBot="1" x14ac:dyDescent="0.25">
      <c r="A2604" s="369" t="str">
        <f>Cover!$G$25</f>
        <v>NO</v>
      </c>
      <c r="B2604" s="322" t="s">
        <v>290</v>
      </c>
      <c r="C2604" s="320">
        <v>2012</v>
      </c>
      <c r="D2604" s="322" t="s">
        <v>291</v>
      </c>
      <c r="E2604" s="331" t="s">
        <v>254</v>
      </c>
      <c r="F2604" s="320" t="str">
        <f t="shared" si="40"/>
        <v>NO_M_2012_1000 m3_ST_1_2_NC_4</v>
      </c>
      <c r="G2604" s="663"/>
    </row>
    <row r="2605" spans="1:7" ht="13.5" thickBot="1" x14ac:dyDescent="0.25">
      <c r="A2605" s="369" t="str">
        <f>Cover!$G$25</f>
        <v>NO</v>
      </c>
      <c r="B2605" s="322" t="s">
        <v>290</v>
      </c>
      <c r="C2605" s="320">
        <v>2012</v>
      </c>
      <c r="D2605" s="322" t="s">
        <v>291</v>
      </c>
      <c r="E2605" s="331" t="s">
        <v>255</v>
      </c>
      <c r="F2605" s="320" t="str">
        <f t="shared" si="40"/>
        <v>NO_M_2012_1000 m3_ST_1_2_NC_5</v>
      </c>
      <c r="G2605" s="663"/>
    </row>
    <row r="2606" spans="1:7" ht="13.5" thickBot="1" x14ac:dyDescent="0.25">
      <c r="A2606" s="369" t="str">
        <f>Cover!$G$25</f>
        <v>NO</v>
      </c>
      <c r="B2606" s="322" t="s">
        <v>290</v>
      </c>
      <c r="C2606" s="320">
        <v>2012</v>
      </c>
      <c r="D2606" s="322" t="s">
        <v>291</v>
      </c>
      <c r="E2606" s="331" t="s">
        <v>256</v>
      </c>
      <c r="F2606" s="320" t="str">
        <f t="shared" si="40"/>
        <v>NO_M_2012_1000 m3_ST_5_C</v>
      </c>
      <c r="G2606" s="663"/>
    </row>
    <row r="2607" spans="1:7" ht="13.5" thickBot="1" x14ac:dyDescent="0.25">
      <c r="A2607" s="369" t="str">
        <f>Cover!$G$25</f>
        <v>NO</v>
      </c>
      <c r="B2607" s="322" t="s">
        <v>290</v>
      </c>
      <c r="C2607" s="320">
        <v>2012</v>
      </c>
      <c r="D2607" s="322" t="s">
        <v>291</v>
      </c>
      <c r="E2607" s="331" t="s">
        <v>257</v>
      </c>
      <c r="F2607" s="320" t="str">
        <f t="shared" si="40"/>
        <v>NO_M_2012_1000 m3_ST_5_C_1</v>
      </c>
      <c r="G2607" s="663"/>
    </row>
    <row r="2608" spans="1:7" ht="13.5" thickBot="1" x14ac:dyDescent="0.25">
      <c r="A2608" s="369" t="str">
        <f>Cover!$G$25</f>
        <v>NO</v>
      </c>
      <c r="B2608" s="322" t="s">
        <v>290</v>
      </c>
      <c r="C2608" s="320">
        <v>2012</v>
      </c>
      <c r="D2608" s="322" t="s">
        <v>291</v>
      </c>
      <c r="E2608" s="331" t="s">
        <v>258</v>
      </c>
      <c r="F2608" s="320" t="str">
        <f t="shared" si="40"/>
        <v>NO_M_2012_1000 m3_ST_5_C_2</v>
      </c>
      <c r="G2608" s="663"/>
    </row>
    <row r="2609" spans="1:7" ht="13.5" thickBot="1" x14ac:dyDescent="0.25">
      <c r="A2609" s="369" t="str">
        <f>Cover!$G$25</f>
        <v>NO</v>
      </c>
      <c r="B2609" s="322" t="s">
        <v>290</v>
      </c>
      <c r="C2609" s="320">
        <v>2012</v>
      </c>
      <c r="D2609" s="322" t="s">
        <v>291</v>
      </c>
      <c r="E2609" s="331" t="s">
        <v>259</v>
      </c>
      <c r="F2609" s="320" t="str">
        <f t="shared" si="40"/>
        <v>NO_M_2012_1000 m3_ST_5_NC</v>
      </c>
      <c r="G2609" s="663"/>
    </row>
    <row r="2610" spans="1:7" ht="13.5" thickBot="1" x14ac:dyDescent="0.25">
      <c r="A2610" s="369" t="str">
        <f>Cover!$G$25</f>
        <v>NO</v>
      </c>
      <c r="B2610" s="322" t="s">
        <v>290</v>
      </c>
      <c r="C2610" s="320">
        <v>2012</v>
      </c>
      <c r="D2610" s="322" t="s">
        <v>291</v>
      </c>
      <c r="E2610" s="331" t="s">
        <v>260</v>
      </c>
      <c r="F2610" s="320" t="str">
        <f t="shared" si="40"/>
        <v>NO_M_2012_1000 m3_ST_5_NC_1</v>
      </c>
      <c r="G2610" s="663"/>
    </row>
    <row r="2611" spans="1:7" ht="13.5" thickBot="1" x14ac:dyDescent="0.25">
      <c r="A2611" s="369" t="str">
        <f>Cover!$G$25</f>
        <v>NO</v>
      </c>
      <c r="B2611" s="322" t="s">
        <v>290</v>
      </c>
      <c r="C2611" s="320">
        <v>2012</v>
      </c>
      <c r="D2611" s="322" t="s">
        <v>291</v>
      </c>
      <c r="E2611" s="331" t="s">
        <v>261</v>
      </c>
      <c r="F2611" s="320" t="str">
        <f t="shared" si="40"/>
        <v>NO_M_2012_1000 m3_ST_5_NC_2</v>
      </c>
      <c r="G2611" s="663"/>
    </row>
    <row r="2612" spans="1:7" ht="13.5" thickBot="1" x14ac:dyDescent="0.25">
      <c r="A2612" s="369" t="str">
        <f>Cover!$G$25</f>
        <v>NO</v>
      </c>
      <c r="B2612" s="322" t="s">
        <v>290</v>
      </c>
      <c r="C2612" s="320">
        <v>2012</v>
      </c>
      <c r="D2612" s="322" t="s">
        <v>291</v>
      </c>
      <c r="E2612" s="331" t="s">
        <v>262</v>
      </c>
      <c r="F2612" s="320" t="str">
        <f t="shared" si="40"/>
        <v>NO_M_2012_1000 m3_ST_5_NC_3</v>
      </c>
      <c r="G2612" s="663"/>
    </row>
    <row r="2613" spans="1:7" ht="13.5" thickBot="1" x14ac:dyDescent="0.25">
      <c r="A2613" s="369" t="str">
        <f>Cover!$G$25</f>
        <v>NO</v>
      </c>
      <c r="B2613" s="322" t="s">
        <v>290</v>
      </c>
      <c r="C2613" s="320">
        <v>2012</v>
      </c>
      <c r="D2613" s="322" t="s">
        <v>291</v>
      </c>
      <c r="E2613" s="331" t="s">
        <v>263</v>
      </c>
      <c r="F2613" s="320" t="str">
        <f t="shared" si="40"/>
        <v>NO_M_2012_1000 m3_ST_5_NC_4</v>
      </c>
      <c r="G2613" s="663"/>
    </row>
    <row r="2614" spans="1:7" ht="13.5" thickBot="1" x14ac:dyDescent="0.25">
      <c r="A2614" s="369" t="str">
        <f>Cover!$G$25</f>
        <v>NO</v>
      </c>
      <c r="B2614" s="322" t="s">
        <v>290</v>
      </c>
      <c r="C2614" s="320">
        <v>2012</v>
      </c>
      <c r="D2614" s="322" t="s">
        <v>291</v>
      </c>
      <c r="E2614" s="331" t="s">
        <v>264</v>
      </c>
      <c r="F2614" s="320" t="str">
        <f t="shared" si="40"/>
        <v>NO_M_2012_1000 m3_ST_5_NC_5</v>
      </c>
      <c r="G2614" s="663"/>
    </row>
    <row r="2615" spans="1:7" ht="13.5" thickBot="1" x14ac:dyDescent="0.25">
      <c r="A2615" s="369" t="str">
        <f>Cover!$G$25</f>
        <v>NO</v>
      </c>
      <c r="B2615" s="322" t="s">
        <v>290</v>
      </c>
      <c r="C2615" s="320">
        <v>2012</v>
      </c>
      <c r="D2615" s="322" t="s">
        <v>291</v>
      </c>
      <c r="E2615" s="331" t="s">
        <v>265</v>
      </c>
      <c r="F2615" s="320" t="str">
        <f t="shared" si="40"/>
        <v>NO_M_2012_1000 m3_ST_5_NC_6</v>
      </c>
      <c r="G2615" s="663"/>
    </row>
    <row r="2616" spans="1:7" ht="13.5" thickBot="1" x14ac:dyDescent="0.25">
      <c r="A2616" s="369" t="str">
        <f>Cover!$G$25</f>
        <v>NO</v>
      </c>
      <c r="B2616" s="322" t="s">
        <v>290</v>
      </c>
      <c r="C2616" s="320">
        <v>2012</v>
      </c>
      <c r="D2616" s="322" t="s">
        <v>291</v>
      </c>
      <c r="E2616" s="331" t="s">
        <v>266</v>
      </c>
      <c r="F2616" s="320" t="str">
        <f t="shared" si="40"/>
        <v>NO_M_2012_1000 m3_ST_5_NC_7</v>
      </c>
      <c r="G2616" s="663"/>
    </row>
    <row r="2617" spans="1:7" ht="13.5" thickBot="1" x14ac:dyDescent="0.25">
      <c r="A2617" s="369" t="str">
        <f>Cover!$G$25</f>
        <v>NO</v>
      </c>
      <c r="B2617" s="322" t="s">
        <v>290</v>
      </c>
      <c r="C2617" s="320">
        <v>2012</v>
      </c>
      <c r="D2617" s="322" t="s">
        <v>214</v>
      </c>
      <c r="E2617" s="331" t="s">
        <v>222</v>
      </c>
      <c r="F2617" s="320" t="str">
        <f t="shared" si="40"/>
        <v>NO_M_2012_1000 NAC_ST_1_2_C</v>
      </c>
      <c r="G2617" s="663"/>
    </row>
    <row r="2618" spans="1:7" ht="13.5" thickBot="1" x14ac:dyDescent="0.25">
      <c r="A2618" s="369" t="str">
        <f>Cover!$G$25</f>
        <v>NO</v>
      </c>
      <c r="B2618" s="322" t="s">
        <v>290</v>
      </c>
      <c r="C2618" s="320">
        <v>2012</v>
      </c>
      <c r="D2618" s="322" t="s">
        <v>214</v>
      </c>
      <c r="E2618" s="331" t="s">
        <v>223</v>
      </c>
      <c r="F2618" s="320" t="str">
        <f t="shared" si="40"/>
        <v>NO_M_2012_1000 NAC_ST_1_2_C_1</v>
      </c>
      <c r="G2618" s="663"/>
    </row>
    <row r="2619" spans="1:7" ht="13.5" thickBot="1" x14ac:dyDescent="0.25">
      <c r="A2619" s="369" t="str">
        <f>Cover!$G$25</f>
        <v>NO</v>
      </c>
      <c r="B2619" s="322" t="s">
        <v>290</v>
      </c>
      <c r="C2619" s="320">
        <v>2012</v>
      </c>
      <c r="D2619" s="322" t="s">
        <v>214</v>
      </c>
      <c r="E2619" s="331" t="s">
        <v>224</v>
      </c>
      <c r="F2619" s="320" t="str">
        <f t="shared" si="40"/>
        <v>NO_M_2012_1000 NAC_ST_1_2_C_1_1</v>
      </c>
      <c r="G2619" s="663"/>
    </row>
    <row r="2620" spans="1:7" ht="13.5" thickBot="1" x14ac:dyDescent="0.25">
      <c r="A2620" s="369" t="str">
        <f>Cover!$G$25</f>
        <v>NO</v>
      </c>
      <c r="B2620" s="322" t="s">
        <v>290</v>
      </c>
      <c r="C2620" s="320">
        <v>2012</v>
      </c>
      <c r="D2620" s="322" t="s">
        <v>214</v>
      </c>
      <c r="E2620" s="331" t="s">
        <v>225</v>
      </c>
      <c r="F2620" s="320" t="str">
        <f t="shared" si="40"/>
        <v>NO_M_2012_1000 NAC_ST_1_2_C_2_1</v>
      </c>
      <c r="G2620" s="663"/>
    </row>
    <row r="2621" spans="1:7" ht="13.5" thickBot="1" x14ac:dyDescent="0.25">
      <c r="A2621" s="369" t="str">
        <f>Cover!$G$25</f>
        <v>NO</v>
      </c>
      <c r="B2621" s="322" t="s">
        <v>290</v>
      </c>
      <c r="C2621" s="320">
        <v>2012</v>
      </c>
      <c r="D2621" s="322" t="s">
        <v>214</v>
      </c>
      <c r="E2621" s="331" t="s">
        <v>226</v>
      </c>
      <c r="F2621" s="320" t="str">
        <f t="shared" si="40"/>
        <v>NO_M_2012_1000 NAC_ST_1_2_C_2</v>
      </c>
      <c r="G2621" s="663"/>
    </row>
    <row r="2622" spans="1:7" ht="13.5" thickBot="1" x14ac:dyDescent="0.25">
      <c r="A2622" s="369" t="str">
        <f>Cover!$G$25</f>
        <v>NO</v>
      </c>
      <c r="B2622" s="322" t="s">
        <v>290</v>
      </c>
      <c r="C2622" s="320">
        <v>2012</v>
      </c>
      <c r="D2622" s="322" t="s">
        <v>214</v>
      </c>
      <c r="E2622" s="331" t="s">
        <v>239</v>
      </c>
      <c r="F2622" s="320" t="str">
        <f t="shared" si="40"/>
        <v>NO_M_2012_1000 NAC_ST_1_2_C_1_2</v>
      </c>
      <c r="G2622" s="663"/>
    </row>
    <row r="2623" spans="1:7" ht="13.5" thickBot="1" x14ac:dyDescent="0.25">
      <c r="A2623" s="369" t="str">
        <f>Cover!$G$25</f>
        <v>NO</v>
      </c>
      <c r="B2623" s="322" t="s">
        <v>290</v>
      </c>
      <c r="C2623" s="320">
        <v>2012</v>
      </c>
      <c r="D2623" s="322" t="s">
        <v>214</v>
      </c>
      <c r="E2623" s="331" t="s">
        <v>240</v>
      </c>
      <c r="F2623" s="320" t="str">
        <f t="shared" si="40"/>
        <v>NO_M_2012_1000 NAC_ST_1_2_C_2_2</v>
      </c>
      <c r="G2623" s="663"/>
    </row>
    <row r="2624" spans="1:7" ht="13.5" thickBot="1" x14ac:dyDescent="0.25">
      <c r="A2624" s="369" t="str">
        <f>Cover!$G$25</f>
        <v>NO</v>
      </c>
      <c r="B2624" s="322" t="s">
        <v>290</v>
      </c>
      <c r="C2624" s="320">
        <v>2012</v>
      </c>
      <c r="D2624" s="322" t="s">
        <v>214</v>
      </c>
      <c r="E2624" s="331" t="s">
        <v>241</v>
      </c>
      <c r="F2624" s="320" t="str">
        <f t="shared" si="40"/>
        <v>NO_M_2012_1000 NAC_ST_1_2_C_3</v>
      </c>
      <c r="G2624" s="663"/>
    </row>
    <row r="2625" spans="1:7" ht="13.5" thickBot="1" x14ac:dyDescent="0.25">
      <c r="A2625" s="369" t="str">
        <f>Cover!$G$25</f>
        <v>NO</v>
      </c>
      <c r="B2625" s="322" t="s">
        <v>290</v>
      </c>
      <c r="C2625" s="320">
        <v>2012</v>
      </c>
      <c r="D2625" s="322" t="s">
        <v>214</v>
      </c>
      <c r="E2625" s="331" t="s">
        <v>242</v>
      </c>
      <c r="F2625" s="320" t="str">
        <f t="shared" si="40"/>
        <v>NO_M_2012_1000 NAC_ST_1_2_C_1_3</v>
      </c>
      <c r="G2625" s="663"/>
    </row>
    <row r="2626" spans="1:7" ht="13.5" thickBot="1" x14ac:dyDescent="0.25">
      <c r="A2626" s="369" t="str">
        <f>Cover!$G$25</f>
        <v>NO</v>
      </c>
      <c r="B2626" s="322" t="s">
        <v>290</v>
      </c>
      <c r="C2626" s="320">
        <v>2012</v>
      </c>
      <c r="D2626" s="322" t="s">
        <v>214</v>
      </c>
      <c r="E2626" s="331" t="s">
        <v>243</v>
      </c>
      <c r="F2626" s="320" t="str">
        <f t="shared" si="40"/>
        <v>NO_M_2012_1000 NAC_ST_1_2_C_2_3</v>
      </c>
      <c r="G2626" s="663"/>
    </row>
    <row r="2627" spans="1:7" ht="13.5" thickBot="1" x14ac:dyDescent="0.25">
      <c r="A2627" s="369" t="str">
        <f>Cover!$G$25</f>
        <v>NO</v>
      </c>
      <c r="B2627" s="322" t="s">
        <v>290</v>
      </c>
      <c r="C2627" s="320">
        <v>2012</v>
      </c>
      <c r="D2627" s="322" t="s">
        <v>214</v>
      </c>
      <c r="E2627" s="331" t="s">
        <v>244</v>
      </c>
      <c r="F2627" s="320" t="str">
        <f t="shared" ref="F2627:F2690" si="41">CONCATENATE(A2627,"_",B2627,"_",C2627,"_",D2627,"_",E2627)</f>
        <v>NO_M_2012_1000 NAC_ST_1_2_NC</v>
      </c>
      <c r="G2627" s="663"/>
    </row>
    <row r="2628" spans="1:7" ht="13.5" thickBot="1" x14ac:dyDescent="0.25">
      <c r="A2628" s="369" t="str">
        <f>Cover!$G$25</f>
        <v>NO</v>
      </c>
      <c r="B2628" s="322" t="s">
        <v>290</v>
      </c>
      <c r="C2628" s="320">
        <v>2012</v>
      </c>
      <c r="D2628" s="322" t="s">
        <v>214</v>
      </c>
      <c r="E2628" s="331" t="s">
        <v>245</v>
      </c>
      <c r="F2628" s="320" t="str">
        <f t="shared" si="41"/>
        <v>NO_M_2012_1000 NAC_ST_1_2_NC_1</v>
      </c>
      <c r="G2628" s="663"/>
    </row>
    <row r="2629" spans="1:7" ht="13.5" thickBot="1" x14ac:dyDescent="0.25">
      <c r="A2629" s="369" t="str">
        <f>Cover!$G$25</f>
        <v>NO</v>
      </c>
      <c r="B2629" s="322" t="s">
        <v>290</v>
      </c>
      <c r="C2629" s="320">
        <v>2012</v>
      </c>
      <c r="D2629" s="322" t="s">
        <v>214</v>
      </c>
      <c r="E2629" s="331" t="s">
        <v>246</v>
      </c>
      <c r="F2629" s="320" t="str">
        <f t="shared" si="41"/>
        <v>NO_M_2012_1000 NAC_ST_1_2_NC_1_1</v>
      </c>
      <c r="G2629" s="663"/>
    </row>
    <row r="2630" spans="1:7" ht="13.5" thickBot="1" x14ac:dyDescent="0.25">
      <c r="A2630" s="369" t="str">
        <f>Cover!$G$25</f>
        <v>NO</v>
      </c>
      <c r="B2630" s="322" t="s">
        <v>290</v>
      </c>
      <c r="C2630" s="320">
        <v>2012</v>
      </c>
      <c r="D2630" s="322" t="s">
        <v>214</v>
      </c>
      <c r="E2630" s="331" t="s">
        <v>247</v>
      </c>
      <c r="F2630" s="320" t="str">
        <f t="shared" si="41"/>
        <v>NO_M_2012_1000 NAC_ST_1_2_NC_2_1</v>
      </c>
      <c r="G2630" s="663"/>
    </row>
    <row r="2631" spans="1:7" ht="13.5" thickBot="1" x14ac:dyDescent="0.25">
      <c r="A2631" s="369" t="str">
        <f>Cover!$G$25</f>
        <v>NO</v>
      </c>
      <c r="B2631" s="322" t="s">
        <v>290</v>
      </c>
      <c r="C2631" s="320">
        <v>2012</v>
      </c>
      <c r="D2631" s="322" t="s">
        <v>214</v>
      </c>
      <c r="E2631" s="331" t="s">
        <v>248</v>
      </c>
      <c r="F2631" s="320" t="str">
        <f t="shared" si="41"/>
        <v>NO_M_2012_1000 NAC_ST_1_2_NC_2</v>
      </c>
      <c r="G2631" s="663"/>
    </row>
    <row r="2632" spans="1:7" ht="13.5" thickBot="1" x14ac:dyDescent="0.25">
      <c r="A2632" s="369" t="str">
        <f>Cover!$G$25</f>
        <v>NO</v>
      </c>
      <c r="B2632" s="322" t="s">
        <v>290</v>
      </c>
      <c r="C2632" s="320">
        <v>2012</v>
      </c>
      <c r="D2632" s="322" t="s">
        <v>214</v>
      </c>
      <c r="E2632" s="331" t="s">
        <v>249</v>
      </c>
      <c r="F2632" s="320" t="str">
        <f t="shared" si="41"/>
        <v>NO_M_2012_1000 NAC_ST_1_2_NC_1_2</v>
      </c>
      <c r="G2632" s="663"/>
    </row>
    <row r="2633" spans="1:7" ht="13.5" thickBot="1" x14ac:dyDescent="0.25">
      <c r="A2633" s="369" t="str">
        <f>Cover!$G$25</f>
        <v>NO</v>
      </c>
      <c r="B2633" s="322" t="s">
        <v>290</v>
      </c>
      <c r="C2633" s="320">
        <v>2012</v>
      </c>
      <c r="D2633" s="322" t="s">
        <v>214</v>
      </c>
      <c r="E2633" s="331" t="s">
        <v>250</v>
      </c>
      <c r="F2633" s="320" t="str">
        <f t="shared" si="41"/>
        <v>NO_M_2012_1000 NAC_ST_1_2_NC_2_2</v>
      </c>
      <c r="G2633" s="663"/>
    </row>
    <row r="2634" spans="1:7" ht="13.5" thickBot="1" x14ac:dyDescent="0.25">
      <c r="A2634" s="369" t="str">
        <f>Cover!$G$25</f>
        <v>NO</v>
      </c>
      <c r="B2634" s="322" t="s">
        <v>290</v>
      </c>
      <c r="C2634" s="320">
        <v>2012</v>
      </c>
      <c r="D2634" s="322" t="s">
        <v>214</v>
      </c>
      <c r="E2634" s="331" t="s">
        <v>251</v>
      </c>
      <c r="F2634" s="320" t="str">
        <f t="shared" si="41"/>
        <v>NO_M_2012_1000 NAC_ST_1_2_NC_3</v>
      </c>
      <c r="G2634" s="663"/>
    </row>
    <row r="2635" spans="1:7" ht="13.5" thickBot="1" x14ac:dyDescent="0.25">
      <c r="A2635" s="369" t="str">
        <f>Cover!$G$25</f>
        <v>NO</v>
      </c>
      <c r="B2635" s="322" t="s">
        <v>290</v>
      </c>
      <c r="C2635" s="320">
        <v>2012</v>
      </c>
      <c r="D2635" s="322" t="s">
        <v>214</v>
      </c>
      <c r="E2635" s="331" t="s">
        <v>252</v>
      </c>
      <c r="F2635" s="320" t="str">
        <f t="shared" si="41"/>
        <v>NO_M_2012_1000 NAC_ST_1_2_NC_1_3</v>
      </c>
      <c r="G2635" s="663"/>
    </row>
    <row r="2636" spans="1:7" ht="13.5" thickBot="1" x14ac:dyDescent="0.25">
      <c r="A2636" s="369" t="str">
        <f>Cover!$G$25</f>
        <v>NO</v>
      </c>
      <c r="B2636" s="322" t="s">
        <v>290</v>
      </c>
      <c r="C2636" s="320">
        <v>2012</v>
      </c>
      <c r="D2636" s="322" t="s">
        <v>214</v>
      </c>
      <c r="E2636" s="331" t="s">
        <v>253</v>
      </c>
      <c r="F2636" s="320" t="str">
        <f t="shared" si="41"/>
        <v>NO_M_2012_1000 NAC_ST_1_2_NC_2_3</v>
      </c>
      <c r="G2636" s="663"/>
    </row>
    <row r="2637" spans="1:7" ht="13.5" thickBot="1" x14ac:dyDescent="0.25">
      <c r="A2637" s="369" t="str">
        <f>Cover!$G$25</f>
        <v>NO</v>
      </c>
      <c r="B2637" s="322" t="s">
        <v>290</v>
      </c>
      <c r="C2637" s="320">
        <v>2012</v>
      </c>
      <c r="D2637" s="322" t="s">
        <v>214</v>
      </c>
      <c r="E2637" s="331" t="s">
        <v>254</v>
      </c>
      <c r="F2637" s="320" t="str">
        <f t="shared" si="41"/>
        <v>NO_M_2012_1000 NAC_ST_1_2_NC_4</v>
      </c>
      <c r="G2637" s="663"/>
    </row>
    <row r="2638" spans="1:7" ht="13.5" thickBot="1" x14ac:dyDescent="0.25">
      <c r="A2638" s="369" t="str">
        <f>Cover!$G$25</f>
        <v>NO</v>
      </c>
      <c r="B2638" s="322" t="s">
        <v>290</v>
      </c>
      <c r="C2638" s="320">
        <v>2012</v>
      </c>
      <c r="D2638" s="322" t="s">
        <v>214</v>
      </c>
      <c r="E2638" s="331" t="s">
        <v>255</v>
      </c>
      <c r="F2638" s="320" t="str">
        <f t="shared" si="41"/>
        <v>NO_M_2012_1000 NAC_ST_1_2_NC_5</v>
      </c>
      <c r="G2638" s="663"/>
    </row>
    <row r="2639" spans="1:7" ht="13.5" thickBot="1" x14ac:dyDescent="0.25">
      <c r="A2639" s="369" t="str">
        <f>Cover!$G$25</f>
        <v>NO</v>
      </c>
      <c r="B2639" s="322" t="s">
        <v>290</v>
      </c>
      <c r="C2639" s="320">
        <v>2012</v>
      </c>
      <c r="D2639" s="322" t="s">
        <v>214</v>
      </c>
      <c r="E2639" s="331" t="s">
        <v>256</v>
      </c>
      <c r="F2639" s="320" t="str">
        <f t="shared" si="41"/>
        <v>NO_M_2012_1000 NAC_ST_5_C</v>
      </c>
      <c r="G2639" s="663"/>
    </row>
    <row r="2640" spans="1:7" ht="13.5" thickBot="1" x14ac:dyDescent="0.25">
      <c r="A2640" s="369" t="str">
        <f>Cover!$G$25</f>
        <v>NO</v>
      </c>
      <c r="B2640" s="322" t="s">
        <v>290</v>
      </c>
      <c r="C2640" s="320">
        <v>2012</v>
      </c>
      <c r="D2640" s="322" t="s">
        <v>214</v>
      </c>
      <c r="E2640" s="331" t="s">
        <v>257</v>
      </c>
      <c r="F2640" s="320" t="str">
        <f t="shared" si="41"/>
        <v>NO_M_2012_1000 NAC_ST_5_C_1</v>
      </c>
      <c r="G2640" s="663"/>
    </row>
    <row r="2641" spans="1:7" ht="13.5" thickBot="1" x14ac:dyDescent="0.25">
      <c r="A2641" s="369" t="str">
        <f>Cover!$G$25</f>
        <v>NO</v>
      </c>
      <c r="B2641" s="340" t="s">
        <v>290</v>
      </c>
      <c r="C2641" s="320">
        <v>2012</v>
      </c>
      <c r="D2641" s="340" t="s">
        <v>214</v>
      </c>
      <c r="E2641" s="344" t="s">
        <v>258</v>
      </c>
      <c r="F2641" s="320" t="str">
        <f t="shared" si="41"/>
        <v>NO_M_2012_1000 NAC_ST_5_C_2</v>
      </c>
      <c r="G2641" s="663"/>
    </row>
    <row r="2642" spans="1:7" ht="13.5" thickBot="1" x14ac:dyDescent="0.25">
      <c r="A2642" s="369" t="str">
        <f>Cover!$G$25</f>
        <v>NO</v>
      </c>
      <c r="B2642" s="324" t="s">
        <v>290</v>
      </c>
      <c r="C2642" s="320">
        <v>2012</v>
      </c>
      <c r="D2642" s="324" t="s">
        <v>214</v>
      </c>
      <c r="E2642" s="338" t="s">
        <v>259</v>
      </c>
      <c r="F2642" s="320" t="str">
        <f t="shared" si="41"/>
        <v>NO_M_2012_1000 NAC_ST_5_NC</v>
      </c>
      <c r="G2642" s="663"/>
    </row>
    <row r="2643" spans="1:7" ht="13.5" thickBot="1" x14ac:dyDescent="0.25">
      <c r="A2643" s="369" t="str">
        <f>Cover!$G$25</f>
        <v>NO</v>
      </c>
      <c r="B2643" s="322" t="s">
        <v>290</v>
      </c>
      <c r="C2643" s="320">
        <v>2012</v>
      </c>
      <c r="D2643" s="322" t="s">
        <v>214</v>
      </c>
      <c r="E2643" s="331" t="s">
        <v>260</v>
      </c>
      <c r="F2643" s="320" t="str">
        <f t="shared" si="41"/>
        <v>NO_M_2012_1000 NAC_ST_5_NC_1</v>
      </c>
      <c r="G2643" s="663"/>
    </row>
    <row r="2644" spans="1:7" ht="13.5" thickBot="1" x14ac:dyDescent="0.25">
      <c r="A2644" s="369" t="str">
        <f>Cover!$G$25</f>
        <v>NO</v>
      </c>
      <c r="B2644" s="322" t="s">
        <v>290</v>
      </c>
      <c r="C2644" s="320">
        <v>2012</v>
      </c>
      <c r="D2644" s="322" t="s">
        <v>214</v>
      </c>
      <c r="E2644" s="331" t="s">
        <v>261</v>
      </c>
      <c r="F2644" s="320" t="str">
        <f t="shared" si="41"/>
        <v>NO_M_2012_1000 NAC_ST_5_NC_2</v>
      </c>
      <c r="G2644" s="663"/>
    </row>
    <row r="2645" spans="1:7" ht="13.5" thickBot="1" x14ac:dyDescent="0.25">
      <c r="A2645" s="369" t="str">
        <f>Cover!$G$25</f>
        <v>NO</v>
      </c>
      <c r="B2645" s="322" t="s">
        <v>290</v>
      </c>
      <c r="C2645" s="320">
        <v>2012</v>
      </c>
      <c r="D2645" s="322" t="s">
        <v>214</v>
      </c>
      <c r="E2645" s="331" t="s">
        <v>262</v>
      </c>
      <c r="F2645" s="320" t="str">
        <f t="shared" si="41"/>
        <v>NO_M_2012_1000 NAC_ST_5_NC_3</v>
      </c>
      <c r="G2645" s="663"/>
    </row>
    <row r="2646" spans="1:7" ht="13.5" thickBot="1" x14ac:dyDescent="0.25">
      <c r="A2646" s="369" t="str">
        <f>Cover!$G$25</f>
        <v>NO</v>
      </c>
      <c r="B2646" s="322" t="s">
        <v>290</v>
      </c>
      <c r="C2646" s="320">
        <v>2012</v>
      </c>
      <c r="D2646" s="322" t="s">
        <v>214</v>
      </c>
      <c r="E2646" s="331" t="s">
        <v>263</v>
      </c>
      <c r="F2646" s="320" t="str">
        <f t="shared" si="41"/>
        <v>NO_M_2012_1000 NAC_ST_5_NC_4</v>
      </c>
      <c r="G2646" s="663"/>
    </row>
    <row r="2647" spans="1:7" ht="13.5" thickBot="1" x14ac:dyDescent="0.25">
      <c r="A2647" s="369" t="str">
        <f>Cover!$G$25</f>
        <v>NO</v>
      </c>
      <c r="B2647" s="322" t="s">
        <v>290</v>
      </c>
      <c r="C2647" s="320">
        <v>2012</v>
      </c>
      <c r="D2647" s="322" t="s">
        <v>214</v>
      </c>
      <c r="E2647" s="331" t="s">
        <v>264</v>
      </c>
      <c r="F2647" s="320" t="str">
        <f t="shared" si="41"/>
        <v>NO_M_2012_1000 NAC_ST_5_NC_5</v>
      </c>
      <c r="G2647" s="663"/>
    </row>
    <row r="2648" spans="1:7" ht="13.5" thickBot="1" x14ac:dyDescent="0.25">
      <c r="A2648" s="369" t="str">
        <f>Cover!$G$25</f>
        <v>NO</v>
      </c>
      <c r="B2648" s="322" t="s">
        <v>290</v>
      </c>
      <c r="C2648" s="320">
        <v>2012</v>
      </c>
      <c r="D2648" s="322" t="s">
        <v>214</v>
      </c>
      <c r="E2648" s="331" t="s">
        <v>265</v>
      </c>
      <c r="F2648" s="320" t="str">
        <f t="shared" si="41"/>
        <v>NO_M_2012_1000 NAC_ST_5_NC_6</v>
      </c>
      <c r="G2648" s="663"/>
    </row>
    <row r="2649" spans="1:7" ht="13.5" thickBot="1" x14ac:dyDescent="0.25">
      <c r="A2649" s="369" t="str">
        <f>Cover!$G$25</f>
        <v>NO</v>
      </c>
      <c r="B2649" s="322" t="s">
        <v>290</v>
      </c>
      <c r="C2649" s="320">
        <v>2012</v>
      </c>
      <c r="D2649" s="322" t="s">
        <v>214</v>
      </c>
      <c r="E2649" s="331" t="s">
        <v>266</v>
      </c>
      <c r="F2649" s="320" t="str">
        <f t="shared" si="41"/>
        <v>NO_M_2012_1000 NAC_ST_5_NC_7</v>
      </c>
      <c r="G2649" s="663"/>
    </row>
    <row r="2650" spans="1:7" ht="13.5" thickBot="1" x14ac:dyDescent="0.25">
      <c r="A2650" s="369" t="str">
        <f>Cover!$G$25</f>
        <v>NO</v>
      </c>
      <c r="B2650" s="322" t="s">
        <v>294</v>
      </c>
      <c r="C2650" s="320">
        <v>2012</v>
      </c>
      <c r="D2650" s="322" t="s">
        <v>291</v>
      </c>
      <c r="E2650" s="331" t="s">
        <v>222</v>
      </c>
      <c r="F2650" s="320" t="str">
        <f t="shared" si="41"/>
        <v>NO_X_2012_1000 m3_ST_1_2_C</v>
      </c>
      <c r="G2650" s="663"/>
    </row>
    <row r="2651" spans="1:7" ht="13.5" thickBot="1" x14ac:dyDescent="0.25">
      <c r="A2651" s="369" t="str">
        <f>Cover!$G$25</f>
        <v>NO</v>
      </c>
      <c r="B2651" s="322" t="s">
        <v>294</v>
      </c>
      <c r="C2651" s="320">
        <v>2012</v>
      </c>
      <c r="D2651" s="322" t="s">
        <v>291</v>
      </c>
      <c r="E2651" s="331" t="s">
        <v>223</v>
      </c>
      <c r="F2651" s="320" t="str">
        <f t="shared" si="41"/>
        <v>NO_X_2012_1000 m3_ST_1_2_C_1</v>
      </c>
      <c r="G2651" s="663"/>
    </row>
    <row r="2652" spans="1:7" ht="13.5" thickBot="1" x14ac:dyDescent="0.25">
      <c r="A2652" s="369" t="str">
        <f>Cover!$G$25</f>
        <v>NO</v>
      </c>
      <c r="B2652" s="322" t="s">
        <v>294</v>
      </c>
      <c r="C2652" s="320">
        <v>2012</v>
      </c>
      <c r="D2652" s="322" t="s">
        <v>291</v>
      </c>
      <c r="E2652" s="331" t="s">
        <v>224</v>
      </c>
      <c r="F2652" s="320" t="str">
        <f t="shared" si="41"/>
        <v>NO_X_2012_1000 m3_ST_1_2_C_1_1</v>
      </c>
      <c r="G2652" s="663"/>
    </row>
    <row r="2653" spans="1:7" ht="13.5" thickBot="1" x14ac:dyDescent="0.25">
      <c r="A2653" s="369" t="str">
        <f>Cover!$G$25</f>
        <v>NO</v>
      </c>
      <c r="B2653" s="322" t="s">
        <v>294</v>
      </c>
      <c r="C2653" s="320">
        <v>2012</v>
      </c>
      <c r="D2653" s="322" t="s">
        <v>291</v>
      </c>
      <c r="E2653" s="331" t="s">
        <v>225</v>
      </c>
      <c r="F2653" s="320" t="str">
        <f t="shared" si="41"/>
        <v>NO_X_2012_1000 m3_ST_1_2_C_2_1</v>
      </c>
      <c r="G2653" s="663"/>
    </row>
    <row r="2654" spans="1:7" ht="13.5" thickBot="1" x14ac:dyDescent="0.25">
      <c r="A2654" s="369" t="str">
        <f>Cover!$G$25</f>
        <v>NO</v>
      </c>
      <c r="B2654" s="322" t="s">
        <v>294</v>
      </c>
      <c r="C2654" s="320">
        <v>2012</v>
      </c>
      <c r="D2654" s="322" t="s">
        <v>291</v>
      </c>
      <c r="E2654" s="331" t="s">
        <v>226</v>
      </c>
      <c r="F2654" s="320" t="str">
        <f t="shared" si="41"/>
        <v>NO_X_2012_1000 m3_ST_1_2_C_2</v>
      </c>
      <c r="G2654" s="663"/>
    </row>
    <row r="2655" spans="1:7" ht="13.5" thickBot="1" x14ac:dyDescent="0.25">
      <c r="A2655" s="369" t="str">
        <f>Cover!$G$25</f>
        <v>NO</v>
      </c>
      <c r="B2655" s="322" t="s">
        <v>294</v>
      </c>
      <c r="C2655" s="320">
        <v>2012</v>
      </c>
      <c r="D2655" s="322" t="s">
        <v>291</v>
      </c>
      <c r="E2655" s="331" t="s">
        <v>239</v>
      </c>
      <c r="F2655" s="320" t="str">
        <f t="shared" si="41"/>
        <v>NO_X_2012_1000 m3_ST_1_2_C_1_2</v>
      </c>
      <c r="G2655" s="663"/>
    </row>
    <row r="2656" spans="1:7" ht="13.5" thickBot="1" x14ac:dyDescent="0.25">
      <c r="A2656" s="369" t="str">
        <f>Cover!$G$25</f>
        <v>NO</v>
      </c>
      <c r="B2656" s="322" t="s">
        <v>294</v>
      </c>
      <c r="C2656" s="320">
        <v>2012</v>
      </c>
      <c r="D2656" s="322" t="s">
        <v>291</v>
      </c>
      <c r="E2656" s="331" t="s">
        <v>240</v>
      </c>
      <c r="F2656" s="320" t="str">
        <f t="shared" si="41"/>
        <v>NO_X_2012_1000 m3_ST_1_2_C_2_2</v>
      </c>
      <c r="G2656" s="663"/>
    </row>
    <row r="2657" spans="1:7" ht="13.5" thickBot="1" x14ac:dyDescent="0.25">
      <c r="A2657" s="369" t="str">
        <f>Cover!$G$25</f>
        <v>NO</v>
      </c>
      <c r="B2657" s="322" t="s">
        <v>294</v>
      </c>
      <c r="C2657" s="320">
        <v>2012</v>
      </c>
      <c r="D2657" s="322" t="s">
        <v>291</v>
      </c>
      <c r="E2657" s="331" t="s">
        <v>241</v>
      </c>
      <c r="F2657" s="320" t="str">
        <f t="shared" si="41"/>
        <v>NO_X_2012_1000 m3_ST_1_2_C_3</v>
      </c>
      <c r="G2657" s="663"/>
    </row>
    <row r="2658" spans="1:7" ht="13.5" thickBot="1" x14ac:dyDescent="0.25">
      <c r="A2658" s="369" t="str">
        <f>Cover!$G$25</f>
        <v>NO</v>
      </c>
      <c r="B2658" s="322" t="s">
        <v>294</v>
      </c>
      <c r="C2658" s="320">
        <v>2012</v>
      </c>
      <c r="D2658" s="322" t="s">
        <v>291</v>
      </c>
      <c r="E2658" s="331" t="s">
        <v>242</v>
      </c>
      <c r="F2658" s="320" t="str">
        <f t="shared" si="41"/>
        <v>NO_X_2012_1000 m3_ST_1_2_C_1_3</v>
      </c>
      <c r="G2658" s="663"/>
    </row>
    <row r="2659" spans="1:7" ht="13.5" thickBot="1" x14ac:dyDescent="0.25">
      <c r="A2659" s="369" t="str">
        <f>Cover!$G$25</f>
        <v>NO</v>
      </c>
      <c r="B2659" s="322" t="s">
        <v>294</v>
      </c>
      <c r="C2659" s="320">
        <v>2012</v>
      </c>
      <c r="D2659" s="322" t="s">
        <v>291</v>
      </c>
      <c r="E2659" s="331" t="s">
        <v>243</v>
      </c>
      <c r="F2659" s="320" t="str">
        <f t="shared" si="41"/>
        <v>NO_X_2012_1000 m3_ST_1_2_C_2_3</v>
      </c>
      <c r="G2659" s="663"/>
    </row>
    <row r="2660" spans="1:7" ht="13.5" thickBot="1" x14ac:dyDescent="0.25">
      <c r="A2660" s="369" t="str">
        <f>Cover!$G$25</f>
        <v>NO</v>
      </c>
      <c r="B2660" s="322" t="s">
        <v>294</v>
      </c>
      <c r="C2660" s="320">
        <v>2012</v>
      </c>
      <c r="D2660" s="322" t="s">
        <v>291</v>
      </c>
      <c r="E2660" s="331" t="s">
        <v>244</v>
      </c>
      <c r="F2660" s="320" t="str">
        <f t="shared" si="41"/>
        <v>NO_X_2012_1000 m3_ST_1_2_NC</v>
      </c>
      <c r="G2660" s="663"/>
    </row>
    <row r="2661" spans="1:7" ht="13.5" thickBot="1" x14ac:dyDescent="0.25">
      <c r="A2661" s="369" t="str">
        <f>Cover!$G$25</f>
        <v>NO</v>
      </c>
      <c r="B2661" s="322" t="s">
        <v>294</v>
      </c>
      <c r="C2661" s="320">
        <v>2012</v>
      </c>
      <c r="D2661" s="322" t="s">
        <v>291</v>
      </c>
      <c r="E2661" s="331" t="s">
        <v>245</v>
      </c>
      <c r="F2661" s="320" t="str">
        <f t="shared" si="41"/>
        <v>NO_X_2012_1000 m3_ST_1_2_NC_1</v>
      </c>
      <c r="G2661" s="663"/>
    </row>
    <row r="2662" spans="1:7" ht="13.5" thickBot="1" x14ac:dyDescent="0.25">
      <c r="A2662" s="369" t="str">
        <f>Cover!$G$25</f>
        <v>NO</v>
      </c>
      <c r="B2662" s="322" t="s">
        <v>294</v>
      </c>
      <c r="C2662" s="320">
        <v>2012</v>
      </c>
      <c r="D2662" s="322" t="s">
        <v>291</v>
      </c>
      <c r="E2662" s="331" t="s">
        <v>246</v>
      </c>
      <c r="F2662" s="320" t="str">
        <f t="shared" si="41"/>
        <v>NO_X_2012_1000 m3_ST_1_2_NC_1_1</v>
      </c>
      <c r="G2662" s="663"/>
    </row>
    <row r="2663" spans="1:7" ht="13.5" thickBot="1" x14ac:dyDescent="0.25">
      <c r="A2663" s="369" t="str">
        <f>Cover!$G$25</f>
        <v>NO</v>
      </c>
      <c r="B2663" s="322" t="s">
        <v>294</v>
      </c>
      <c r="C2663" s="320">
        <v>2012</v>
      </c>
      <c r="D2663" s="322" t="s">
        <v>291</v>
      </c>
      <c r="E2663" s="331" t="s">
        <v>247</v>
      </c>
      <c r="F2663" s="320" t="str">
        <f t="shared" si="41"/>
        <v>NO_X_2012_1000 m3_ST_1_2_NC_2_1</v>
      </c>
      <c r="G2663" s="663"/>
    </row>
    <row r="2664" spans="1:7" ht="13.5" thickBot="1" x14ac:dyDescent="0.25">
      <c r="A2664" s="369" t="str">
        <f>Cover!$G$25</f>
        <v>NO</v>
      </c>
      <c r="B2664" s="322" t="s">
        <v>294</v>
      </c>
      <c r="C2664" s="320">
        <v>2012</v>
      </c>
      <c r="D2664" s="322" t="s">
        <v>291</v>
      </c>
      <c r="E2664" s="331" t="s">
        <v>248</v>
      </c>
      <c r="F2664" s="320" t="str">
        <f t="shared" si="41"/>
        <v>NO_X_2012_1000 m3_ST_1_2_NC_2</v>
      </c>
      <c r="G2664" s="663"/>
    </row>
    <row r="2665" spans="1:7" ht="13.5" thickBot="1" x14ac:dyDescent="0.25">
      <c r="A2665" s="369" t="str">
        <f>Cover!$G$25</f>
        <v>NO</v>
      </c>
      <c r="B2665" s="322" t="s">
        <v>294</v>
      </c>
      <c r="C2665" s="320">
        <v>2012</v>
      </c>
      <c r="D2665" s="322" t="s">
        <v>291</v>
      </c>
      <c r="E2665" s="331" t="s">
        <v>249</v>
      </c>
      <c r="F2665" s="320" t="str">
        <f t="shared" si="41"/>
        <v>NO_X_2012_1000 m3_ST_1_2_NC_1_2</v>
      </c>
      <c r="G2665" s="663"/>
    </row>
    <row r="2666" spans="1:7" ht="13.5" thickBot="1" x14ac:dyDescent="0.25">
      <c r="A2666" s="369" t="str">
        <f>Cover!$G$25</f>
        <v>NO</v>
      </c>
      <c r="B2666" s="322" t="s">
        <v>294</v>
      </c>
      <c r="C2666" s="320">
        <v>2012</v>
      </c>
      <c r="D2666" s="322" t="s">
        <v>291</v>
      </c>
      <c r="E2666" s="331" t="s">
        <v>250</v>
      </c>
      <c r="F2666" s="320" t="str">
        <f t="shared" si="41"/>
        <v>NO_X_2012_1000 m3_ST_1_2_NC_2_2</v>
      </c>
      <c r="G2666" s="663"/>
    </row>
    <row r="2667" spans="1:7" ht="13.5" thickBot="1" x14ac:dyDescent="0.25">
      <c r="A2667" s="369" t="str">
        <f>Cover!$G$25</f>
        <v>NO</v>
      </c>
      <c r="B2667" s="322" t="s">
        <v>294</v>
      </c>
      <c r="C2667" s="320">
        <v>2012</v>
      </c>
      <c r="D2667" s="322" t="s">
        <v>291</v>
      </c>
      <c r="E2667" s="331" t="s">
        <v>251</v>
      </c>
      <c r="F2667" s="320" t="str">
        <f t="shared" si="41"/>
        <v>NO_X_2012_1000 m3_ST_1_2_NC_3</v>
      </c>
      <c r="G2667" s="663"/>
    </row>
    <row r="2668" spans="1:7" ht="13.5" thickBot="1" x14ac:dyDescent="0.25">
      <c r="A2668" s="369" t="str">
        <f>Cover!$G$25</f>
        <v>NO</v>
      </c>
      <c r="B2668" s="322" t="s">
        <v>294</v>
      </c>
      <c r="C2668" s="320">
        <v>2012</v>
      </c>
      <c r="D2668" s="322" t="s">
        <v>291</v>
      </c>
      <c r="E2668" s="331" t="s">
        <v>252</v>
      </c>
      <c r="F2668" s="320" t="str">
        <f t="shared" si="41"/>
        <v>NO_X_2012_1000 m3_ST_1_2_NC_1_3</v>
      </c>
      <c r="G2668" s="663"/>
    </row>
    <row r="2669" spans="1:7" ht="13.5" thickBot="1" x14ac:dyDescent="0.25">
      <c r="A2669" s="369" t="str">
        <f>Cover!$G$25</f>
        <v>NO</v>
      </c>
      <c r="B2669" s="322" t="s">
        <v>294</v>
      </c>
      <c r="C2669" s="320">
        <v>2012</v>
      </c>
      <c r="D2669" s="322" t="s">
        <v>291</v>
      </c>
      <c r="E2669" s="331" t="s">
        <v>253</v>
      </c>
      <c r="F2669" s="320" t="str">
        <f t="shared" si="41"/>
        <v>NO_X_2012_1000 m3_ST_1_2_NC_2_3</v>
      </c>
      <c r="G2669" s="663"/>
    </row>
    <row r="2670" spans="1:7" ht="13.5" thickBot="1" x14ac:dyDescent="0.25">
      <c r="A2670" s="369" t="str">
        <f>Cover!$G$25</f>
        <v>NO</v>
      </c>
      <c r="B2670" s="322" t="s">
        <v>294</v>
      </c>
      <c r="C2670" s="320">
        <v>2012</v>
      </c>
      <c r="D2670" s="322" t="s">
        <v>291</v>
      </c>
      <c r="E2670" s="331" t="s">
        <v>254</v>
      </c>
      <c r="F2670" s="320" t="str">
        <f t="shared" si="41"/>
        <v>NO_X_2012_1000 m3_ST_1_2_NC_4</v>
      </c>
      <c r="G2670" s="663"/>
    </row>
    <row r="2671" spans="1:7" ht="13.5" thickBot="1" x14ac:dyDescent="0.25">
      <c r="A2671" s="369" t="str">
        <f>Cover!$G$25</f>
        <v>NO</v>
      </c>
      <c r="B2671" s="322" t="s">
        <v>294</v>
      </c>
      <c r="C2671" s="320">
        <v>2012</v>
      </c>
      <c r="D2671" s="322" t="s">
        <v>291</v>
      </c>
      <c r="E2671" s="331" t="s">
        <v>255</v>
      </c>
      <c r="F2671" s="320" t="str">
        <f t="shared" si="41"/>
        <v>NO_X_2012_1000 m3_ST_1_2_NC_5</v>
      </c>
      <c r="G2671" s="663"/>
    </row>
    <row r="2672" spans="1:7" ht="13.5" thickBot="1" x14ac:dyDescent="0.25">
      <c r="A2672" s="369" t="str">
        <f>Cover!$G$25</f>
        <v>NO</v>
      </c>
      <c r="B2672" s="322" t="s">
        <v>294</v>
      </c>
      <c r="C2672" s="320">
        <v>2012</v>
      </c>
      <c r="D2672" s="322" t="s">
        <v>291</v>
      </c>
      <c r="E2672" s="331" t="s">
        <v>256</v>
      </c>
      <c r="F2672" s="320" t="str">
        <f t="shared" si="41"/>
        <v>NO_X_2012_1000 m3_ST_5_C</v>
      </c>
      <c r="G2672" s="663"/>
    </row>
    <row r="2673" spans="1:7" ht="13.5" thickBot="1" x14ac:dyDescent="0.25">
      <c r="A2673" s="369" t="str">
        <f>Cover!$G$25</f>
        <v>NO</v>
      </c>
      <c r="B2673" s="322" t="s">
        <v>294</v>
      </c>
      <c r="C2673" s="320">
        <v>2012</v>
      </c>
      <c r="D2673" s="322" t="s">
        <v>291</v>
      </c>
      <c r="E2673" s="331" t="s">
        <v>257</v>
      </c>
      <c r="F2673" s="320" t="str">
        <f t="shared" si="41"/>
        <v>NO_X_2012_1000 m3_ST_5_C_1</v>
      </c>
      <c r="G2673" s="663"/>
    </row>
    <row r="2674" spans="1:7" ht="13.5" thickBot="1" x14ac:dyDescent="0.25">
      <c r="A2674" s="369" t="str">
        <f>Cover!$G$25</f>
        <v>NO</v>
      </c>
      <c r="B2674" s="322" t="s">
        <v>294</v>
      </c>
      <c r="C2674" s="320">
        <v>2012</v>
      </c>
      <c r="D2674" s="322" t="s">
        <v>291</v>
      </c>
      <c r="E2674" s="331" t="s">
        <v>258</v>
      </c>
      <c r="F2674" s="320" t="str">
        <f t="shared" si="41"/>
        <v>NO_X_2012_1000 m3_ST_5_C_2</v>
      </c>
      <c r="G2674" s="663"/>
    </row>
    <row r="2675" spans="1:7" ht="13.5" thickBot="1" x14ac:dyDescent="0.25">
      <c r="A2675" s="369" t="str">
        <f>Cover!$G$25</f>
        <v>NO</v>
      </c>
      <c r="B2675" s="322" t="s">
        <v>294</v>
      </c>
      <c r="C2675" s="320">
        <v>2012</v>
      </c>
      <c r="D2675" s="322" t="s">
        <v>291</v>
      </c>
      <c r="E2675" s="331" t="s">
        <v>259</v>
      </c>
      <c r="F2675" s="320" t="str">
        <f t="shared" si="41"/>
        <v>NO_X_2012_1000 m3_ST_5_NC</v>
      </c>
      <c r="G2675" s="663"/>
    </row>
    <row r="2676" spans="1:7" ht="13.5" thickBot="1" x14ac:dyDescent="0.25">
      <c r="A2676" s="369" t="str">
        <f>Cover!$G$25</f>
        <v>NO</v>
      </c>
      <c r="B2676" s="322" t="s">
        <v>294</v>
      </c>
      <c r="C2676" s="320">
        <v>2012</v>
      </c>
      <c r="D2676" s="322" t="s">
        <v>291</v>
      </c>
      <c r="E2676" s="331" t="s">
        <v>260</v>
      </c>
      <c r="F2676" s="320" t="str">
        <f t="shared" si="41"/>
        <v>NO_X_2012_1000 m3_ST_5_NC_1</v>
      </c>
      <c r="G2676" s="663"/>
    </row>
    <row r="2677" spans="1:7" ht="13.5" thickBot="1" x14ac:dyDescent="0.25">
      <c r="A2677" s="369" t="str">
        <f>Cover!$G$25</f>
        <v>NO</v>
      </c>
      <c r="B2677" s="322" t="s">
        <v>294</v>
      </c>
      <c r="C2677" s="320">
        <v>2012</v>
      </c>
      <c r="D2677" s="322" t="s">
        <v>291</v>
      </c>
      <c r="E2677" s="331" t="s">
        <v>261</v>
      </c>
      <c r="F2677" s="320" t="str">
        <f t="shared" si="41"/>
        <v>NO_X_2012_1000 m3_ST_5_NC_2</v>
      </c>
      <c r="G2677" s="663"/>
    </row>
    <row r="2678" spans="1:7" ht="13.5" thickBot="1" x14ac:dyDescent="0.25">
      <c r="A2678" s="369" t="str">
        <f>Cover!$G$25</f>
        <v>NO</v>
      </c>
      <c r="B2678" s="322" t="s">
        <v>294</v>
      </c>
      <c r="C2678" s="320">
        <v>2012</v>
      </c>
      <c r="D2678" s="322" t="s">
        <v>291</v>
      </c>
      <c r="E2678" s="331" t="s">
        <v>262</v>
      </c>
      <c r="F2678" s="320" t="str">
        <f t="shared" si="41"/>
        <v>NO_X_2012_1000 m3_ST_5_NC_3</v>
      </c>
      <c r="G2678" s="663"/>
    </row>
    <row r="2679" spans="1:7" ht="13.5" thickBot="1" x14ac:dyDescent="0.25">
      <c r="A2679" s="369" t="str">
        <f>Cover!$G$25</f>
        <v>NO</v>
      </c>
      <c r="B2679" s="322" t="s">
        <v>294</v>
      </c>
      <c r="C2679" s="320">
        <v>2012</v>
      </c>
      <c r="D2679" s="322" t="s">
        <v>291</v>
      </c>
      <c r="E2679" s="331" t="s">
        <v>263</v>
      </c>
      <c r="F2679" s="320" t="str">
        <f t="shared" si="41"/>
        <v>NO_X_2012_1000 m3_ST_5_NC_4</v>
      </c>
      <c r="G2679" s="663"/>
    </row>
    <row r="2680" spans="1:7" ht="13.5" thickBot="1" x14ac:dyDescent="0.25">
      <c r="A2680" s="369" t="str">
        <f>Cover!$G$25</f>
        <v>NO</v>
      </c>
      <c r="B2680" s="322" t="s">
        <v>294</v>
      </c>
      <c r="C2680" s="320">
        <v>2012</v>
      </c>
      <c r="D2680" s="322" t="s">
        <v>291</v>
      </c>
      <c r="E2680" s="331" t="s">
        <v>264</v>
      </c>
      <c r="F2680" s="320" t="str">
        <f t="shared" si="41"/>
        <v>NO_X_2012_1000 m3_ST_5_NC_5</v>
      </c>
      <c r="G2680" s="663"/>
    </row>
    <row r="2681" spans="1:7" ht="13.5" thickBot="1" x14ac:dyDescent="0.25">
      <c r="A2681" s="369" t="str">
        <f>Cover!$G$25</f>
        <v>NO</v>
      </c>
      <c r="B2681" s="322" t="s">
        <v>294</v>
      </c>
      <c r="C2681" s="320">
        <v>2012</v>
      </c>
      <c r="D2681" s="322" t="s">
        <v>291</v>
      </c>
      <c r="E2681" s="331" t="s">
        <v>265</v>
      </c>
      <c r="F2681" s="320" t="str">
        <f t="shared" si="41"/>
        <v>NO_X_2012_1000 m3_ST_5_NC_6</v>
      </c>
      <c r="G2681" s="663"/>
    </row>
    <row r="2682" spans="1:7" ht="13.5" thickBot="1" x14ac:dyDescent="0.25">
      <c r="A2682" s="369" t="str">
        <f>Cover!$G$25</f>
        <v>NO</v>
      </c>
      <c r="B2682" s="322" t="s">
        <v>294</v>
      </c>
      <c r="C2682" s="320">
        <v>2012</v>
      </c>
      <c r="D2682" s="322" t="s">
        <v>291</v>
      </c>
      <c r="E2682" s="331" t="s">
        <v>266</v>
      </c>
      <c r="F2682" s="320" t="str">
        <f t="shared" si="41"/>
        <v>NO_X_2012_1000 m3_ST_5_NC_7</v>
      </c>
      <c r="G2682" s="663"/>
    </row>
    <row r="2683" spans="1:7" ht="13.5" thickBot="1" x14ac:dyDescent="0.25">
      <c r="A2683" s="369" t="str">
        <f>Cover!$G$25</f>
        <v>NO</v>
      </c>
      <c r="B2683" s="322" t="s">
        <v>294</v>
      </c>
      <c r="C2683" s="320">
        <v>2012</v>
      </c>
      <c r="D2683" s="322" t="s">
        <v>214</v>
      </c>
      <c r="E2683" s="331" t="s">
        <v>222</v>
      </c>
      <c r="F2683" s="320" t="str">
        <f t="shared" si="41"/>
        <v>NO_X_2012_1000 NAC_ST_1_2_C</v>
      </c>
      <c r="G2683" s="663"/>
    </row>
    <row r="2684" spans="1:7" ht="13.5" thickBot="1" x14ac:dyDescent="0.25">
      <c r="A2684" s="369" t="str">
        <f>Cover!$G$25</f>
        <v>NO</v>
      </c>
      <c r="B2684" s="322" t="s">
        <v>294</v>
      </c>
      <c r="C2684" s="320">
        <v>2012</v>
      </c>
      <c r="D2684" s="322" t="s">
        <v>214</v>
      </c>
      <c r="E2684" s="331" t="s">
        <v>223</v>
      </c>
      <c r="F2684" s="320" t="str">
        <f t="shared" si="41"/>
        <v>NO_X_2012_1000 NAC_ST_1_2_C_1</v>
      </c>
      <c r="G2684" s="663"/>
    </row>
    <row r="2685" spans="1:7" ht="13.5" thickBot="1" x14ac:dyDescent="0.25">
      <c r="A2685" s="369" t="str">
        <f>Cover!$G$25</f>
        <v>NO</v>
      </c>
      <c r="B2685" s="322" t="s">
        <v>294</v>
      </c>
      <c r="C2685" s="320">
        <v>2012</v>
      </c>
      <c r="D2685" s="322" t="s">
        <v>214</v>
      </c>
      <c r="E2685" s="331" t="s">
        <v>224</v>
      </c>
      <c r="F2685" s="320" t="str">
        <f t="shared" si="41"/>
        <v>NO_X_2012_1000 NAC_ST_1_2_C_1_1</v>
      </c>
      <c r="G2685" s="663"/>
    </row>
    <row r="2686" spans="1:7" ht="13.5" thickBot="1" x14ac:dyDescent="0.25">
      <c r="A2686" s="369" t="str">
        <f>Cover!$G$25</f>
        <v>NO</v>
      </c>
      <c r="B2686" s="322" t="s">
        <v>294</v>
      </c>
      <c r="C2686" s="320">
        <v>2012</v>
      </c>
      <c r="D2686" s="322" t="s">
        <v>214</v>
      </c>
      <c r="E2686" s="331" t="s">
        <v>225</v>
      </c>
      <c r="F2686" s="320" t="str">
        <f t="shared" si="41"/>
        <v>NO_X_2012_1000 NAC_ST_1_2_C_2_1</v>
      </c>
      <c r="G2686" s="663"/>
    </row>
    <row r="2687" spans="1:7" ht="13.5" thickBot="1" x14ac:dyDescent="0.25">
      <c r="A2687" s="369" t="str">
        <f>Cover!$G$25</f>
        <v>NO</v>
      </c>
      <c r="B2687" s="322" t="s">
        <v>294</v>
      </c>
      <c r="C2687" s="320">
        <v>2012</v>
      </c>
      <c r="D2687" s="322" t="s">
        <v>214</v>
      </c>
      <c r="E2687" s="331" t="s">
        <v>226</v>
      </c>
      <c r="F2687" s="320" t="str">
        <f t="shared" si="41"/>
        <v>NO_X_2012_1000 NAC_ST_1_2_C_2</v>
      </c>
      <c r="G2687" s="663"/>
    </row>
    <row r="2688" spans="1:7" ht="13.5" thickBot="1" x14ac:dyDescent="0.25">
      <c r="A2688" s="369" t="str">
        <f>Cover!$G$25</f>
        <v>NO</v>
      </c>
      <c r="B2688" s="322" t="s">
        <v>294</v>
      </c>
      <c r="C2688" s="320">
        <v>2012</v>
      </c>
      <c r="D2688" s="322" t="s">
        <v>214</v>
      </c>
      <c r="E2688" s="331" t="s">
        <v>239</v>
      </c>
      <c r="F2688" s="320" t="str">
        <f t="shared" si="41"/>
        <v>NO_X_2012_1000 NAC_ST_1_2_C_1_2</v>
      </c>
      <c r="G2688" s="663"/>
    </row>
    <row r="2689" spans="1:7" ht="13.5" thickBot="1" x14ac:dyDescent="0.25">
      <c r="A2689" s="369" t="str">
        <f>Cover!$G$25</f>
        <v>NO</v>
      </c>
      <c r="B2689" s="322" t="s">
        <v>294</v>
      </c>
      <c r="C2689" s="320">
        <v>2012</v>
      </c>
      <c r="D2689" s="322" t="s">
        <v>214</v>
      </c>
      <c r="E2689" s="331" t="s">
        <v>240</v>
      </c>
      <c r="F2689" s="320" t="str">
        <f t="shared" si="41"/>
        <v>NO_X_2012_1000 NAC_ST_1_2_C_2_2</v>
      </c>
      <c r="G2689" s="663"/>
    </row>
    <row r="2690" spans="1:7" ht="13.5" thickBot="1" x14ac:dyDescent="0.25">
      <c r="A2690" s="369" t="str">
        <f>Cover!$G$25</f>
        <v>NO</v>
      </c>
      <c r="B2690" s="322" t="s">
        <v>294</v>
      </c>
      <c r="C2690" s="320">
        <v>2012</v>
      </c>
      <c r="D2690" s="322" t="s">
        <v>214</v>
      </c>
      <c r="E2690" s="331" t="s">
        <v>241</v>
      </c>
      <c r="F2690" s="320" t="str">
        <f t="shared" si="41"/>
        <v>NO_X_2012_1000 NAC_ST_1_2_C_3</v>
      </c>
      <c r="G2690" s="663"/>
    </row>
    <row r="2691" spans="1:7" ht="13.5" thickBot="1" x14ac:dyDescent="0.25">
      <c r="A2691" s="369" t="str">
        <f>Cover!$G$25</f>
        <v>NO</v>
      </c>
      <c r="B2691" s="322" t="s">
        <v>294</v>
      </c>
      <c r="C2691" s="320">
        <v>2012</v>
      </c>
      <c r="D2691" s="322" t="s">
        <v>214</v>
      </c>
      <c r="E2691" s="331" t="s">
        <v>242</v>
      </c>
      <c r="F2691" s="320" t="str">
        <f t="shared" ref="F2691:F2754" si="42">CONCATENATE(A2691,"_",B2691,"_",C2691,"_",D2691,"_",E2691)</f>
        <v>NO_X_2012_1000 NAC_ST_1_2_C_1_3</v>
      </c>
      <c r="G2691" s="663"/>
    </row>
    <row r="2692" spans="1:7" ht="13.5" thickBot="1" x14ac:dyDescent="0.25">
      <c r="A2692" s="369" t="str">
        <f>Cover!$G$25</f>
        <v>NO</v>
      </c>
      <c r="B2692" s="322" t="s">
        <v>294</v>
      </c>
      <c r="C2692" s="320">
        <v>2012</v>
      </c>
      <c r="D2692" s="322" t="s">
        <v>214</v>
      </c>
      <c r="E2692" s="331" t="s">
        <v>243</v>
      </c>
      <c r="F2692" s="320" t="str">
        <f t="shared" si="42"/>
        <v>NO_X_2012_1000 NAC_ST_1_2_C_2_3</v>
      </c>
      <c r="G2692" s="663"/>
    </row>
    <row r="2693" spans="1:7" ht="13.5" thickBot="1" x14ac:dyDescent="0.25">
      <c r="A2693" s="369" t="str">
        <f>Cover!$G$25</f>
        <v>NO</v>
      </c>
      <c r="B2693" s="322" t="s">
        <v>294</v>
      </c>
      <c r="C2693" s="320">
        <v>2012</v>
      </c>
      <c r="D2693" s="322" t="s">
        <v>214</v>
      </c>
      <c r="E2693" s="331" t="s">
        <v>244</v>
      </c>
      <c r="F2693" s="320" t="str">
        <f t="shared" si="42"/>
        <v>NO_X_2012_1000 NAC_ST_1_2_NC</v>
      </c>
      <c r="G2693" s="663"/>
    </row>
    <row r="2694" spans="1:7" ht="13.5" thickBot="1" x14ac:dyDescent="0.25">
      <c r="A2694" s="369" t="str">
        <f>Cover!$G$25</f>
        <v>NO</v>
      </c>
      <c r="B2694" s="322" t="s">
        <v>294</v>
      </c>
      <c r="C2694" s="320">
        <v>2012</v>
      </c>
      <c r="D2694" s="322" t="s">
        <v>214</v>
      </c>
      <c r="E2694" s="331" t="s">
        <v>245</v>
      </c>
      <c r="F2694" s="320" t="str">
        <f t="shared" si="42"/>
        <v>NO_X_2012_1000 NAC_ST_1_2_NC_1</v>
      </c>
      <c r="G2694" s="663"/>
    </row>
    <row r="2695" spans="1:7" ht="13.5" thickBot="1" x14ac:dyDescent="0.25">
      <c r="A2695" s="369" t="str">
        <f>Cover!$G$25</f>
        <v>NO</v>
      </c>
      <c r="B2695" s="329" t="s">
        <v>294</v>
      </c>
      <c r="C2695" s="320">
        <v>2012</v>
      </c>
      <c r="D2695" s="329" t="s">
        <v>214</v>
      </c>
      <c r="E2695" s="339" t="s">
        <v>246</v>
      </c>
      <c r="F2695" s="320" t="str">
        <f t="shared" si="42"/>
        <v>NO_X_2012_1000 NAC_ST_1_2_NC_1_1</v>
      </c>
      <c r="G2695" s="663"/>
    </row>
    <row r="2696" spans="1:7" ht="13.5" thickBot="1" x14ac:dyDescent="0.25">
      <c r="A2696" s="369" t="str">
        <f>Cover!$G$25</f>
        <v>NO</v>
      </c>
      <c r="B2696" s="332" t="s">
        <v>294</v>
      </c>
      <c r="C2696" s="320">
        <v>2012</v>
      </c>
      <c r="D2696" s="332" t="s">
        <v>214</v>
      </c>
      <c r="E2696" s="333" t="s">
        <v>247</v>
      </c>
      <c r="F2696" s="320" t="str">
        <f t="shared" si="42"/>
        <v>NO_X_2012_1000 NAC_ST_1_2_NC_2_1</v>
      </c>
      <c r="G2696" s="663"/>
    </row>
    <row r="2697" spans="1:7" ht="13.5" thickBot="1" x14ac:dyDescent="0.25">
      <c r="A2697" s="369" t="str">
        <f>Cover!$G$25</f>
        <v>NO</v>
      </c>
      <c r="B2697" s="322" t="s">
        <v>294</v>
      </c>
      <c r="C2697" s="320">
        <v>2012</v>
      </c>
      <c r="D2697" s="322" t="s">
        <v>214</v>
      </c>
      <c r="E2697" s="331" t="s">
        <v>248</v>
      </c>
      <c r="F2697" s="320" t="str">
        <f t="shared" si="42"/>
        <v>NO_X_2012_1000 NAC_ST_1_2_NC_2</v>
      </c>
      <c r="G2697" s="663"/>
    </row>
    <row r="2698" spans="1:7" ht="13.5" thickBot="1" x14ac:dyDescent="0.25">
      <c r="A2698" s="369" t="str">
        <f>Cover!$G$25</f>
        <v>NO</v>
      </c>
      <c r="B2698" s="322" t="s">
        <v>294</v>
      </c>
      <c r="C2698" s="320">
        <v>2012</v>
      </c>
      <c r="D2698" s="322" t="s">
        <v>214</v>
      </c>
      <c r="E2698" s="331" t="s">
        <v>249</v>
      </c>
      <c r="F2698" s="320" t="str">
        <f t="shared" si="42"/>
        <v>NO_X_2012_1000 NAC_ST_1_2_NC_1_2</v>
      </c>
      <c r="G2698" s="663"/>
    </row>
    <row r="2699" spans="1:7" ht="13.5" thickBot="1" x14ac:dyDescent="0.25">
      <c r="A2699" s="369" t="str">
        <f>Cover!$G$25</f>
        <v>NO</v>
      </c>
      <c r="B2699" s="322" t="s">
        <v>294</v>
      </c>
      <c r="C2699" s="320">
        <v>2012</v>
      </c>
      <c r="D2699" s="322" t="s">
        <v>214</v>
      </c>
      <c r="E2699" s="331" t="s">
        <v>250</v>
      </c>
      <c r="F2699" s="320" t="str">
        <f t="shared" si="42"/>
        <v>NO_X_2012_1000 NAC_ST_1_2_NC_2_2</v>
      </c>
      <c r="G2699" s="663"/>
    </row>
    <row r="2700" spans="1:7" ht="13.5" thickBot="1" x14ac:dyDescent="0.25">
      <c r="A2700" s="369" t="str">
        <f>Cover!$G$25</f>
        <v>NO</v>
      </c>
      <c r="B2700" s="322" t="s">
        <v>294</v>
      </c>
      <c r="C2700" s="320">
        <v>2012</v>
      </c>
      <c r="D2700" s="322" t="s">
        <v>214</v>
      </c>
      <c r="E2700" s="331" t="s">
        <v>251</v>
      </c>
      <c r="F2700" s="320" t="str">
        <f t="shared" si="42"/>
        <v>NO_X_2012_1000 NAC_ST_1_2_NC_3</v>
      </c>
      <c r="G2700" s="663"/>
    </row>
    <row r="2701" spans="1:7" ht="13.5" thickBot="1" x14ac:dyDescent="0.25">
      <c r="A2701" s="369" t="str">
        <f>Cover!$G$25</f>
        <v>NO</v>
      </c>
      <c r="B2701" s="322" t="s">
        <v>294</v>
      </c>
      <c r="C2701" s="320">
        <v>2012</v>
      </c>
      <c r="D2701" s="322" t="s">
        <v>214</v>
      </c>
      <c r="E2701" s="331" t="s">
        <v>252</v>
      </c>
      <c r="F2701" s="320" t="str">
        <f t="shared" si="42"/>
        <v>NO_X_2012_1000 NAC_ST_1_2_NC_1_3</v>
      </c>
      <c r="G2701" s="663"/>
    </row>
    <row r="2702" spans="1:7" ht="13.5" thickBot="1" x14ac:dyDescent="0.25">
      <c r="A2702" s="369" t="str">
        <f>Cover!$G$25</f>
        <v>NO</v>
      </c>
      <c r="B2702" s="322" t="s">
        <v>294</v>
      </c>
      <c r="C2702" s="320">
        <v>2012</v>
      </c>
      <c r="D2702" s="322" t="s">
        <v>214</v>
      </c>
      <c r="E2702" s="331" t="s">
        <v>253</v>
      </c>
      <c r="F2702" s="320" t="str">
        <f t="shared" si="42"/>
        <v>NO_X_2012_1000 NAC_ST_1_2_NC_2_3</v>
      </c>
      <c r="G2702" s="663"/>
    </row>
    <row r="2703" spans="1:7" ht="13.5" thickBot="1" x14ac:dyDescent="0.25">
      <c r="A2703" s="369" t="str">
        <f>Cover!$G$25</f>
        <v>NO</v>
      </c>
      <c r="B2703" s="322" t="s">
        <v>294</v>
      </c>
      <c r="C2703" s="320">
        <v>2012</v>
      </c>
      <c r="D2703" s="322" t="s">
        <v>214</v>
      </c>
      <c r="E2703" s="331" t="s">
        <v>254</v>
      </c>
      <c r="F2703" s="320" t="str">
        <f t="shared" si="42"/>
        <v>NO_X_2012_1000 NAC_ST_1_2_NC_4</v>
      </c>
      <c r="G2703" s="663"/>
    </row>
    <row r="2704" spans="1:7" ht="13.5" thickBot="1" x14ac:dyDescent="0.25">
      <c r="A2704" s="369" t="str">
        <f>Cover!$G$25</f>
        <v>NO</v>
      </c>
      <c r="B2704" s="322" t="s">
        <v>294</v>
      </c>
      <c r="C2704" s="320">
        <v>2012</v>
      </c>
      <c r="D2704" s="322" t="s">
        <v>214</v>
      </c>
      <c r="E2704" s="331" t="s">
        <v>255</v>
      </c>
      <c r="F2704" s="320" t="str">
        <f t="shared" si="42"/>
        <v>NO_X_2012_1000 NAC_ST_1_2_NC_5</v>
      </c>
      <c r="G2704" s="663"/>
    </row>
    <row r="2705" spans="1:7" ht="13.5" thickBot="1" x14ac:dyDescent="0.25">
      <c r="A2705" s="369" t="str">
        <f>Cover!$G$25</f>
        <v>NO</v>
      </c>
      <c r="B2705" s="322" t="s">
        <v>294</v>
      </c>
      <c r="C2705" s="320">
        <v>2012</v>
      </c>
      <c r="D2705" s="322" t="s">
        <v>214</v>
      </c>
      <c r="E2705" s="331" t="s">
        <v>256</v>
      </c>
      <c r="F2705" s="320" t="str">
        <f t="shared" si="42"/>
        <v>NO_X_2012_1000 NAC_ST_5_C</v>
      </c>
      <c r="G2705" s="663"/>
    </row>
    <row r="2706" spans="1:7" ht="13.5" thickBot="1" x14ac:dyDescent="0.25">
      <c r="A2706" s="369" t="str">
        <f>Cover!$G$25</f>
        <v>NO</v>
      </c>
      <c r="B2706" s="322" t="s">
        <v>294</v>
      </c>
      <c r="C2706" s="320">
        <v>2012</v>
      </c>
      <c r="D2706" s="322" t="s">
        <v>214</v>
      </c>
      <c r="E2706" s="331" t="s">
        <v>257</v>
      </c>
      <c r="F2706" s="320" t="str">
        <f t="shared" si="42"/>
        <v>NO_X_2012_1000 NAC_ST_5_C_1</v>
      </c>
      <c r="G2706" s="663"/>
    </row>
    <row r="2707" spans="1:7" ht="13.5" thickBot="1" x14ac:dyDescent="0.25">
      <c r="A2707" s="369" t="str">
        <f>Cover!$G$25</f>
        <v>NO</v>
      </c>
      <c r="B2707" s="322" t="s">
        <v>294</v>
      </c>
      <c r="C2707" s="320">
        <v>2012</v>
      </c>
      <c r="D2707" s="322" t="s">
        <v>214</v>
      </c>
      <c r="E2707" s="331" t="s">
        <v>258</v>
      </c>
      <c r="F2707" s="320" t="str">
        <f t="shared" si="42"/>
        <v>NO_X_2012_1000 NAC_ST_5_C_2</v>
      </c>
      <c r="G2707" s="663"/>
    </row>
    <row r="2708" spans="1:7" ht="13.5" thickBot="1" x14ac:dyDescent="0.25">
      <c r="A2708" s="369" t="str">
        <f>Cover!$G$25</f>
        <v>NO</v>
      </c>
      <c r="B2708" s="322" t="s">
        <v>294</v>
      </c>
      <c r="C2708" s="320">
        <v>2012</v>
      </c>
      <c r="D2708" s="322" t="s">
        <v>214</v>
      </c>
      <c r="E2708" s="331" t="s">
        <v>259</v>
      </c>
      <c r="F2708" s="320" t="str">
        <f t="shared" si="42"/>
        <v>NO_X_2012_1000 NAC_ST_5_NC</v>
      </c>
      <c r="G2708" s="663"/>
    </row>
    <row r="2709" spans="1:7" ht="13.5" thickBot="1" x14ac:dyDescent="0.25">
      <c r="A2709" s="369" t="str">
        <f>Cover!$G$25</f>
        <v>NO</v>
      </c>
      <c r="B2709" s="322" t="s">
        <v>294</v>
      </c>
      <c r="C2709" s="320">
        <v>2012</v>
      </c>
      <c r="D2709" s="322" t="s">
        <v>214</v>
      </c>
      <c r="E2709" s="331" t="s">
        <v>260</v>
      </c>
      <c r="F2709" s="320" t="str">
        <f t="shared" si="42"/>
        <v>NO_X_2012_1000 NAC_ST_5_NC_1</v>
      </c>
      <c r="G2709" s="663"/>
    </row>
    <row r="2710" spans="1:7" ht="13.5" thickBot="1" x14ac:dyDescent="0.25">
      <c r="A2710" s="369" t="str">
        <f>Cover!$G$25</f>
        <v>NO</v>
      </c>
      <c r="B2710" s="322" t="s">
        <v>294</v>
      </c>
      <c r="C2710" s="320">
        <v>2012</v>
      </c>
      <c r="D2710" s="322" t="s">
        <v>214</v>
      </c>
      <c r="E2710" s="331" t="s">
        <v>261</v>
      </c>
      <c r="F2710" s="320" t="str">
        <f t="shared" si="42"/>
        <v>NO_X_2012_1000 NAC_ST_5_NC_2</v>
      </c>
      <c r="G2710" s="663"/>
    </row>
    <row r="2711" spans="1:7" ht="13.5" thickBot="1" x14ac:dyDescent="0.25">
      <c r="A2711" s="369" t="str">
        <f>Cover!$G$25</f>
        <v>NO</v>
      </c>
      <c r="B2711" s="322" t="s">
        <v>294</v>
      </c>
      <c r="C2711" s="320">
        <v>2012</v>
      </c>
      <c r="D2711" s="322" t="s">
        <v>214</v>
      </c>
      <c r="E2711" s="331" t="s">
        <v>262</v>
      </c>
      <c r="F2711" s="320" t="str">
        <f t="shared" si="42"/>
        <v>NO_X_2012_1000 NAC_ST_5_NC_3</v>
      </c>
      <c r="G2711" s="663"/>
    </row>
    <row r="2712" spans="1:7" ht="13.5" thickBot="1" x14ac:dyDescent="0.25">
      <c r="A2712" s="369" t="str">
        <f>Cover!$G$25</f>
        <v>NO</v>
      </c>
      <c r="B2712" s="322" t="s">
        <v>294</v>
      </c>
      <c r="C2712" s="320">
        <v>2012</v>
      </c>
      <c r="D2712" s="322" t="s">
        <v>214</v>
      </c>
      <c r="E2712" s="331" t="s">
        <v>263</v>
      </c>
      <c r="F2712" s="320" t="str">
        <f t="shared" si="42"/>
        <v>NO_X_2012_1000 NAC_ST_5_NC_4</v>
      </c>
      <c r="G2712" s="663"/>
    </row>
    <row r="2713" spans="1:7" ht="13.5" thickBot="1" x14ac:dyDescent="0.25">
      <c r="A2713" s="369" t="str">
        <f>Cover!$G$25</f>
        <v>NO</v>
      </c>
      <c r="B2713" s="322" t="s">
        <v>294</v>
      </c>
      <c r="C2713" s="320">
        <v>2012</v>
      </c>
      <c r="D2713" s="322" t="s">
        <v>214</v>
      </c>
      <c r="E2713" s="331" t="s">
        <v>264</v>
      </c>
      <c r="F2713" s="320" t="str">
        <f t="shared" si="42"/>
        <v>NO_X_2012_1000 NAC_ST_5_NC_5</v>
      </c>
      <c r="G2713" s="663"/>
    </row>
    <row r="2714" spans="1:7" ht="13.5" thickBot="1" x14ac:dyDescent="0.25">
      <c r="A2714" s="369" t="str">
        <f>Cover!$G$25</f>
        <v>NO</v>
      </c>
      <c r="B2714" s="322" t="s">
        <v>294</v>
      </c>
      <c r="C2714" s="320">
        <v>2012</v>
      </c>
      <c r="D2714" s="322" t="s">
        <v>214</v>
      </c>
      <c r="E2714" s="331" t="s">
        <v>265</v>
      </c>
      <c r="F2714" s="320" t="str">
        <f t="shared" si="42"/>
        <v>NO_X_2012_1000 NAC_ST_5_NC_6</v>
      </c>
      <c r="G2714" s="663"/>
    </row>
    <row r="2715" spans="1:7" ht="13.5" thickBot="1" x14ac:dyDescent="0.25">
      <c r="A2715" s="369" t="str">
        <f>Cover!$G$25</f>
        <v>NO</v>
      </c>
      <c r="B2715" s="322" t="s">
        <v>294</v>
      </c>
      <c r="C2715" s="320">
        <v>2012</v>
      </c>
      <c r="D2715" s="322" t="s">
        <v>214</v>
      </c>
      <c r="E2715" s="331" t="s">
        <v>266</v>
      </c>
      <c r="F2715" s="320" t="str">
        <f t="shared" si="42"/>
        <v>NO_X_2012_1000 NAC_ST_5_NC_7</v>
      </c>
      <c r="G2715" s="663"/>
    </row>
    <row r="2716" spans="1:7" ht="13.5" thickBot="1" x14ac:dyDescent="0.25">
      <c r="A2716" s="369" t="str">
        <f>Cover!$G$25</f>
        <v>NO</v>
      </c>
      <c r="B2716" s="322" t="s">
        <v>220</v>
      </c>
      <c r="C2716" s="320">
        <v>2012</v>
      </c>
      <c r="D2716" s="322" t="s">
        <v>291</v>
      </c>
      <c r="E2716" s="331">
        <v>1</v>
      </c>
      <c r="F2716" s="320" t="str">
        <f t="shared" si="42"/>
        <v>NO_EX_M_2012_1000 m3_1</v>
      </c>
      <c r="G2716" s="663"/>
    </row>
    <row r="2717" spans="1:7" ht="13.5" thickBot="1" x14ac:dyDescent="0.25">
      <c r="A2717" s="369" t="str">
        <f>Cover!$G$25</f>
        <v>NO</v>
      </c>
      <c r="B2717" s="322" t="s">
        <v>220</v>
      </c>
      <c r="C2717" s="320">
        <v>2012</v>
      </c>
      <c r="D2717" s="322" t="s">
        <v>291</v>
      </c>
      <c r="E2717" s="331" t="s">
        <v>93</v>
      </c>
      <c r="F2717" s="320" t="str">
        <f t="shared" si="42"/>
        <v>NO_EX_M_2012_1000 m3_1_1</v>
      </c>
      <c r="G2717" s="663"/>
    </row>
    <row r="2718" spans="1:7" ht="13.5" thickBot="1" x14ac:dyDescent="0.25">
      <c r="A2718" s="369" t="str">
        <f>Cover!$G$25</f>
        <v>NO</v>
      </c>
      <c r="B2718" s="322" t="s">
        <v>220</v>
      </c>
      <c r="C2718" s="320">
        <v>2012</v>
      </c>
      <c r="D2718" s="322" t="s">
        <v>291</v>
      </c>
      <c r="E2718" s="331" t="s">
        <v>96</v>
      </c>
      <c r="F2718" s="320" t="str">
        <f t="shared" si="42"/>
        <v>NO_EX_M_2012_1000 m3_1_2</v>
      </c>
      <c r="G2718" s="663"/>
    </row>
    <row r="2719" spans="1:7" ht="13.5" thickBot="1" x14ac:dyDescent="0.25">
      <c r="A2719" s="369" t="str">
        <f>Cover!$G$25</f>
        <v>NO</v>
      </c>
      <c r="B2719" s="322" t="s">
        <v>220</v>
      </c>
      <c r="C2719" s="320">
        <v>2012</v>
      </c>
      <c r="D2719" s="322" t="s">
        <v>291</v>
      </c>
      <c r="E2719" s="331" t="s">
        <v>97</v>
      </c>
      <c r="F2719" s="320" t="str">
        <f t="shared" si="42"/>
        <v>NO_EX_M_2012_1000 m3_1_2_C</v>
      </c>
      <c r="G2719" s="663"/>
    </row>
    <row r="2720" spans="1:7" ht="13.5" thickBot="1" x14ac:dyDescent="0.25">
      <c r="A2720" s="369" t="str">
        <f>Cover!$G$25</f>
        <v>NO</v>
      </c>
      <c r="B2720" s="322" t="s">
        <v>220</v>
      </c>
      <c r="C2720" s="320">
        <v>2012</v>
      </c>
      <c r="D2720" s="322" t="s">
        <v>291</v>
      </c>
      <c r="E2720" s="331" t="s">
        <v>98</v>
      </c>
      <c r="F2720" s="320" t="str">
        <f t="shared" si="42"/>
        <v>NO_EX_M_2012_1000 m3_1_2_NC</v>
      </c>
      <c r="G2720" s="663"/>
    </row>
    <row r="2721" spans="1:7" ht="13.5" thickBot="1" x14ac:dyDescent="0.25">
      <c r="A2721" s="369" t="str">
        <f>Cover!$G$25</f>
        <v>NO</v>
      </c>
      <c r="B2721" s="322" t="s">
        <v>220</v>
      </c>
      <c r="C2721" s="320">
        <v>2012</v>
      </c>
      <c r="D2721" s="322" t="s">
        <v>291</v>
      </c>
      <c r="E2721" s="331" t="s">
        <v>99</v>
      </c>
      <c r="F2721" s="320" t="str">
        <f t="shared" si="42"/>
        <v>NO_EX_M_2012_1000 m3_1_2_NC_T</v>
      </c>
      <c r="G2721" s="663"/>
    </row>
    <row r="2722" spans="1:7" ht="13.5" thickBot="1" x14ac:dyDescent="0.25">
      <c r="A2722" s="369" t="str">
        <f>Cover!$G$25</f>
        <v>NO</v>
      </c>
      <c r="B2722" s="322" t="s">
        <v>220</v>
      </c>
      <c r="C2722" s="320">
        <v>2012</v>
      </c>
      <c r="D2722" s="322" t="s">
        <v>360</v>
      </c>
      <c r="E2722" s="331">
        <v>2</v>
      </c>
      <c r="F2722" s="320" t="str">
        <f t="shared" si="42"/>
        <v>NO_EX_M_2012_1000 mt_2</v>
      </c>
      <c r="G2722" s="663"/>
    </row>
    <row r="2723" spans="1:7" ht="13.5" thickBot="1" x14ac:dyDescent="0.25">
      <c r="A2723" s="369" t="str">
        <f>Cover!$G$25</f>
        <v>NO</v>
      </c>
      <c r="B2723" s="322" t="s">
        <v>220</v>
      </c>
      <c r="C2723" s="320">
        <v>2012</v>
      </c>
      <c r="D2723" s="322" t="s">
        <v>291</v>
      </c>
      <c r="E2723" s="331">
        <v>3</v>
      </c>
      <c r="F2723" s="320" t="str">
        <f t="shared" si="42"/>
        <v>NO_EX_M_2012_1000 m3_3</v>
      </c>
      <c r="G2723" s="663"/>
    </row>
    <row r="2724" spans="1:7" ht="13.5" thickBot="1" x14ac:dyDescent="0.25">
      <c r="A2724" s="369" t="str">
        <f>Cover!$G$25</f>
        <v>NO</v>
      </c>
      <c r="B2724" s="322" t="s">
        <v>220</v>
      </c>
      <c r="C2724" s="320">
        <v>2012</v>
      </c>
      <c r="D2724" s="322" t="s">
        <v>291</v>
      </c>
      <c r="E2724" s="331" t="s">
        <v>378</v>
      </c>
      <c r="F2724" s="320" t="str">
        <f t="shared" si="42"/>
        <v>NO_EX_M_2012_1000 m3_3_1</v>
      </c>
      <c r="G2724" s="663"/>
    </row>
    <row r="2725" spans="1:7" ht="13.5" thickBot="1" x14ac:dyDescent="0.25">
      <c r="A2725" s="369" t="str">
        <f>Cover!$G$25</f>
        <v>NO</v>
      </c>
      <c r="B2725" s="322" t="s">
        <v>220</v>
      </c>
      <c r="C2725" s="320">
        <v>2012</v>
      </c>
      <c r="D2725" s="322" t="s">
        <v>291</v>
      </c>
      <c r="E2725" s="331" t="s">
        <v>379</v>
      </c>
      <c r="F2725" s="320" t="str">
        <f t="shared" si="42"/>
        <v>NO_EX_M_2012_1000 m3_3_2</v>
      </c>
      <c r="G2725" s="663"/>
    </row>
    <row r="2726" spans="1:7" ht="13.5" thickBot="1" x14ac:dyDescent="0.25">
      <c r="A2726" s="369" t="str">
        <f>Cover!$G$25</f>
        <v>NO</v>
      </c>
      <c r="B2726" s="322" t="s">
        <v>220</v>
      </c>
      <c r="C2726" s="320">
        <v>2012</v>
      </c>
      <c r="D2726" s="322" t="s">
        <v>360</v>
      </c>
      <c r="E2726" s="331">
        <v>4</v>
      </c>
      <c r="F2726" s="320" t="str">
        <f t="shared" si="42"/>
        <v>NO_EX_M_2012_1000 mt_4</v>
      </c>
      <c r="G2726" s="663"/>
    </row>
    <row r="2727" spans="1:7" ht="13.5" thickBot="1" x14ac:dyDescent="0.25">
      <c r="A2727" s="369" t="str">
        <f>Cover!$G$25</f>
        <v>NO</v>
      </c>
      <c r="B2727" s="322" t="s">
        <v>220</v>
      </c>
      <c r="C2727" s="320">
        <v>2012</v>
      </c>
      <c r="D2727" s="322" t="s">
        <v>360</v>
      </c>
      <c r="E2727" s="331" t="s">
        <v>380</v>
      </c>
      <c r="F2727" s="320" t="str">
        <f t="shared" si="42"/>
        <v>NO_EX_M_2012_1000 mt_4_1</v>
      </c>
      <c r="G2727" s="663"/>
    </row>
    <row r="2728" spans="1:7" ht="13.5" thickBot="1" x14ac:dyDescent="0.25">
      <c r="A2728" s="369" t="str">
        <f>Cover!$G$25</f>
        <v>NO</v>
      </c>
      <c r="B2728" s="322" t="s">
        <v>220</v>
      </c>
      <c r="C2728" s="320">
        <v>2012</v>
      </c>
      <c r="D2728" s="322" t="s">
        <v>360</v>
      </c>
      <c r="E2728" s="331" t="s">
        <v>381</v>
      </c>
      <c r="F2728" s="320" t="str">
        <f t="shared" si="42"/>
        <v>NO_EX_M_2012_1000 mt_4_2</v>
      </c>
      <c r="G2728" s="663"/>
    </row>
    <row r="2729" spans="1:7" ht="13.5" thickBot="1" x14ac:dyDescent="0.25">
      <c r="A2729" s="369" t="str">
        <f>Cover!$G$25</f>
        <v>NO</v>
      </c>
      <c r="B2729" s="322" t="s">
        <v>220</v>
      </c>
      <c r="C2729" s="320">
        <v>2012</v>
      </c>
      <c r="D2729" s="322" t="s">
        <v>291</v>
      </c>
      <c r="E2729" s="331">
        <v>5</v>
      </c>
      <c r="F2729" s="320" t="str">
        <f t="shared" si="42"/>
        <v>NO_EX_M_2012_1000 m3_5</v>
      </c>
      <c r="G2729" s="663"/>
    </row>
    <row r="2730" spans="1:7" ht="13.5" thickBot="1" x14ac:dyDescent="0.25">
      <c r="A2730" s="369" t="str">
        <f>Cover!$G$25</f>
        <v>NO</v>
      </c>
      <c r="B2730" s="322" t="s">
        <v>220</v>
      </c>
      <c r="C2730" s="320">
        <v>2012</v>
      </c>
      <c r="D2730" s="322" t="s">
        <v>291</v>
      </c>
      <c r="E2730" s="331" t="s">
        <v>109</v>
      </c>
      <c r="F2730" s="320" t="str">
        <f t="shared" si="42"/>
        <v>NO_EX_M_2012_1000 m3_5_C</v>
      </c>
      <c r="G2730" s="663"/>
    </row>
    <row r="2731" spans="1:7" ht="13.5" thickBot="1" x14ac:dyDescent="0.25">
      <c r="A2731" s="369" t="str">
        <f>Cover!$G$25</f>
        <v>NO</v>
      </c>
      <c r="B2731" s="322" t="s">
        <v>220</v>
      </c>
      <c r="C2731" s="320">
        <v>2012</v>
      </c>
      <c r="D2731" s="322" t="s">
        <v>291</v>
      </c>
      <c r="E2731" s="331" t="s">
        <v>110</v>
      </c>
      <c r="F2731" s="320" t="str">
        <f t="shared" si="42"/>
        <v>NO_EX_M_2012_1000 m3_5_NC</v>
      </c>
      <c r="G2731" s="663"/>
    </row>
    <row r="2732" spans="1:7" ht="13.5" thickBot="1" x14ac:dyDescent="0.25">
      <c r="A2732" s="369" t="str">
        <f>Cover!$G$25</f>
        <v>NO</v>
      </c>
      <c r="B2732" s="322" t="s">
        <v>220</v>
      </c>
      <c r="C2732" s="320">
        <v>2012</v>
      </c>
      <c r="D2732" s="322" t="s">
        <v>291</v>
      </c>
      <c r="E2732" s="331" t="s">
        <v>111</v>
      </c>
      <c r="F2732" s="320" t="str">
        <f t="shared" si="42"/>
        <v>NO_EX_M_2012_1000 m3_5_NC_T</v>
      </c>
      <c r="G2732" s="663"/>
    </row>
    <row r="2733" spans="1:7" ht="13.5" thickBot="1" x14ac:dyDescent="0.25">
      <c r="A2733" s="369" t="str">
        <f>Cover!$G$25</f>
        <v>NO</v>
      </c>
      <c r="B2733" s="322" t="s">
        <v>220</v>
      </c>
      <c r="C2733" s="320">
        <v>2012</v>
      </c>
      <c r="D2733" s="322" t="s">
        <v>291</v>
      </c>
      <c r="E2733" s="331">
        <v>6</v>
      </c>
      <c r="F2733" s="320" t="str">
        <f t="shared" si="42"/>
        <v>NO_EX_M_2012_1000 m3_6</v>
      </c>
      <c r="G2733" s="663"/>
    </row>
    <row r="2734" spans="1:7" ht="13.5" thickBot="1" x14ac:dyDescent="0.25">
      <c r="A2734" s="369" t="str">
        <f>Cover!$G$25</f>
        <v>NO</v>
      </c>
      <c r="B2734" s="322" t="s">
        <v>220</v>
      </c>
      <c r="C2734" s="320">
        <v>2012</v>
      </c>
      <c r="D2734" s="322" t="s">
        <v>291</v>
      </c>
      <c r="E2734" s="331" t="s">
        <v>112</v>
      </c>
      <c r="F2734" s="320" t="str">
        <f t="shared" si="42"/>
        <v>NO_EX_M_2012_1000 m3_6_1</v>
      </c>
      <c r="G2734" s="663"/>
    </row>
    <row r="2735" spans="1:7" ht="13.5" thickBot="1" x14ac:dyDescent="0.25">
      <c r="A2735" s="369" t="str">
        <f>Cover!$G$25</f>
        <v>NO</v>
      </c>
      <c r="B2735" s="322" t="s">
        <v>220</v>
      </c>
      <c r="C2735" s="320">
        <v>2012</v>
      </c>
      <c r="D2735" s="322" t="s">
        <v>291</v>
      </c>
      <c r="E2735" s="331" t="s">
        <v>113</v>
      </c>
      <c r="F2735" s="320" t="str">
        <f t="shared" si="42"/>
        <v>NO_EX_M_2012_1000 m3_6_1_C</v>
      </c>
      <c r="G2735" s="663"/>
    </row>
    <row r="2736" spans="1:7" ht="13.5" thickBot="1" x14ac:dyDescent="0.25">
      <c r="A2736" s="369" t="str">
        <f>Cover!$G$25</f>
        <v>NO</v>
      </c>
      <c r="B2736" s="322" t="s">
        <v>220</v>
      </c>
      <c r="C2736" s="320">
        <v>2012</v>
      </c>
      <c r="D2736" s="322" t="s">
        <v>291</v>
      </c>
      <c r="E2736" s="331" t="s">
        <v>114</v>
      </c>
      <c r="F2736" s="320" t="str">
        <f t="shared" si="42"/>
        <v>NO_EX_M_2012_1000 m3_6_1_NC</v>
      </c>
      <c r="G2736" s="663"/>
    </row>
    <row r="2737" spans="1:7" ht="13.5" thickBot="1" x14ac:dyDescent="0.25">
      <c r="A2737" s="369" t="str">
        <f>Cover!$G$25</f>
        <v>NO</v>
      </c>
      <c r="B2737" s="322" t="s">
        <v>220</v>
      </c>
      <c r="C2737" s="320">
        <v>2012</v>
      </c>
      <c r="D2737" s="322" t="s">
        <v>291</v>
      </c>
      <c r="E2737" s="331" t="s">
        <v>115</v>
      </c>
      <c r="F2737" s="320" t="str">
        <f t="shared" si="42"/>
        <v>NO_EX_M_2012_1000 m3_6_1_NC_T</v>
      </c>
      <c r="G2737" s="663"/>
    </row>
    <row r="2738" spans="1:7" ht="13.5" thickBot="1" x14ac:dyDescent="0.25">
      <c r="A2738" s="369" t="str">
        <f>Cover!$G$25</f>
        <v>NO</v>
      </c>
      <c r="B2738" s="322" t="s">
        <v>220</v>
      </c>
      <c r="C2738" s="320">
        <v>2012</v>
      </c>
      <c r="D2738" s="322" t="s">
        <v>291</v>
      </c>
      <c r="E2738" s="331" t="s">
        <v>116</v>
      </c>
      <c r="F2738" s="320" t="str">
        <f t="shared" si="42"/>
        <v>NO_EX_M_2012_1000 m3_6_2</v>
      </c>
      <c r="G2738" s="663"/>
    </row>
    <row r="2739" spans="1:7" ht="13.5" thickBot="1" x14ac:dyDescent="0.25">
      <c r="A2739" s="369" t="str">
        <f>Cover!$G$25</f>
        <v>NO</v>
      </c>
      <c r="B2739" s="322" t="s">
        <v>220</v>
      </c>
      <c r="C2739" s="320">
        <v>2012</v>
      </c>
      <c r="D2739" s="322" t="s">
        <v>291</v>
      </c>
      <c r="E2739" s="331" t="s">
        <v>117</v>
      </c>
      <c r="F2739" s="320" t="str">
        <f t="shared" si="42"/>
        <v>NO_EX_M_2012_1000 m3_6_2_C</v>
      </c>
      <c r="G2739" s="663"/>
    </row>
    <row r="2740" spans="1:7" ht="13.5" thickBot="1" x14ac:dyDescent="0.25">
      <c r="A2740" s="369" t="str">
        <f>Cover!$G$25</f>
        <v>NO</v>
      </c>
      <c r="B2740" s="322" t="s">
        <v>220</v>
      </c>
      <c r="C2740" s="320">
        <v>2012</v>
      </c>
      <c r="D2740" s="322" t="s">
        <v>291</v>
      </c>
      <c r="E2740" s="331" t="s">
        <v>118</v>
      </c>
      <c r="F2740" s="320" t="str">
        <f t="shared" si="42"/>
        <v>NO_EX_M_2012_1000 m3_6_2_NC</v>
      </c>
      <c r="G2740" s="663"/>
    </row>
    <row r="2741" spans="1:7" ht="13.5" thickBot="1" x14ac:dyDescent="0.25">
      <c r="A2741" s="369" t="str">
        <f>Cover!$G$25</f>
        <v>NO</v>
      </c>
      <c r="B2741" s="322" t="s">
        <v>220</v>
      </c>
      <c r="C2741" s="320">
        <v>2012</v>
      </c>
      <c r="D2741" s="322" t="s">
        <v>291</v>
      </c>
      <c r="E2741" s="331" t="s">
        <v>119</v>
      </c>
      <c r="F2741" s="320" t="str">
        <f t="shared" si="42"/>
        <v>NO_EX_M_2012_1000 m3_6_2_NC_T</v>
      </c>
      <c r="G2741" s="663"/>
    </row>
    <row r="2742" spans="1:7" ht="13.5" thickBot="1" x14ac:dyDescent="0.25">
      <c r="A2742" s="369" t="str">
        <f>Cover!$G$25</f>
        <v>NO</v>
      </c>
      <c r="B2742" s="322" t="s">
        <v>220</v>
      </c>
      <c r="C2742" s="320">
        <v>2012</v>
      </c>
      <c r="D2742" s="322" t="s">
        <v>291</v>
      </c>
      <c r="E2742" s="331" t="s">
        <v>120</v>
      </c>
      <c r="F2742" s="320" t="str">
        <f t="shared" si="42"/>
        <v>NO_EX_M_2012_1000 m3_6_3</v>
      </c>
      <c r="G2742" s="663"/>
    </row>
    <row r="2743" spans="1:7" ht="13.5" thickBot="1" x14ac:dyDescent="0.25">
      <c r="A2743" s="369" t="str">
        <f>Cover!$G$25</f>
        <v>NO</v>
      </c>
      <c r="B2743" s="322" t="s">
        <v>220</v>
      </c>
      <c r="C2743" s="320">
        <v>2012</v>
      </c>
      <c r="D2743" s="322" t="s">
        <v>291</v>
      </c>
      <c r="E2743" s="331" t="s">
        <v>121</v>
      </c>
      <c r="F2743" s="320" t="str">
        <f t="shared" si="42"/>
        <v>NO_EX_M_2012_1000 m3_6_3_1</v>
      </c>
      <c r="G2743" s="663"/>
    </row>
    <row r="2744" spans="1:7" ht="13.5" thickBot="1" x14ac:dyDescent="0.25">
      <c r="A2744" s="369" t="str">
        <f>Cover!$G$25</f>
        <v>NO</v>
      </c>
      <c r="B2744" s="322" t="s">
        <v>220</v>
      </c>
      <c r="C2744" s="320">
        <v>2012</v>
      </c>
      <c r="D2744" s="322" t="s">
        <v>291</v>
      </c>
      <c r="E2744" s="331" t="s">
        <v>122</v>
      </c>
      <c r="F2744" s="320" t="str">
        <f t="shared" si="42"/>
        <v>NO_EX_M_2012_1000 m3_6_4</v>
      </c>
      <c r="G2744" s="663"/>
    </row>
    <row r="2745" spans="1:7" ht="13.5" thickBot="1" x14ac:dyDescent="0.25">
      <c r="A2745" s="369" t="str">
        <f>Cover!$G$25</f>
        <v>NO</v>
      </c>
      <c r="B2745" s="322" t="s">
        <v>220</v>
      </c>
      <c r="C2745" s="320">
        <v>2012</v>
      </c>
      <c r="D2745" s="322" t="s">
        <v>291</v>
      </c>
      <c r="E2745" s="331" t="s">
        <v>123</v>
      </c>
      <c r="F2745" s="320" t="str">
        <f t="shared" si="42"/>
        <v>NO_EX_M_2012_1000 m3_6_4_1</v>
      </c>
      <c r="G2745" s="663"/>
    </row>
    <row r="2746" spans="1:7" ht="13.5" thickBot="1" x14ac:dyDescent="0.25">
      <c r="A2746" s="369" t="str">
        <f>Cover!$G$25</f>
        <v>NO</v>
      </c>
      <c r="B2746" s="322" t="s">
        <v>220</v>
      </c>
      <c r="C2746" s="320">
        <v>2012</v>
      </c>
      <c r="D2746" s="322" t="s">
        <v>291</v>
      </c>
      <c r="E2746" s="331" t="s">
        <v>124</v>
      </c>
      <c r="F2746" s="320" t="str">
        <f t="shared" si="42"/>
        <v>NO_EX_M_2012_1000 m3_6_4_2</v>
      </c>
      <c r="G2746" s="663"/>
    </row>
    <row r="2747" spans="1:7" ht="13.5" thickBot="1" x14ac:dyDescent="0.25">
      <c r="A2747" s="369" t="str">
        <f>Cover!$G$25</f>
        <v>NO</v>
      </c>
      <c r="B2747" s="322" t="s">
        <v>220</v>
      </c>
      <c r="C2747" s="320">
        <v>2012</v>
      </c>
      <c r="D2747" s="322" t="s">
        <v>291</v>
      </c>
      <c r="E2747" s="331" t="s">
        <v>125</v>
      </c>
      <c r="F2747" s="320" t="str">
        <f t="shared" si="42"/>
        <v>NO_EX_M_2012_1000 m3_6_4_3</v>
      </c>
      <c r="G2747" s="663"/>
    </row>
    <row r="2748" spans="1:7" ht="13.5" thickBot="1" x14ac:dyDescent="0.25">
      <c r="A2748" s="369" t="str">
        <f>Cover!$G$25</f>
        <v>NO</v>
      </c>
      <c r="B2748" s="322" t="s">
        <v>220</v>
      </c>
      <c r="C2748" s="320">
        <v>2012</v>
      </c>
      <c r="D2748" s="322" t="s">
        <v>360</v>
      </c>
      <c r="E2748" s="331">
        <v>7</v>
      </c>
      <c r="F2748" s="320" t="str">
        <f t="shared" si="42"/>
        <v>NO_EX_M_2012_1000 mt_7</v>
      </c>
      <c r="G2748" s="663"/>
    </row>
    <row r="2749" spans="1:7" ht="13.5" thickBot="1" x14ac:dyDescent="0.25">
      <c r="A2749" s="369" t="str">
        <f>Cover!$G$25</f>
        <v>NO</v>
      </c>
      <c r="B2749" s="340" t="s">
        <v>220</v>
      </c>
      <c r="C2749" s="320">
        <v>2012</v>
      </c>
      <c r="D2749" s="340" t="s">
        <v>360</v>
      </c>
      <c r="E2749" s="344" t="s">
        <v>126</v>
      </c>
      <c r="F2749" s="320" t="str">
        <f t="shared" si="42"/>
        <v>NO_EX_M_2012_1000 mt_7_1</v>
      </c>
      <c r="G2749" s="663"/>
    </row>
    <row r="2750" spans="1:7" ht="13.5" thickBot="1" x14ac:dyDescent="0.25">
      <c r="A2750" s="369" t="str">
        <f>Cover!$G$25</f>
        <v>NO</v>
      </c>
      <c r="B2750" s="324" t="s">
        <v>220</v>
      </c>
      <c r="C2750" s="320">
        <v>2012</v>
      </c>
      <c r="D2750" s="324" t="s">
        <v>360</v>
      </c>
      <c r="E2750" s="338" t="s">
        <v>127</v>
      </c>
      <c r="F2750" s="320" t="str">
        <f t="shared" si="42"/>
        <v>NO_EX_M_2012_1000 mt_7_2</v>
      </c>
      <c r="G2750" s="663"/>
    </row>
    <row r="2751" spans="1:7" ht="13.5" thickBot="1" x14ac:dyDescent="0.25">
      <c r="A2751" s="369" t="str">
        <f>Cover!$G$25</f>
        <v>NO</v>
      </c>
      <c r="B2751" s="322" t="s">
        <v>220</v>
      </c>
      <c r="C2751" s="320">
        <v>2012</v>
      </c>
      <c r="D2751" s="322" t="s">
        <v>360</v>
      </c>
      <c r="E2751" s="331" t="s">
        <v>128</v>
      </c>
      <c r="F2751" s="320" t="str">
        <f t="shared" si="42"/>
        <v>NO_EX_M_2012_1000 mt_7_3</v>
      </c>
      <c r="G2751" s="663"/>
    </row>
    <row r="2752" spans="1:7" ht="13.5" thickBot="1" x14ac:dyDescent="0.25">
      <c r="A2752" s="369" t="str">
        <f>Cover!$G$25</f>
        <v>NO</v>
      </c>
      <c r="B2752" s="322" t="s">
        <v>220</v>
      </c>
      <c r="C2752" s="320">
        <v>2012</v>
      </c>
      <c r="D2752" s="322" t="s">
        <v>360</v>
      </c>
      <c r="E2752" s="331" t="s">
        <v>129</v>
      </c>
      <c r="F2752" s="320" t="str">
        <f t="shared" si="42"/>
        <v>NO_EX_M_2012_1000 mt_7_3_1</v>
      </c>
      <c r="G2752" s="663"/>
    </row>
    <row r="2753" spans="1:7" ht="13.5" thickBot="1" x14ac:dyDescent="0.25">
      <c r="A2753" s="369" t="str">
        <f>Cover!$G$25</f>
        <v>NO</v>
      </c>
      <c r="B2753" s="322" t="s">
        <v>220</v>
      </c>
      <c r="C2753" s="320">
        <v>2012</v>
      </c>
      <c r="D2753" s="322" t="s">
        <v>360</v>
      </c>
      <c r="E2753" s="331" t="s">
        <v>130</v>
      </c>
      <c r="F2753" s="320" t="str">
        <f t="shared" si="42"/>
        <v>NO_EX_M_2012_1000 mt_7_3_2</v>
      </c>
      <c r="G2753" s="663"/>
    </row>
    <row r="2754" spans="1:7" ht="13.5" thickBot="1" x14ac:dyDescent="0.25">
      <c r="A2754" s="369" t="str">
        <f>Cover!$G$25</f>
        <v>NO</v>
      </c>
      <c r="B2754" s="322" t="s">
        <v>220</v>
      </c>
      <c r="C2754" s="320">
        <v>2012</v>
      </c>
      <c r="D2754" s="322" t="s">
        <v>360</v>
      </c>
      <c r="E2754" s="331" t="s">
        <v>131</v>
      </c>
      <c r="F2754" s="320" t="str">
        <f t="shared" si="42"/>
        <v>NO_EX_M_2012_1000 mt_7_3_3</v>
      </c>
      <c r="G2754" s="663"/>
    </row>
    <row r="2755" spans="1:7" ht="13.5" thickBot="1" x14ac:dyDescent="0.25">
      <c r="A2755" s="369" t="str">
        <f>Cover!$G$25</f>
        <v>NO</v>
      </c>
      <c r="B2755" s="322" t="s">
        <v>220</v>
      </c>
      <c r="C2755" s="320">
        <v>2012</v>
      </c>
      <c r="D2755" s="322" t="s">
        <v>360</v>
      </c>
      <c r="E2755" s="331" t="s">
        <v>132</v>
      </c>
      <c r="F2755" s="320" t="str">
        <f t="shared" ref="F2755:F2818" si="43">CONCATENATE(A2755,"_",B2755,"_",C2755,"_",D2755,"_",E2755)</f>
        <v>NO_EX_M_2012_1000 mt_7_3_4</v>
      </c>
      <c r="G2755" s="663"/>
    </row>
    <row r="2756" spans="1:7" ht="13.5" thickBot="1" x14ac:dyDescent="0.25">
      <c r="A2756" s="369" t="str">
        <f>Cover!$G$25</f>
        <v>NO</v>
      </c>
      <c r="B2756" s="322" t="s">
        <v>220</v>
      </c>
      <c r="C2756" s="320">
        <v>2012</v>
      </c>
      <c r="D2756" s="322" t="s">
        <v>360</v>
      </c>
      <c r="E2756" s="331" t="s">
        <v>133</v>
      </c>
      <c r="F2756" s="320" t="str">
        <f t="shared" si="43"/>
        <v>NO_EX_M_2012_1000 mt_7_4</v>
      </c>
      <c r="G2756" s="663"/>
    </row>
    <row r="2757" spans="1:7" ht="13.5" thickBot="1" x14ac:dyDescent="0.25">
      <c r="A2757" s="369" t="str">
        <f>Cover!$G$25</f>
        <v>NO</v>
      </c>
      <c r="B2757" s="322" t="s">
        <v>220</v>
      </c>
      <c r="C2757" s="320">
        <v>2012</v>
      </c>
      <c r="D2757" s="322" t="s">
        <v>360</v>
      </c>
      <c r="E2757" s="331">
        <v>8</v>
      </c>
      <c r="F2757" s="320" t="str">
        <f t="shared" si="43"/>
        <v>NO_EX_M_2012_1000 mt_8</v>
      </c>
      <c r="G2757" s="663"/>
    </row>
    <row r="2758" spans="1:7" ht="13.5" thickBot="1" x14ac:dyDescent="0.25">
      <c r="A2758" s="369" t="str">
        <f>Cover!$G$25</f>
        <v>NO</v>
      </c>
      <c r="B2758" s="322" t="s">
        <v>220</v>
      </c>
      <c r="C2758" s="320">
        <v>2012</v>
      </c>
      <c r="D2758" s="322" t="s">
        <v>360</v>
      </c>
      <c r="E2758" s="331" t="s">
        <v>134</v>
      </c>
      <c r="F2758" s="320" t="str">
        <f t="shared" si="43"/>
        <v>NO_EX_M_2012_1000 mt_8_1</v>
      </c>
      <c r="G2758" s="663"/>
    </row>
    <row r="2759" spans="1:7" ht="13.5" thickBot="1" x14ac:dyDescent="0.25">
      <c r="A2759" s="369" t="str">
        <f>Cover!$G$25</f>
        <v>NO</v>
      </c>
      <c r="B2759" s="322" t="s">
        <v>220</v>
      </c>
      <c r="C2759" s="320">
        <v>2012</v>
      </c>
      <c r="D2759" s="322" t="s">
        <v>360</v>
      </c>
      <c r="E2759" s="331" t="s">
        <v>135</v>
      </c>
      <c r="F2759" s="320" t="str">
        <f t="shared" si="43"/>
        <v>NO_EX_M_2012_1000 mt_8_2</v>
      </c>
      <c r="G2759" s="663"/>
    </row>
    <row r="2760" spans="1:7" ht="13.5" thickBot="1" x14ac:dyDescent="0.25">
      <c r="A2760" s="369" t="str">
        <f>Cover!$G$25</f>
        <v>NO</v>
      </c>
      <c r="B2760" s="322" t="s">
        <v>220</v>
      </c>
      <c r="C2760" s="320">
        <v>2012</v>
      </c>
      <c r="D2760" s="322" t="s">
        <v>360</v>
      </c>
      <c r="E2760" s="331">
        <v>9</v>
      </c>
      <c r="F2760" s="320" t="str">
        <f t="shared" si="43"/>
        <v>NO_EX_M_2012_1000 mt_9</v>
      </c>
      <c r="G2760" s="663"/>
    </row>
    <row r="2761" spans="1:7" ht="13.5" thickBot="1" x14ac:dyDescent="0.25">
      <c r="A2761" s="369" t="str">
        <f>Cover!$G$25</f>
        <v>NO</v>
      </c>
      <c r="B2761" s="322" t="s">
        <v>220</v>
      </c>
      <c r="C2761" s="320">
        <v>2012</v>
      </c>
      <c r="D2761" s="322" t="s">
        <v>360</v>
      </c>
      <c r="E2761" s="331">
        <v>10</v>
      </c>
      <c r="F2761" s="320" t="str">
        <f t="shared" si="43"/>
        <v>NO_EX_M_2012_1000 mt_10</v>
      </c>
      <c r="G2761" s="663"/>
    </row>
    <row r="2762" spans="1:7" ht="13.5" thickBot="1" x14ac:dyDescent="0.25">
      <c r="A2762" s="369" t="str">
        <f>Cover!$G$25</f>
        <v>NO</v>
      </c>
      <c r="B2762" s="322" t="s">
        <v>220</v>
      </c>
      <c r="C2762" s="320">
        <v>2012</v>
      </c>
      <c r="D2762" s="322" t="s">
        <v>360</v>
      </c>
      <c r="E2762" s="331" t="s">
        <v>136</v>
      </c>
      <c r="F2762" s="320" t="str">
        <f t="shared" si="43"/>
        <v>NO_EX_M_2012_1000 mt_10_1</v>
      </c>
      <c r="G2762" s="663"/>
    </row>
    <row r="2763" spans="1:7" ht="13.5" thickBot="1" x14ac:dyDescent="0.25">
      <c r="A2763" s="369" t="str">
        <f>Cover!$G$25</f>
        <v>NO</v>
      </c>
      <c r="B2763" s="322" t="s">
        <v>220</v>
      </c>
      <c r="C2763" s="320">
        <v>2012</v>
      </c>
      <c r="D2763" s="322" t="s">
        <v>360</v>
      </c>
      <c r="E2763" s="331" t="s">
        <v>137</v>
      </c>
      <c r="F2763" s="320" t="str">
        <f t="shared" si="43"/>
        <v>NO_EX_M_2012_1000 mt_10_1_1</v>
      </c>
      <c r="G2763" s="663"/>
    </row>
    <row r="2764" spans="1:7" ht="13.5" thickBot="1" x14ac:dyDescent="0.25">
      <c r="A2764" s="369" t="str">
        <f>Cover!$G$25</f>
        <v>NO</v>
      </c>
      <c r="B2764" s="322" t="s">
        <v>220</v>
      </c>
      <c r="C2764" s="320">
        <v>2012</v>
      </c>
      <c r="D2764" s="322" t="s">
        <v>360</v>
      </c>
      <c r="E2764" s="331" t="s">
        <v>138</v>
      </c>
      <c r="F2764" s="320" t="str">
        <f t="shared" si="43"/>
        <v>NO_EX_M_2012_1000 mt_10_1_2</v>
      </c>
      <c r="G2764" s="663"/>
    </row>
    <row r="2765" spans="1:7" ht="13.5" thickBot="1" x14ac:dyDescent="0.25">
      <c r="A2765" s="369" t="str">
        <f>Cover!$G$25</f>
        <v>NO</v>
      </c>
      <c r="B2765" s="322" t="s">
        <v>220</v>
      </c>
      <c r="C2765" s="320">
        <v>2012</v>
      </c>
      <c r="D2765" s="322" t="s">
        <v>360</v>
      </c>
      <c r="E2765" s="331" t="s">
        <v>139</v>
      </c>
      <c r="F2765" s="320" t="str">
        <f t="shared" si="43"/>
        <v>NO_EX_M_2012_1000 mt_10_1_3</v>
      </c>
      <c r="G2765" s="663"/>
    </row>
    <row r="2766" spans="1:7" ht="13.5" thickBot="1" x14ac:dyDescent="0.25">
      <c r="A2766" s="369" t="str">
        <f>Cover!$G$25</f>
        <v>NO</v>
      </c>
      <c r="B2766" s="322" t="s">
        <v>220</v>
      </c>
      <c r="C2766" s="320">
        <v>2012</v>
      </c>
      <c r="D2766" s="322" t="s">
        <v>360</v>
      </c>
      <c r="E2766" s="331" t="s">
        <v>140</v>
      </c>
      <c r="F2766" s="320" t="str">
        <f t="shared" si="43"/>
        <v>NO_EX_M_2012_1000 mt_10_1_4</v>
      </c>
      <c r="G2766" s="663"/>
    </row>
    <row r="2767" spans="1:7" ht="13.5" thickBot="1" x14ac:dyDescent="0.25">
      <c r="A2767" s="369" t="str">
        <f>Cover!$G$25</f>
        <v>NO</v>
      </c>
      <c r="B2767" s="322" t="s">
        <v>220</v>
      </c>
      <c r="C2767" s="320">
        <v>2012</v>
      </c>
      <c r="D2767" s="322" t="s">
        <v>360</v>
      </c>
      <c r="E2767" s="331" t="s">
        <v>141</v>
      </c>
      <c r="F2767" s="320" t="str">
        <f t="shared" si="43"/>
        <v>NO_EX_M_2012_1000 mt_10_2</v>
      </c>
      <c r="G2767" s="663"/>
    </row>
    <row r="2768" spans="1:7" ht="13.5" thickBot="1" x14ac:dyDescent="0.25">
      <c r="A2768" s="369" t="str">
        <f>Cover!$G$25</f>
        <v>NO</v>
      </c>
      <c r="B2768" s="322" t="s">
        <v>220</v>
      </c>
      <c r="C2768" s="320">
        <v>2012</v>
      </c>
      <c r="D2768" s="322" t="s">
        <v>360</v>
      </c>
      <c r="E2768" s="331" t="s">
        <v>142</v>
      </c>
      <c r="F2768" s="320" t="str">
        <f t="shared" si="43"/>
        <v>NO_EX_M_2012_1000 mt_10_3</v>
      </c>
      <c r="G2768" s="663"/>
    </row>
    <row r="2769" spans="1:7" ht="13.5" thickBot="1" x14ac:dyDescent="0.25">
      <c r="A2769" s="369" t="str">
        <f>Cover!$G$25</f>
        <v>NO</v>
      </c>
      <c r="B2769" s="322" t="s">
        <v>220</v>
      </c>
      <c r="C2769" s="320">
        <v>2012</v>
      </c>
      <c r="D2769" s="322" t="s">
        <v>360</v>
      </c>
      <c r="E2769" s="331" t="s">
        <v>143</v>
      </c>
      <c r="F2769" s="320" t="str">
        <f t="shared" si="43"/>
        <v>NO_EX_M_2012_1000 mt_10_3_1</v>
      </c>
      <c r="G2769" s="663"/>
    </row>
    <row r="2770" spans="1:7" ht="13.5" thickBot="1" x14ac:dyDescent="0.25">
      <c r="A2770" s="369" t="str">
        <f>Cover!$G$25</f>
        <v>NO</v>
      </c>
      <c r="B2770" s="322" t="s">
        <v>220</v>
      </c>
      <c r="C2770" s="320">
        <v>2012</v>
      </c>
      <c r="D2770" s="322" t="s">
        <v>360</v>
      </c>
      <c r="E2770" s="331" t="s">
        <v>144</v>
      </c>
      <c r="F2770" s="320" t="str">
        <f t="shared" si="43"/>
        <v>NO_EX_M_2012_1000 mt_10_3_2</v>
      </c>
      <c r="G2770" s="663"/>
    </row>
    <row r="2771" spans="1:7" ht="13.5" thickBot="1" x14ac:dyDescent="0.25">
      <c r="A2771" s="369" t="str">
        <f>Cover!$G$25</f>
        <v>NO</v>
      </c>
      <c r="B2771" s="322" t="s">
        <v>220</v>
      </c>
      <c r="C2771" s="320">
        <v>2012</v>
      </c>
      <c r="D2771" s="322" t="s">
        <v>360</v>
      </c>
      <c r="E2771" s="331" t="s">
        <v>145</v>
      </c>
      <c r="F2771" s="320" t="str">
        <f t="shared" si="43"/>
        <v>NO_EX_M_2012_1000 mt_10_3_3</v>
      </c>
      <c r="G2771" s="663"/>
    </row>
    <row r="2772" spans="1:7" ht="13.5" thickBot="1" x14ac:dyDescent="0.25">
      <c r="A2772" s="369" t="str">
        <f>Cover!$G$25</f>
        <v>NO</v>
      </c>
      <c r="B2772" s="322" t="s">
        <v>220</v>
      </c>
      <c r="C2772" s="320">
        <v>2012</v>
      </c>
      <c r="D2772" s="322" t="s">
        <v>360</v>
      </c>
      <c r="E2772" s="331" t="s">
        <v>146</v>
      </c>
      <c r="F2772" s="320" t="str">
        <f t="shared" si="43"/>
        <v>NO_EX_M_2012_1000 mt_10_3_4</v>
      </c>
      <c r="G2772" s="663"/>
    </row>
    <row r="2773" spans="1:7" ht="13.5" thickBot="1" x14ac:dyDescent="0.25">
      <c r="A2773" s="369" t="str">
        <f>Cover!$G$25</f>
        <v>NO</v>
      </c>
      <c r="B2773" s="322" t="s">
        <v>220</v>
      </c>
      <c r="C2773" s="320">
        <v>2012</v>
      </c>
      <c r="D2773" s="322" t="s">
        <v>360</v>
      </c>
      <c r="E2773" s="331" t="s">
        <v>147</v>
      </c>
      <c r="F2773" s="320" t="str">
        <f t="shared" si="43"/>
        <v>NO_EX_M_2012_1000 mt_10_4</v>
      </c>
      <c r="G2773" s="663"/>
    </row>
    <row r="2774" spans="1:7" ht="13.5" thickBot="1" x14ac:dyDescent="0.25">
      <c r="A2774" s="369" t="str">
        <f>Cover!$G$25</f>
        <v>NO</v>
      </c>
      <c r="B2774" s="322" t="s">
        <v>220</v>
      </c>
      <c r="C2774" s="320">
        <v>2012</v>
      </c>
      <c r="D2774" s="322" t="s">
        <v>214</v>
      </c>
      <c r="E2774" s="331">
        <v>1</v>
      </c>
      <c r="F2774" s="320" t="str">
        <f t="shared" si="43"/>
        <v>NO_EX_M_2012_1000 NAC_1</v>
      </c>
      <c r="G2774" s="663"/>
    </row>
    <row r="2775" spans="1:7" ht="13.5" thickBot="1" x14ac:dyDescent="0.25">
      <c r="A2775" s="369" t="str">
        <f>Cover!$G$25</f>
        <v>NO</v>
      </c>
      <c r="B2775" s="322" t="s">
        <v>220</v>
      </c>
      <c r="C2775" s="320">
        <v>2012</v>
      </c>
      <c r="D2775" s="322" t="s">
        <v>214</v>
      </c>
      <c r="E2775" s="331" t="s">
        <v>93</v>
      </c>
      <c r="F2775" s="320" t="str">
        <f t="shared" si="43"/>
        <v>NO_EX_M_2012_1000 NAC_1_1</v>
      </c>
      <c r="G2775" s="663"/>
    </row>
    <row r="2776" spans="1:7" ht="13.5" thickBot="1" x14ac:dyDescent="0.25">
      <c r="A2776" s="369" t="str">
        <f>Cover!$G$25</f>
        <v>NO</v>
      </c>
      <c r="B2776" s="322" t="s">
        <v>220</v>
      </c>
      <c r="C2776" s="320">
        <v>2012</v>
      </c>
      <c r="D2776" s="322" t="s">
        <v>214</v>
      </c>
      <c r="E2776" s="331" t="s">
        <v>96</v>
      </c>
      <c r="F2776" s="320" t="str">
        <f t="shared" si="43"/>
        <v>NO_EX_M_2012_1000 NAC_1_2</v>
      </c>
      <c r="G2776" s="663"/>
    </row>
    <row r="2777" spans="1:7" ht="13.5" thickBot="1" x14ac:dyDescent="0.25">
      <c r="A2777" s="369" t="str">
        <f>Cover!$G$25</f>
        <v>NO</v>
      </c>
      <c r="B2777" s="322" t="s">
        <v>220</v>
      </c>
      <c r="C2777" s="320">
        <v>2012</v>
      </c>
      <c r="D2777" s="322" t="s">
        <v>214</v>
      </c>
      <c r="E2777" s="331" t="s">
        <v>97</v>
      </c>
      <c r="F2777" s="320" t="str">
        <f t="shared" si="43"/>
        <v>NO_EX_M_2012_1000 NAC_1_2_C</v>
      </c>
      <c r="G2777" s="663"/>
    </row>
    <row r="2778" spans="1:7" ht="13.5" thickBot="1" x14ac:dyDescent="0.25">
      <c r="A2778" s="369" t="str">
        <f>Cover!$G$25</f>
        <v>NO</v>
      </c>
      <c r="B2778" s="322" t="s">
        <v>220</v>
      </c>
      <c r="C2778" s="320">
        <v>2012</v>
      </c>
      <c r="D2778" s="322" t="s">
        <v>214</v>
      </c>
      <c r="E2778" s="331" t="s">
        <v>98</v>
      </c>
      <c r="F2778" s="320" t="str">
        <f t="shared" si="43"/>
        <v>NO_EX_M_2012_1000 NAC_1_2_NC</v>
      </c>
      <c r="G2778" s="663"/>
    </row>
    <row r="2779" spans="1:7" ht="13.5" thickBot="1" x14ac:dyDescent="0.25">
      <c r="A2779" s="369" t="str">
        <f>Cover!$G$25</f>
        <v>NO</v>
      </c>
      <c r="B2779" s="322" t="s">
        <v>220</v>
      </c>
      <c r="C2779" s="320">
        <v>2012</v>
      </c>
      <c r="D2779" s="322" t="s">
        <v>214</v>
      </c>
      <c r="E2779" s="331" t="s">
        <v>99</v>
      </c>
      <c r="F2779" s="320" t="str">
        <f t="shared" si="43"/>
        <v>NO_EX_M_2012_1000 NAC_1_2_NC_T</v>
      </c>
      <c r="G2779" s="663"/>
    </row>
    <row r="2780" spans="1:7" ht="13.5" thickBot="1" x14ac:dyDescent="0.25">
      <c r="A2780" s="369" t="str">
        <f>Cover!$G$25</f>
        <v>NO</v>
      </c>
      <c r="B2780" s="322" t="s">
        <v>220</v>
      </c>
      <c r="C2780" s="320">
        <v>2012</v>
      </c>
      <c r="D2780" s="322" t="s">
        <v>214</v>
      </c>
      <c r="E2780" s="331">
        <v>2</v>
      </c>
      <c r="F2780" s="320" t="str">
        <f t="shared" si="43"/>
        <v>NO_EX_M_2012_1000 NAC_2</v>
      </c>
      <c r="G2780" s="663"/>
    </row>
    <row r="2781" spans="1:7" ht="13.5" thickBot="1" x14ac:dyDescent="0.25">
      <c r="A2781" s="369" t="str">
        <f>Cover!$G$25</f>
        <v>NO</v>
      </c>
      <c r="B2781" s="322" t="s">
        <v>220</v>
      </c>
      <c r="C2781" s="320">
        <v>2012</v>
      </c>
      <c r="D2781" s="322" t="s">
        <v>214</v>
      </c>
      <c r="E2781" s="331">
        <v>3</v>
      </c>
      <c r="F2781" s="320" t="str">
        <f t="shared" si="43"/>
        <v>NO_EX_M_2012_1000 NAC_3</v>
      </c>
      <c r="G2781" s="663"/>
    </row>
    <row r="2782" spans="1:7" ht="13.5" thickBot="1" x14ac:dyDescent="0.25">
      <c r="A2782" s="369" t="str">
        <f>Cover!$G$25</f>
        <v>NO</v>
      </c>
      <c r="B2782" s="322" t="s">
        <v>220</v>
      </c>
      <c r="C2782" s="320">
        <v>2012</v>
      </c>
      <c r="D2782" s="322" t="s">
        <v>214</v>
      </c>
      <c r="E2782" s="331" t="s">
        <v>378</v>
      </c>
      <c r="F2782" s="320" t="str">
        <f t="shared" si="43"/>
        <v>NO_EX_M_2012_1000 NAC_3_1</v>
      </c>
      <c r="G2782" s="663"/>
    </row>
    <row r="2783" spans="1:7" ht="13.5" thickBot="1" x14ac:dyDescent="0.25">
      <c r="A2783" s="369" t="str">
        <f>Cover!$G$25</f>
        <v>NO</v>
      </c>
      <c r="B2783" s="322" t="s">
        <v>220</v>
      </c>
      <c r="C2783" s="320">
        <v>2012</v>
      </c>
      <c r="D2783" s="322" t="s">
        <v>214</v>
      </c>
      <c r="E2783" s="331" t="s">
        <v>379</v>
      </c>
      <c r="F2783" s="320" t="str">
        <f t="shared" si="43"/>
        <v>NO_EX_M_2012_1000 NAC_3_2</v>
      </c>
      <c r="G2783" s="663"/>
    </row>
    <row r="2784" spans="1:7" ht="13.5" thickBot="1" x14ac:dyDescent="0.25">
      <c r="A2784" s="369" t="str">
        <f>Cover!$G$25</f>
        <v>NO</v>
      </c>
      <c r="B2784" s="322" t="s">
        <v>220</v>
      </c>
      <c r="C2784" s="320">
        <v>2012</v>
      </c>
      <c r="D2784" s="322" t="s">
        <v>214</v>
      </c>
      <c r="E2784" s="331">
        <v>4</v>
      </c>
      <c r="F2784" s="320" t="str">
        <f t="shared" si="43"/>
        <v>NO_EX_M_2012_1000 NAC_4</v>
      </c>
      <c r="G2784" s="663"/>
    </row>
    <row r="2785" spans="1:7" ht="13.5" thickBot="1" x14ac:dyDescent="0.25">
      <c r="A2785" s="369" t="str">
        <f>Cover!$G$25</f>
        <v>NO</v>
      </c>
      <c r="B2785" s="322" t="s">
        <v>220</v>
      </c>
      <c r="C2785" s="320">
        <v>2012</v>
      </c>
      <c r="D2785" s="322" t="s">
        <v>214</v>
      </c>
      <c r="E2785" s="331" t="s">
        <v>380</v>
      </c>
      <c r="F2785" s="320" t="str">
        <f t="shared" si="43"/>
        <v>NO_EX_M_2012_1000 NAC_4_1</v>
      </c>
      <c r="G2785" s="663"/>
    </row>
    <row r="2786" spans="1:7" ht="13.5" thickBot="1" x14ac:dyDescent="0.25">
      <c r="A2786" s="369" t="str">
        <f>Cover!$G$25</f>
        <v>NO</v>
      </c>
      <c r="B2786" s="322" t="s">
        <v>220</v>
      </c>
      <c r="C2786" s="320">
        <v>2012</v>
      </c>
      <c r="D2786" s="322" t="s">
        <v>214</v>
      </c>
      <c r="E2786" s="331" t="s">
        <v>381</v>
      </c>
      <c r="F2786" s="320" t="str">
        <f t="shared" si="43"/>
        <v>NO_EX_M_2012_1000 NAC_4_2</v>
      </c>
      <c r="G2786" s="663"/>
    </row>
    <row r="2787" spans="1:7" ht="13.5" thickBot="1" x14ac:dyDescent="0.25">
      <c r="A2787" s="369" t="str">
        <f>Cover!$G$25</f>
        <v>NO</v>
      </c>
      <c r="B2787" s="322" t="s">
        <v>220</v>
      </c>
      <c r="C2787" s="320">
        <v>2012</v>
      </c>
      <c r="D2787" s="322" t="s">
        <v>214</v>
      </c>
      <c r="E2787" s="331">
        <v>5</v>
      </c>
      <c r="F2787" s="320" t="str">
        <f t="shared" si="43"/>
        <v>NO_EX_M_2012_1000 NAC_5</v>
      </c>
      <c r="G2787" s="663"/>
    </row>
    <row r="2788" spans="1:7" ht="13.5" thickBot="1" x14ac:dyDescent="0.25">
      <c r="A2788" s="369" t="str">
        <f>Cover!$G$25</f>
        <v>NO</v>
      </c>
      <c r="B2788" s="322" t="s">
        <v>220</v>
      </c>
      <c r="C2788" s="320">
        <v>2012</v>
      </c>
      <c r="D2788" s="322" t="s">
        <v>214</v>
      </c>
      <c r="E2788" s="331" t="s">
        <v>109</v>
      </c>
      <c r="F2788" s="320" t="str">
        <f t="shared" si="43"/>
        <v>NO_EX_M_2012_1000 NAC_5_C</v>
      </c>
      <c r="G2788" s="663"/>
    </row>
    <row r="2789" spans="1:7" ht="13.5" thickBot="1" x14ac:dyDescent="0.25">
      <c r="A2789" s="369" t="str">
        <f>Cover!$G$25</f>
        <v>NO</v>
      </c>
      <c r="B2789" s="322" t="s">
        <v>220</v>
      </c>
      <c r="C2789" s="320">
        <v>2012</v>
      </c>
      <c r="D2789" s="322" t="s">
        <v>214</v>
      </c>
      <c r="E2789" s="331" t="s">
        <v>110</v>
      </c>
      <c r="F2789" s="320" t="str">
        <f t="shared" si="43"/>
        <v>NO_EX_M_2012_1000 NAC_5_NC</v>
      </c>
      <c r="G2789" s="663"/>
    </row>
    <row r="2790" spans="1:7" ht="13.5" thickBot="1" x14ac:dyDescent="0.25">
      <c r="A2790" s="369" t="str">
        <f>Cover!$G$25</f>
        <v>NO</v>
      </c>
      <c r="B2790" s="322" t="s">
        <v>220</v>
      </c>
      <c r="C2790" s="320">
        <v>2012</v>
      </c>
      <c r="D2790" s="322" t="s">
        <v>214</v>
      </c>
      <c r="E2790" s="331" t="s">
        <v>111</v>
      </c>
      <c r="F2790" s="320" t="str">
        <f t="shared" si="43"/>
        <v>NO_EX_M_2012_1000 NAC_5_NC_T</v>
      </c>
      <c r="G2790" s="663"/>
    </row>
    <row r="2791" spans="1:7" ht="13.5" thickBot="1" x14ac:dyDescent="0.25">
      <c r="A2791" s="369" t="str">
        <f>Cover!$G$25</f>
        <v>NO</v>
      </c>
      <c r="B2791" s="322" t="s">
        <v>220</v>
      </c>
      <c r="C2791" s="320">
        <v>2012</v>
      </c>
      <c r="D2791" s="322" t="s">
        <v>214</v>
      </c>
      <c r="E2791" s="331">
        <v>6</v>
      </c>
      <c r="F2791" s="320" t="str">
        <f t="shared" si="43"/>
        <v>NO_EX_M_2012_1000 NAC_6</v>
      </c>
      <c r="G2791" s="663"/>
    </row>
    <row r="2792" spans="1:7" ht="13.5" thickBot="1" x14ac:dyDescent="0.25">
      <c r="A2792" s="369" t="str">
        <f>Cover!$G$25</f>
        <v>NO</v>
      </c>
      <c r="B2792" s="322" t="s">
        <v>220</v>
      </c>
      <c r="C2792" s="320">
        <v>2012</v>
      </c>
      <c r="D2792" s="322" t="s">
        <v>214</v>
      </c>
      <c r="E2792" s="331" t="s">
        <v>112</v>
      </c>
      <c r="F2792" s="320" t="str">
        <f t="shared" si="43"/>
        <v>NO_EX_M_2012_1000 NAC_6_1</v>
      </c>
      <c r="G2792" s="663"/>
    </row>
    <row r="2793" spans="1:7" ht="13.5" thickBot="1" x14ac:dyDescent="0.25">
      <c r="A2793" s="369" t="str">
        <f>Cover!$G$25</f>
        <v>NO</v>
      </c>
      <c r="B2793" s="322" t="s">
        <v>220</v>
      </c>
      <c r="C2793" s="320">
        <v>2012</v>
      </c>
      <c r="D2793" s="322" t="s">
        <v>214</v>
      </c>
      <c r="E2793" s="331" t="s">
        <v>113</v>
      </c>
      <c r="F2793" s="320" t="str">
        <f t="shared" si="43"/>
        <v>NO_EX_M_2012_1000 NAC_6_1_C</v>
      </c>
      <c r="G2793" s="663"/>
    </row>
    <row r="2794" spans="1:7" ht="13.5" thickBot="1" x14ac:dyDescent="0.25">
      <c r="A2794" s="369" t="str">
        <f>Cover!$G$25</f>
        <v>NO</v>
      </c>
      <c r="B2794" s="322" t="s">
        <v>220</v>
      </c>
      <c r="C2794" s="320">
        <v>2012</v>
      </c>
      <c r="D2794" s="322" t="s">
        <v>214</v>
      </c>
      <c r="E2794" s="331" t="s">
        <v>114</v>
      </c>
      <c r="F2794" s="320" t="str">
        <f t="shared" si="43"/>
        <v>NO_EX_M_2012_1000 NAC_6_1_NC</v>
      </c>
      <c r="G2794" s="663"/>
    </row>
    <row r="2795" spans="1:7" ht="13.5" thickBot="1" x14ac:dyDescent="0.25">
      <c r="A2795" s="369" t="str">
        <f>Cover!$G$25</f>
        <v>NO</v>
      </c>
      <c r="B2795" s="322" t="s">
        <v>220</v>
      </c>
      <c r="C2795" s="320">
        <v>2012</v>
      </c>
      <c r="D2795" s="322" t="s">
        <v>214</v>
      </c>
      <c r="E2795" s="331" t="s">
        <v>115</v>
      </c>
      <c r="F2795" s="320" t="str">
        <f t="shared" si="43"/>
        <v>NO_EX_M_2012_1000 NAC_6_1_NC_T</v>
      </c>
      <c r="G2795" s="663"/>
    </row>
    <row r="2796" spans="1:7" ht="13.5" thickBot="1" x14ac:dyDescent="0.25">
      <c r="A2796" s="369" t="str">
        <f>Cover!$G$25</f>
        <v>NO</v>
      </c>
      <c r="B2796" s="322" t="s">
        <v>220</v>
      </c>
      <c r="C2796" s="320">
        <v>2012</v>
      </c>
      <c r="D2796" s="322" t="s">
        <v>214</v>
      </c>
      <c r="E2796" s="331" t="s">
        <v>116</v>
      </c>
      <c r="F2796" s="320" t="str">
        <f t="shared" si="43"/>
        <v>NO_EX_M_2012_1000 NAC_6_2</v>
      </c>
      <c r="G2796" s="663"/>
    </row>
    <row r="2797" spans="1:7" ht="13.5" thickBot="1" x14ac:dyDescent="0.25">
      <c r="A2797" s="369" t="str">
        <f>Cover!$G$25</f>
        <v>NO</v>
      </c>
      <c r="B2797" s="322" t="s">
        <v>220</v>
      </c>
      <c r="C2797" s="320">
        <v>2012</v>
      </c>
      <c r="D2797" s="322" t="s">
        <v>214</v>
      </c>
      <c r="E2797" s="331" t="s">
        <v>117</v>
      </c>
      <c r="F2797" s="320" t="str">
        <f t="shared" si="43"/>
        <v>NO_EX_M_2012_1000 NAC_6_2_C</v>
      </c>
      <c r="G2797" s="663"/>
    </row>
    <row r="2798" spans="1:7" ht="13.5" thickBot="1" x14ac:dyDescent="0.25">
      <c r="A2798" s="369" t="str">
        <f>Cover!$G$25</f>
        <v>NO</v>
      </c>
      <c r="B2798" s="322" t="s">
        <v>220</v>
      </c>
      <c r="C2798" s="320">
        <v>2012</v>
      </c>
      <c r="D2798" s="322" t="s">
        <v>214</v>
      </c>
      <c r="E2798" s="331" t="s">
        <v>118</v>
      </c>
      <c r="F2798" s="320" t="str">
        <f t="shared" si="43"/>
        <v>NO_EX_M_2012_1000 NAC_6_2_NC</v>
      </c>
      <c r="G2798" s="663"/>
    </row>
    <row r="2799" spans="1:7" ht="13.5" thickBot="1" x14ac:dyDescent="0.25">
      <c r="A2799" s="369" t="str">
        <f>Cover!$G$25</f>
        <v>NO</v>
      </c>
      <c r="B2799" s="322" t="s">
        <v>220</v>
      </c>
      <c r="C2799" s="320">
        <v>2012</v>
      </c>
      <c r="D2799" s="322" t="s">
        <v>214</v>
      </c>
      <c r="E2799" s="331" t="s">
        <v>119</v>
      </c>
      <c r="F2799" s="320" t="str">
        <f t="shared" si="43"/>
        <v>NO_EX_M_2012_1000 NAC_6_2_NC_T</v>
      </c>
      <c r="G2799" s="663"/>
    </row>
    <row r="2800" spans="1:7" ht="13.5" thickBot="1" x14ac:dyDescent="0.25">
      <c r="A2800" s="369" t="str">
        <f>Cover!$G$25</f>
        <v>NO</v>
      </c>
      <c r="B2800" s="322" t="s">
        <v>220</v>
      </c>
      <c r="C2800" s="320">
        <v>2012</v>
      </c>
      <c r="D2800" s="322" t="s">
        <v>214</v>
      </c>
      <c r="E2800" s="331" t="s">
        <v>120</v>
      </c>
      <c r="F2800" s="320" t="str">
        <f t="shared" si="43"/>
        <v>NO_EX_M_2012_1000 NAC_6_3</v>
      </c>
      <c r="G2800" s="663"/>
    </row>
    <row r="2801" spans="1:7" ht="13.5" thickBot="1" x14ac:dyDescent="0.25">
      <c r="A2801" s="369" t="str">
        <f>Cover!$G$25</f>
        <v>NO</v>
      </c>
      <c r="B2801" s="322" t="s">
        <v>220</v>
      </c>
      <c r="C2801" s="320">
        <v>2012</v>
      </c>
      <c r="D2801" s="322" t="s">
        <v>214</v>
      </c>
      <c r="E2801" s="331" t="s">
        <v>121</v>
      </c>
      <c r="F2801" s="320" t="str">
        <f t="shared" si="43"/>
        <v>NO_EX_M_2012_1000 NAC_6_3_1</v>
      </c>
      <c r="G2801" s="663"/>
    </row>
    <row r="2802" spans="1:7" ht="13.5" thickBot="1" x14ac:dyDescent="0.25">
      <c r="A2802" s="369" t="str">
        <f>Cover!$G$25</f>
        <v>NO</v>
      </c>
      <c r="B2802" s="322" t="s">
        <v>220</v>
      </c>
      <c r="C2802" s="320">
        <v>2012</v>
      </c>
      <c r="D2802" s="322" t="s">
        <v>214</v>
      </c>
      <c r="E2802" s="331" t="s">
        <v>122</v>
      </c>
      <c r="F2802" s="320" t="str">
        <f t="shared" si="43"/>
        <v>NO_EX_M_2012_1000 NAC_6_4</v>
      </c>
      <c r="G2802" s="663"/>
    </row>
    <row r="2803" spans="1:7" ht="13.5" thickBot="1" x14ac:dyDescent="0.25">
      <c r="A2803" s="369" t="str">
        <f>Cover!$G$25</f>
        <v>NO</v>
      </c>
      <c r="B2803" s="329" t="s">
        <v>220</v>
      </c>
      <c r="C2803" s="320">
        <v>2012</v>
      </c>
      <c r="D2803" s="329" t="s">
        <v>214</v>
      </c>
      <c r="E2803" s="339" t="s">
        <v>123</v>
      </c>
      <c r="F2803" s="320" t="str">
        <f t="shared" si="43"/>
        <v>NO_EX_M_2012_1000 NAC_6_4_1</v>
      </c>
      <c r="G2803" s="663"/>
    </row>
    <row r="2804" spans="1:7" ht="13.5" thickBot="1" x14ac:dyDescent="0.25">
      <c r="A2804" s="369" t="str">
        <f>Cover!$G$25</f>
        <v>NO</v>
      </c>
      <c r="B2804" s="324" t="s">
        <v>220</v>
      </c>
      <c r="C2804" s="320">
        <v>2012</v>
      </c>
      <c r="D2804" s="329" t="s">
        <v>214</v>
      </c>
      <c r="E2804" s="338" t="s">
        <v>124</v>
      </c>
      <c r="F2804" s="320" t="str">
        <f t="shared" si="43"/>
        <v>NO_EX_M_2012_1000 NAC_6_4_2</v>
      </c>
      <c r="G2804" s="663"/>
    </row>
    <row r="2805" spans="1:7" ht="13.5" thickBot="1" x14ac:dyDescent="0.25">
      <c r="A2805" s="369" t="str">
        <f>Cover!$G$25</f>
        <v>NO</v>
      </c>
      <c r="B2805" s="322" t="s">
        <v>220</v>
      </c>
      <c r="C2805" s="320">
        <v>2012</v>
      </c>
      <c r="D2805" s="329" t="s">
        <v>214</v>
      </c>
      <c r="E2805" s="331" t="s">
        <v>125</v>
      </c>
      <c r="F2805" s="320" t="str">
        <f t="shared" si="43"/>
        <v>NO_EX_M_2012_1000 NAC_6_4_3</v>
      </c>
      <c r="G2805" s="663"/>
    </row>
    <row r="2806" spans="1:7" ht="13.5" thickBot="1" x14ac:dyDescent="0.25">
      <c r="A2806" s="369" t="str">
        <f>Cover!$G$25</f>
        <v>NO</v>
      </c>
      <c r="B2806" s="322" t="s">
        <v>220</v>
      </c>
      <c r="C2806" s="320">
        <v>2012</v>
      </c>
      <c r="D2806" s="329" t="s">
        <v>214</v>
      </c>
      <c r="E2806" s="331">
        <v>7</v>
      </c>
      <c r="F2806" s="320" t="str">
        <f t="shared" si="43"/>
        <v>NO_EX_M_2012_1000 NAC_7</v>
      </c>
      <c r="G2806" s="663"/>
    </row>
    <row r="2807" spans="1:7" ht="13.5" thickBot="1" x14ac:dyDescent="0.25">
      <c r="A2807" s="369" t="str">
        <f>Cover!$G$25</f>
        <v>NO</v>
      </c>
      <c r="B2807" s="322" t="s">
        <v>220</v>
      </c>
      <c r="C2807" s="320">
        <v>2012</v>
      </c>
      <c r="D2807" s="329" t="s">
        <v>214</v>
      </c>
      <c r="E2807" s="331" t="s">
        <v>126</v>
      </c>
      <c r="F2807" s="320" t="str">
        <f t="shared" si="43"/>
        <v>NO_EX_M_2012_1000 NAC_7_1</v>
      </c>
      <c r="G2807" s="663"/>
    </row>
    <row r="2808" spans="1:7" ht="13.5" thickBot="1" x14ac:dyDescent="0.25">
      <c r="A2808" s="369" t="str">
        <f>Cover!$G$25</f>
        <v>NO</v>
      </c>
      <c r="B2808" s="322" t="s">
        <v>220</v>
      </c>
      <c r="C2808" s="320">
        <v>2012</v>
      </c>
      <c r="D2808" s="329" t="s">
        <v>214</v>
      </c>
      <c r="E2808" s="331" t="s">
        <v>127</v>
      </c>
      <c r="F2808" s="320" t="str">
        <f t="shared" si="43"/>
        <v>NO_EX_M_2012_1000 NAC_7_2</v>
      </c>
      <c r="G2808" s="663"/>
    </row>
    <row r="2809" spans="1:7" ht="13.5" thickBot="1" x14ac:dyDescent="0.25">
      <c r="A2809" s="369" t="str">
        <f>Cover!$G$25</f>
        <v>NO</v>
      </c>
      <c r="B2809" s="322" t="s">
        <v>220</v>
      </c>
      <c r="C2809" s="320">
        <v>2012</v>
      </c>
      <c r="D2809" s="329" t="s">
        <v>214</v>
      </c>
      <c r="E2809" s="331" t="s">
        <v>128</v>
      </c>
      <c r="F2809" s="320" t="str">
        <f t="shared" si="43"/>
        <v>NO_EX_M_2012_1000 NAC_7_3</v>
      </c>
      <c r="G2809" s="663"/>
    </row>
    <row r="2810" spans="1:7" ht="13.5" thickBot="1" x14ac:dyDescent="0.25">
      <c r="A2810" s="369" t="str">
        <f>Cover!$G$25</f>
        <v>NO</v>
      </c>
      <c r="B2810" s="322" t="s">
        <v>220</v>
      </c>
      <c r="C2810" s="320">
        <v>2012</v>
      </c>
      <c r="D2810" s="329" t="s">
        <v>214</v>
      </c>
      <c r="E2810" s="331" t="s">
        <v>129</v>
      </c>
      <c r="F2810" s="320" t="str">
        <f t="shared" si="43"/>
        <v>NO_EX_M_2012_1000 NAC_7_3_1</v>
      </c>
      <c r="G2810" s="663"/>
    </row>
    <row r="2811" spans="1:7" ht="13.5" thickBot="1" x14ac:dyDescent="0.25">
      <c r="A2811" s="369" t="str">
        <f>Cover!$G$25</f>
        <v>NO</v>
      </c>
      <c r="B2811" s="322" t="s">
        <v>220</v>
      </c>
      <c r="C2811" s="320">
        <v>2012</v>
      </c>
      <c r="D2811" s="329" t="s">
        <v>214</v>
      </c>
      <c r="E2811" s="331" t="s">
        <v>130</v>
      </c>
      <c r="F2811" s="320" t="str">
        <f t="shared" si="43"/>
        <v>NO_EX_M_2012_1000 NAC_7_3_2</v>
      </c>
      <c r="G2811" s="663"/>
    </row>
    <row r="2812" spans="1:7" ht="13.5" thickBot="1" x14ac:dyDescent="0.25">
      <c r="A2812" s="369" t="str">
        <f>Cover!$G$25</f>
        <v>NO</v>
      </c>
      <c r="B2812" s="322" t="s">
        <v>220</v>
      </c>
      <c r="C2812" s="320">
        <v>2012</v>
      </c>
      <c r="D2812" s="329" t="s">
        <v>214</v>
      </c>
      <c r="E2812" s="331" t="s">
        <v>131</v>
      </c>
      <c r="F2812" s="320" t="str">
        <f t="shared" si="43"/>
        <v>NO_EX_M_2012_1000 NAC_7_3_3</v>
      </c>
      <c r="G2812" s="663"/>
    </row>
    <row r="2813" spans="1:7" ht="13.5" thickBot="1" x14ac:dyDescent="0.25">
      <c r="A2813" s="369" t="str">
        <f>Cover!$G$25</f>
        <v>NO</v>
      </c>
      <c r="B2813" s="322" t="s">
        <v>220</v>
      </c>
      <c r="C2813" s="320">
        <v>2012</v>
      </c>
      <c r="D2813" s="329" t="s">
        <v>214</v>
      </c>
      <c r="E2813" s="331" t="s">
        <v>132</v>
      </c>
      <c r="F2813" s="320" t="str">
        <f t="shared" si="43"/>
        <v>NO_EX_M_2012_1000 NAC_7_3_4</v>
      </c>
      <c r="G2813" s="663"/>
    </row>
    <row r="2814" spans="1:7" ht="13.5" thickBot="1" x14ac:dyDescent="0.25">
      <c r="A2814" s="369" t="str">
        <f>Cover!$G$25</f>
        <v>NO</v>
      </c>
      <c r="B2814" s="322" t="s">
        <v>220</v>
      </c>
      <c r="C2814" s="320">
        <v>2012</v>
      </c>
      <c r="D2814" s="329" t="s">
        <v>214</v>
      </c>
      <c r="E2814" s="331" t="s">
        <v>133</v>
      </c>
      <c r="F2814" s="320" t="str">
        <f t="shared" si="43"/>
        <v>NO_EX_M_2012_1000 NAC_7_4</v>
      </c>
      <c r="G2814" s="663"/>
    </row>
    <row r="2815" spans="1:7" ht="13.5" thickBot="1" x14ac:dyDescent="0.25">
      <c r="A2815" s="369" t="str">
        <f>Cover!$G$25</f>
        <v>NO</v>
      </c>
      <c r="B2815" s="329" t="s">
        <v>220</v>
      </c>
      <c r="C2815" s="320">
        <v>2012</v>
      </c>
      <c r="D2815" s="329" t="s">
        <v>214</v>
      </c>
      <c r="E2815" s="339">
        <v>8</v>
      </c>
      <c r="F2815" s="320" t="str">
        <f t="shared" si="43"/>
        <v>NO_EX_M_2012_1000 NAC_8</v>
      </c>
      <c r="G2815" s="663"/>
    </row>
    <row r="2816" spans="1:7" ht="13.5" thickBot="1" x14ac:dyDescent="0.25">
      <c r="A2816" s="369" t="str">
        <f>Cover!$G$25</f>
        <v>NO</v>
      </c>
      <c r="B2816" s="541" t="s">
        <v>220</v>
      </c>
      <c r="C2816" s="320">
        <v>2012</v>
      </c>
      <c r="D2816" s="329" t="s">
        <v>214</v>
      </c>
      <c r="E2816" s="338" t="s">
        <v>134</v>
      </c>
      <c r="F2816" s="320" t="str">
        <f t="shared" si="43"/>
        <v>NO_EX_M_2012_1000 NAC_8_1</v>
      </c>
      <c r="G2816" s="663"/>
    </row>
    <row r="2817" spans="1:7" ht="13.5" thickBot="1" x14ac:dyDescent="0.25">
      <c r="A2817" s="369" t="str">
        <f>Cover!$G$25</f>
        <v>NO</v>
      </c>
      <c r="B2817" s="541" t="s">
        <v>220</v>
      </c>
      <c r="C2817" s="320">
        <v>2012</v>
      </c>
      <c r="D2817" s="329" t="s">
        <v>214</v>
      </c>
      <c r="E2817" s="331" t="s">
        <v>135</v>
      </c>
      <c r="F2817" s="320" t="str">
        <f t="shared" si="43"/>
        <v>NO_EX_M_2012_1000 NAC_8_2</v>
      </c>
      <c r="G2817" s="663"/>
    </row>
    <row r="2818" spans="1:7" ht="13.5" thickBot="1" x14ac:dyDescent="0.25">
      <c r="A2818" s="369" t="str">
        <f>Cover!$G$25</f>
        <v>NO</v>
      </c>
      <c r="B2818" s="541" t="s">
        <v>220</v>
      </c>
      <c r="C2818" s="320">
        <v>2012</v>
      </c>
      <c r="D2818" s="329" t="s">
        <v>214</v>
      </c>
      <c r="E2818" s="331">
        <v>9</v>
      </c>
      <c r="F2818" s="320" t="str">
        <f t="shared" si="43"/>
        <v>NO_EX_M_2012_1000 NAC_9</v>
      </c>
      <c r="G2818" s="663"/>
    </row>
    <row r="2819" spans="1:7" ht="13.5" thickBot="1" x14ac:dyDescent="0.25">
      <c r="A2819" s="369" t="str">
        <f>Cover!$G$25</f>
        <v>NO</v>
      </c>
      <c r="B2819" s="541" t="s">
        <v>220</v>
      </c>
      <c r="C2819" s="320">
        <v>2012</v>
      </c>
      <c r="D2819" s="329" t="s">
        <v>214</v>
      </c>
      <c r="E2819" s="331">
        <v>10</v>
      </c>
      <c r="F2819" s="320" t="str">
        <f t="shared" ref="F2819:F2882" si="44">CONCATENATE(A2819,"_",B2819,"_",C2819,"_",D2819,"_",E2819)</f>
        <v>NO_EX_M_2012_1000 NAC_10</v>
      </c>
      <c r="G2819" s="663"/>
    </row>
    <row r="2820" spans="1:7" ht="13.5" thickBot="1" x14ac:dyDescent="0.25">
      <c r="A2820" s="369" t="str">
        <f>Cover!$G$25</f>
        <v>NO</v>
      </c>
      <c r="B2820" s="541" t="s">
        <v>220</v>
      </c>
      <c r="C2820" s="320">
        <v>2012</v>
      </c>
      <c r="D2820" s="329" t="s">
        <v>214</v>
      </c>
      <c r="E2820" s="331" t="s">
        <v>136</v>
      </c>
      <c r="F2820" s="320" t="str">
        <f t="shared" si="44"/>
        <v>NO_EX_M_2012_1000 NAC_10_1</v>
      </c>
      <c r="G2820" s="663"/>
    </row>
    <row r="2821" spans="1:7" ht="13.5" thickBot="1" x14ac:dyDescent="0.25">
      <c r="A2821" s="369" t="str">
        <f>Cover!$G$25</f>
        <v>NO</v>
      </c>
      <c r="B2821" s="541" t="s">
        <v>220</v>
      </c>
      <c r="C2821" s="320">
        <v>2012</v>
      </c>
      <c r="D2821" s="329" t="s">
        <v>214</v>
      </c>
      <c r="E2821" s="331" t="s">
        <v>137</v>
      </c>
      <c r="F2821" s="320" t="str">
        <f t="shared" si="44"/>
        <v>NO_EX_M_2012_1000 NAC_10_1_1</v>
      </c>
      <c r="G2821" s="663"/>
    </row>
    <row r="2822" spans="1:7" ht="13.5" thickBot="1" x14ac:dyDescent="0.25">
      <c r="A2822" s="369" t="str">
        <f>Cover!$G$25</f>
        <v>NO</v>
      </c>
      <c r="B2822" s="541" t="s">
        <v>220</v>
      </c>
      <c r="C2822" s="320">
        <v>2012</v>
      </c>
      <c r="D2822" s="329" t="s">
        <v>214</v>
      </c>
      <c r="E2822" s="331" t="s">
        <v>138</v>
      </c>
      <c r="F2822" s="320" t="str">
        <f t="shared" si="44"/>
        <v>NO_EX_M_2012_1000 NAC_10_1_2</v>
      </c>
      <c r="G2822" s="663"/>
    </row>
    <row r="2823" spans="1:7" ht="13.5" thickBot="1" x14ac:dyDescent="0.25">
      <c r="A2823" s="369" t="str">
        <f>Cover!$G$25</f>
        <v>NO</v>
      </c>
      <c r="B2823" s="541" t="s">
        <v>220</v>
      </c>
      <c r="C2823" s="320">
        <v>2012</v>
      </c>
      <c r="D2823" s="329" t="s">
        <v>214</v>
      </c>
      <c r="E2823" s="331" t="s">
        <v>139</v>
      </c>
      <c r="F2823" s="320" t="str">
        <f t="shared" si="44"/>
        <v>NO_EX_M_2012_1000 NAC_10_1_3</v>
      </c>
      <c r="G2823" s="663"/>
    </row>
    <row r="2824" spans="1:7" ht="13.5" thickBot="1" x14ac:dyDescent="0.25">
      <c r="A2824" s="369" t="str">
        <f>Cover!$G$25</f>
        <v>NO</v>
      </c>
      <c r="B2824" s="541" t="s">
        <v>220</v>
      </c>
      <c r="C2824" s="320">
        <v>2012</v>
      </c>
      <c r="D2824" s="329" t="s">
        <v>214</v>
      </c>
      <c r="E2824" s="331" t="s">
        <v>140</v>
      </c>
      <c r="F2824" s="320" t="str">
        <f t="shared" si="44"/>
        <v>NO_EX_M_2012_1000 NAC_10_1_4</v>
      </c>
      <c r="G2824" s="663"/>
    </row>
    <row r="2825" spans="1:7" ht="13.5" thickBot="1" x14ac:dyDescent="0.25">
      <c r="A2825" s="369" t="str">
        <f>Cover!$G$25</f>
        <v>NO</v>
      </c>
      <c r="B2825" s="541" t="s">
        <v>220</v>
      </c>
      <c r="C2825" s="320">
        <v>2012</v>
      </c>
      <c r="D2825" s="329" t="s">
        <v>214</v>
      </c>
      <c r="E2825" s="331" t="s">
        <v>141</v>
      </c>
      <c r="F2825" s="320" t="str">
        <f t="shared" si="44"/>
        <v>NO_EX_M_2012_1000 NAC_10_2</v>
      </c>
      <c r="G2825" s="663"/>
    </row>
    <row r="2826" spans="1:7" ht="13.5" thickBot="1" x14ac:dyDescent="0.25">
      <c r="A2826" s="369" t="str">
        <f>Cover!$G$25</f>
        <v>NO</v>
      </c>
      <c r="B2826" s="541" t="s">
        <v>220</v>
      </c>
      <c r="C2826" s="320">
        <v>2012</v>
      </c>
      <c r="D2826" s="329" t="s">
        <v>214</v>
      </c>
      <c r="E2826" s="331" t="s">
        <v>142</v>
      </c>
      <c r="F2826" s="320" t="str">
        <f t="shared" si="44"/>
        <v>NO_EX_M_2012_1000 NAC_10_3</v>
      </c>
      <c r="G2826" s="663"/>
    </row>
    <row r="2827" spans="1:7" ht="13.5" thickBot="1" x14ac:dyDescent="0.25">
      <c r="A2827" s="369" t="str">
        <f>Cover!$G$25</f>
        <v>NO</v>
      </c>
      <c r="B2827" s="541" t="s">
        <v>220</v>
      </c>
      <c r="C2827" s="320">
        <v>2012</v>
      </c>
      <c r="D2827" s="329" t="s">
        <v>214</v>
      </c>
      <c r="E2827" s="331" t="s">
        <v>143</v>
      </c>
      <c r="F2827" s="320" t="str">
        <f t="shared" si="44"/>
        <v>NO_EX_M_2012_1000 NAC_10_3_1</v>
      </c>
      <c r="G2827" s="663"/>
    </row>
    <row r="2828" spans="1:7" ht="13.5" thickBot="1" x14ac:dyDescent="0.25">
      <c r="A2828" s="369" t="str">
        <f>Cover!$G$25</f>
        <v>NO</v>
      </c>
      <c r="B2828" s="541" t="s">
        <v>220</v>
      </c>
      <c r="C2828" s="320">
        <v>2012</v>
      </c>
      <c r="D2828" s="329" t="s">
        <v>214</v>
      </c>
      <c r="E2828" s="331" t="s">
        <v>144</v>
      </c>
      <c r="F2828" s="320" t="str">
        <f t="shared" si="44"/>
        <v>NO_EX_M_2012_1000 NAC_10_3_2</v>
      </c>
      <c r="G2828" s="663"/>
    </row>
    <row r="2829" spans="1:7" ht="13.5" thickBot="1" x14ac:dyDescent="0.25">
      <c r="A2829" s="369" t="str">
        <f>Cover!$G$25</f>
        <v>NO</v>
      </c>
      <c r="B2829" s="541" t="s">
        <v>220</v>
      </c>
      <c r="C2829" s="320">
        <v>2012</v>
      </c>
      <c r="D2829" s="329" t="s">
        <v>214</v>
      </c>
      <c r="E2829" s="331" t="s">
        <v>145</v>
      </c>
      <c r="F2829" s="320" t="str">
        <f t="shared" si="44"/>
        <v>NO_EX_M_2012_1000 NAC_10_3_3</v>
      </c>
      <c r="G2829" s="663"/>
    </row>
    <row r="2830" spans="1:7" ht="13.5" thickBot="1" x14ac:dyDescent="0.25">
      <c r="A2830" s="369" t="str">
        <f>Cover!$G$25</f>
        <v>NO</v>
      </c>
      <c r="B2830" s="541" t="s">
        <v>220</v>
      </c>
      <c r="C2830" s="320">
        <v>2012</v>
      </c>
      <c r="D2830" s="329" t="s">
        <v>214</v>
      </c>
      <c r="E2830" s="331" t="s">
        <v>146</v>
      </c>
      <c r="F2830" s="320" t="str">
        <f t="shared" si="44"/>
        <v>NO_EX_M_2012_1000 NAC_10_3_4</v>
      </c>
      <c r="G2830" s="663"/>
    </row>
    <row r="2831" spans="1:7" ht="13.5" thickBot="1" x14ac:dyDescent="0.25">
      <c r="A2831" s="369" t="str">
        <f>Cover!$G$25</f>
        <v>NO</v>
      </c>
      <c r="B2831" s="541" t="s">
        <v>220</v>
      </c>
      <c r="C2831" s="320">
        <v>2012</v>
      </c>
      <c r="D2831" s="329" t="s">
        <v>214</v>
      </c>
      <c r="E2831" s="331" t="s">
        <v>147</v>
      </c>
      <c r="F2831" s="320" t="str">
        <f t="shared" si="44"/>
        <v>NO_EX_M_2012_1000 NAC_10_4</v>
      </c>
      <c r="G2831" s="663"/>
    </row>
    <row r="2832" spans="1:7" ht="13.5" thickBot="1" x14ac:dyDescent="0.25">
      <c r="A2832" s="369" t="str">
        <f>Cover!$G$25</f>
        <v>NO</v>
      </c>
      <c r="B2832" s="541" t="s">
        <v>219</v>
      </c>
      <c r="C2832" s="320">
        <v>2012</v>
      </c>
      <c r="D2832" s="329" t="s">
        <v>291</v>
      </c>
      <c r="E2832" s="331">
        <v>1</v>
      </c>
      <c r="F2832" s="320" t="str">
        <f t="shared" si="44"/>
        <v>NO_EX_X_2012_1000 m3_1</v>
      </c>
      <c r="G2832" s="663"/>
    </row>
    <row r="2833" spans="1:7" ht="13.5" thickBot="1" x14ac:dyDescent="0.25">
      <c r="A2833" s="369" t="str">
        <f>Cover!$G$25</f>
        <v>NO</v>
      </c>
      <c r="B2833" s="541" t="s">
        <v>219</v>
      </c>
      <c r="C2833" s="320">
        <v>2012</v>
      </c>
      <c r="D2833" s="329" t="s">
        <v>291</v>
      </c>
      <c r="E2833" s="331" t="s">
        <v>93</v>
      </c>
      <c r="F2833" s="320" t="str">
        <f t="shared" si="44"/>
        <v>NO_EX_X_2012_1000 m3_1_1</v>
      </c>
      <c r="G2833" s="663"/>
    </row>
    <row r="2834" spans="1:7" ht="13.5" thickBot="1" x14ac:dyDescent="0.25">
      <c r="A2834" s="369" t="str">
        <f>Cover!$G$25</f>
        <v>NO</v>
      </c>
      <c r="B2834" s="324" t="s">
        <v>219</v>
      </c>
      <c r="C2834" s="320">
        <v>2012</v>
      </c>
      <c r="D2834" s="338" t="s">
        <v>291</v>
      </c>
      <c r="E2834" s="338" t="s">
        <v>96</v>
      </c>
      <c r="F2834" s="320" t="str">
        <f t="shared" si="44"/>
        <v>NO_EX_X_2012_1000 m3_1_2</v>
      </c>
      <c r="G2834" s="663"/>
    </row>
    <row r="2835" spans="1:7" ht="13.5" thickBot="1" x14ac:dyDescent="0.25">
      <c r="A2835" s="369" t="str">
        <f>Cover!$G$25</f>
        <v>NO</v>
      </c>
      <c r="B2835" s="322" t="s">
        <v>219</v>
      </c>
      <c r="C2835" s="320">
        <v>2012</v>
      </c>
      <c r="D2835" s="331" t="s">
        <v>291</v>
      </c>
      <c r="E2835" s="331" t="s">
        <v>97</v>
      </c>
      <c r="F2835" s="320" t="str">
        <f t="shared" si="44"/>
        <v>NO_EX_X_2012_1000 m3_1_2_C</v>
      </c>
      <c r="G2835" s="663"/>
    </row>
    <row r="2836" spans="1:7" ht="13.5" thickBot="1" x14ac:dyDescent="0.25">
      <c r="A2836" s="369" t="str">
        <f>Cover!$G$25</f>
        <v>NO</v>
      </c>
      <c r="B2836" s="322" t="s">
        <v>219</v>
      </c>
      <c r="C2836" s="320">
        <v>2012</v>
      </c>
      <c r="D2836" s="331" t="s">
        <v>291</v>
      </c>
      <c r="E2836" s="331" t="s">
        <v>98</v>
      </c>
      <c r="F2836" s="320" t="str">
        <f t="shared" si="44"/>
        <v>NO_EX_X_2012_1000 m3_1_2_NC</v>
      </c>
      <c r="G2836" s="663"/>
    </row>
    <row r="2837" spans="1:7" ht="13.5" thickBot="1" x14ac:dyDescent="0.25">
      <c r="A2837" s="369" t="str">
        <f>Cover!$G$25</f>
        <v>NO</v>
      </c>
      <c r="B2837" s="322" t="s">
        <v>219</v>
      </c>
      <c r="C2837" s="320">
        <v>2012</v>
      </c>
      <c r="D2837" s="331" t="s">
        <v>291</v>
      </c>
      <c r="E2837" s="331" t="s">
        <v>99</v>
      </c>
      <c r="F2837" s="320" t="str">
        <f t="shared" si="44"/>
        <v>NO_EX_X_2012_1000 m3_1_2_NC_T</v>
      </c>
      <c r="G2837" s="663"/>
    </row>
    <row r="2838" spans="1:7" ht="13.5" thickBot="1" x14ac:dyDescent="0.25">
      <c r="A2838" s="369" t="str">
        <f>Cover!$G$25</f>
        <v>NO</v>
      </c>
      <c r="B2838" s="322" t="s">
        <v>219</v>
      </c>
      <c r="C2838" s="320">
        <v>2012</v>
      </c>
      <c r="D2838" s="331" t="s">
        <v>360</v>
      </c>
      <c r="E2838" s="331">
        <v>2</v>
      </c>
      <c r="F2838" s="320" t="str">
        <f t="shared" si="44"/>
        <v>NO_EX_X_2012_1000 mt_2</v>
      </c>
      <c r="G2838" s="663"/>
    </row>
    <row r="2839" spans="1:7" ht="13.5" thickBot="1" x14ac:dyDescent="0.25">
      <c r="A2839" s="369" t="str">
        <f>Cover!$G$25</f>
        <v>NO</v>
      </c>
      <c r="B2839" s="322" t="s">
        <v>219</v>
      </c>
      <c r="C2839" s="320">
        <v>2012</v>
      </c>
      <c r="D2839" s="331" t="s">
        <v>291</v>
      </c>
      <c r="E2839" s="331">
        <v>3</v>
      </c>
      <c r="F2839" s="320" t="str">
        <f t="shared" si="44"/>
        <v>NO_EX_X_2012_1000 m3_3</v>
      </c>
      <c r="G2839" s="663"/>
    </row>
    <row r="2840" spans="1:7" ht="13.5" thickBot="1" x14ac:dyDescent="0.25">
      <c r="A2840" s="369" t="str">
        <f>Cover!$G$25</f>
        <v>NO</v>
      </c>
      <c r="B2840" s="322" t="s">
        <v>219</v>
      </c>
      <c r="C2840" s="320">
        <v>2012</v>
      </c>
      <c r="D2840" s="331" t="s">
        <v>291</v>
      </c>
      <c r="E2840" s="331" t="s">
        <v>378</v>
      </c>
      <c r="F2840" s="320" t="str">
        <f t="shared" si="44"/>
        <v>NO_EX_X_2012_1000 m3_3_1</v>
      </c>
      <c r="G2840" s="663"/>
    </row>
    <row r="2841" spans="1:7" ht="13.5" thickBot="1" x14ac:dyDescent="0.25">
      <c r="A2841" s="369" t="str">
        <f>Cover!$G$25</f>
        <v>NO</v>
      </c>
      <c r="B2841" s="322" t="s">
        <v>219</v>
      </c>
      <c r="C2841" s="320">
        <v>2012</v>
      </c>
      <c r="D2841" s="331" t="s">
        <v>291</v>
      </c>
      <c r="E2841" s="331" t="s">
        <v>379</v>
      </c>
      <c r="F2841" s="320" t="str">
        <f t="shared" si="44"/>
        <v>NO_EX_X_2012_1000 m3_3_2</v>
      </c>
      <c r="G2841" s="663"/>
    </row>
    <row r="2842" spans="1:7" ht="13.5" thickBot="1" x14ac:dyDescent="0.25">
      <c r="A2842" s="369" t="str">
        <f>Cover!$G$25</f>
        <v>NO</v>
      </c>
      <c r="B2842" s="322" t="s">
        <v>219</v>
      </c>
      <c r="C2842" s="320">
        <v>2012</v>
      </c>
      <c r="D2842" s="331" t="s">
        <v>360</v>
      </c>
      <c r="E2842" s="331">
        <v>4</v>
      </c>
      <c r="F2842" s="320" t="str">
        <f t="shared" si="44"/>
        <v>NO_EX_X_2012_1000 mt_4</v>
      </c>
      <c r="G2842" s="663"/>
    </row>
    <row r="2843" spans="1:7" ht="13.5" thickBot="1" x14ac:dyDescent="0.25">
      <c r="A2843" s="369" t="str">
        <f>Cover!$G$25</f>
        <v>NO</v>
      </c>
      <c r="B2843" s="322" t="s">
        <v>219</v>
      </c>
      <c r="C2843" s="320">
        <v>2012</v>
      </c>
      <c r="D2843" s="331" t="s">
        <v>360</v>
      </c>
      <c r="E2843" s="331" t="s">
        <v>380</v>
      </c>
      <c r="F2843" s="320" t="str">
        <f t="shared" si="44"/>
        <v>NO_EX_X_2012_1000 mt_4_1</v>
      </c>
      <c r="G2843" s="663"/>
    </row>
    <row r="2844" spans="1:7" ht="13.5" thickBot="1" x14ac:dyDescent="0.25">
      <c r="A2844" s="369" t="str">
        <f>Cover!$G$25</f>
        <v>NO</v>
      </c>
      <c r="B2844" s="322" t="s">
        <v>219</v>
      </c>
      <c r="C2844" s="320">
        <v>2012</v>
      </c>
      <c r="D2844" s="331" t="s">
        <v>360</v>
      </c>
      <c r="E2844" s="331" t="s">
        <v>381</v>
      </c>
      <c r="F2844" s="320" t="str">
        <f t="shared" si="44"/>
        <v>NO_EX_X_2012_1000 mt_4_2</v>
      </c>
      <c r="G2844" s="663"/>
    </row>
    <row r="2845" spans="1:7" ht="13.5" thickBot="1" x14ac:dyDescent="0.25">
      <c r="A2845" s="369" t="str">
        <f>Cover!$G$25</f>
        <v>NO</v>
      </c>
      <c r="B2845" s="322" t="s">
        <v>219</v>
      </c>
      <c r="C2845" s="320">
        <v>2012</v>
      </c>
      <c r="D2845" s="331" t="s">
        <v>291</v>
      </c>
      <c r="E2845" s="331">
        <v>5</v>
      </c>
      <c r="F2845" s="320" t="str">
        <f t="shared" si="44"/>
        <v>NO_EX_X_2012_1000 m3_5</v>
      </c>
      <c r="G2845" s="663"/>
    </row>
    <row r="2846" spans="1:7" ht="13.5" thickBot="1" x14ac:dyDescent="0.25">
      <c r="A2846" s="369" t="str">
        <f>Cover!$G$25</f>
        <v>NO</v>
      </c>
      <c r="B2846" s="322" t="s">
        <v>219</v>
      </c>
      <c r="C2846" s="320">
        <v>2012</v>
      </c>
      <c r="D2846" s="331" t="s">
        <v>291</v>
      </c>
      <c r="E2846" s="331" t="s">
        <v>109</v>
      </c>
      <c r="F2846" s="320" t="str">
        <f t="shared" si="44"/>
        <v>NO_EX_X_2012_1000 m3_5_C</v>
      </c>
      <c r="G2846" s="663"/>
    </row>
    <row r="2847" spans="1:7" ht="13.5" thickBot="1" x14ac:dyDescent="0.25">
      <c r="A2847" s="369" t="str">
        <f>Cover!$G$25</f>
        <v>NO</v>
      </c>
      <c r="B2847" s="322" t="s">
        <v>219</v>
      </c>
      <c r="C2847" s="320">
        <v>2012</v>
      </c>
      <c r="D2847" s="331" t="s">
        <v>291</v>
      </c>
      <c r="E2847" s="331" t="s">
        <v>110</v>
      </c>
      <c r="F2847" s="320" t="str">
        <f t="shared" si="44"/>
        <v>NO_EX_X_2012_1000 m3_5_NC</v>
      </c>
      <c r="G2847" s="663"/>
    </row>
    <row r="2848" spans="1:7" ht="13.5" thickBot="1" x14ac:dyDescent="0.25">
      <c r="A2848" s="369" t="str">
        <f>Cover!$G$25</f>
        <v>NO</v>
      </c>
      <c r="B2848" s="322" t="s">
        <v>219</v>
      </c>
      <c r="C2848" s="320">
        <v>2012</v>
      </c>
      <c r="D2848" s="331" t="s">
        <v>291</v>
      </c>
      <c r="E2848" s="331" t="s">
        <v>111</v>
      </c>
      <c r="F2848" s="320" t="str">
        <f t="shared" si="44"/>
        <v>NO_EX_X_2012_1000 m3_5_NC_T</v>
      </c>
      <c r="G2848" s="663"/>
    </row>
    <row r="2849" spans="1:7" ht="13.5" thickBot="1" x14ac:dyDescent="0.25">
      <c r="A2849" s="369" t="str">
        <f>Cover!$G$25</f>
        <v>NO</v>
      </c>
      <c r="B2849" s="322" t="s">
        <v>219</v>
      </c>
      <c r="C2849" s="320">
        <v>2012</v>
      </c>
      <c r="D2849" s="331" t="s">
        <v>291</v>
      </c>
      <c r="E2849" s="331">
        <v>6</v>
      </c>
      <c r="F2849" s="320" t="str">
        <f t="shared" si="44"/>
        <v>NO_EX_X_2012_1000 m3_6</v>
      </c>
      <c r="G2849" s="663"/>
    </row>
    <row r="2850" spans="1:7" ht="13.5" thickBot="1" x14ac:dyDescent="0.25">
      <c r="A2850" s="369" t="str">
        <f>Cover!$G$25</f>
        <v>NO</v>
      </c>
      <c r="B2850" s="322" t="s">
        <v>219</v>
      </c>
      <c r="C2850" s="320">
        <v>2012</v>
      </c>
      <c r="D2850" s="331" t="s">
        <v>291</v>
      </c>
      <c r="E2850" s="331" t="s">
        <v>112</v>
      </c>
      <c r="F2850" s="320" t="str">
        <f t="shared" si="44"/>
        <v>NO_EX_X_2012_1000 m3_6_1</v>
      </c>
      <c r="G2850" s="663"/>
    </row>
    <row r="2851" spans="1:7" ht="13.5" thickBot="1" x14ac:dyDescent="0.25">
      <c r="A2851" s="369" t="str">
        <f>Cover!$G$25</f>
        <v>NO</v>
      </c>
      <c r="B2851" s="322" t="s">
        <v>219</v>
      </c>
      <c r="C2851" s="320">
        <v>2012</v>
      </c>
      <c r="D2851" s="331" t="s">
        <v>291</v>
      </c>
      <c r="E2851" s="331" t="s">
        <v>113</v>
      </c>
      <c r="F2851" s="320" t="str">
        <f t="shared" si="44"/>
        <v>NO_EX_X_2012_1000 m3_6_1_C</v>
      </c>
      <c r="G2851" s="663"/>
    </row>
    <row r="2852" spans="1:7" ht="13.5" thickBot="1" x14ac:dyDescent="0.25">
      <c r="A2852" s="369" t="str">
        <f>Cover!$G$25</f>
        <v>NO</v>
      </c>
      <c r="B2852" s="322" t="s">
        <v>219</v>
      </c>
      <c r="C2852" s="320">
        <v>2012</v>
      </c>
      <c r="D2852" s="322" t="s">
        <v>291</v>
      </c>
      <c r="E2852" s="331" t="s">
        <v>114</v>
      </c>
      <c r="F2852" s="320" t="str">
        <f t="shared" si="44"/>
        <v>NO_EX_X_2012_1000 m3_6_1_NC</v>
      </c>
      <c r="G2852" s="663"/>
    </row>
    <row r="2853" spans="1:7" ht="13.5" thickBot="1" x14ac:dyDescent="0.25">
      <c r="A2853" s="369" t="str">
        <f>Cover!$G$25</f>
        <v>NO</v>
      </c>
      <c r="B2853" s="322" t="s">
        <v>219</v>
      </c>
      <c r="C2853" s="320">
        <v>2012</v>
      </c>
      <c r="D2853" s="331" t="s">
        <v>291</v>
      </c>
      <c r="E2853" s="331" t="s">
        <v>115</v>
      </c>
      <c r="F2853" s="320" t="str">
        <f t="shared" si="44"/>
        <v>NO_EX_X_2012_1000 m3_6_1_NC_T</v>
      </c>
      <c r="G2853" s="663"/>
    </row>
    <row r="2854" spans="1:7" ht="13.5" thickBot="1" x14ac:dyDescent="0.25">
      <c r="A2854" s="369" t="str">
        <f>Cover!$G$25</f>
        <v>NO</v>
      </c>
      <c r="B2854" s="322" t="s">
        <v>219</v>
      </c>
      <c r="C2854" s="320">
        <v>2012</v>
      </c>
      <c r="D2854" s="331" t="s">
        <v>291</v>
      </c>
      <c r="E2854" s="331" t="s">
        <v>116</v>
      </c>
      <c r="F2854" s="320" t="str">
        <f t="shared" si="44"/>
        <v>NO_EX_X_2012_1000 m3_6_2</v>
      </c>
      <c r="G2854" s="663"/>
    </row>
    <row r="2855" spans="1:7" ht="13.5" thickBot="1" x14ac:dyDescent="0.25">
      <c r="A2855" s="369" t="str">
        <f>Cover!$G$25</f>
        <v>NO</v>
      </c>
      <c r="B2855" s="322" t="s">
        <v>219</v>
      </c>
      <c r="C2855" s="320">
        <v>2012</v>
      </c>
      <c r="D2855" s="331" t="s">
        <v>291</v>
      </c>
      <c r="E2855" s="331" t="s">
        <v>117</v>
      </c>
      <c r="F2855" s="320" t="str">
        <f t="shared" si="44"/>
        <v>NO_EX_X_2012_1000 m3_6_2_C</v>
      </c>
      <c r="G2855" s="663"/>
    </row>
    <row r="2856" spans="1:7" ht="13.5" thickBot="1" x14ac:dyDescent="0.25">
      <c r="A2856" s="369" t="str">
        <f>Cover!$G$25</f>
        <v>NO</v>
      </c>
      <c r="B2856" s="322" t="s">
        <v>219</v>
      </c>
      <c r="C2856" s="320">
        <v>2012</v>
      </c>
      <c r="D2856" s="331" t="s">
        <v>291</v>
      </c>
      <c r="E2856" s="331" t="s">
        <v>118</v>
      </c>
      <c r="F2856" s="320" t="str">
        <f t="shared" si="44"/>
        <v>NO_EX_X_2012_1000 m3_6_2_NC</v>
      </c>
      <c r="G2856" s="663"/>
    </row>
    <row r="2857" spans="1:7" ht="13.5" thickBot="1" x14ac:dyDescent="0.25">
      <c r="A2857" s="369" t="str">
        <f>Cover!$G$25</f>
        <v>NO</v>
      </c>
      <c r="B2857" s="322" t="s">
        <v>219</v>
      </c>
      <c r="C2857" s="320">
        <v>2012</v>
      </c>
      <c r="D2857" s="331" t="s">
        <v>291</v>
      </c>
      <c r="E2857" s="331" t="s">
        <v>119</v>
      </c>
      <c r="F2857" s="320" t="str">
        <f t="shared" si="44"/>
        <v>NO_EX_X_2012_1000 m3_6_2_NC_T</v>
      </c>
      <c r="G2857" s="663"/>
    </row>
    <row r="2858" spans="1:7" ht="13.5" thickBot="1" x14ac:dyDescent="0.25">
      <c r="A2858" s="369" t="str">
        <f>Cover!$G$25</f>
        <v>NO</v>
      </c>
      <c r="B2858" s="322" t="s">
        <v>219</v>
      </c>
      <c r="C2858" s="320">
        <v>2012</v>
      </c>
      <c r="D2858" s="331" t="s">
        <v>291</v>
      </c>
      <c r="E2858" s="331" t="s">
        <v>120</v>
      </c>
      <c r="F2858" s="320" t="str">
        <f t="shared" si="44"/>
        <v>NO_EX_X_2012_1000 m3_6_3</v>
      </c>
      <c r="G2858" s="663"/>
    </row>
    <row r="2859" spans="1:7" ht="13.5" thickBot="1" x14ac:dyDescent="0.25">
      <c r="A2859" s="369" t="str">
        <f>Cover!$G$25</f>
        <v>NO</v>
      </c>
      <c r="B2859" s="322" t="s">
        <v>219</v>
      </c>
      <c r="C2859" s="320">
        <v>2012</v>
      </c>
      <c r="D2859" s="331" t="s">
        <v>291</v>
      </c>
      <c r="E2859" s="331" t="s">
        <v>121</v>
      </c>
      <c r="F2859" s="320" t="str">
        <f t="shared" si="44"/>
        <v>NO_EX_X_2012_1000 m3_6_3_1</v>
      </c>
      <c r="G2859" s="663"/>
    </row>
    <row r="2860" spans="1:7" ht="13.5" thickBot="1" x14ac:dyDescent="0.25">
      <c r="A2860" s="369" t="str">
        <f>Cover!$G$25</f>
        <v>NO</v>
      </c>
      <c r="B2860" s="322" t="s">
        <v>219</v>
      </c>
      <c r="C2860" s="320">
        <v>2012</v>
      </c>
      <c r="D2860" s="331" t="s">
        <v>291</v>
      </c>
      <c r="E2860" s="331" t="s">
        <v>122</v>
      </c>
      <c r="F2860" s="320" t="str">
        <f t="shared" si="44"/>
        <v>NO_EX_X_2012_1000 m3_6_4</v>
      </c>
      <c r="G2860" s="663"/>
    </row>
    <row r="2861" spans="1:7" ht="13.5" thickBot="1" x14ac:dyDescent="0.25">
      <c r="A2861" s="369" t="str">
        <f>Cover!$G$25</f>
        <v>NO</v>
      </c>
      <c r="B2861" s="322" t="s">
        <v>219</v>
      </c>
      <c r="C2861" s="320">
        <v>2012</v>
      </c>
      <c r="D2861" s="331" t="s">
        <v>291</v>
      </c>
      <c r="E2861" s="331" t="s">
        <v>123</v>
      </c>
      <c r="F2861" s="320" t="str">
        <f t="shared" si="44"/>
        <v>NO_EX_X_2012_1000 m3_6_4_1</v>
      </c>
      <c r="G2861" s="663"/>
    </row>
    <row r="2862" spans="1:7" ht="13.5" thickBot="1" x14ac:dyDescent="0.25">
      <c r="A2862" s="369" t="str">
        <f>Cover!$G$25</f>
        <v>NO</v>
      </c>
      <c r="B2862" s="322" t="s">
        <v>219</v>
      </c>
      <c r="C2862" s="320">
        <v>2012</v>
      </c>
      <c r="D2862" s="331" t="s">
        <v>291</v>
      </c>
      <c r="E2862" s="331" t="s">
        <v>124</v>
      </c>
      <c r="F2862" s="320" t="str">
        <f t="shared" si="44"/>
        <v>NO_EX_X_2012_1000 m3_6_4_2</v>
      </c>
      <c r="G2862" s="663"/>
    </row>
    <row r="2863" spans="1:7" ht="13.5" thickBot="1" x14ac:dyDescent="0.25">
      <c r="A2863" s="369" t="str">
        <f>Cover!$G$25</f>
        <v>NO</v>
      </c>
      <c r="B2863" s="322" t="s">
        <v>219</v>
      </c>
      <c r="C2863" s="320">
        <v>2012</v>
      </c>
      <c r="D2863" s="331" t="s">
        <v>291</v>
      </c>
      <c r="E2863" s="331" t="s">
        <v>125</v>
      </c>
      <c r="F2863" s="320" t="str">
        <f t="shared" si="44"/>
        <v>NO_EX_X_2012_1000 m3_6_4_3</v>
      </c>
      <c r="G2863" s="663"/>
    </row>
    <row r="2864" spans="1:7" ht="13.5" thickBot="1" x14ac:dyDescent="0.25">
      <c r="A2864" s="369" t="str">
        <f>Cover!$G$25</f>
        <v>NO</v>
      </c>
      <c r="B2864" s="322" t="s">
        <v>219</v>
      </c>
      <c r="C2864" s="320">
        <v>2012</v>
      </c>
      <c r="D2864" s="331" t="s">
        <v>360</v>
      </c>
      <c r="E2864" s="331">
        <v>7</v>
      </c>
      <c r="F2864" s="320" t="str">
        <f t="shared" si="44"/>
        <v>NO_EX_X_2012_1000 mt_7</v>
      </c>
      <c r="G2864" s="663"/>
    </row>
    <row r="2865" spans="1:7" ht="13.5" thickBot="1" x14ac:dyDescent="0.25">
      <c r="A2865" s="369" t="str">
        <f>Cover!$G$25</f>
        <v>NO</v>
      </c>
      <c r="B2865" s="322" t="s">
        <v>219</v>
      </c>
      <c r="C2865" s="320">
        <v>2012</v>
      </c>
      <c r="D2865" s="331" t="s">
        <v>360</v>
      </c>
      <c r="E2865" s="331" t="s">
        <v>126</v>
      </c>
      <c r="F2865" s="320" t="str">
        <f t="shared" si="44"/>
        <v>NO_EX_X_2012_1000 mt_7_1</v>
      </c>
      <c r="G2865" s="663"/>
    </row>
    <row r="2866" spans="1:7" ht="13.5" thickBot="1" x14ac:dyDescent="0.25">
      <c r="A2866" s="369" t="str">
        <f>Cover!$G$25</f>
        <v>NO</v>
      </c>
      <c r="B2866" s="322" t="s">
        <v>219</v>
      </c>
      <c r="C2866" s="320">
        <v>2012</v>
      </c>
      <c r="D2866" s="331" t="s">
        <v>360</v>
      </c>
      <c r="E2866" s="331" t="s">
        <v>127</v>
      </c>
      <c r="F2866" s="320" t="str">
        <f t="shared" si="44"/>
        <v>NO_EX_X_2012_1000 mt_7_2</v>
      </c>
      <c r="G2866" s="663"/>
    </row>
    <row r="2867" spans="1:7" ht="13.5" thickBot="1" x14ac:dyDescent="0.25">
      <c r="A2867" s="369" t="str">
        <f>Cover!$G$25</f>
        <v>NO</v>
      </c>
      <c r="B2867" s="322" t="s">
        <v>219</v>
      </c>
      <c r="C2867" s="320">
        <v>2012</v>
      </c>
      <c r="D2867" s="331" t="s">
        <v>360</v>
      </c>
      <c r="E2867" s="331" t="s">
        <v>128</v>
      </c>
      <c r="F2867" s="320" t="str">
        <f t="shared" si="44"/>
        <v>NO_EX_X_2012_1000 mt_7_3</v>
      </c>
      <c r="G2867" s="663"/>
    </row>
    <row r="2868" spans="1:7" ht="13.5" thickBot="1" x14ac:dyDescent="0.25">
      <c r="A2868" s="369" t="str">
        <f>Cover!$G$25</f>
        <v>NO</v>
      </c>
      <c r="B2868" s="322" t="s">
        <v>219</v>
      </c>
      <c r="C2868" s="320">
        <v>2012</v>
      </c>
      <c r="D2868" s="331" t="s">
        <v>360</v>
      </c>
      <c r="E2868" s="331" t="s">
        <v>129</v>
      </c>
      <c r="F2868" s="320" t="str">
        <f t="shared" si="44"/>
        <v>NO_EX_X_2012_1000 mt_7_3_1</v>
      </c>
      <c r="G2868" s="663"/>
    </row>
    <row r="2869" spans="1:7" ht="13.5" thickBot="1" x14ac:dyDescent="0.25">
      <c r="A2869" s="369" t="str">
        <f>Cover!$G$25</f>
        <v>NO</v>
      </c>
      <c r="B2869" s="322" t="s">
        <v>219</v>
      </c>
      <c r="C2869" s="320">
        <v>2012</v>
      </c>
      <c r="D2869" s="331" t="s">
        <v>360</v>
      </c>
      <c r="E2869" s="331" t="s">
        <v>130</v>
      </c>
      <c r="F2869" s="320" t="str">
        <f t="shared" si="44"/>
        <v>NO_EX_X_2012_1000 mt_7_3_2</v>
      </c>
      <c r="G2869" s="663"/>
    </row>
    <row r="2870" spans="1:7" ht="13.5" thickBot="1" x14ac:dyDescent="0.25">
      <c r="A2870" s="369" t="str">
        <f>Cover!$G$25</f>
        <v>NO</v>
      </c>
      <c r="B2870" s="322" t="s">
        <v>219</v>
      </c>
      <c r="C2870" s="320">
        <v>2012</v>
      </c>
      <c r="D2870" s="331" t="s">
        <v>360</v>
      </c>
      <c r="E2870" s="331" t="s">
        <v>131</v>
      </c>
      <c r="F2870" s="320" t="str">
        <f t="shared" si="44"/>
        <v>NO_EX_X_2012_1000 mt_7_3_3</v>
      </c>
      <c r="G2870" s="663"/>
    </row>
    <row r="2871" spans="1:7" ht="13.5" thickBot="1" x14ac:dyDescent="0.25">
      <c r="A2871" s="369" t="str">
        <f>Cover!$G$25</f>
        <v>NO</v>
      </c>
      <c r="B2871" s="322" t="s">
        <v>219</v>
      </c>
      <c r="C2871" s="320">
        <v>2012</v>
      </c>
      <c r="D2871" s="331" t="s">
        <v>360</v>
      </c>
      <c r="E2871" s="331" t="s">
        <v>132</v>
      </c>
      <c r="F2871" s="320" t="str">
        <f t="shared" si="44"/>
        <v>NO_EX_X_2012_1000 mt_7_3_4</v>
      </c>
      <c r="G2871" s="663"/>
    </row>
    <row r="2872" spans="1:7" ht="13.5" thickBot="1" x14ac:dyDescent="0.25">
      <c r="A2872" s="369" t="str">
        <f>Cover!$G$25</f>
        <v>NO</v>
      </c>
      <c r="B2872" s="322" t="s">
        <v>219</v>
      </c>
      <c r="C2872" s="320">
        <v>2012</v>
      </c>
      <c r="D2872" s="331" t="s">
        <v>360</v>
      </c>
      <c r="E2872" s="331" t="s">
        <v>133</v>
      </c>
      <c r="F2872" s="320" t="str">
        <f t="shared" si="44"/>
        <v>NO_EX_X_2012_1000 mt_7_4</v>
      </c>
      <c r="G2872" s="663"/>
    </row>
    <row r="2873" spans="1:7" ht="13.5" thickBot="1" x14ac:dyDescent="0.25">
      <c r="A2873" s="369" t="str">
        <f>Cover!$G$25</f>
        <v>NO</v>
      </c>
      <c r="B2873" s="322" t="s">
        <v>219</v>
      </c>
      <c r="C2873" s="320">
        <v>2012</v>
      </c>
      <c r="D2873" s="331" t="s">
        <v>360</v>
      </c>
      <c r="E2873" s="331">
        <v>8</v>
      </c>
      <c r="F2873" s="320" t="str">
        <f t="shared" si="44"/>
        <v>NO_EX_X_2012_1000 mt_8</v>
      </c>
      <c r="G2873" s="663"/>
    </row>
    <row r="2874" spans="1:7" ht="13.5" thickBot="1" x14ac:dyDescent="0.25">
      <c r="A2874" s="369" t="str">
        <f>Cover!$G$25</f>
        <v>NO</v>
      </c>
      <c r="B2874" s="322" t="s">
        <v>219</v>
      </c>
      <c r="C2874" s="320">
        <v>2012</v>
      </c>
      <c r="D2874" s="322" t="s">
        <v>360</v>
      </c>
      <c r="E2874" s="331" t="s">
        <v>134</v>
      </c>
      <c r="F2874" s="320" t="str">
        <f t="shared" si="44"/>
        <v>NO_EX_X_2012_1000 mt_8_1</v>
      </c>
      <c r="G2874" s="663"/>
    </row>
    <row r="2875" spans="1:7" ht="13.5" thickBot="1" x14ac:dyDescent="0.25">
      <c r="A2875" s="369" t="str">
        <f>Cover!$G$25</f>
        <v>NO</v>
      </c>
      <c r="B2875" s="322" t="s">
        <v>219</v>
      </c>
      <c r="C2875" s="320">
        <v>2012</v>
      </c>
      <c r="D2875" s="322" t="s">
        <v>360</v>
      </c>
      <c r="E2875" s="331" t="s">
        <v>135</v>
      </c>
      <c r="F2875" s="320" t="str">
        <f t="shared" si="44"/>
        <v>NO_EX_X_2012_1000 mt_8_2</v>
      </c>
      <c r="G2875" s="663"/>
    </row>
    <row r="2876" spans="1:7" ht="13.5" thickBot="1" x14ac:dyDescent="0.25">
      <c r="A2876" s="369" t="str">
        <f>Cover!$G$25</f>
        <v>NO</v>
      </c>
      <c r="B2876" s="322" t="s">
        <v>219</v>
      </c>
      <c r="C2876" s="320">
        <v>2012</v>
      </c>
      <c r="D2876" s="322" t="s">
        <v>360</v>
      </c>
      <c r="E2876" s="331">
        <v>9</v>
      </c>
      <c r="F2876" s="320" t="str">
        <f t="shared" si="44"/>
        <v>NO_EX_X_2012_1000 mt_9</v>
      </c>
      <c r="G2876" s="663"/>
    </row>
    <row r="2877" spans="1:7" ht="13.5" thickBot="1" x14ac:dyDescent="0.25">
      <c r="A2877" s="369" t="str">
        <f>Cover!$G$25</f>
        <v>NO</v>
      </c>
      <c r="B2877" s="322" t="s">
        <v>219</v>
      </c>
      <c r="C2877" s="320">
        <v>2012</v>
      </c>
      <c r="D2877" s="322" t="s">
        <v>360</v>
      </c>
      <c r="E2877" s="331">
        <v>10</v>
      </c>
      <c r="F2877" s="320" t="str">
        <f t="shared" si="44"/>
        <v>NO_EX_X_2012_1000 mt_10</v>
      </c>
      <c r="G2877" s="663"/>
    </row>
    <row r="2878" spans="1:7" ht="13.5" thickBot="1" x14ac:dyDescent="0.25">
      <c r="A2878" s="369" t="str">
        <f>Cover!$G$25</f>
        <v>NO</v>
      </c>
      <c r="B2878" s="322" t="s">
        <v>219</v>
      </c>
      <c r="C2878" s="320">
        <v>2012</v>
      </c>
      <c r="D2878" s="322" t="s">
        <v>360</v>
      </c>
      <c r="E2878" s="331" t="s">
        <v>136</v>
      </c>
      <c r="F2878" s="320" t="str">
        <f t="shared" si="44"/>
        <v>NO_EX_X_2012_1000 mt_10_1</v>
      </c>
      <c r="G2878" s="663"/>
    </row>
    <row r="2879" spans="1:7" ht="13.5" thickBot="1" x14ac:dyDescent="0.25">
      <c r="A2879" s="369" t="str">
        <f>Cover!$G$25</f>
        <v>NO</v>
      </c>
      <c r="B2879" s="322" t="s">
        <v>219</v>
      </c>
      <c r="C2879" s="320">
        <v>2012</v>
      </c>
      <c r="D2879" s="322" t="s">
        <v>360</v>
      </c>
      <c r="E2879" s="331" t="s">
        <v>137</v>
      </c>
      <c r="F2879" s="320" t="str">
        <f t="shared" si="44"/>
        <v>NO_EX_X_2012_1000 mt_10_1_1</v>
      </c>
      <c r="G2879" s="663"/>
    </row>
    <row r="2880" spans="1:7" ht="13.5" thickBot="1" x14ac:dyDescent="0.25">
      <c r="A2880" s="369" t="str">
        <f>Cover!$G$25</f>
        <v>NO</v>
      </c>
      <c r="B2880" s="322" t="s">
        <v>219</v>
      </c>
      <c r="C2880" s="320">
        <v>2012</v>
      </c>
      <c r="D2880" s="322" t="s">
        <v>360</v>
      </c>
      <c r="E2880" s="331" t="s">
        <v>138</v>
      </c>
      <c r="F2880" s="320" t="str">
        <f t="shared" si="44"/>
        <v>NO_EX_X_2012_1000 mt_10_1_2</v>
      </c>
      <c r="G2880" s="663"/>
    </row>
    <row r="2881" spans="1:7" ht="13.5" thickBot="1" x14ac:dyDescent="0.25">
      <c r="A2881" s="369" t="str">
        <f>Cover!$G$25</f>
        <v>NO</v>
      </c>
      <c r="B2881" s="322" t="s">
        <v>219</v>
      </c>
      <c r="C2881" s="320">
        <v>2012</v>
      </c>
      <c r="D2881" s="322" t="s">
        <v>360</v>
      </c>
      <c r="E2881" s="331" t="s">
        <v>139</v>
      </c>
      <c r="F2881" s="320" t="str">
        <f t="shared" si="44"/>
        <v>NO_EX_X_2012_1000 mt_10_1_3</v>
      </c>
      <c r="G2881" s="663"/>
    </row>
    <row r="2882" spans="1:7" ht="13.5" thickBot="1" x14ac:dyDescent="0.25">
      <c r="A2882" s="369" t="str">
        <f>Cover!$G$25</f>
        <v>NO</v>
      </c>
      <c r="B2882" s="322" t="s">
        <v>219</v>
      </c>
      <c r="C2882" s="320">
        <v>2012</v>
      </c>
      <c r="D2882" s="322" t="s">
        <v>360</v>
      </c>
      <c r="E2882" s="331" t="s">
        <v>140</v>
      </c>
      <c r="F2882" s="320" t="str">
        <f t="shared" si="44"/>
        <v>NO_EX_X_2012_1000 mt_10_1_4</v>
      </c>
      <c r="G2882" s="663"/>
    </row>
    <row r="2883" spans="1:7" ht="13.5" thickBot="1" x14ac:dyDescent="0.25">
      <c r="A2883" s="369" t="str">
        <f>Cover!$G$25</f>
        <v>NO</v>
      </c>
      <c r="B2883" s="322" t="s">
        <v>219</v>
      </c>
      <c r="C2883" s="320">
        <v>2012</v>
      </c>
      <c r="D2883" s="322" t="s">
        <v>360</v>
      </c>
      <c r="E2883" s="331" t="s">
        <v>141</v>
      </c>
      <c r="F2883" s="320" t="str">
        <f t="shared" ref="F2883:F2946" si="45">CONCATENATE(A2883,"_",B2883,"_",C2883,"_",D2883,"_",E2883)</f>
        <v>NO_EX_X_2012_1000 mt_10_2</v>
      </c>
      <c r="G2883" s="663"/>
    </row>
    <row r="2884" spans="1:7" ht="13.5" thickBot="1" x14ac:dyDescent="0.25">
      <c r="A2884" s="369" t="str">
        <f>Cover!$G$25</f>
        <v>NO</v>
      </c>
      <c r="B2884" s="322" t="s">
        <v>219</v>
      </c>
      <c r="C2884" s="320">
        <v>2012</v>
      </c>
      <c r="D2884" s="322" t="s">
        <v>360</v>
      </c>
      <c r="E2884" s="331" t="s">
        <v>142</v>
      </c>
      <c r="F2884" s="320" t="str">
        <f t="shared" si="45"/>
        <v>NO_EX_X_2012_1000 mt_10_3</v>
      </c>
      <c r="G2884" s="663"/>
    </row>
    <row r="2885" spans="1:7" ht="13.5" thickBot="1" x14ac:dyDescent="0.25">
      <c r="A2885" s="369" t="str">
        <f>Cover!$G$25</f>
        <v>NO</v>
      </c>
      <c r="B2885" s="322" t="s">
        <v>219</v>
      </c>
      <c r="C2885" s="320">
        <v>2012</v>
      </c>
      <c r="D2885" s="322" t="s">
        <v>360</v>
      </c>
      <c r="E2885" s="331" t="s">
        <v>143</v>
      </c>
      <c r="F2885" s="320" t="str">
        <f t="shared" si="45"/>
        <v>NO_EX_X_2012_1000 mt_10_3_1</v>
      </c>
      <c r="G2885" s="663"/>
    </row>
    <row r="2886" spans="1:7" ht="13.5" thickBot="1" x14ac:dyDescent="0.25">
      <c r="A2886" s="369" t="str">
        <f>Cover!$G$25</f>
        <v>NO</v>
      </c>
      <c r="B2886" s="322" t="s">
        <v>219</v>
      </c>
      <c r="C2886" s="320">
        <v>2012</v>
      </c>
      <c r="D2886" s="322" t="s">
        <v>360</v>
      </c>
      <c r="E2886" s="331" t="s">
        <v>144</v>
      </c>
      <c r="F2886" s="320" t="str">
        <f t="shared" si="45"/>
        <v>NO_EX_X_2012_1000 mt_10_3_2</v>
      </c>
      <c r="G2886" s="663"/>
    </row>
    <row r="2887" spans="1:7" ht="13.5" thickBot="1" x14ac:dyDescent="0.25">
      <c r="A2887" s="369" t="str">
        <f>Cover!$G$25</f>
        <v>NO</v>
      </c>
      <c r="B2887" s="322" t="s">
        <v>219</v>
      </c>
      <c r="C2887" s="320">
        <v>2012</v>
      </c>
      <c r="D2887" s="322" t="s">
        <v>360</v>
      </c>
      <c r="E2887" s="331" t="s">
        <v>145</v>
      </c>
      <c r="F2887" s="320" t="str">
        <f t="shared" si="45"/>
        <v>NO_EX_X_2012_1000 mt_10_3_3</v>
      </c>
      <c r="G2887" s="663"/>
    </row>
    <row r="2888" spans="1:7" ht="13.5" thickBot="1" x14ac:dyDescent="0.25">
      <c r="A2888" s="369" t="str">
        <f>Cover!$G$25</f>
        <v>NO</v>
      </c>
      <c r="B2888" s="322" t="s">
        <v>219</v>
      </c>
      <c r="C2888" s="320">
        <v>2012</v>
      </c>
      <c r="D2888" s="322" t="s">
        <v>360</v>
      </c>
      <c r="E2888" s="331" t="s">
        <v>146</v>
      </c>
      <c r="F2888" s="320" t="str">
        <f t="shared" si="45"/>
        <v>NO_EX_X_2012_1000 mt_10_3_4</v>
      </c>
      <c r="G2888" s="663"/>
    </row>
    <row r="2889" spans="1:7" ht="13.5" thickBot="1" x14ac:dyDescent="0.25">
      <c r="A2889" s="369" t="str">
        <f>Cover!$G$25</f>
        <v>NO</v>
      </c>
      <c r="B2889" s="322" t="s">
        <v>219</v>
      </c>
      <c r="C2889" s="320">
        <v>2012</v>
      </c>
      <c r="D2889" s="322" t="s">
        <v>360</v>
      </c>
      <c r="E2889" s="331" t="s">
        <v>147</v>
      </c>
      <c r="F2889" s="320" t="str">
        <f t="shared" si="45"/>
        <v>NO_EX_X_2012_1000 mt_10_4</v>
      </c>
      <c r="G2889" s="663"/>
    </row>
    <row r="2890" spans="1:7" ht="13.5" thickBot="1" x14ac:dyDescent="0.25">
      <c r="A2890" s="369" t="str">
        <f>Cover!$G$25</f>
        <v>NO</v>
      </c>
      <c r="B2890" s="322" t="s">
        <v>219</v>
      </c>
      <c r="C2890" s="320">
        <v>2012</v>
      </c>
      <c r="D2890" s="322" t="s">
        <v>214</v>
      </c>
      <c r="E2890" s="331">
        <v>1</v>
      </c>
      <c r="F2890" s="320" t="str">
        <f t="shared" si="45"/>
        <v>NO_EX_X_2012_1000 NAC_1</v>
      </c>
      <c r="G2890" s="663"/>
    </row>
    <row r="2891" spans="1:7" ht="13.5" thickBot="1" x14ac:dyDescent="0.25">
      <c r="A2891" s="369" t="str">
        <f>Cover!$G$25</f>
        <v>NO</v>
      </c>
      <c r="B2891" s="322" t="s">
        <v>219</v>
      </c>
      <c r="C2891" s="320">
        <v>2012</v>
      </c>
      <c r="D2891" s="322" t="s">
        <v>214</v>
      </c>
      <c r="E2891" s="331" t="s">
        <v>93</v>
      </c>
      <c r="F2891" s="320" t="str">
        <f t="shared" si="45"/>
        <v>NO_EX_X_2012_1000 NAC_1_1</v>
      </c>
      <c r="G2891" s="663"/>
    </row>
    <row r="2892" spans="1:7" ht="13.5" thickBot="1" x14ac:dyDescent="0.25">
      <c r="A2892" s="369" t="str">
        <f>Cover!$G$25</f>
        <v>NO</v>
      </c>
      <c r="B2892" s="322" t="s">
        <v>219</v>
      </c>
      <c r="C2892" s="320">
        <v>2012</v>
      </c>
      <c r="D2892" s="322" t="s">
        <v>214</v>
      </c>
      <c r="E2892" s="331" t="s">
        <v>96</v>
      </c>
      <c r="F2892" s="320" t="str">
        <f t="shared" si="45"/>
        <v>NO_EX_X_2012_1000 NAC_1_2</v>
      </c>
      <c r="G2892" s="663"/>
    </row>
    <row r="2893" spans="1:7" ht="13.5" thickBot="1" x14ac:dyDescent="0.25">
      <c r="A2893" s="369" t="str">
        <f>Cover!$G$25</f>
        <v>NO</v>
      </c>
      <c r="B2893" s="322" t="s">
        <v>219</v>
      </c>
      <c r="C2893" s="320">
        <v>2012</v>
      </c>
      <c r="D2893" s="322" t="s">
        <v>214</v>
      </c>
      <c r="E2893" s="331" t="s">
        <v>97</v>
      </c>
      <c r="F2893" s="320" t="str">
        <f t="shared" si="45"/>
        <v>NO_EX_X_2012_1000 NAC_1_2_C</v>
      </c>
      <c r="G2893" s="663"/>
    </row>
    <row r="2894" spans="1:7" ht="13.5" thickBot="1" x14ac:dyDescent="0.25">
      <c r="A2894" s="369" t="str">
        <f>Cover!$G$25</f>
        <v>NO</v>
      </c>
      <c r="B2894" s="322" t="s">
        <v>219</v>
      </c>
      <c r="C2894" s="320">
        <v>2012</v>
      </c>
      <c r="D2894" s="322" t="s">
        <v>214</v>
      </c>
      <c r="E2894" s="331" t="s">
        <v>98</v>
      </c>
      <c r="F2894" s="320" t="str">
        <f t="shared" si="45"/>
        <v>NO_EX_X_2012_1000 NAC_1_2_NC</v>
      </c>
      <c r="G2894" s="663"/>
    </row>
    <row r="2895" spans="1:7" ht="13.5" thickBot="1" x14ac:dyDescent="0.25">
      <c r="A2895" s="369" t="str">
        <f>Cover!$G$25</f>
        <v>NO</v>
      </c>
      <c r="B2895" s="322" t="s">
        <v>219</v>
      </c>
      <c r="C2895" s="320">
        <v>2012</v>
      </c>
      <c r="D2895" s="322" t="s">
        <v>214</v>
      </c>
      <c r="E2895" s="331" t="s">
        <v>99</v>
      </c>
      <c r="F2895" s="320" t="str">
        <f t="shared" si="45"/>
        <v>NO_EX_X_2012_1000 NAC_1_2_NC_T</v>
      </c>
      <c r="G2895" s="663"/>
    </row>
    <row r="2896" spans="1:7" ht="13.5" thickBot="1" x14ac:dyDescent="0.25">
      <c r="A2896" s="369" t="str">
        <f>Cover!$G$25</f>
        <v>NO</v>
      </c>
      <c r="B2896" s="322" t="s">
        <v>219</v>
      </c>
      <c r="C2896" s="320">
        <v>2012</v>
      </c>
      <c r="D2896" s="322" t="s">
        <v>214</v>
      </c>
      <c r="E2896" s="331">
        <v>2</v>
      </c>
      <c r="F2896" s="320" t="str">
        <f t="shared" si="45"/>
        <v>NO_EX_X_2012_1000 NAC_2</v>
      </c>
      <c r="G2896" s="663"/>
    </row>
    <row r="2897" spans="1:7" ht="13.5" thickBot="1" x14ac:dyDescent="0.25">
      <c r="A2897" s="369" t="str">
        <f>Cover!$G$25</f>
        <v>NO</v>
      </c>
      <c r="B2897" s="322" t="s">
        <v>219</v>
      </c>
      <c r="C2897" s="320">
        <v>2012</v>
      </c>
      <c r="D2897" s="322" t="s">
        <v>214</v>
      </c>
      <c r="E2897" s="331">
        <v>3</v>
      </c>
      <c r="F2897" s="320" t="str">
        <f t="shared" si="45"/>
        <v>NO_EX_X_2012_1000 NAC_3</v>
      </c>
      <c r="G2897" s="663"/>
    </row>
    <row r="2898" spans="1:7" ht="13.5" thickBot="1" x14ac:dyDescent="0.25">
      <c r="A2898" s="369" t="str">
        <f>Cover!$G$25</f>
        <v>NO</v>
      </c>
      <c r="B2898" s="322" t="s">
        <v>219</v>
      </c>
      <c r="C2898" s="320">
        <v>2012</v>
      </c>
      <c r="D2898" s="322" t="s">
        <v>214</v>
      </c>
      <c r="E2898" s="331" t="s">
        <v>378</v>
      </c>
      <c r="F2898" s="320" t="str">
        <f t="shared" si="45"/>
        <v>NO_EX_X_2012_1000 NAC_3_1</v>
      </c>
      <c r="G2898" s="663"/>
    </row>
    <row r="2899" spans="1:7" ht="13.5" thickBot="1" x14ac:dyDescent="0.25">
      <c r="A2899" s="369" t="str">
        <f>Cover!$G$25</f>
        <v>NO</v>
      </c>
      <c r="B2899" s="329" t="s">
        <v>219</v>
      </c>
      <c r="C2899" s="320">
        <v>2012</v>
      </c>
      <c r="D2899" s="329" t="s">
        <v>214</v>
      </c>
      <c r="E2899" s="339" t="s">
        <v>379</v>
      </c>
      <c r="F2899" s="320" t="str">
        <f t="shared" si="45"/>
        <v>NO_EX_X_2012_1000 NAC_3_2</v>
      </c>
      <c r="G2899" s="663"/>
    </row>
    <row r="2900" spans="1:7" ht="13.5" thickBot="1" x14ac:dyDescent="0.25">
      <c r="A2900" s="369" t="str">
        <f>Cover!$G$25</f>
        <v>NO</v>
      </c>
      <c r="B2900" s="324" t="s">
        <v>219</v>
      </c>
      <c r="C2900" s="320">
        <v>2012</v>
      </c>
      <c r="D2900" s="324" t="s">
        <v>214</v>
      </c>
      <c r="E2900" s="338">
        <v>4</v>
      </c>
      <c r="F2900" s="320" t="str">
        <f t="shared" si="45"/>
        <v>NO_EX_X_2012_1000 NAC_4</v>
      </c>
      <c r="G2900" s="663"/>
    </row>
    <row r="2901" spans="1:7" ht="13.5" thickBot="1" x14ac:dyDescent="0.25">
      <c r="A2901" s="369" t="str">
        <f>Cover!$G$25</f>
        <v>NO</v>
      </c>
      <c r="B2901" s="322" t="s">
        <v>219</v>
      </c>
      <c r="C2901" s="320">
        <v>2012</v>
      </c>
      <c r="D2901" s="322" t="s">
        <v>214</v>
      </c>
      <c r="E2901" s="331" t="s">
        <v>380</v>
      </c>
      <c r="F2901" s="320" t="str">
        <f t="shared" si="45"/>
        <v>NO_EX_X_2012_1000 NAC_4_1</v>
      </c>
      <c r="G2901" s="663"/>
    </row>
    <row r="2902" spans="1:7" ht="13.5" thickBot="1" x14ac:dyDescent="0.25">
      <c r="A2902" s="369" t="str">
        <f>Cover!$G$25</f>
        <v>NO</v>
      </c>
      <c r="B2902" s="322" t="s">
        <v>219</v>
      </c>
      <c r="C2902" s="320">
        <v>2012</v>
      </c>
      <c r="D2902" s="322" t="s">
        <v>214</v>
      </c>
      <c r="E2902" s="331" t="s">
        <v>381</v>
      </c>
      <c r="F2902" s="320" t="str">
        <f t="shared" si="45"/>
        <v>NO_EX_X_2012_1000 NAC_4_2</v>
      </c>
      <c r="G2902" s="663"/>
    </row>
    <row r="2903" spans="1:7" ht="13.5" thickBot="1" x14ac:dyDescent="0.25">
      <c r="A2903" s="369" t="str">
        <f>Cover!$G$25</f>
        <v>NO</v>
      </c>
      <c r="B2903" s="322" t="s">
        <v>219</v>
      </c>
      <c r="C2903" s="320">
        <v>2012</v>
      </c>
      <c r="D2903" s="322" t="s">
        <v>214</v>
      </c>
      <c r="E2903" s="331">
        <v>5</v>
      </c>
      <c r="F2903" s="320" t="str">
        <f t="shared" si="45"/>
        <v>NO_EX_X_2012_1000 NAC_5</v>
      </c>
      <c r="G2903" s="663"/>
    </row>
    <row r="2904" spans="1:7" ht="13.5" thickBot="1" x14ac:dyDescent="0.25">
      <c r="A2904" s="369" t="str">
        <f>Cover!$G$25</f>
        <v>NO</v>
      </c>
      <c r="B2904" s="322" t="s">
        <v>219</v>
      </c>
      <c r="C2904" s="320">
        <v>2012</v>
      </c>
      <c r="D2904" s="322" t="s">
        <v>214</v>
      </c>
      <c r="E2904" s="331" t="s">
        <v>109</v>
      </c>
      <c r="F2904" s="320" t="str">
        <f t="shared" si="45"/>
        <v>NO_EX_X_2012_1000 NAC_5_C</v>
      </c>
      <c r="G2904" s="663"/>
    </row>
    <row r="2905" spans="1:7" ht="13.5" thickBot="1" x14ac:dyDescent="0.25">
      <c r="A2905" s="369" t="str">
        <f>Cover!$G$25</f>
        <v>NO</v>
      </c>
      <c r="B2905" s="322" t="s">
        <v>219</v>
      </c>
      <c r="C2905" s="320">
        <v>2012</v>
      </c>
      <c r="D2905" s="322" t="s">
        <v>214</v>
      </c>
      <c r="E2905" s="331" t="s">
        <v>110</v>
      </c>
      <c r="F2905" s="320" t="str">
        <f t="shared" si="45"/>
        <v>NO_EX_X_2012_1000 NAC_5_NC</v>
      </c>
      <c r="G2905" s="663"/>
    </row>
    <row r="2906" spans="1:7" ht="13.5" thickBot="1" x14ac:dyDescent="0.25">
      <c r="A2906" s="369" t="str">
        <f>Cover!$G$25</f>
        <v>NO</v>
      </c>
      <c r="B2906" s="322" t="s">
        <v>219</v>
      </c>
      <c r="C2906" s="320">
        <v>2012</v>
      </c>
      <c r="D2906" s="322" t="s">
        <v>214</v>
      </c>
      <c r="E2906" s="331" t="s">
        <v>111</v>
      </c>
      <c r="F2906" s="320" t="str">
        <f t="shared" si="45"/>
        <v>NO_EX_X_2012_1000 NAC_5_NC_T</v>
      </c>
      <c r="G2906" s="663"/>
    </row>
    <row r="2907" spans="1:7" ht="13.5" thickBot="1" x14ac:dyDescent="0.25">
      <c r="A2907" s="369" t="str">
        <f>Cover!$G$25</f>
        <v>NO</v>
      </c>
      <c r="B2907" s="322" t="s">
        <v>219</v>
      </c>
      <c r="C2907" s="320">
        <v>2012</v>
      </c>
      <c r="D2907" s="322" t="s">
        <v>214</v>
      </c>
      <c r="E2907" s="331">
        <v>6</v>
      </c>
      <c r="F2907" s="320" t="str">
        <f t="shared" si="45"/>
        <v>NO_EX_X_2012_1000 NAC_6</v>
      </c>
      <c r="G2907" s="663"/>
    </row>
    <row r="2908" spans="1:7" ht="13.5" thickBot="1" x14ac:dyDescent="0.25">
      <c r="A2908" s="369" t="str">
        <f>Cover!$G$25</f>
        <v>NO</v>
      </c>
      <c r="B2908" s="322" t="s">
        <v>219</v>
      </c>
      <c r="C2908" s="320">
        <v>2012</v>
      </c>
      <c r="D2908" s="322" t="s">
        <v>214</v>
      </c>
      <c r="E2908" s="331" t="s">
        <v>112</v>
      </c>
      <c r="F2908" s="320" t="str">
        <f t="shared" si="45"/>
        <v>NO_EX_X_2012_1000 NAC_6_1</v>
      </c>
      <c r="G2908" s="663"/>
    </row>
    <row r="2909" spans="1:7" ht="13.5" thickBot="1" x14ac:dyDescent="0.25">
      <c r="A2909" s="369" t="str">
        <f>Cover!$G$25</f>
        <v>NO</v>
      </c>
      <c r="B2909" s="322" t="s">
        <v>219</v>
      </c>
      <c r="C2909" s="320">
        <v>2012</v>
      </c>
      <c r="D2909" s="322" t="s">
        <v>214</v>
      </c>
      <c r="E2909" s="331" t="s">
        <v>113</v>
      </c>
      <c r="F2909" s="320" t="str">
        <f t="shared" si="45"/>
        <v>NO_EX_X_2012_1000 NAC_6_1_C</v>
      </c>
      <c r="G2909" s="663"/>
    </row>
    <row r="2910" spans="1:7" ht="13.5" thickBot="1" x14ac:dyDescent="0.25">
      <c r="A2910" s="369" t="str">
        <f>Cover!$G$25</f>
        <v>NO</v>
      </c>
      <c r="B2910" s="322" t="s">
        <v>219</v>
      </c>
      <c r="C2910" s="320">
        <v>2012</v>
      </c>
      <c r="D2910" s="322" t="s">
        <v>214</v>
      </c>
      <c r="E2910" s="331" t="s">
        <v>114</v>
      </c>
      <c r="F2910" s="320" t="str">
        <f t="shared" si="45"/>
        <v>NO_EX_X_2012_1000 NAC_6_1_NC</v>
      </c>
      <c r="G2910" s="663"/>
    </row>
    <row r="2911" spans="1:7" ht="13.5" thickBot="1" x14ac:dyDescent="0.25">
      <c r="A2911" s="369" t="str">
        <f>Cover!$G$25</f>
        <v>NO</v>
      </c>
      <c r="B2911" s="322" t="s">
        <v>219</v>
      </c>
      <c r="C2911" s="320">
        <v>2012</v>
      </c>
      <c r="D2911" s="322" t="s">
        <v>214</v>
      </c>
      <c r="E2911" s="331" t="s">
        <v>115</v>
      </c>
      <c r="F2911" s="320" t="str">
        <f t="shared" si="45"/>
        <v>NO_EX_X_2012_1000 NAC_6_1_NC_T</v>
      </c>
      <c r="G2911" s="663"/>
    </row>
    <row r="2912" spans="1:7" ht="13.5" thickBot="1" x14ac:dyDescent="0.25">
      <c r="A2912" s="369" t="str">
        <f>Cover!$G$25</f>
        <v>NO</v>
      </c>
      <c r="B2912" s="322" t="s">
        <v>219</v>
      </c>
      <c r="C2912" s="320">
        <v>2012</v>
      </c>
      <c r="D2912" s="322" t="s">
        <v>214</v>
      </c>
      <c r="E2912" s="331" t="s">
        <v>116</v>
      </c>
      <c r="F2912" s="320" t="str">
        <f t="shared" si="45"/>
        <v>NO_EX_X_2012_1000 NAC_6_2</v>
      </c>
      <c r="G2912" s="663"/>
    </row>
    <row r="2913" spans="1:7" ht="13.5" thickBot="1" x14ac:dyDescent="0.25">
      <c r="A2913" s="369" t="str">
        <f>Cover!$G$25</f>
        <v>NO</v>
      </c>
      <c r="B2913" s="322" t="s">
        <v>219</v>
      </c>
      <c r="C2913" s="320">
        <v>2012</v>
      </c>
      <c r="D2913" s="322" t="s">
        <v>214</v>
      </c>
      <c r="E2913" s="331" t="s">
        <v>117</v>
      </c>
      <c r="F2913" s="320" t="str">
        <f t="shared" si="45"/>
        <v>NO_EX_X_2012_1000 NAC_6_2_C</v>
      </c>
      <c r="G2913" s="663"/>
    </row>
    <row r="2914" spans="1:7" ht="13.5" thickBot="1" x14ac:dyDescent="0.25">
      <c r="A2914" s="369" t="str">
        <f>Cover!$G$25</f>
        <v>NO</v>
      </c>
      <c r="B2914" s="322" t="s">
        <v>219</v>
      </c>
      <c r="C2914" s="320">
        <v>2012</v>
      </c>
      <c r="D2914" s="322" t="s">
        <v>214</v>
      </c>
      <c r="E2914" s="331" t="s">
        <v>118</v>
      </c>
      <c r="F2914" s="320" t="str">
        <f t="shared" si="45"/>
        <v>NO_EX_X_2012_1000 NAC_6_2_NC</v>
      </c>
      <c r="G2914" s="663"/>
    </row>
    <row r="2915" spans="1:7" ht="13.5" thickBot="1" x14ac:dyDescent="0.25">
      <c r="A2915" s="369" t="str">
        <f>Cover!$G$25</f>
        <v>NO</v>
      </c>
      <c r="B2915" s="322" t="s">
        <v>219</v>
      </c>
      <c r="C2915" s="320">
        <v>2012</v>
      </c>
      <c r="D2915" s="322" t="s">
        <v>214</v>
      </c>
      <c r="E2915" s="331" t="s">
        <v>119</v>
      </c>
      <c r="F2915" s="320" t="str">
        <f t="shared" si="45"/>
        <v>NO_EX_X_2012_1000 NAC_6_2_NC_T</v>
      </c>
      <c r="G2915" s="663"/>
    </row>
    <row r="2916" spans="1:7" ht="13.5" thickBot="1" x14ac:dyDescent="0.25">
      <c r="A2916" s="369" t="str">
        <f>Cover!$G$25</f>
        <v>NO</v>
      </c>
      <c r="B2916" s="322" t="s">
        <v>219</v>
      </c>
      <c r="C2916" s="320">
        <v>2012</v>
      </c>
      <c r="D2916" s="322" t="s">
        <v>214</v>
      </c>
      <c r="E2916" s="331" t="s">
        <v>120</v>
      </c>
      <c r="F2916" s="320" t="str">
        <f t="shared" si="45"/>
        <v>NO_EX_X_2012_1000 NAC_6_3</v>
      </c>
      <c r="G2916" s="663"/>
    </row>
    <row r="2917" spans="1:7" ht="13.5" thickBot="1" x14ac:dyDescent="0.25">
      <c r="A2917" s="369" t="str">
        <f>Cover!$G$25</f>
        <v>NO</v>
      </c>
      <c r="B2917" s="322" t="s">
        <v>219</v>
      </c>
      <c r="C2917" s="320">
        <v>2012</v>
      </c>
      <c r="D2917" s="322" t="s">
        <v>214</v>
      </c>
      <c r="E2917" s="331" t="s">
        <v>121</v>
      </c>
      <c r="F2917" s="320" t="str">
        <f t="shared" si="45"/>
        <v>NO_EX_X_2012_1000 NAC_6_3_1</v>
      </c>
      <c r="G2917" s="663"/>
    </row>
    <row r="2918" spans="1:7" ht="13.5" thickBot="1" x14ac:dyDescent="0.25">
      <c r="A2918" s="369" t="str">
        <f>Cover!$G$25</f>
        <v>NO</v>
      </c>
      <c r="B2918" s="322" t="s">
        <v>219</v>
      </c>
      <c r="C2918" s="320">
        <v>2012</v>
      </c>
      <c r="D2918" s="322" t="s">
        <v>214</v>
      </c>
      <c r="E2918" s="331" t="s">
        <v>122</v>
      </c>
      <c r="F2918" s="320" t="str">
        <f t="shared" si="45"/>
        <v>NO_EX_X_2012_1000 NAC_6_4</v>
      </c>
      <c r="G2918" s="663"/>
    </row>
    <row r="2919" spans="1:7" ht="13.5" thickBot="1" x14ac:dyDescent="0.25">
      <c r="A2919" s="369" t="str">
        <f>Cover!$G$25</f>
        <v>NO</v>
      </c>
      <c r="B2919" s="322" t="s">
        <v>219</v>
      </c>
      <c r="C2919" s="320">
        <v>2012</v>
      </c>
      <c r="D2919" s="322" t="s">
        <v>214</v>
      </c>
      <c r="E2919" s="331" t="s">
        <v>123</v>
      </c>
      <c r="F2919" s="320" t="str">
        <f t="shared" si="45"/>
        <v>NO_EX_X_2012_1000 NAC_6_4_1</v>
      </c>
      <c r="G2919" s="663"/>
    </row>
    <row r="2920" spans="1:7" ht="13.5" thickBot="1" x14ac:dyDescent="0.25">
      <c r="A2920" s="369" t="str">
        <f>Cover!$G$25</f>
        <v>NO</v>
      </c>
      <c r="B2920" s="322" t="s">
        <v>219</v>
      </c>
      <c r="C2920" s="320">
        <v>2012</v>
      </c>
      <c r="D2920" s="322" t="s">
        <v>214</v>
      </c>
      <c r="E2920" s="331" t="s">
        <v>124</v>
      </c>
      <c r="F2920" s="320" t="str">
        <f t="shared" si="45"/>
        <v>NO_EX_X_2012_1000 NAC_6_4_2</v>
      </c>
      <c r="G2920" s="663"/>
    </row>
    <row r="2921" spans="1:7" ht="13.5" thickBot="1" x14ac:dyDescent="0.25">
      <c r="A2921" s="369" t="str">
        <f>Cover!$G$25</f>
        <v>NO</v>
      </c>
      <c r="B2921" s="322" t="s">
        <v>219</v>
      </c>
      <c r="C2921" s="320">
        <v>2012</v>
      </c>
      <c r="D2921" s="322" t="s">
        <v>214</v>
      </c>
      <c r="E2921" s="331" t="s">
        <v>125</v>
      </c>
      <c r="F2921" s="320" t="str">
        <f t="shared" si="45"/>
        <v>NO_EX_X_2012_1000 NAC_6_4_3</v>
      </c>
      <c r="G2921" s="663"/>
    </row>
    <row r="2922" spans="1:7" ht="13.5" thickBot="1" x14ac:dyDescent="0.25">
      <c r="A2922" s="369" t="str">
        <f>Cover!$G$25</f>
        <v>NO</v>
      </c>
      <c r="B2922" s="322" t="s">
        <v>219</v>
      </c>
      <c r="C2922" s="320">
        <v>2012</v>
      </c>
      <c r="D2922" s="322" t="s">
        <v>214</v>
      </c>
      <c r="E2922" s="331">
        <v>7</v>
      </c>
      <c r="F2922" s="320" t="str">
        <f t="shared" si="45"/>
        <v>NO_EX_X_2012_1000 NAC_7</v>
      </c>
      <c r="G2922" s="663"/>
    </row>
    <row r="2923" spans="1:7" ht="13.5" thickBot="1" x14ac:dyDescent="0.25">
      <c r="A2923" s="369" t="str">
        <f>Cover!$G$25</f>
        <v>NO</v>
      </c>
      <c r="B2923" s="322" t="s">
        <v>219</v>
      </c>
      <c r="C2923" s="320">
        <v>2012</v>
      </c>
      <c r="D2923" s="322" t="s">
        <v>214</v>
      </c>
      <c r="E2923" s="331" t="s">
        <v>126</v>
      </c>
      <c r="F2923" s="320" t="str">
        <f t="shared" si="45"/>
        <v>NO_EX_X_2012_1000 NAC_7_1</v>
      </c>
      <c r="G2923" s="663"/>
    </row>
    <row r="2924" spans="1:7" ht="13.5" thickBot="1" x14ac:dyDescent="0.25">
      <c r="A2924" s="369" t="str">
        <f>Cover!$G$25</f>
        <v>NO</v>
      </c>
      <c r="B2924" s="322" t="s">
        <v>219</v>
      </c>
      <c r="C2924" s="320">
        <v>2012</v>
      </c>
      <c r="D2924" s="322" t="s">
        <v>214</v>
      </c>
      <c r="E2924" s="331" t="s">
        <v>127</v>
      </c>
      <c r="F2924" s="320" t="str">
        <f t="shared" si="45"/>
        <v>NO_EX_X_2012_1000 NAC_7_2</v>
      </c>
      <c r="G2924" s="663"/>
    </row>
    <row r="2925" spans="1:7" ht="13.5" thickBot="1" x14ac:dyDescent="0.25">
      <c r="A2925" s="369" t="str">
        <f>Cover!$G$25</f>
        <v>NO</v>
      </c>
      <c r="B2925" s="322" t="s">
        <v>219</v>
      </c>
      <c r="C2925" s="320">
        <v>2012</v>
      </c>
      <c r="D2925" s="322" t="s">
        <v>214</v>
      </c>
      <c r="E2925" s="331" t="s">
        <v>128</v>
      </c>
      <c r="F2925" s="320" t="str">
        <f t="shared" si="45"/>
        <v>NO_EX_X_2012_1000 NAC_7_3</v>
      </c>
      <c r="G2925" s="663"/>
    </row>
    <row r="2926" spans="1:7" ht="13.5" thickBot="1" x14ac:dyDescent="0.25">
      <c r="A2926" s="369" t="str">
        <f>Cover!$G$25</f>
        <v>NO</v>
      </c>
      <c r="B2926" s="322" t="s">
        <v>219</v>
      </c>
      <c r="C2926" s="320">
        <v>2012</v>
      </c>
      <c r="D2926" s="322" t="s">
        <v>214</v>
      </c>
      <c r="E2926" s="331" t="s">
        <v>129</v>
      </c>
      <c r="F2926" s="320" t="str">
        <f t="shared" si="45"/>
        <v>NO_EX_X_2012_1000 NAC_7_3_1</v>
      </c>
      <c r="G2926" s="663"/>
    </row>
    <row r="2927" spans="1:7" ht="13.5" thickBot="1" x14ac:dyDescent="0.25">
      <c r="A2927" s="369" t="str">
        <f>Cover!$G$25</f>
        <v>NO</v>
      </c>
      <c r="B2927" s="322" t="s">
        <v>219</v>
      </c>
      <c r="C2927" s="320">
        <v>2012</v>
      </c>
      <c r="D2927" s="322" t="s">
        <v>214</v>
      </c>
      <c r="E2927" s="331" t="s">
        <v>130</v>
      </c>
      <c r="F2927" s="320" t="str">
        <f t="shared" si="45"/>
        <v>NO_EX_X_2012_1000 NAC_7_3_2</v>
      </c>
      <c r="G2927" s="663"/>
    </row>
    <row r="2928" spans="1:7" ht="13.5" thickBot="1" x14ac:dyDescent="0.25">
      <c r="A2928" s="369" t="str">
        <f>Cover!$G$25</f>
        <v>NO</v>
      </c>
      <c r="B2928" s="322" t="s">
        <v>219</v>
      </c>
      <c r="C2928" s="320">
        <v>2012</v>
      </c>
      <c r="D2928" s="322" t="s">
        <v>214</v>
      </c>
      <c r="E2928" s="331" t="s">
        <v>131</v>
      </c>
      <c r="F2928" s="320" t="str">
        <f t="shared" si="45"/>
        <v>NO_EX_X_2012_1000 NAC_7_3_3</v>
      </c>
      <c r="G2928" s="663"/>
    </row>
    <row r="2929" spans="1:7" ht="13.5" thickBot="1" x14ac:dyDescent="0.25">
      <c r="A2929" s="369" t="str">
        <f>Cover!$G$25</f>
        <v>NO</v>
      </c>
      <c r="B2929" s="322" t="s">
        <v>219</v>
      </c>
      <c r="C2929" s="320">
        <v>2012</v>
      </c>
      <c r="D2929" s="322" t="s">
        <v>214</v>
      </c>
      <c r="E2929" s="331" t="s">
        <v>132</v>
      </c>
      <c r="F2929" s="320" t="str">
        <f t="shared" si="45"/>
        <v>NO_EX_X_2012_1000 NAC_7_3_4</v>
      </c>
      <c r="G2929" s="663"/>
    </row>
    <row r="2930" spans="1:7" ht="13.5" thickBot="1" x14ac:dyDescent="0.25">
      <c r="A2930" s="369" t="str">
        <f>Cover!$G$25</f>
        <v>NO</v>
      </c>
      <c r="B2930" s="322" t="s">
        <v>219</v>
      </c>
      <c r="C2930" s="320">
        <v>2012</v>
      </c>
      <c r="D2930" s="322" t="s">
        <v>214</v>
      </c>
      <c r="E2930" s="331" t="s">
        <v>133</v>
      </c>
      <c r="F2930" s="320" t="str">
        <f t="shared" si="45"/>
        <v>NO_EX_X_2012_1000 NAC_7_4</v>
      </c>
      <c r="G2930" s="663"/>
    </row>
    <row r="2931" spans="1:7" ht="13.5" thickBot="1" x14ac:dyDescent="0.25">
      <c r="A2931" s="369" t="str">
        <f>Cover!$G$25</f>
        <v>NO</v>
      </c>
      <c r="B2931" s="322" t="s">
        <v>219</v>
      </c>
      <c r="C2931" s="320">
        <v>2012</v>
      </c>
      <c r="D2931" s="322" t="s">
        <v>214</v>
      </c>
      <c r="E2931" s="331">
        <v>8</v>
      </c>
      <c r="F2931" s="320" t="str">
        <f t="shared" si="45"/>
        <v>NO_EX_X_2012_1000 NAC_8</v>
      </c>
      <c r="G2931" s="663"/>
    </row>
    <row r="2932" spans="1:7" ht="13.5" thickBot="1" x14ac:dyDescent="0.25">
      <c r="A2932" s="369" t="str">
        <f>Cover!$G$25</f>
        <v>NO</v>
      </c>
      <c r="B2932" s="322" t="s">
        <v>219</v>
      </c>
      <c r="C2932" s="320">
        <v>2012</v>
      </c>
      <c r="D2932" s="322" t="s">
        <v>214</v>
      </c>
      <c r="E2932" s="331" t="s">
        <v>134</v>
      </c>
      <c r="F2932" s="320" t="str">
        <f t="shared" si="45"/>
        <v>NO_EX_X_2012_1000 NAC_8_1</v>
      </c>
      <c r="G2932" s="663"/>
    </row>
    <row r="2933" spans="1:7" ht="13.5" thickBot="1" x14ac:dyDescent="0.25">
      <c r="A2933" s="369" t="str">
        <f>Cover!$G$25</f>
        <v>NO</v>
      </c>
      <c r="B2933" s="322" t="s">
        <v>219</v>
      </c>
      <c r="C2933" s="320">
        <v>2012</v>
      </c>
      <c r="D2933" s="322" t="s">
        <v>214</v>
      </c>
      <c r="E2933" s="331" t="s">
        <v>135</v>
      </c>
      <c r="F2933" s="320" t="str">
        <f t="shared" si="45"/>
        <v>NO_EX_X_2012_1000 NAC_8_2</v>
      </c>
      <c r="G2933" s="663"/>
    </row>
    <row r="2934" spans="1:7" ht="13.5" thickBot="1" x14ac:dyDescent="0.25">
      <c r="A2934" s="369" t="str">
        <f>Cover!$G$25</f>
        <v>NO</v>
      </c>
      <c r="B2934" s="322" t="s">
        <v>219</v>
      </c>
      <c r="C2934" s="320">
        <v>2012</v>
      </c>
      <c r="D2934" s="322" t="s">
        <v>214</v>
      </c>
      <c r="E2934" s="331">
        <v>9</v>
      </c>
      <c r="F2934" s="320" t="str">
        <f t="shared" si="45"/>
        <v>NO_EX_X_2012_1000 NAC_9</v>
      </c>
      <c r="G2934" s="663"/>
    </row>
    <row r="2935" spans="1:7" ht="13.5" thickBot="1" x14ac:dyDescent="0.25">
      <c r="A2935" s="369" t="str">
        <f>Cover!$G$25</f>
        <v>NO</v>
      </c>
      <c r="B2935" s="322" t="s">
        <v>219</v>
      </c>
      <c r="C2935" s="320">
        <v>2012</v>
      </c>
      <c r="D2935" s="322" t="s">
        <v>214</v>
      </c>
      <c r="E2935" s="331">
        <v>10</v>
      </c>
      <c r="F2935" s="320" t="str">
        <f t="shared" si="45"/>
        <v>NO_EX_X_2012_1000 NAC_10</v>
      </c>
      <c r="G2935" s="663"/>
    </row>
    <row r="2936" spans="1:7" ht="13.5" thickBot="1" x14ac:dyDescent="0.25">
      <c r="A2936" s="369" t="str">
        <f>Cover!$G$25</f>
        <v>NO</v>
      </c>
      <c r="B2936" s="322" t="s">
        <v>219</v>
      </c>
      <c r="C2936" s="320">
        <v>2012</v>
      </c>
      <c r="D2936" s="322" t="s">
        <v>214</v>
      </c>
      <c r="E2936" s="331" t="s">
        <v>136</v>
      </c>
      <c r="F2936" s="320" t="str">
        <f t="shared" si="45"/>
        <v>NO_EX_X_2012_1000 NAC_10_1</v>
      </c>
      <c r="G2936" s="663"/>
    </row>
    <row r="2937" spans="1:7" ht="13.5" thickBot="1" x14ac:dyDescent="0.25">
      <c r="A2937" s="369" t="str">
        <f>Cover!$G$25</f>
        <v>NO</v>
      </c>
      <c r="B2937" s="322" t="s">
        <v>219</v>
      </c>
      <c r="C2937" s="320">
        <v>2012</v>
      </c>
      <c r="D2937" s="322" t="s">
        <v>214</v>
      </c>
      <c r="E2937" s="331" t="s">
        <v>137</v>
      </c>
      <c r="F2937" s="320" t="str">
        <f t="shared" si="45"/>
        <v>NO_EX_X_2012_1000 NAC_10_1_1</v>
      </c>
      <c r="G2937" s="663"/>
    </row>
    <row r="2938" spans="1:7" ht="13.5" thickBot="1" x14ac:dyDescent="0.25">
      <c r="A2938" s="369" t="str">
        <f>Cover!$G$25</f>
        <v>NO</v>
      </c>
      <c r="B2938" s="322" t="s">
        <v>219</v>
      </c>
      <c r="C2938" s="320">
        <v>2012</v>
      </c>
      <c r="D2938" s="322" t="s">
        <v>214</v>
      </c>
      <c r="E2938" s="331" t="s">
        <v>138</v>
      </c>
      <c r="F2938" s="320" t="str">
        <f t="shared" si="45"/>
        <v>NO_EX_X_2012_1000 NAC_10_1_2</v>
      </c>
      <c r="G2938" s="663"/>
    </row>
    <row r="2939" spans="1:7" ht="13.5" thickBot="1" x14ac:dyDescent="0.25">
      <c r="A2939" s="369" t="str">
        <f>Cover!$G$25</f>
        <v>NO</v>
      </c>
      <c r="B2939" s="322" t="s">
        <v>219</v>
      </c>
      <c r="C2939" s="320">
        <v>2012</v>
      </c>
      <c r="D2939" s="322" t="s">
        <v>214</v>
      </c>
      <c r="E2939" s="331" t="s">
        <v>139</v>
      </c>
      <c r="F2939" s="320" t="str">
        <f t="shared" si="45"/>
        <v>NO_EX_X_2012_1000 NAC_10_1_3</v>
      </c>
      <c r="G2939" s="663"/>
    </row>
    <row r="2940" spans="1:7" ht="13.5" thickBot="1" x14ac:dyDescent="0.25">
      <c r="A2940" s="369" t="str">
        <f>Cover!$G$25</f>
        <v>NO</v>
      </c>
      <c r="B2940" s="322" t="s">
        <v>219</v>
      </c>
      <c r="C2940" s="320">
        <v>2012</v>
      </c>
      <c r="D2940" s="322" t="s">
        <v>214</v>
      </c>
      <c r="E2940" s="331" t="s">
        <v>140</v>
      </c>
      <c r="F2940" s="320" t="str">
        <f t="shared" si="45"/>
        <v>NO_EX_X_2012_1000 NAC_10_1_4</v>
      </c>
      <c r="G2940" s="663"/>
    </row>
    <row r="2941" spans="1:7" ht="13.5" thickBot="1" x14ac:dyDescent="0.25">
      <c r="A2941" s="369" t="str">
        <f>Cover!$G$25</f>
        <v>NO</v>
      </c>
      <c r="B2941" s="322" t="s">
        <v>219</v>
      </c>
      <c r="C2941" s="320">
        <v>2012</v>
      </c>
      <c r="D2941" s="322" t="s">
        <v>214</v>
      </c>
      <c r="E2941" s="331" t="s">
        <v>141</v>
      </c>
      <c r="F2941" s="320" t="str">
        <f t="shared" si="45"/>
        <v>NO_EX_X_2012_1000 NAC_10_2</v>
      </c>
      <c r="G2941" s="663"/>
    </row>
    <row r="2942" spans="1:7" ht="13.5" thickBot="1" x14ac:dyDescent="0.25">
      <c r="A2942" s="369" t="str">
        <f>Cover!$G$25</f>
        <v>NO</v>
      </c>
      <c r="B2942" s="322" t="s">
        <v>219</v>
      </c>
      <c r="C2942" s="320">
        <v>2012</v>
      </c>
      <c r="D2942" s="322" t="s">
        <v>214</v>
      </c>
      <c r="E2942" s="331" t="s">
        <v>142</v>
      </c>
      <c r="F2942" s="320" t="str">
        <f t="shared" si="45"/>
        <v>NO_EX_X_2012_1000 NAC_10_3</v>
      </c>
      <c r="G2942" s="663"/>
    </row>
    <row r="2943" spans="1:7" ht="13.5" thickBot="1" x14ac:dyDescent="0.25">
      <c r="A2943" s="369" t="str">
        <f>Cover!$G$25</f>
        <v>NO</v>
      </c>
      <c r="B2943" s="322" t="s">
        <v>219</v>
      </c>
      <c r="C2943" s="320">
        <v>2012</v>
      </c>
      <c r="D2943" s="322" t="s">
        <v>214</v>
      </c>
      <c r="E2943" s="331" t="s">
        <v>143</v>
      </c>
      <c r="F2943" s="320" t="str">
        <f t="shared" si="45"/>
        <v>NO_EX_X_2012_1000 NAC_10_3_1</v>
      </c>
      <c r="G2943" s="663"/>
    </row>
    <row r="2944" spans="1:7" ht="13.5" thickBot="1" x14ac:dyDescent="0.25">
      <c r="A2944" s="369" t="str">
        <f>Cover!$G$25</f>
        <v>NO</v>
      </c>
      <c r="B2944" s="322" t="s">
        <v>219</v>
      </c>
      <c r="C2944" s="320">
        <v>2012</v>
      </c>
      <c r="D2944" s="322" t="s">
        <v>214</v>
      </c>
      <c r="E2944" s="331" t="s">
        <v>144</v>
      </c>
      <c r="F2944" s="320" t="str">
        <f t="shared" si="45"/>
        <v>NO_EX_X_2012_1000 NAC_10_3_2</v>
      </c>
      <c r="G2944" s="663"/>
    </row>
    <row r="2945" spans="1:7" ht="13.5" thickBot="1" x14ac:dyDescent="0.25">
      <c r="A2945" s="369" t="str">
        <f>Cover!$G$25</f>
        <v>NO</v>
      </c>
      <c r="B2945" s="322" t="s">
        <v>219</v>
      </c>
      <c r="C2945" s="320">
        <v>2012</v>
      </c>
      <c r="D2945" s="322" t="s">
        <v>214</v>
      </c>
      <c r="E2945" s="331" t="s">
        <v>145</v>
      </c>
      <c r="F2945" s="320" t="str">
        <f t="shared" si="45"/>
        <v>NO_EX_X_2012_1000 NAC_10_3_3</v>
      </c>
      <c r="G2945" s="663"/>
    </row>
    <row r="2946" spans="1:7" ht="13.5" thickBot="1" x14ac:dyDescent="0.25">
      <c r="A2946" s="369" t="str">
        <f>Cover!$G$25</f>
        <v>NO</v>
      </c>
      <c r="B2946" s="322" t="s">
        <v>219</v>
      </c>
      <c r="C2946" s="320">
        <v>2012</v>
      </c>
      <c r="D2946" s="322" t="s">
        <v>214</v>
      </c>
      <c r="E2946" s="331" t="s">
        <v>146</v>
      </c>
      <c r="F2946" s="320" t="str">
        <f t="shared" si="45"/>
        <v>NO_EX_X_2012_1000 NAC_10_3_4</v>
      </c>
      <c r="G2946" s="663"/>
    </row>
    <row r="2947" spans="1:7" ht="13.5" thickBot="1" x14ac:dyDescent="0.25">
      <c r="A2947" s="369" t="str">
        <f>Cover!$G$25</f>
        <v>NO</v>
      </c>
      <c r="B2947" s="322" t="s">
        <v>219</v>
      </c>
      <c r="C2947" s="320">
        <v>2012</v>
      </c>
      <c r="D2947" s="322" t="s">
        <v>214</v>
      </c>
      <c r="E2947" s="331" t="s">
        <v>147</v>
      </c>
      <c r="F2947" s="320" t="str">
        <f t="shared" ref="F2947:F3010" si="46">CONCATENATE(A2947,"_",B2947,"_",C2947,"_",D2947,"_",E2947)</f>
        <v>NO_EX_X_2012_1000 NAC_10_4</v>
      </c>
      <c r="G2947" s="663"/>
    </row>
    <row r="2948" spans="1:7" ht="13.5" thickBot="1" x14ac:dyDescent="0.25">
      <c r="A2948" s="369" t="str">
        <f>Cover!$G$25</f>
        <v>NO</v>
      </c>
      <c r="B2948" s="322" t="s">
        <v>293</v>
      </c>
      <c r="C2948" s="320">
        <v>2012</v>
      </c>
      <c r="D2948" s="322" t="s">
        <v>291</v>
      </c>
      <c r="E2948" s="331" t="s">
        <v>227</v>
      </c>
      <c r="F2948" s="320" t="str">
        <f t="shared" si="46"/>
        <v>NO_P_2012_1000 m3_EU2_1</v>
      </c>
      <c r="G2948" s="663"/>
    </row>
    <row r="2949" spans="1:7" ht="13.5" thickBot="1" x14ac:dyDescent="0.25">
      <c r="A2949" s="369" t="str">
        <f>Cover!$G$25</f>
        <v>NO</v>
      </c>
      <c r="B2949" s="322" t="s">
        <v>293</v>
      </c>
      <c r="C2949" s="320">
        <v>2012</v>
      </c>
      <c r="D2949" s="322" t="s">
        <v>291</v>
      </c>
      <c r="E2949" s="331" t="s">
        <v>228</v>
      </c>
      <c r="F2949" s="320" t="str">
        <f t="shared" si="46"/>
        <v>NO_P_2012_1000 m3_EU2_1_C</v>
      </c>
      <c r="G2949" s="663"/>
    </row>
    <row r="2950" spans="1:7" ht="13.5" thickBot="1" x14ac:dyDescent="0.25">
      <c r="A2950" s="369" t="str">
        <f>Cover!$G$25</f>
        <v>NO</v>
      </c>
      <c r="B2950" s="322" t="s">
        <v>293</v>
      </c>
      <c r="C2950" s="320">
        <v>2012</v>
      </c>
      <c r="D2950" s="322" t="s">
        <v>291</v>
      </c>
      <c r="E2950" s="331" t="s">
        <v>229</v>
      </c>
      <c r="F2950" s="320" t="str">
        <f t="shared" si="46"/>
        <v>NO_P_2012_1000 m3_EU2_1_NC</v>
      </c>
      <c r="G2950" s="663"/>
    </row>
    <row r="2951" spans="1:7" ht="13.5" thickBot="1" x14ac:dyDescent="0.25">
      <c r="A2951" s="369" t="str">
        <f>Cover!$G$25</f>
        <v>NO</v>
      </c>
      <c r="B2951" s="322" t="s">
        <v>293</v>
      </c>
      <c r="C2951" s="320">
        <v>2012</v>
      </c>
      <c r="D2951" s="322" t="s">
        <v>291</v>
      </c>
      <c r="E2951" s="331" t="s">
        <v>230</v>
      </c>
      <c r="F2951" s="320" t="str">
        <f t="shared" si="46"/>
        <v>NO_P_2012_1000 m3_EU2_1_1</v>
      </c>
      <c r="G2951" s="663"/>
    </row>
    <row r="2952" spans="1:7" ht="13.5" thickBot="1" x14ac:dyDescent="0.25">
      <c r="A2952" s="369" t="str">
        <f>Cover!$G$25</f>
        <v>NO</v>
      </c>
      <c r="B2952" s="322" t="s">
        <v>293</v>
      </c>
      <c r="C2952" s="320">
        <v>2012</v>
      </c>
      <c r="D2952" s="322" t="s">
        <v>291</v>
      </c>
      <c r="E2952" s="331" t="s">
        <v>231</v>
      </c>
      <c r="F2952" s="320" t="str">
        <f t="shared" si="46"/>
        <v>NO_P_2012_1000 m3_EU2_1_1_C</v>
      </c>
      <c r="G2952" s="663"/>
    </row>
    <row r="2953" spans="1:7" ht="13.5" thickBot="1" x14ac:dyDescent="0.25">
      <c r="A2953" s="369" t="str">
        <f>Cover!$G$25</f>
        <v>NO</v>
      </c>
      <c r="B2953" s="340" t="s">
        <v>293</v>
      </c>
      <c r="C2953" s="320">
        <v>2012</v>
      </c>
      <c r="D2953" s="340" t="s">
        <v>291</v>
      </c>
      <c r="E2953" s="344" t="s">
        <v>232</v>
      </c>
      <c r="F2953" s="320" t="str">
        <f t="shared" si="46"/>
        <v>NO_P_2012_1000 m3_EU2_1_1_NC</v>
      </c>
      <c r="G2953" s="663"/>
    </row>
    <row r="2954" spans="1:7" ht="13.5" thickBot="1" x14ac:dyDescent="0.25">
      <c r="A2954" s="369" t="str">
        <f>Cover!$G$25</f>
        <v>NO</v>
      </c>
      <c r="B2954" s="324" t="s">
        <v>293</v>
      </c>
      <c r="C2954" s="320">
        <v>2012</v>
      </c>
      <c r="D2954" s="324" t="s">
        <v>291</v>
      </c>
      <c r="E2954" s="338" t="s">
        <v>233</v>
      </c>
      <c r="F2954" s="320" t="str">
        <f t="shared" si="46"/>
        <v>NO_P_2012_1000 m3_EU2_1_2</v>
      </c>
      <c r="G2954" s="663"/>
    </row>
    <row r="2955" spans="1:7" ht="13.5" thickBot="1" x14ac:dyDescent="0.25">
      <c r="A2955" s="369" t="str">
        <f>Cover!$G$25</f>
        <v>NO</v>
      </c>
      <c r="B2955" s="322" t="s">
        <v>293</v>
      </c>
      <c r="C2955" s="320">
        <v>2012</v>
      </c>
      <c r="D2955" s="322" t="s">
        <v>291</v>
      </c>
      <c r="E2955" s="331" t="s">
        <v>234</v>
      </c>
      <c r="F2955" s="320" t="str">
        <f t="shared" si="46"/>
        <v>NO_P_2012_1000 m3_EU2_1_2_C</v>
      </c>
      <c r="G2955" s="663"/>
    </row>
    <row r="2956" spans="1:7" ht="13.5" thickBot="1" x14ac:dyDescent="0.25">
      <c r="A2956" s="369" t="str">
        <f>Cover!$G$25</f>
        <v>NO</v>
      </c>
      <c r="B2956" s="322" t="s">
        <v>293</v>
      </c>
      <c r="C2956" s="320">
        <v>2012</v>
      </c>
      <c r="D2956" s="322" t="s">
        <v>291</v>
      </c>
      <c r="E2956" s="331" t="s">
        <v>235</v>
      </c>
      <c r="F2956" s="320" t="str">
        <f t="shared" si="46"/>
        <v>NO_P_2012_1000 m3_EU2_1_2_NC</v>
      </c>
      <c r="G2956" s="663"/>
    </row>
    <row r="2957" spans="1:7" ht="13.5" thickBot="1" x14ac:dyDescent="0.25">
      <c r="A2957" s="369" t="str">
        <f>Cover!$G$25</f>
        <v>NO</v>
      </c>
      <c r="B2957" s="322" t="s">
        <v>293</v>
      </c>
      <c r="C2957" s="320">
        <v>2012</v>
      </c>
      <c r="D2957" s="322" t="s">
        <v>291</v>
      </c>
      <c r="E2957" s="331" t="s">
        <v>236</v>
      </c>
      <c r="F2957" s="320" t="str">
        <f t="shared" si="46"/>
        <v>NO_P_2012_1000 m3_EU2_1_3</v>
      </c>
      <c r="G2957" s="663"/>
    </row>
    <row r="2958" spans="1:7" ht="13.5" thickBot="1" x14ac:dyDescent="0.25">
      <c r="A2958" s="369" t="str">
        <f>Cover!$G$25</f>
        <v>NO</v>
      </c>
      <c r="B2958" s="322" t="s">
        <v>293</v>
      </c>
      <c r="C2958" s="320">
        <v>2012</v>
      </c>
      <c r="D2958" s="322" t="s">
        <v>291</v>
      </c>
      <c r="E2958" s="331" t="s">
        <v>237</v>
      </c>
      <c r="F2958" s="320" t="str">
        <f t="shared" si="46"/>
        <v>NO_P_2012_1000 m3_EU2_1_3_C</v>
      </c>
      <c r="G2958" s="663"/>
    </row>
    <row r="2959" spans="1:7" ht="13.5" thickBot="1" x14ac:dyDescent="0.25">
      <c r="A2959" s="369" t="str">
        <f>Cover!$G$25</f>
        <v>NO</v>
      </c>
      <c r="B2959" s="322" t="s">
        <v>293</v>
      </c>
      <c r="C2959" s="320">
        <v>2012</v>
      </c>
      <c r="D2959" s="322" t="s">
        <v>291</v>
      </c>
      <c r="E2959" s="331" t="s">
        <v>238</v>
      </c>
      <c r="F2959" s="320" t="str">
        <f t="shared" si="46"/>
        <v>NO_P_2012_1000 m3_EU2_1_3_NC</v>
      </c>
      <c r="G2959" s="663"/>
    </row>
    <row r="2960" spans="1:7" ht="13.5" thickBot="1" x14ac:dyDescent="0.25">
      <c r="A2960" s="369" t="str">
        <f>Cover!$G$25</f>
        <v>NO</v>
      </c>
      <c r="B2960" s="322" t="s">
        <v>268</v>
      </c>
      <c r="C2960" s="320">
        <v>2012</v>
      </c>
      <c r="D2960" s="322" t="s">
        <v>291</v>
      </c>
      <c r="E2960" s="331" t="s">
        <v>292</v>
      </c>
      <c r="F2960" s="320" t="str">
        <f t="shared" si="46"/>
        <v>NO_P.OB_2012_1000 m3_1</v>
      </c>
      <c r="G2960" s="663"/>
    </row>
    <row r="2961" spans="1:7" ht="13.5" thickBot="1" x14ac:dyDescent="0.25">
      <c r="A2961" s="369" t="str">
        <f>Cover!$G$25</f>
        <v>NO</v>
      </c>
      <c r="B2961" s="322" t="s">
        <v>268</v>
      </c>
      <c r="C2961" s="320">
        <v>2012</v>
      </c>
      <c r="D2961" s="322" t="s">
        <v>291</v>
      </c>
      <c r="E2961" s="331" t="s">
        <v>91</v>
      </c>
      <c r="F2961" s="320" t="str">
        <f t="shared" si="46"/>
        <v>NO_P.OB_2012_1000 m3_1_C</v>
      </c>
      <c r="G2961" s="663"/>
    </row>
    <row r="2962" spans="1:7" ht="13.5" thickBot="1" x14ac:dyDescent="0.25">
      <c r="A2962" s="369" t="str">
        <f>Cover!$G$25</f>
        <v>NO</v>
      </c>
      <c r="B2962" s="322" t="s">
        <v>268</v>
      </c>
      <c r="C2962" s="320">
        <v>2012</v>
      </c>
      <c r="D2962" s="322" t="s">
        <v>291</v>
      </c>
      <c r="E2962" s="331" t="s">
        <v>92</v>
      </c>
      <c r="F2962" s="320" t="str">
        <f t="shared" si="46"/>
        <v>NO_P.OB_2012_1000 m3_1_NC</v>
      </c>
      <c r="G2962" s="663"/>
    </row>
    <row r="2963" spans="1:7" ht="13.5" thickBot="1" x14ac:dyDescent="0.25">
      <c r="A2963" s="369" t="str">
        <f>Cover!$G$25</f>
        <v>NO</v>
      </c>
      <c r="B2963" s="322" t="s">
        <v>268</v>
      </c>
      <c r="C2963" s="320">
        <v>2012</v>
      </c>
      <c r="D2963" s="322" t="s">
        <v>291</v>
      </c>
      <c r="E2963" s="331" t="s">
        <v>93</v>
      </c>
      <c r="F2963" s="320" t="str">
        <f t="shared" si="46"/>
        <v>NO_P.OB_2012_1000 m3_1_1</v>
      </c>
      <c r="G2963" s="663"/>
    </row>
    <row r="2964" spans="1:7" ht="13.5" thickBot="1" x14ac:dyDescent="0.25">
      <c r="A2964" s="369" t="str">
        <f>Cover!$G$25</f>
        <v>NO</v>
      </c>
      <c r="B2964" s="322" t="s">
        <v>268</v>
      </c>
      <c r="C2964" s="320">
        <v>2012</v>
      </c>
      <c r="D2964" s="322" t="s">
        <v>291</v>
      </c>
      <c r="E2964" s="331" t="s">
        <v>94</v>
      </c>
      <c r="F2964" s="320" t="str">
        <f t="shared" si="46"/>
        <v>NO_P.OB_2012_1000 m3_1_1_C</v>
      </c>
      <c r="G2964" s="663"/>
    </row>
    <row r="2965" spans="1:7" ht="13.5" thickBot="1" x14ac:dyDescent="0.25">
      <c r="A2965" s="369" t="str">
        <f>Cover!$G$25</f>
        <v>NO</v>
      </c>
      <c r="B2965" s="322" t="s">
        <v>268</v>
      </c>
      <c r="C2965" s="320">
        <v>2012</v>
      </c>
      <c r="D2965" s="322" t="s">
        <v>291</v>
      </c>
      <c r="E2965" s="331" t="s">
        <v>95</v>
      </c>
      <c r="F2965" s="320" t="str">
        <f t="shared" si="46"/>
        <v>NO_P.OB_2012_1000 m3_1_1_NC</v>
      </c>
      <c r="G2965" s="663"/>
    </row>
    <row r="2966" spans="1:7" ht="13.5" thickBot="1" x14ac:dyDescent="0.25">
      <c r="A2966" s="369" t="str">
        <f>Cover!$G$25</f>
        <v>NO</v>
      </c>
      <c r="B2966" s="322" t="s">
        <v>268</v>
      </c>
      <c r="C2966" s="320">
        <v>2012</v>
      </c>
      <c r="D2966" s="322" t="s">
        <v>291</v>
      </c>
      <c r="E2966" s="331" t="s">
        <v>96</v>
      </c>
      <c r="F2966" s="320" t="str">
        <f t="shared" si="46"/>
        <v>NO_P.OB_2012_1000 m3_1_2</v>
      </c>
      <c r="G2966" s="663"/>
    </row>
    <row r="2967" spans="1:7" ht="13.5" thickBot="1" x14ac:dyDescent="0.25">
      <c r="A2967" s="369" t="str">
        <f>Cover!$G$25</f>
        <v>NO</v>
      </c>
      <c r="B2967" s="322" t="s">
        <v>268</v>
      </c>
      <c r="C2967" s="320">
        <v>2012</v>
      </c>
      <c r="D2967" s="322" t="s">
        <v>291</v>
      </c>
      <c r="E2967" s="331" t="s">
        <v>97</v>
      </c>
      <c r="F2967" s="320" t="str">
        <f t="shared" si="46"/>
        <v>NO_P.OB_2012_1000 m3_1_2_C</v>
      </c>
      <c r="G2967" s="663"/>
    </row>
    <row r="2968" spans="1:7" ht="13.5" thickBot="1" x14ac:dyDescent="0.25">
      <c r="A2968" s="369" t="str">
        <f>Cover!$G$25</f>
        <v>NO</v>
      </c>
      <c r="B2968" s="322" t="s">
        <v>268</v>
      </c>
      <c r="C2968" s="320">
        <v>2012</v>
      </c>
      <c r="D2968" s="322" t="s">
        <v>291</v>
      </c>
      <c r="E2968" s="331" t="s">
        <v>98</v>
      </c>
      <c r="F2968" s="320" t="str">
        <f t="shared" si="46"/>
        <v>NO_P.OB_2012_1000 m3_1_2_NC</v>
      </c>
      <c r="G2968" s="663"/>
    </row>
    <row r="2969" spans="1:7" ht="13.5" thickBot="1" x14ac:dyDescent="0.25">
      <c r="A2969" s="369" t="str">
        <f>Cover!$G$25</f>
        <v>NO</v>
      </c>
      <c r="B2969" s="322" t="s">
        <v>268</v>
      </c>
      <c r="C2969" s="320">
        <v>2012</v>
      </c>
      <c r="D2969" s="322" t="s">
        <v>291</v>
      </c>
      <c r="E2969" s="331" t="s">
        <v>100</v>
      </c>
      <c r="F2969" s="320" t="str">
        <f t="shared" si="46"/>
        <v>NO_P.OB_2012_1000 m3_1_2_1</v>
      </c>
      <c r="G2969" s="663"/>
    </row>
    <row r="2970" spans="1:7" ht="13.5" thickBot="1" x14ac:dyDescent="0.25">
      <c r="A2970" s="369" t="str">
        <f>Cover!$G$25</f>
        <v>NO</v>
      </c>
      <c r="B2970" s="322" t="s">
        <v>268</v>
      </c>
      <c r="C2970" s="320">
        <v>2012</v>
      </c>
      <c r="D2970" s="322" t="s">
        <v>291</v>
      </c>
      <c r="E2970" s="331" t="s">
        <v>101</v>
      </c>
      <c r="F2970" s="320" t="str">
        <f t="shared" si="46"/>
        <v>NO_P.OB_2012_1000 m3_1_2_1_C</v>
      </c>
      <c r="G2970" s="663"/>
    </row>
    <row r="2971" spans="1:7" ht="13.5" thickBot="1" x14ac:dyDescent="0.25">
      <c r="A2971" s="369" t="str">
        <f>Cover!$G$25</f>
        <v>NO</v>
      </c>
      <c r="B2971" s="322" t="s">
        <v>268</v>
      </c>
      <c r="C2971" s="320">
        <v>2012</v>
      </c>
      <c r="D2971" s="322" t="s">
        <v>291</v>
      </c>
      <c r="E2971" s="331" t="s">
        <v>102</v>
      </c>
      <c r="F2971" s="320" t="str">
        <f t="shared" si="46"/>
        <v>NO_P.OB_2012_1000 m3_1_2_1_NC</v>
      </c>
      <c r="G2971" s="663"/>
    </row>
    <row r="2972" spans="1:7" ht="13.5" thickBot="1" x14ac:dyDescent="0.25">
      <c r="A2972" s="369" t="str">
        <f>Cover!$G$25</f>
        <v>NO</v>
      </c>
      <c r="B2972" s="322" t="s">
        <v>268</v>
      </c>
      <c r="C2972" s="320">
        <v>2012</v>
      </c>
      <c r="D2972" s="322" t="s">
        <v>291</v>
      </c>
      <c r="E2972" s="331" t="s">
        <v>103</v>
      </c>
      <c r="F2972" s="320" t="str">
        <f t="shared" si="46"/>
        <v>NO_P.OB_2012_1000 m3_1_2_2</v>
      </c>
      <c r="G2972" s="663"/>
    </row>
    <row r="2973" spans="1:7" ht="13.5" thickBot="1" x14ac:dyDescent="0.25">
      <c r="A2973" s="369" t="str">
        <f>Cover!$G$25</f>
        <v>NO</v>
      </c>
      <c r="B2973" s="322" t="s">
        <v>268</v>
      </c>
      <c r="C2973" s="320">
        <v>2012</v>
      </c>
      <c r="D2973" s="322" t="s">
        <v>291</v>
      </c>
      <c r="E2973" s="331" t="s">
        <v>104</v>
      </c>
      <c r="F2973" s="320" t="str">
        <f t="shared" si="46"/>
        <v>NO_P.OB_2012_1000 m3_1_2_2_C</v>
      </c>
      <c r="G2973" s="663"/>
    </row>
    <row r="2974" spans="1:7" ht="13.5" thickBot="1" x14ac:dyDescent="0.25">
      <c r="A2974" s="369" t="str">
        <f>Cover!$G$25</f>
        <v>NO</v>
      </c>
      <c r="B2974" s="322" t="s">
        <v>268</v>
      </c>
      <c r="C2974" s="320">
        <v>2012</v>
      </c>
      <c r="D2974" s="322" t="s">
        <v>291</v>
      </c>
      <c r="E2974" s="331" t="s">
        <v>105</v>
      </c>
      <c r="F2974" s="320" t="str">
        <f t="shared" si="46"/>
        <v>NO_P.OB_2012_1000 m3_1_2_2_NC</v>
      </c>
      <c r="G2974" s="663"/>
    </row>
    <row r="2975" spans="1:7" ht="13.5" thickBot="1" x14ac:dyDescent="0.25">
      <c r="A2975" s="369" t="str">
        <f>Cover!$G$25</f>
        <v>NO</v>
      </c>
      <c r="B2975" s="322" t="s">
        <v>268</v>
      </c>
      <c r="C2975" s="320">
        <v>2012</v>
      </c>
      <c r="D2975" s="322" t="s">
        <v>291</v>
      </c>
      <c r="E2975" s="331" t="s">
        <v>106</v>
      </c>
      <c r="F2975" s="320" t="str">
        <f t="shared" si="46"/>
        <v>NO_P.OB_2012_1000 m3_1_2_3</v>
      </c>
      <c r="G2975" s="663"/>
    </row>
    <row r="2976" spans="1:7" ht="13.5" thickBot="1" x14ac:dyDescent="0.25">
      <c r="A2976" s="369" t="str">
        <f>Cover!$G$25</f>
        <v>NO</v>
      </c>
      <c r="B2976" s="322" t="s">
        <v>268</v>
      </c>
      <c r="C2976" s="320">
        <v>2012</v>
      </c>
      <c r="D2976" s="322" t="s">
        <v>291</v>
      </c>
      <c r="E2976" s="331" t="s">
        <v>107</v>
      </c>
      <c r="F2976" s="320" t="str">
        <f t="shared" si="46"/>
        <v>NO_P.OB_2012_1000 m3_1_2_3_C</v>
      </c>
      <c r="G2976" s="663"/>
    </row>
    <row r="2977" spans="1:7" ht="13.5" thickBot="1" x14ac:dyDescent="0.25">
      <c r="A2977" s="369" t="str">
        <f>Cover!$G$25</f>
        <v>NO</v>
      </c>
      <c r="B2977" s="322" t="s">
        <v>268</v>
      </c>
      <c r="C2977" s="320">
        <v>2012</v>
      </c>
      <c r="D2977" s="322" t="s">
        <v>291</v>
      </c>
      <c r="E2977" s="331" t="s">
        <v>108</v>
      </c>
      <c r="F2977" s="320" t="str">
        <f t="shared" si="46"/>
        <v>NO_P.OB_2012_1000 m3_1_2_3_NC</v>
      </c>
      <c r="G2977" s="663"/>
    </row>
    <row r="2978" spans="1:7" ht="13.5" thickBot="1" x14ac:dyDescent="0.25">
      <c r="A2978" s="369" t="str">
        <f>Cover!$G$25</f>
        <v>NO</v>
      </c>
      <c r="B2978" s="322" t="s">
        <v>293</v>
      </c>
      <c r="C2978" s="320">
        <v>2011</v>
      </c>
      <c r="D2978" s="322" t="s">
        <v>291</v>
      </c>
      <c r="E2978" s="331" t="s">
        <v>292</v>
      </c>
      <c r="F2978" s="320" t="str">
        <f t="shared" si="46"/>
        <v>NO_P_2011_1000 m3_1</v>
      </c>
      <c r="G2978" s="663"/>
    </row>
    <row r="2979" spans="1:7" ht="13.5" thickBot="1" x14ac:dyDescent="0.25">
      <c r="A2979" s="369" t="str">
        <f>Cover!$G$25</f>
        <v>NO</v>
      </c>
      <c r="B2979" s="322" t="s">
        <v>293</v>
      </c>
      <c r="C2979" s="320">
        <v>2011</v>
      </c>
      <c r="D2979" s="322" t="s">
        <v>291</v>
      </c>
      <c r="E2979" s="331" t="s">
        <v>91</v>
      </c>
      <c r="F2979" s="320" t="str">
        <f t="shared" si="46"/>
        <v>NO_P_2011_1000 m3_1_C</v>
      </c>
      <c r="G2979" s="663"/>
    </row>
    <row r="2980" spans="1:7" ht="13.5" thickBot="1" x14ac:dyDescent="0.25">
      <c r="A2980" s="369" t="str">
        <f>Cover!$G$25</f>
        <v>NO</v>
      </c>
      <c r="B2980" s="322" t="s">
        <v>293</v>
      </c>
      <c r="C2980" s="320">
        <v>2011</v>
      </c>
      <c r="D2980" s="322" t="s">
        <v>291</v>
      </c>
      <c r="E2980" s="331" t="s">
        <v>92</v>
      </c>
      <c r="F2980" s="320" t="str">
        <f t="shared" si="46"/>
        <v>NO_P_2011_1000 m3_1_NC</v>
      </c>
      <c r="G2980" s="663"/>
    </row>
    <row r="2981" spans="1:7" ht="13.5" thickBot="1" x14ac:dyDescent="0.25">
      <c r="A2981" s="369" t="str">
        <f>Cover!$G$25</f>
        <v>NO</v>
      </c>
      <c r="B2981" s="322" t="s">
        <v>293</v>
      </c>
      <c r="C2981" s="320">
        <v>2011</v>
      </c>
      <c r="D2981" s="322" t="s">
        <v>291</v>
      </c>
      <c r="E2981" s="331" t="s">
        <v>93</v>
      </c>
      <c r="F2981" s="320" t="str">
        <f t="shared" si="46"/>
        <v>NO_P_2011_1000 m3_1_1</v>
      </c>
      <c r="G2981" s="663"/>
    </row>
    <row r="2982" spans="1:7" ht="13.5" thickBot="1" x14ac:dyDescent="0.25">
      <c r="A2982" s="369" t="str">
        <f>Cover!$G$25</f>
        <v>NO</v>
      </c>
      <c r="B2982" s="322" t="s">
        <v>293</v>
      </c>
      <c r="C2982" s="320">
        <v>2011</v>
      </c>
      <c r="D2982" s="322" t="s">
        <v>291</v>
      </c>
      <c r="E2982" s="331" t="s">
        <v>94</v>
      </c>
      <c r="F2982" s="320" t="str">
        <f t="shared" si="46"/>
        <v>NO_P_2011_1000 m3_1_1_C</v>
      </c>
      <c r="G2982" s="663"/>
    </row>
    <row r="2983" spans="1:7" ht="13.5" thickBot="1" x14ac:dyDescent="0.25">
      <c r="A2983" s="369" t="str">
        <f>Cover!$G$25</f>
        <v>NO</v>
      </c>
      <c r="B2983" s="322" t="s">
        <v>293</v>
      </c>
      <c r="C2983" s="320">
        <v>2011</v>
      </c>
      <c r="D2983" s="322" t="s">
        <v>291</v>
      </c>
      <c r="E2983" s="331" t="s">
        <v>95</v>
      </c>
      <c r="F2983" s="320" t="str">
        <f t="shared" si="46"/>
        <v>NO_P_2011_1000 m3_1_1_NC</v>
      </c>
      <c r="G2983" s="663"/>
    </row>
    <row r="2984" spans="1:7" ht="13.5" thickBot="1" x14ac:dyDescent="0.25">
      <c r="A2984" s="369" t="str">
        <f>Cover!$G$25</f>
        <v>NO</v>
      </c>
      <c r="B2984" s="322" t="s">
        <v>293</v>
      </c>
      <c r="C2984" s="320">
        <v>2011</v>
      </c>
      <c r="D2984" s="322" t="s">
        <v>291</v>
      </c>
      <c r="E2984" s="331" t="s">
        <v>96</v>
      </c>
      <c r="F2984" s="320" t="str">
        <f t="shared" si="46"/>
        <v>NO_P_2011_1000 m3_1_2</v>
      </c>
      <c r="G2984" s="663"/>
    </row>
    <row r="2985" spans="1:7" ht="13.5" thickBot="1" x14ac:dyDescent="0.25">
      <c r="A2985" s="369" t="str">
        <f>Cover!$G$25</f>
        <v>NO</v>
      </c>
      <c r="B2985" s="322" t="s">
        <v>293</v>
      </c>
      <c r="C2985" s="320">
        <v>2011</v>
      </c>
      <c r="D2985" s="322" t="s">
        <v>291</v>
      </c>
      <c r="E2985" s="331" t="s">
        <v>97</v>
      </c>
      <c r="F2985" s="320" t="str">
        <f t="shared" si="46"/>
        <v>NO_P_2011_1000 m3_1_2_C</v>
      </c>
      <c r="G2985" s="663"/>
    </row>
    <row r="2986" spans="1:7" ht="13.5" thickBot="1" x14ac:dyDescent="0.25">
      <c r="A2986" s="369" t="str">
        <f>Cover!$G$25</f>
        <v>NO</v>
      </c>
      <c r="B2986" s="322" t="s">
        <v>293</v>
      </c>
      <c r="C2986" s="320">
        <v>2011</v>
      </c>
      <c r="D2986" s="322" t="s">
        <v>291</v>
      </c>
      <c r="E2986" s="331" t="s">
        <v>98</v>
      </c>
      <c r="F2986" s="320" t="str">
        <f t="shared" si="46"/>
        <v>NO_P_2011_1000 m3_1_2_NC</v>
      </c>
      <c r="G2986" s="663"/>
    </row>
    <row r="2987" spans="1:7" ht="13.5" thickBot="1" x14ac:dyDescent="0.25">
      <c r="A2987" s="369" t="str">
        <f>Cover!$G$25</f>
        <v>NO</v>
      </c>
      <c r="B2987" s="322" t="s">
        <v>293</v>
      </c>
      <c r="C2987" s="320">
        <v>2011</v>
      </c>
      <c r="D2987" s="322" t="s">
        <v>291</v>
      </c>
      <c r="E2987" s="331" t="s">
        <v>100</v>
      </c>
      <c r="F2987" s="320" t="str">
        <f t="shared" si="46"/>
        <v>NO_P_2011_1000 m3_1_2_1</v>
      </c>
      <c r="G2987" s="663"/>
    </row>
    <row r="2988" spans="1:7" ht="13.5" thickBot="1" x14ac:dyDescent="0.25">
      <c r="A2988" s="369" t="str">
        <f>Cover!$G$25</f>
        <v>NO</v>
      </c>
      <c r="B2988" s="322" t="s">
        <v>293</v>
      </c>
      <c r="C2988" s="320">
        <v>2011</v>
      </c>
      <c r="D2988" s="322" t="s">
        <v>291</v>
      </c>
      <c r="E2988" s="331" t="s">
        <v>101</v>
      </c>
      <c r="F2988" s="320" t="str">
        <f t="shared" si="46"/>
        <v>NO_P_2011_1000 m3_1_2_1_C</v>
      </c>
      <c r="G2988" s="663"/>
    </row>
    <row r="2989" spans="1:7" ht="13.5" thickBot="1" x14ac:dyDescent="0.25">
      <c r="A2989" s="369" t="str">
        <f>Cover!$G$25</f>
        <v>NO</v>
      </c>
      <c r="B2989" s="322" t="s">
        <v>293</v>
      </c>
      <c r="C2989" s="320">
        <v>2011</v>
      </c>
      <c r="D2989" s="322" t="s">
        <v>291</v>
      </c>
      <c r="E2989" s="331" t="s">
        <v>102</v>
      </c>
      <c r="F2989" s="320" t="str">
        <f t="shared" si="46"/>
        <v>NO_P_2011_1000 m3_1_2_1_NC</v>
      </c>
      <c r="G2989" s="663"/>
    </row>
    <row r="2990" spans="1:7" ht="13.5" thickBot="1" x14ac:dyDescent="0.25">
      <c r="A2990" s="369" t="str">
        <f>Cover!$G$25</f>
        <v>NO</v>
      </c>
      <c r="B2990" s="322" t="s">
        <v>293</v>
      </c>
      <c r="C2990" s="320">
        <v>2011</v>
      </c>
      <c r="D2990" s="322" t="s">
        <v>291</v>
      </c>
      <c r="E2990" s="331" t="s">
        <v>103</v>
      </c>
      <c r="F2990" s="320" t="str">
        <f t="shared" si="46"/>
        <v>NO_P_2011_1000 m3_1_2_2</v>
      </c>
      <c r="G2990" s="663"/>
    </row>
    <row r="2991" spans="1:7" ht="13.5" thickBot="1" x14ac:dyDescent="0.25">
      <c r="A2991" s="369" t="str">
        <f>Cover!$G$25</f>
        <v>NO</v>
      </c>
      <c r="B2991" s="322" t="s">
        <v>293</v>
      </c>
      <c r="C2991" s="320">
        <v>2011</v>
      </c>
      <c r="D2991" s="322" t="s">
        <v>291</v>
      </c>
      <c r="E2991" s="331" t="s">
        <v>104</v>
      </c>
      <c r="F2991" s="320" t="str">
        <f t="shared" si="46"/>
        <v>NO_P_2011_1000 m3_1_2_2_C</v>
      </c>
      <c r="G2991" s="663"/>
    </row>
    <row r="2992" spans="1:7" ht="13.5" thickBot="1" x14ac:dyDescent="0.25">
      <c r="A2992" s="369" t="str">
        <f>Cover!$G$25</f>
        <v>NO</v>
      </c>
      <c r="B2992" s="322" t="s">
        <v>293</v>
      </c>
      <c r="C2992" s="320">
        <v>2011</v>
      </c>
      <c r="D2992" s="322" t="s">
        <v>291</v>
      </c>
      <c r="E2992" s="331" t="s">
        <v>105</v>
      </c>
      <c r="F2992" s="320" t="str">
        <f t="shared" si="46"/>
        <v>NO_P_2011_1000 m3_1_2_2_NC</v>
      </c>
      <c r="G2992" s="663"/>
    </row>
    <row r="2993" spans="1:7" ht="13.5" thickBot="1" x14ac:dyDescent="0.25">
      <c r="A2993" s="369" t="str">
        <f>Cover!$G$25</f>
        <v>NO</v>
      </c>
      <c r="B2993" s="322" t="s">
        <v>293</v>
      </c>
      <c r="C2993" s="320">
        <v>2011</v>
      </c>
      <c r="D2993" s="322" t="s">
        <v>291</v>
      </c>
      <c r="E2993" s="331" t="s">
        <v>106</v>
      </c>
      <c r="F2993" s="320" t="str">
        <f t="shared" si="46"/>
        <v>NO_P_2011_1000 m3_1_2_3</v>
      </c>
      <c r="G2993" s="663"/>
    </row>
    <row r="2994" spans="1:7" ht="13.5" thickBot="1" x14ac:dyDescent="0.25">
      <c r="A2994" s="369" t="str">
        <f>Cover!$G$25</f>
        <v>NO</v>
      </c>
      <c r="B2994" s="322" t="s">
        <v>293</v>
      </c>
      <c r="C2994" s="320">
        <v>2011</v>
      </c>
      <c r="D2994" s="322" t="s">
        <v>291</v>
      </c>
      <c r="E2994" s="331" t="s">
        <v>107</v>
      </c>
      <c r="F2994" s="320" t="str">
        <f t="shared" si="46"/>
        <v>NO_P_2011_1000 m3_1_2_3_C</v>
      </c>
      <c r="G2994" s="663"/>
    </row>
    <row r="2995" spans="1:7" ht="13.5" thickBot="1" x14ac:dyDescent="0.25">
      <c r="A2995" s="369" t="str">
        <f>Cover!$G$25</f>
        <v>NO</v>
      </c>
      <c r="B2995" s="322" t="s">
        <v>293</v>
      </c>
      <c r="C2995" s="320">
        <v>2011</v>
      </c>
      <c r="D2995" s="322" t="s">
        <v>291</v>
      </c>
      <c r="E2995" s="331" t="s">
        <v>108</v>
      </c>
      <c r="F2995" s="320" t="str">
        <f t="shared" si="46"/>
        <v>NO_P_2011_1000 m3_1_2_3_NC</v>
      </c>
      <c r="G2995" s="663"/>
    </row>
    <row r="2996" spans="1:7" ht="13.5" thickBot="1" x14ac:dyDescent="0.25">
      <c r="A2996" s="369" t="str">
        <f>Cover!$G$25</f>
        <v>NO</v>
      </c>
      <c r="B2996" s="322" t="s">
        <v>293</v>
      </c>
      <c r="C2996" s="320">
        <v>2011</v>
      </c>
      <c r="D2996" s="322" t="s">
        <v>360</v>
      </c>
      <c r="E2996" s="331">
        <v>2</v>
      </c>
      <c r="F2996" s="320" t="str">
        <f t="shared" si="46"/>
        <v>NO_P_2011_1000 mt_2</v>
      </c>
      <c r="G2996" s="663"/>
    </row>
    <row r="2997" spans="1:7" ht="13.5" thickBot="1" x14ac:dyDescent="0.25">
      <c r="A2997" s="369" t="str">
        <f>Cover!$G$25</f>
        <v>NO</v>
      </c>
      <c r="B2997" s="322" t="s">
        <v>293</v>
      </c>
      <c r="C2997" s="320">
        <v>2011</v>
      </c>
      <c r="D2997" s="322" t="s">
        <v>291</v>
      </c>
      <c r="E2997" s="331">
        <v>3</v>
      </c>
      <c r="F2997" s="320" t="str">
        <f t="shared" si="46"/>
        <v>NO_P_2011_1000 m3_3</v>
      </c>
      <c r="G2997" s="663"/>
    </row>
    <row r="2998" spans="1:7" ht="13.5" thickBot="1" x14ac:dyDescent="0.25">
      <c r="A2998" s="369" t="str">
        <f>Cover!$G$25</f>
        <v>NO</v>
      </c>
      <c r="B2998" s="322" t="s">
        <v>293</v>
      </c>
      <c r="C2998" s="320">
        <v>2011</v>
      </c>
      <c r="D2998" s="322" t="s">
        <v>291</v>
      </c>
      <c r="E2998" s="331" t="s">
        <v>378</v>
      </c>
      <c r="F2998" s="320" t="str">
        <f t="shared" si="46"/>
        <v>NO_P_2011_1000 m3_3_1</v>
      </c>
      <c r="G2998" s="663"/>
    </row>
    <row r="2999" spans="1:7" ht="13.5" thickBot="1" x14ac:dyDescent="0.25">
      <c r="A2999" s="369" t="str">
        <f>Cover!$G$25</f>
        <v>NO</v>
      </c>
      <c r="B2999" s="322" t="s">
        <v>293</v>
      </c>
      <c r="C2999" s="320">
        <v>2011</v>
      </c>
      <c r="D2999" s="322" t="s">
        <v>291</v>
      </c>
      <c r="E2999" s="331" t="s">
        <v>379</v>
      </c>
      <c r="F2999" s="320" t="str">
        <f t="shared" si="46"/>
        <v>NO_P_2011_1000 m3_3_2</v>
      </c>
      <c r="G2999" s="663"/>
    </row>
    <row r="3000" spans="1:7" ht="13.5" thickBot="1" x14ac:dyDescent="0.25">
      <c r="A3000" s="369" t="str">
        <f>Cover!$G$25</f>
        <v>NO</v>
      </c>
      <c r="B3000" s="322" t="s">
        <v>293</v>
      </c>
      <c r="C3000" s="320">
        <v>2011</v>
      </c>
      <c r="D3000" s="322" t="s">
        <v>360</v>
      </c>
      <c r="E3000" s="331">
        <v>4</v>
      </c>
      <c r="F3000" s="320" t="str">
        <f t="shared" si="46"/>
        <v>NO_P_2011_1000 mt_4</v>
      </c>
      <c r="G3000" s="663"/>
    </row>
    <row r="3001" spans="1:7" ht="13.5" thickBot="1" x14ac:dyDescent="0.25">
      <c r="A3001" s="369" t="str">
        <f>Cover!$G$25</f>
        <v>NO</v>
      </c>
      <c r="B3001" s="322" t="s">
        <v>293</v>
      </c>
      <c r="C3001" s="320">
        <v>2011</v>
      </c>
      <c r="D3001" s="322" t="s">
        <v>360</v>
      </c>
      <c r="E3001" s="331" t="s">
        <v>380</v>
      </c>
      <c r="F3001" s="320" t="str">
        <f t="shared" si="46"/>
        <v>NO_P_2011_1000 mt_4_1</v>
      </c>
      <c r="G3001" s="663"/>
    </row>
    <row r="3002" spans="1:7" ht="13.5" thickBot="1" x14ac:dyDescent="0.25">
      <c r="A3002" s="369" t="str">
        <f>Cover!$G$25</f>
        <v>NO</v>
      </c>
      <c r="B3002" s="322" t="s">
        <v>293</v>
      </c>
      <c r="C3002" s="320">
        <v>2011</v>
      </c>
      <c r="D3002" s="322" t="s">
        <v>360</v>
      </c>
      <c r="E3002" s="331" t="s">
        <v>381</v>
      </c>
      <c r="F3002" s="320" t="str">
        <f t="shared" si="46"/>
        <v>NO_P_2011_1000 mt_4_2</v>
      </c>
      <c r="G3002" s="663"/>
    </row>
    <row r="3003" spans="1:7" ht="13.5" thickBot="1" x14ac:dyDescent="0.25">
      <c r="A3003" s="369" t="str">
        <f>Cover!$G$25</f>
        <v>NO</v>
      </c>
      <c r="B3003" s="322" t="s">
        <v>293</v>
      </c>
      <c r="C3003" s="320">
        <v>2011</v>
      </c>
      <c r="D3003" s="322" t="s">
        <v>291</v>
      </c>
      <c r="E3003" s="331">
        <v>5</v>
      </c>
      <c r="F3003" s="320" t="str">
        <f t="shared" si="46"/>
        <v>NO_P_2011_1000 m3_5</v>
      </c>
      <c r="G3003" s="663"/>
    </row>
    <row r="3004" spans="1:7" ht="13.5" thickBot="1" x14ac:dyDescent="0.25">
      <c r="A3004" s="369" t="str">
        <f>Cover!$G$25</f>
        <v>NO</v>
      </c>
      <c r="B3004" s="322" t="s">
        <v>293</v>
      </c>
      <c r="C3004" s="320">
        <v>2011</v>
      </c>
      <c r="D3004" s="322" t="s">
        <v>291</v>
      </c>
      <c r="E3004" s="331" t="s">
        <v>109</v>
      </c>
      <c r="F3004" s="320" t="str">
        <f t="shared" si="46"/>
        <v>NO_P_2011_1000 m3_5_C</v>
      </c>
      <c r="G3004" s="663"/>
    </row>
    <row r="3005" spans="1:7" ht="13.5" thickBot="1" x14ac:dyDescent="0.25">
      <c r="A3005" s="369" t="str">
        <f>Cover!$G$25</f>
        <v>NO</v>
      </c>
      <c r="B3005" s="322" t="s">
        <v>293</v>
      </c>
      <c r="C3005" s="320">
        <v>2011</v>
      </c>
      <c r="D3005" s="322" t="s">
        <v>291</v>
      </c>
      <c r="E3005" s="331" t="s">
        <v>110</v>
      </c>
      <c r="F3005" s="320" t="str">
        <f t="shared" si="46"/>
        <v>NO_P_2011_1000 m3_5_NC</v>
      </c>
      <c r="G3005" s="663"/>
    </row>
    <row r="3006" spans="1:7" ht="13.5" thickBot="1" x14ac:dyDescent="0.25">
      <c r="A3006" s="369" t="str">
        <f>Cover!$G$25</f>
        <v>NO</v>
      </c>
      <c r="B3006" s="322" t="s">
        <v>293</v>
      </c>
      <c r="C3006" s="320">
        <v>2011</v>
      </c>
      <c r="D3006" s="322" t="s">
        <v>291</v>
      </c>
      <c r="E3006" s="331" t="s">
        <v>111</v>
      </c>
      <c r="F3006" s="320" t="str">
        <f t="shared" si="46"/>
        <v>NO_P_2011_1000 m3_5_NC_T</v>
      </c>
      <c r="G3006" s="663"/>
    </row>
    <row r="3007" spans="1:7" ht="13.5" thickBot="1" x14ac:dyDescent="0.25">
      <c r="A3007" s="369" t="str">
        <f>Cover!$G$25</f>
        <v>NO</v>
      </c>
      <c r="B3007" s="329" t="s">
        <v>293</v>
      </c>
      <c r="C3007" s="320">
        <v>2011</v>
      </c>
      <c r="D3007" s="329" t="s">
        <v>291</v>
      </c>
      <c r="E3007" s="339">
        <v>6</v>
      </c>
      <c r="F3007" s="320" t="str">
        <f t="shared" si="46"/>
        <v>NO_P_2011_1000 m3_6</v>
      </c>
      <c r="G3007" s="663"/>
    </row>
    <row r="3008" spans="1:7" ht="13.5" thickBot="1" x14ac:dyDescent="0.25">
      <c r="A3008" s="369" t="str">
        <f>Cover!$G$25</f>
        <v>NO</v>
      </c>
      <c r="B3008" s="332" t="s">
        <v>293</v>
      </c>
      <c r="C3008" s="320">
        <v>2011</v>
      </c>
      <c r="D3008" s="332" t="s">
        <v>291</v>
      </c>
      <c r="E3008" s="333" t="s">
        <v>112</v>
      </c>
      <c r="F3008" s="320" t="str">
        <f t="shared" si="46"/>
        <v>NO_P_2011_1000 m3_6_1</v>
      </c>
      <c r="G3008" s="663"/>
    </row>
    <row r="3009" spans="1:7" ht="13.5" thickBot="1" x14ac:dyDescent="0.25">
      <c r="A3009" s="369" t="str">
        <f>Cover!$G$25</f>
        <v>NO</v>
      </c>
      <c r="B3009" s="322" t="s">
        <v>293</v>
      </c>
      <c r="C3009" s="320">
        <v>2011</v>
      </c>
      <c r="D3009" s="322" t="s">
        <v>291</v>
      </c>
      <c r="E3009" s="331" t="s">
        <v>113</v>
      </c>
      <c r="F3009" s="320" t="str">
        <f t="shared" si="46"/>
        <v>NO_P_2011_1000 m3_6_1_C</v>
      </c>
      <c r="G3009" s="663"/>
    </row>
    <row r="3010" spans="1:7" ht="13.5" thickBot="1" x14ac:dyDescent="0.25">
      <c r="A3010" s="369" t="str">
        <f>Cover!$G$25</f>
        <v>NO</v>
      </c>
      <c r="B3010" s="322" t="s">
        <v>293</v>
      </c>
      <c r="C3010" s="320">
        <v>2011</v>
      </c>
      <c r="D3010" s="322" t="s">
        <v>291</v>
      </c>
      <c r="E3010" s="331" t="s">
        <v>114</v>
      </c>
      <c r="F3010" s="320" t="str">
        <f t="shared" si="46"/>
        <v>NO_P_2011_1000 m3_6_1_NC</v>
      </c>
      <c r="G3010" s="663"/>
    </row>
    <row r="3011" spans="1:7" ht="13.5" thickBot="1" x14ac:dyDescent="0.25">
      <c r="A3011" s="369" t="str">
        <f>Cover!$G$25</f>
        <v>NO</v>
      </c>
      <c r="B3011" s="322" t="s">
        <v>293</v>
      </c>
      <c r="C3011" s="320">
        <v>2011</v>
      </c>
      <c r="D3011" s="322" t="s">
        <v>291</v>
      </c>
      <c r="E3011" s="331" t="s">
        <v>115</v>
      </c>
      <c r="F3011" s="320" t="str">
        <f t="shared" ref="F3011:F3074" si="47">CONCATENATE(A3011,"_",B3011,"_",C3011,"_",D3011,"_",E3011)</f>
        <v>NO_P_2011_1000 m3_6_1_NC_T</v>
      </c>
      <c r="G3011" s="663"/>
    </row>
    <row r="3012" spans="1:7" ht="13.5" thickBot="1" x14ac:dyDescent="0.25">
      <c r="A3012" s="369" t="str">
        <f>Cover!$G$25</f>
        <v>NO</v>
      </c>
      <c r="B3012" s="322" t="s">
        <v>293</v>
      </c>
      <c r="C3012" s="320">
        <v>2011</v>
      </c>
      <c r="D3012" s="322" t="s">
        <v>291</v>
      </c>
      <c r="E3012" s="331" t="s">
        <v>116</v>
      </c>
      <c r="F3012" s="320" t="str">
        <f t="shared" si="47"/>
        <v>NO_P_2011_1000 m3_6_2</v>
      </c>
      <c r="G3012" s="663"/>
    </row>
    <row r="3013" spans="1:7" ht="13.5" thickBot="1" x14ac:dyDescent="0.25">
      <c r="A3013" s="369" t="str">
        <f>Cover!$G$25</f>
        <v>NO</v>
      </c>
      <c r="B3013" s="322" t="s">
        <v>293</v>
      </c>
      <c r="C3013" s="320">
        <v>2011</v>
      </c>
      <c r="D3013" s="322" t="s">
        <v>291</v>
      </c>
      <c r="E3013" s="331" t="s">
        <v>117</v>
      </c>
      <c r="F3013" s="320" t="str">
        <f t="shared" si="47"/>
        <v>NO_P_2011_1000 m3_6_2_C</v>
      </c>
      <c r="G3013" s="663"/>
    </row>
    <row r="3014" spans="1:7" ht="13.5" thickBot="1" x14ac:dyDescent="0.25">
      <c r="A3014" s="369" t="str">
        <f>Cover!$G$25</f>
        <v>NO</v>
      </c>
      <c r="B3014" s="322" t="s">
        <v>293</v>
      </c>
      <c r="C3014" s="320">
        <v>2011</v>
      </c>
      <c r="D3014" s="322" t="s">
        <v>291</v>
      </c>
      <c r="E3014" s="331" t="s">
        <v>118</v>
      </c>
      <c r="F3014" s="320" t="str">
        <f t="shared" si="47"/>
        <v>NO_P_2011_1000 m3_6_2_NC</v>
      </c>
      <c r="G3014" s="663"/>
    </row>
    <row r="3015" spans="1:7" ht="13.5" thickBot="1" x14ac:dyDescent="0.25">
      <c r="A3015" s="369" t="str">
        <f>Cover!$G$25</f>
        <v>NO</v>
      </c>
      <c r="B3015" s="322" t="s">
        <v>293</v>
      </c>
      <c r="C3015" s="320">
        <v>2011</v>
      </c>
      <c r="D3015" s="322" t="s">
        <v>291</v>
      </c>
      <c r="E3015" s="331" t="s">
        <v>119</v>
      </c>
      <c r="F3015" s="320" t="str">
        <f t="shared" si="47"/>
        <v>NO_P_2011_1000 m3_6_2_NC_T</v>
      </c>
      <c r="G3015" s="663"/>
    </row>
    <row r="3016" spans="1:7" ht="13.5" thickBot="1" x14ac:dyDescent="0.25">
      <c r="A3016" s="369" t="str">
        <f>Cover!$G$25</f>
        <v>NO</v>
      </c>
      <c r="B3016" s="322" t="s">
        <v>293</v>
      </c>
      <c r="C3016" s="320">
        <v>2011</v>
      </c>
      <c r="D3016" s="322" t="s">
        <v>291</v>
      </c>
      <c r="E3016" s="331" t="s">
        <v>120</v>
      </c>
      <c r="F3016" s="320" t="str">
        <f t="shared" si="47"/>
        <v>NO_P_2011_1000 m3_6_3</v>
      </c>
      <c r="G3016" s="663"/>
    </row>
    <row r="3017" spans="1:7" ht="13.5" thickBot="1" x14ac:dyDescent="0.25">
      <c r="A3017" s="369" t="str">
        <f>Cover!$G$25</f>
        <v>NO</v>
      </c>
      <c r="B3017" s="322" t="s">
        <v>293</v>
      </c>
      <c r="C3017" s="320">
        <v>2011</v>
      </c>
      <c r="D3017" s="322" t="s">
        <v>291</v>
      </c>
      <c r="E3017" s="331" t="s">
        <v>121</v>
      </c>
      <c r="F3017" s="320" t="str">
        <f t="shared" si="47"/>
        <v>NO_P_2011_1000 m3_6_3_1</v>
      </c>
      <c r="G3017" s="663"/>
    </row>
    <row r="3018" spans="1:7" ht="13.5" thickBot="1" x14ac:dyDescent="0.25">
      <c r="A3018" s="369" t="str">
        <f>Cover!$G$25</f>
        <v>NO</v>
      </c>
      <c r="B3018" s="322" t="s">
        <v>293</v>
      </c>
      <c r="C3018" s="320">
        <v>2011</v>
      </c>
      <c r="D3018" s="322" t="s">
        <v>291</v>
      </c>
      <c r="E3018" s="331" t="s">
        <v>122</v>
      </c>
      <c r="F3018" s="320" t="str">
        <f t="shared" si="47"/>
        <v>NO_P_2011_1000 m3_6_4</v>
      </c>
      <c r="G3018" s="663"/>
    </row>
    <row r="3019" spans="1:7" ht="13.5" thickBot="1" x14ac:dyDescent="0.25">
      <c r="A3019" s="369" t="str">
        <f>Cover!$G$25</f>
        <v>NO</v>
      </c>
      <c r="B3019" s="322" t="s">
        <v>293</v>
      </c>
      <c r="C3019" s="320">
        <v>2011</v>
      </c>
      <c r="D3019" s="322" t="s">
        <v>291</v>
      </c>
      <c r="E3019" s="331" t="s">
        <v>123</v>
      </c>
      <c r="F3019" s="320" t="str">
        <f t="shared" si="47"/>
        <v>NO_P_2011_1000 m3_6_4_1</v>
      </c>
      <c r="G3019" s="663"/>
    </row>
    <row r="3020" spans="1:7" ht="13.5" thickBot="1" x14ac:dyDescent="0.25">
      <c r="A3020" s="369" t="str">
        <f>Cover!$G$25</f>
        <v>NO</v>
      </c>
      <c r="B3020" s="322" t="s">
        <v>293</v>
      </c>
      <c r="C3020" s="320">
        <v>2011</v>
      </c>
      <c r="D3020" s="322" t="s">
        <v>291</v>
      </c>
      <c r="E3020" s="331" t="s">
        <v>124</v>
      </c>
      <c r="F3020" s="320" t="str">
        <f t="shared" si="47"/>
        <v>NO_P_2011_1000 m3_6_4_2</v>
      </c>
      <c r="G3020" s="663"/>
    </row>
    <row r="3021" spans="1:7" ht="13.5" thickBot="1" x14ac:dyDescent="0.25">
      <c r="A3021" s="369" t="str">
        <f>Cover!$G$25</f>
        <v>NO</v>
      </c>
      <c r="B3021" s="322" t="s">
        <v>293</v>
      </c>
      <c r="C3021" s="320">
        <v>2011</v>
      </c>
      <c r="D3021" s="322" t="s">
        <v>291</v>
      </c>
      <c r="E3021" s="331" t="s">
        <v>125</v>
      </c>
      <c r="F3021" s="320" t="str">
        <f t="shared" si="47"/>
        <v>NO_P_2011_1000 m3_6_4_3</v>
      </c>
      <c r="G3021" s="663"/>
    </row>
    <row r="3022" spans="1:7" ht="13.5" thickBot="1" x14ac:dyDescent="0.25">
      <c r="A3022" s="369" t="str">
        <f>Cover!$G$25</f>
        <v>NO</v>
      </c>
      <c r="B3022" s="322" t="s">
        <v>293</v>
      </c>
      <c r="C3022" s="320">
        <v>2011</v>
      </c>
      <c r="D3022" s="322" t="s">
        <v>360</v>
      </c>
      <c r="E3022" s="331">
        <v>7</v>
      </c>
      <c r="F3022" s="320" t="str">
        <f t="shared" si="47"/>
        <v>NO_P_2011_1000 mt_7</v>
      </c>
      <c r="G3022" s="663"/>
    </row>
    <row r="3023" spans="1:7" ht="13.5" thickBot="1" x14ac:dyDescent="0.25">
      <c r="A3023" s="369" t="str">
        <f>Cover!$G$25</f>
        <v>NO</v>
      </c>
      <c r="B3023" s="322" t="s">
        <v>293</v>
      </c>
      <c r="C3023" s="320">
        <v>2011</v>
      </c>
      <c r="D3023" s="322" t="s">
        <v>360</v>
      </c>
      <c r="E3023" s="331" t="s">
        <v>126</v>
      </c>
      <c r="F3023" s="320" t="str">
        <f t="shared" si="47"/>
        <v>NO_P_2011_1000 mt_7_1</v>
      </c>
      <c r="G3023" s="663"/>
    </row>
    <row r="3024" spans="1:7" ht="13.5" thickBot="1" x14ac:dyDescent="0.25">
      <c r="A3024" s="369" t="str">
        <f>Cover!$G$25</f>
        <v>NO</v>
      </c>
      <c r="B3024" s="322" t="s">
        <v>293</v>
      </c>
      <c r="C3024" s="320">
        <v>2011</v>
      </c>
      <c r="D3024" s="322" t="s">
        <v>360</v>
      </c>
      <c r="E3024" s="331" t="s">
        <v>127</v>
      </c>
      <c r="F3024" s="320" t="str">
        <f t="shared" si="47"/>
        <v>NO_P_2011_1000 mt_7_2</v>
      </c>
      <c r="G3024" s="663"/>
    </row>
    <row r="3025" spans="1:7" ht="13.5" thickBot="1" x14ac:dyDescent="0.25">
      <c r="A3025" s="369" t="str">
        <f>Cover!$G$25</f>
        <v>NO</v>
      </c>
      <c r="B3025" s="322" t="s">
        <v>293</v>
      </c>
      <c r="C3025" s="320">
        <v>2011</v>
      </c>
      <c r="D3025" s="322" t="s">
        <v>360</v>
      </c>
      <c r="E3025" s="331" t="s">
        <v>128</v>
      </c>
      <c r="F3025" s="320" t="str">
        <f t="shared" si="47"/>
        <v>NO_P_2011_1000 mt_7_3</v>
      </c>
      <c r="G3025" s="663"/>
    </row>
    <row r="3026" spans="1:7" ht="13.5" thickBot="1" x14ac:dyDescent="0.25">
      <c r="A3026" s="369" t="str">
        <f>Cover!$G$25</f>
        <v>NO</v>
      </c>
      <c r="B3026" s="322" t="s">
        <v>293</v>
      </c>
      <c r="C3026" s="320">
        <v>2011</v>
      </c>
      <c r="D3026" s="322" t="s">
        <v>360</v>
      </c>
      <c r="E3026" s="331" t="s">
        <v>129</v>
      </c>
      <c r="F3026" s="320" t="str">
        <f t="shared" si="47"/>
        <v>NO_P_2011_1000 mt_7_3_1</v>
      </c>
      <c r="G3026" s="663"/>
    </row>
    <row r="3027" spans="1:7" ht="13.5" thickBot="1" x14ac:dyDescent="0.25">
      <c r="A3027" s="369" t="str">
        <f>Cover!$G$25</f>
        <v>NO</v>
      </c>
      <c r="B3027" s="322" t="s">
        <v>293</v>
      </c>
      <c r="C3027" s="320">
        <v>2011</v>
      </c>
      <c r="D3027" s="322" t="s">
        <v>360</v>
      </c>
      <c r="E3027" s="331" t="s">
        <v>130</v>
      </c>
      <c r="F3027" s="320" t="str">
        <f t="shared" si="47"/>
        <v>NO_P_2011_1000 mt_7_3_2</v>
      </c>
      <c r="G3027" s="663"/>
    </row>
    <row r="3028" spans="1:7" ht="13.5" thickBot="1" x14ac:dyDescent="0.25">
      <c r="A3028" s="369" t="str">
        <f>Cover!$G$25</f>
        <v>NO</v>
      </c>
      <c r="B3028" s="322" t="s">
        <v>293</v>
      </c>
      <c r="C3028" s="320">
        <v>2011</v>
      </c>
      <c r="D3028" s="322" t="s">
        <v>360</v>
      </c>
      <c r="E3028" s="331" t="s">
        <v>131</v>
      </c>
      <c r="F3028" s="320" t="str">
        <f t="shared" si="47"/>
        <v>NO_P_2011_1000 mt_7_3_3</v>
      </c>
      <c r="G3028" s="663"/>
    </row>
    <row r="3029" spans="1:7" ht="13.5" thickBot="1" x14ac:dyDescent="0.25">
      <c r="A3029" s="369" t="str">
        <f>Cover!$G$25</f>
        <v>NO</v>
      </c>
      <c r="B3029" s="322" t="s">
        <v>293</v>
      </c>
      <c r="C3029" s="320">
        <v>2011</v>
      </c>
      <c r="D3029" s="322" t="s">
        <v>360</v>
      </c>
      <c r="E3029" s="331" t="s">
        <v>132</v>
      </c>
      <c r="F3029" s="320" t="str">
        <f t="shared" si="47"/>
        <v>NO_P_2011_1000 mt_7_3_4</v>
      </c>
      <c r="G3029" s="663"/>
    </row>
    <row r="3030" spans="1:7" ht="13.5" thickBot="1" x14ac:dyDescent="0.25">
      <c r="A3030" s="369" t="str">
        <f>Cover!$G$25</f>
        <v>NO</v>
      </c>
      <c r="B3030" s="322" t="s">
        <v>293</v>
      </c>
      <c r="C3030" s="320">
        <v>2011</v>
      </c>
      <c r="D3030" s="322" t="s">
        <v>360</v>
      </c>
      <c r="E3030" s="331" t="s">
        <v>133</v>
      </c>
      <c r="F3030" s="320" t="str">
        <f t="shared" si="47"/>
        <v>NO_P_2011_1000 mt_7_4</v>
      </c>
      <c r="G3030" s="663"/>
    </row>
    <row r="3031" spans="1:7" ht="13.5" thickBot="1" x14ac:dyDescent="0.25">
      <c r="A3031" s="369" t="str">
        <f>Cover!$G$25</f>
        <v>NO</v>
      </c>
      <c r="B3031" s="322" t="s">
        <v>293</v>
      </c>
      <c r="C3031" s="320">
        <v>2011</v>
      </c>
      <c r="D3031" s="322" t="s">
        <v>360</v>
      </c>
      <c r="E3031" s="331">
        <v>8</v>
      </c>
      <c r="F3031" s="320" t="str">
        <f t="shared" si="47"/>
        <v>NO_P_2011_1000 mt_8</v>
      </c>
      <c r="G3031" s="663"/>
    </row>
    <row r="3032" spans="1:7" ht="13.5" thickBot="1" x14ac:dyDescent="0.25">
      <c r="A3032" s="369" t="str">
        <f>Cover!$G$25</f>
        <v>NO</v>
      </c>
      <c r="B3032" s="322" t="s">
        <v>293</v>
      </c>
      <c r="C3032" s="320">
        <v>2011</v>
      </c>
      <c r="D3032" s="322" t="s">
        <v>360</v>
      </c>
      <c r="E3032" s="331" t="s">
        <v>134</v>
      </c>
      <c r="F3032" s="320" t="str">
        <f t="shared" si="47"/>
        <v>NO_P_2011_1000 mt_8_1</v>
      </c>
      <c r="G3032" s="663"/>
    </row>
    <row r="3033" spans="1:7" ht="13.5" thickBot="1" x14ac:dyDescent="0.25">
      <c r="A3033" s="369" t="str">
        <f>Cover!$G$25</f>
        <v>NO</v>
      </c>
      <c r="B3033" s="322" t="s">
        <v>293</v>
      </c>
      <c r="C3033" s="320">
        <v>2011</v>
      </c>
      <c r="D3033" s="322" t="s">
        <v>360</v>
      </c>
      <c r="E3033" s="331" t="s">
        <v>135</v>
      </c>
      <c r="F3033" s="320" t="str">
        <f t="shared" si="47"/>
        <v>NO_P_2011_1000 mt_8_2</v>
      </c>
      <c r="G3033" s="663"/>
    </row>
    <row r="3034" spans="1:7" ht="13.5" thickBot="1" x14ac:dyDescent="0.25">
      <c r="A3034" s="369" t="str">
        <f>Cover!$G$25</f>
        <v>NO</v>
      </c>
      <c r="B3034" s="322" t="s">
        <v>293</v>
      </c>
      <c r="C3034" s="320">
        <v>2011</v>
      </c>
      <c r="D3034" s="322" t="s">
        <v>360</v>
      </c>
      <c r="E3034" s="331">
        <v>9</v>
      </c>
      <c r="F3034" s="320" t="str">
        <f t="shared" si="47"/>
        <v>NO_P_2011_1000 mt_9</v>
      </c>
      <c r="G3034" s="663"/>
    </row>
    <row r="3035" spans="1:7" ht="13.5" thickBot="1" x14ac:dyDescent="0.25">
      <c r="A3035" s="369" t="str">
        <f>Cover!$G$25</f>
        <v>NO</v>
      </c>
      <c r="B3035" s="322" t="s">
        <v>293</v>
      </c>
      <c r="C3035" s="320">
        <v>2011</v>
      </c>
      <c r="D3035" s="322" t="s">
        <v>360</v>
      </c>
      <c r="E3035" s="331">
        <v>10</v>
      </c>
      <c r="F3035" s="320" t="str">
        <f t="shared" si="47"/>
        <v>NO_P_2011_1000 mt_10</v>
      </c>
      <c r="G3035" s="663"/>
    </row>
    <row r="3036" spans="1:7" ht="13.5" thickBot="1" x14ac:dyDescent="0.25">
      <c r="A3036" s="369" t="str">
        <f>Cover!$G$25</f>
        <v>NO</v>
      </c>
      <c r="B3036" s="322" t="s">
        <v>293</v>
      </c>
      <c r="C3036" s="320">
        <v>2011</v>
      </c>
      <c r="D3036" s="322" t="s">
        <v>360</v>
      </c>
      <c r="E3036" s="331" t="s">
        <v>136</v>
      </c>
      <c r="F3036" s="320" t="str">
        <f t="shared" si="47"/>
        <v>NO_P_2011_1000 mt_10_1</v>
      </c>
      <c r="G3036" s="663"/>
    </row>
    <row r="3037" spans="1:7" ht="13.5" thickBot="1" x14ac:dyDescent="0.25">
      <c r="A3037" s="369" t="str">
        <f>Cover!$G$25</f>
        <v>NO</v>
      </c>
      <c r="B3037" s="322" t="s">
        <v>293</v>
      </c>
      <c r="C3037" s="320">
        <v>2011</v>
      </c>
      <c r="D3037" s="322" t="s">
        <v>360</v>
      </c>
      <c r="E3037" s="331" t="s">
        <v>137</v>
      </c>
      <c r="F3037" s="320" t="str">
        <f t="shared" si="47"/>
        <v>NO_P_2011_1000 mt_10_1_1</v>
      </c>
      <c r="G3037" s="663"/>
    </row>
    <row r="3038" spans="1:7" ht="13.5" thickBot="1" x14ac:dyDescent="0.25">
      <c r="A3038" s="369" t="str">
        <f>Cover!$G$25</f>
        <v>NO</v>
      </c>
      <c r="B3038" s="322" t="s">
        <v>293</v>
      </c>
      <c r="C3038" s="320">
        <v>2011</v>
      </c>
      <c r="D3038" s="322" t="s">
        <v>360</v>
      </c>
      <c r="E3038" s="331" t="s">
        <v>138</v>
      </c>
      <c r="F3038" s="320" t="str">
        <f t="shared" si="47"/>
        <v>NO_P_2011_1000 mt_10_1_2</v>
      </c>
      <c r="G3038" s="663"/>
    </row>
    <row r="3039" spans="1:7" ht="13.5" thickBot="1" x14ac:dyDescent="0.25">
      <c r="A3039" s="369" t="str">
        <f>Cover!$G$25</f>
        <v>NO</v>
      </c>
      <c r="B3039" s="322" t="s">
        <v>293</v>
      </c>
      <c r="C3039" s="320">
        <v>2011</v>
      </c>
      <c r="D3039" s="322" t="s">
        <v>360</v>
      </c>
      <c r="E3039" s="331" t="s">
        <v>139</v>
      </c>
      <c r="F3039" s="320" t="str">
        <f t="shared" si="47"/>
        <v>NO_P_2011_1000 mt_10_1_3</v>
      </c>
      <c r="G3039" s="663"/>
    </row>
    <row r="3040" spans="1:7" ht="13.5" thickBot="1" x14ac:dyDescent="0.25">
      <c r="A3040" s="369" t="str">
        <f>Cover!$G$25</f>
        <v>NO</v>
      </c>
      <c r="B3040" s="322" t="s">
        <v>293</v>
      </c>
      <c r="C3040" s="320">
        <v>2011</v>
      </c>
      <c r="D3040" s="322" t="s">
        <v>360</v>
      </c>
      <c r="E3040" s="331" t="s">
        <v>140</v>
      </c>
      <c r="F3040" s="320" t="str">
        <f t="shared" si="47"/>
        <v>NO_P_2011_1000 mt_10_1_4</v>
      </c>
      <c r="G3040" s="663"/>
    </row>
    <row r="3041" spans="1:7" ht="13.5" thickBot="1" x14ac:dyDescent="0.25">
      <c r="A3041" s="369" t="str">
        <f>Cover!$G$25</f>
        <v>NO</v>
      </c>
      <c r="B3041" s="322" t="s">
        <v>293</v>
      </c>
      <c r="C3041" s="320">
        <v>2011</v>
      </c>
      <c r="D3041" s="322" t="s">
        <v>360</v>
      </c>
      <c r="E3041" s="331" t="s">
        <v>141</v>
      </c>
      <c r="F3041" s="320" t="str">
        <f t="shared" si="47"/>
        <v>NO_P_2011_1000 mt_10_2</v>
      </c>
      <c r="G3041" s="663"/>
    </row>
    <row r="3042" spans="1:7" ht="13.5" thickBot="1" x14ac:dyDescent="0.25">
      <c r="A3042" s="369" t="str">
        <f>Cover!$G$25</f>
        <v>NO</v>
      </c>
      <c r="B3042" s="322" t="s">
        <v>293</v>
      </c>
      <c r="C3042" s="320">
        <v>2011</v>
      </c>
      <c r="D3042" s="322" t="s">
        <v>360</v>
      </c>
      <c r="E3042" s="331" t="s">
        <v>142</v>
      </c>
      <c r="F3042" s="320" t="str">
        <f t="shared" si="47"/>
        <v>NO_P_2011_1000 mt_10_3</v>
      </c>
      <c r="G3042" s="663"/>
    </row>
    <row r="3043" spans="1:7" ht="13.5" thickBot="1" x14ac:dyDescent="0.25">
      <c r="A3043" s="369" t="str">
        <f>Cover!$G$25</f>
        <v>NO</v>
      </c>
      <c r="B3043" s="322" t="s">
        <v>293</v>
      </c>
      <c r="C3043" s="320">
        <v>2011</v>
      </c>
      <c r="D3043" s="322" t="s">
        <v>360</v>
      </c>
      <c r="E3043" s="331" t="s">
        <v>143</v>
      </c>
      <c r="F3043" s="320" t="str">
        <f t="shared" si="47"/>
        <v>NO_P_2011_1000 mt_10_3_1</v>
      </c>
      <c r="G3043" s="663"/>
    </row>
    <row r="3044" spans="1:7" ht="13.5" thickBot="1" x14ac:dyDescent="0.25">
      <c r="A3044" s="369" t="str">
        <f>Cover!$G$25</f>
        <v>NO</v>
      </c>
      <c r="B3044" s="322" t="s">
        <v>293</v>
      </c>
      <c r="C3044" s="320">
        <v>2011</v>
      </c>
      <c r="D3044" s="322" t="s">
        <v>360</v>
      </c>
      <c r="E3044" s="331" t="s">
        <v>144</v>
      </c>
      <c r="F3044" s="320" t="str">
        <f t="shared" si="47"/>
        <v>NO_P_2011_1000 mt_10_3_2</v>
      </c>
      <c r="G3044" s="663"/>
    </row>
    <row r="3045" spans="1:7" ht="13.5" thickBot="1" x14ac:dyDescent="0.25">
      <c r="A3045" s="369" t="str">
        <f>Cover!$G$25</f>
        <v>NO</v>
      </c>
      <c r="B3045" s="322" t="s">
        <v>293</v>
      </c>
      <c r="C3045" s="320">
        <v>2011</v>
      </c>
      <c r="D3045" s="322" t="s">
        <v>360</v>
      </c>
      <c r="E3045" s="331" t="s">
        <v>145</v>
      </c>
      <c r="F3045" s="320" t="str">
        <f t="shared" si="47"/>
        <v>NO_P_2011_1000 mt_10_3_3</v>
      </c>
      <c r="G3045" s="663"/>
    </row>
    <row r="3046" spans="1:7" ht="13.5" thickBot="1" x14ac:dyDescent="0.25">
      <c r="A3046" s="369" t="str">
        <f>Cover!$G$25</f>
        <v>NO</v>
      </c>
      <c r="B3046" s="322" t="s">
        <v>293</v>
      </c>
      <c r="C3046" s="320">
        <v>2011</v>
      </c>
      <c r="D3046" s="322" t="s">
        <v>360</v>
      </c>
      <c r="E3046" s="331" t="s">
        <v>146</v>
      </c>
      <c r="F3046" s="320" t="str">
        <f t="shared" si="47"/>
        <v>NO_P_2011_1000 mt_10_3_4</v>
      </c>
      <c r="G3046" s="663"/>
    </row>
    <row r="3047" spans="1:7" ht="13.5" thickBot="1" x14ac:dyDescent="0.25">
      <c r="A3047" s="369" t="str">
        <f>Cover!$G$25</f>
        <v>NO</v>
      </c>
      <c r="B3047" s="322" t="s">
        <v>293</v>
      </c>
      <c r="C3047" s="320">
        <v>2011</v>
      </c>
      <c r="D3047" s="322" t="s">
        <v>360</v>
      </c>
      <c r="E3047" s="331" t="s">
        <v>147</v>
      </c>
      <c r="F3047" s="320" t="str">
        <f t="shared" si="47"/>
        <v>NO_P_2011_1000 mt_10_4</v>
      </c>
      <c r="G3047" s="663"/>
    </row>
    <row r="3048" spans="1:7" ht="13.5" thickBot="1" x14ac:dyDescent="0.25">
      <c r="A3048" s="369" t="str">
        <f>Cover!$G$25</f>
        <v>NO</v>
      </c>
      <c r="B3048" s="322" t="s">
        <v>290</v>
      </c>
      <c r="C3048" s="320">
        <v>2011</v>
      </c>
      <c r="D3048" s="322" t="s">
        <v>291</v>
      </c>
      <c r="E3048" s="331">
        <v>1</v>
      </c>
      <c r="F3048" s="320" t="str">
        <f t="shared" si="47"/>
        <v>NO_M_2011_1000 m3_1</v>
      </c>
      <c r="G3048" s="663"/>
    </row>
    <row r="3049" spans="1:7" ht="13.5" thickBot="1" x14ac:dyDescent="0.25">
      <c r="A3049" s="369" t="str">
        <f>Cover!$G$25</f>
        <v>NO</v>
      </c>
      <c r="B3049" s="322" t="s">
        <v>290</v>
      </c>
      <c r="C3049" s="320">
        <v>2011</v>
      </c>
      <c r="D3049" s="322" t="s">
        <v>291</v>
      </c>
      <c r="E3049" s="331" t="s">
        <v>93</v>
      </c>
      <c r="F3049" s="320" t="str">
        <f t="shared" si="47"/>
        <v>NO_M_2011_1000 m3_1_1</v>
      </c>
      <c r="G3049" s="663"/>
    </row>
    <row r="3050" spans="1:7" ht="13.5" thickBot="1" x14ac:dyDescent="0.25">
      <c r="A3050" s="369" t="str">
        <f>Cover!$G$25</f>
        <v>NO</v>
      </c>
      <c r="B3050" s="322" t="s">
        <v>290</v>
      </c>
      <c r="C3050" s="320">
        <v>2011</v>
      </c>
      <c r="D3050" s="322" t="s">
        <v>291</v>
      </c>
      <c r="E3050" s="331" t="s">
        <v>96</v>
      </c>
      <c r="F3050" s="320" t="str">
        <f t="shared" si="47"/>
        <v>NO_M_2011_1000 m3_1_2</v>
      </c>
      <c r="G3050" s="663"/>
    </row>
    <row r="3051" spans="1:7" ht="13.5" thickBot="1" x14ac:dyDescent="0.25">
      <c r="A3051" s="369" t="str">
        <f>Cover!$G$25</f>
        <v>NO</v>
      </c>
      <c r="B3051" s="322" t="s">
        <v>290</v>
      </c>
      <c r="C3051" s="320">
        <v>2011</v>
      </c>
      <c r="D3051" s="322" t="s">
        <v>291</v>
      </c>
      <c r="E3051" s="331" t="s">
        <v>97</v>
      </c>
      <c r="F3051" s="320" t="str">
        <f t="shared" si="47"/>
        <v>NO_M_2011_1000 m3_1_2_C</v>
      </c>
      <c r="G3051" s="663"/>
    </row>
    <row r="3052" spans="1:7" ht="13.5" thickBot="1" x14ac:dyDescent="0.25">
      <c r="A3052" s="369" t="str">
        <f>Cover!$G$25</f>
        <v>NO</v>
      </c>
      <c r="B3052" s="322" t="s">
        <v>290</v>
      </c>
      <c r="C3052" s="320">
        <v>2011</v>
      </c>
      <c r="D3052" s="322" t="s">
        <v>291</v>
      </c>
      <c r="E3052" s="331" t="s">
        <v>98</v>
      </c>
      <c r="F3052" s="320" t="str">
        <f t="shared" si="47"/>
        <v>NO_M_2011_1000 m3_1_2_NC</v>
      </c>
      <c r="G3052" s="663"/>
    </row>
    <row r="3053" spans="1:7" ht="13.5" thickBot="1" x14ac:dyDescent="0.25">
      <c r="A3053" s="369" t="str">
        <f>Cover!$G$25</f>
        <v>NO</v>
      </c>
      <c r="B3053" s="322" t="s">
        <v>290</v>
      </c>
      <c r="C3053" s="320">
        <v>2011</v>
      </c>
      <c r="D3053" s="322" t="s">
        <v>291</v>
      </c>
      <c r="E3053" s="331" t="s">
        <v>99</v>
      </c>
      <c r="F3053" s="320" t="str">
        <f t="shared" si="47"/>
        <v>NO_M_2011_1000 m3_1_2_NC_T</v>
      </c>
      <c r="G3053" s="663"/>
    </row>
    <row r="3054" spans="1:7" ht="13.5" thickBot="1" x14ac:dyDescent="0.25">
      <c r="A3054" s="369" t="str">
        <f>Cover!$G$25</f>
        <v>NO</v>
      </c>
      <c r="B3054" s="322" t="s">
        <v>290</v>
      </c>
      <c r="C3054" s="320">
        <v>2011</v>
      </c>
      <c r="D3054" s="322" t="s">
        <v>360</v>
      </c>
      <c r="E3054" s="331">
        <v>2</v>
      </c>
      <c r="F3054" s="320" t="str">
        <f t="shared" si="47"/>
        <v>NO_M_2011_1000 mt_2</v>
      </c>
      <c r="G3054" s="663"/>
    </row>
    <row r="3055" spans="1:7" ht="13.5" thickBot="1" x14ac:dyDescent="0.25">
      <c r="A3055" s="369" t="str">
        <f>Cover!$G$25</f>
        <v>NO</v>
      </c>
      <c r="B3055" s="322" t="s">
        <v>290</v>
      </c>
      <c r="C3055" s="320">
        <v>2011</v>
      </c>
      <c r="D3055" s="322" t="s">
        <v>291</v>
      </c>
      <c r="E3055" s="331">
        <v>3</v>
      </c>
      <c r="F3055" s="320" t="str">
        <f t="shared" si="47"/>
        <v>NO_M_2011_1000 m3_3</v>
      </c>
      <c r="G3055" s="663"/>
    </row>
    <row r="3056" spans="1:7" ht="13.5" thickBot="1" x14ac:dyDescent="0.25">
      <c r="A3056" s="369" t="str">
        <f>Cover!$G$25</f>
        <v>NO</v>
      </c>
      <c r="B3056" s="322" t="s">
        <v>290</v>
      </c>
      <c r="C3056" s="320">
        <v>2011</v>
      </c>
      <c r="D3056" s="322" t="s">
        <v>291</v>
      </c>
      <c r="E3056" s="331" t="s">
        <v>378</v>
      </c>
      <c r="F3056" s="320" t="str">
        <f t="shared" si="47"/>
        <v>NO_M_2011_1000 m3_3_1</v>
      </c>
      <c r="G3056" s="663"/>
    </row>
    <row r="3057" spans="1:7" ht="13.5" thickBot="1" x14ac:dyDescent="0.25">
      <c r="A3057" s="369" t="str">
        <f>Cover!$G$25</f>
        <v>NO</v>
      </c>
      <c r="B3057" s="322" t="s">
        <v>290</v>
      </c>
      <c r="C3057" s="320">
        <v>2011</v>
      </c>
      <c r="D3057" s="322" t="s">
        <v>291</v>
      </c>
      <c r="E3057" s="331" t="s">
        <v>379</v>
      </c>
      <c r="F3057" s="320" t="str">
        <f t="shared" si="47"/>
        <v>NO_M_2011_1000 m3_3_2</v>
      </c>
      <c r="G3057" s="663"/>
    </row>
    <row r="3058" spans="1:7" ht="13.5" thickBot="1" x14ac:dyDescent="0.25">
      <c r="A3058" s="369" t="str">
        <f>Cover!$G$25</f>
        <v>NO</v>
      </c>
      <c r="B3058" s="322" t="s">
        <v>290</v>
      </c>
      <c r="C3058" s="320">
        <v>2011</v>
      </c>
      <c r="D3058" s="322" t="s">
        <v>360</v>
      </c>
      <c r="E3058" s="331">
        <v>4</v>
      </c>
      <c r="F3058" s="320" t="str">
        <f t="shared" si="47"/>
        <v>NO_M_2011_1000 mt_4</v>
      </c>
      <c r="G3058" s="663"/>
    </row>
    <row r="3059" spans="1:7" ht="13.5" thickBot="1" x14ac:dyDescent="0.25">
      <c r="A3059" s="369" t="str">
        <f>Cover!$G$25</f>
        <v>NO</v>
      </c>
      <c r="B3059" s="322" t="s">
        <v>290</v>
      </c>
      <c r="C3059" s="320">
        <v>2011</v>
      </c>
      <c r="D3059" s="322" t="s">
        <v>360</v>
      </c>
      <c r="E3059" s="331" t="s">
        <v>380</v>
      </c>
      <c r="F3059" s="320" t="str">
        <f t="shared" si="47"/>
        <v>NO_M_2011_1000 mt_4_1</v>
      </c>
      <c r="G3059" s="663"/>
    </row>
    <row r="3060" spans="1:7" ht="13.5" thickBot="1" x14ac:dyDescent="0.25">
      <c r="A3060" s="369" t="str">
        <f>Cover!$G$25</f>
        <v>NO</v>
      </c>
      <c r="B3060" s="322" t="s">
        <v>290</v>
      </c>
      <c r="C3060" s="320">
        <v>2011</v>
      </c>
      <c r="D3060" s="322" t="s">
        <v>360</v>
      </c>
      <c r="E3060" s="331" t="s">
        <v>381</v>
      </c>
      <c r="F3060" s="320" t="str">
        <f t="shared" si="47"/>
        <v>NO_M_2011_1000 mt_4_2</v>
      </c>
      <c r="G3060" s="663"/>
    </row>
    <row r="3061" spans="1:7" ht="13.5" thickBot="1" x14ac:dyDescent="0.25">
      <c r="A3061" s="369" t="str">
        <f>Cover!$G$25</f>
        <v>NO</v>
      </c>
      <c r="B3061" s="340" t="s">
        <v>290</v>
      </c>
      <c r="C3061" s="320">
        <v>2011</v>
      </c>
      <c r="D3061" s="340" t="s">
        <v>291</v>
      </c>
      <c r="E3061" s="344">
        <v>5</v>
      </c>
      <c r="F3061" s="320" t="str">
        <f t="shared" si="47"/>
        <v>NO_M_2011_1000 m3_5</v>
      </c>
      <c r="G3061" s="663"/>
    </row>
    <row r="3062" spans="1:7" ht="13.5" thickBot="1" x14ac:dyDescent="0.25">
      <c r="A3062" s="369" t="str">
        <f>Cover!$G$25</f>
        <v>NO</v>
      </c>
      <c r="B3062" s="324" t="s">
        <v>290</v>
      </c>
      <c r="C3062" s="320">
        <v>2011</v>
      </c>
      <c r="D3062" s="324" t="s">
        <v>291</v>
      </c>
      <c r="E3062" s="338" t="s">
        <v>109</v>
      </c>
      <c r="F3062" s="320" t="str">
        <f t="shared" si="47"/>
        <v>NO_M_2011_1000 m3_5_C</v>
      </c>
      <c r="G3062" s="663"/>
    </row>
    <row r="3063" spans="1:7" ht="13.5" thickBot="1" x14ac:dyDescent="0.25">
      <c r="A3063" s="369" t="str">
        <f>Cover!$G$25</f>
        <v>NO</v>
      </c>
      <c r="B3063" s="322" t="s">
        <v>290</v>
      </c>
      <c r="C3063" s="320">
        <v>2011</v>
      </c>
      <c r="D3063" s="322" t="s">
        <v>291</v>
      </c>
      <c r="E3063" s="331" t="s">
        <v>110</v>
      </c>
      <c r="F3063" s="320" t="str">
        <f t="shared" si="47"/>
        <v>NO_M_2011_1000 m3_5_NC</v>
      </c>
      <c r="G3063" s="663"/>
    </row>
    <row r="3064" spans="1:7" ht="13.5" thickBot="1" x14ac:dyDescent="0.25">
      <c r="A3064" s="369" t="str">
        <f>Cover!$G$25</f>
        <v>NO</v>
      </c>
      <c r="B3064" s="322" t="s">
        <v>290</v>
      </c>
      <c r="C3064" s="320">
        <v>2011</v>
      </c>
      <c r="D3064" s="322" t="s">
        <v>291</v>
      </c>
      <c r="E3064" s="331" t="s">
        <v>111</v>
      </c>
      <c r="F3064" s="320" t="str">
        <f t="shared" si="47"/>
        <v>NO_M_2011_1000 m3_5_NC_T</v>
      </c>
      <c r="G3064" s="663"/>
    </row>
    <row r="3065" spans="1:7" ht="13.5" thickBot="1" x14ac:dyDescent="0.25">
      <c r="A3065" s="369" t="str">
        <f>Cover!$G$25</f>
        <v>NO</v>
      </c>
      <c r="B3065" s="322" t="s">
        <v>290</v>
      </c>
      <c r="C3065" s="320">
        <v>2011</v>
      </c>
      <c r="D3065" s="322" t="s">
        <v>291</v>
      </c>
      <c r="E3065" s="331">
        <v>6</v>
      </c>
      <c r="F3065" s="320" t="str">
        <f t="shared" si="47"/>
        <v>NO_M_2011_1000 m3_6</v>
      </c>
      <c r="G3065" s="663"/>
    </row>
    <row r="3066" spans="1:7" ht="13.5" thickBot="1" x14ac:dyDescent="0.25">
      <c r="A3066" s="369" t="str">
        <f>Cover!$G$25</f>
        <v>NO</v>
      </c>
      <c r="B3066" s="322" t="s">
        <v>290</v>
      </c>
      <c r="C3066" s="320">
        <v>2011</v>
      </c>
      <c r="D3066" s="322" t="s">
        <v>291</v>
      </c>
      <c r="E3066" s="331" t="s">
        <v>112</v>
      </c>
      <c r="F3066" s="320" t="str">
        <f t="shared" si="47"/>
        <v>NO_M_2011_1000 m3_6_1</v>
      </c>
      <c r="G3066" s="663"/>
    </row>
    <row r="3067" spans="1:7" ht="13.5" thickBot="1" x14ac:dyDescent="0.25">
      <c r="A3067" s="369" t="str">
        <f>Cover!$G$25</f>
        <v>NO</v>
      </c>
      <c r="B3067" s="322" t="s">
        <v>290</v>
      </c>
      <c r="C3067" s="320">
        <v>2011</v>
      </c>
      <c r="D3067" s="322" t="s">
        <v>291</v>
      </c>
      <c r="E3067" s="331" t="s">
        <v>113</v>
      </c>
      <c r="F3067" s="320" t="str">
        <f t="shared" si="47"/>
        <v>NO_M_2011_1000 m3_6_1_C</v>
      </c>
      <c r="G3067" s="663"/>
    </row>
    <row r="3068" spans="1:7" ht="13.5" thickBot="1" x14ac:dyDescent="0.25">
      <c r="A3068" s="369" t="str">
        <f>Cover!$G$25</f>
        <v>NO</v>
      </c>
      <c r="B3068" s="322" t="s">
        <v>290</v>
      </c>
      <c r="C3068" s="320">
        <v>2011</v>
      </c>
      <c r="D3068" s="322" t="s">
        <v>291</v>
      </c>
      <c r="E3068" s="331" t="s">
        <v>114</v>
      </c>
      <c r="F3068" s="320" t="str">
        <f t="shared" si="47"/>
        <v>NO_M_2011_1000 m3_6_1_NC</v>
      </c>
      <c r="G3068" s="663"/>
    </row>
    <row r="3069" spans="1:7" ht="13.5" thickBot="1" x14ac:dyDescent="0.25">
      <c r="A3069" s="369" t="str">
        <f>Cover!$G$25</f>
        <v>NO</v>
      </c>
      <c r="B3069" s="322" t="s">
        <v>290</v>
      </c>
      <c r="C3069" s="320">
        <v>2011</v>
      </c>
      <c r="D3069" s="322" t="s">
        <v>291</v>
      </c>
      <c r="E3069" s="331" t="s">
        <v>115</v>
      </c>
      <c r="F3069" s="320" t="str">
        <f t="shared" si="47"/>
        <v>NO_M_2011_1000 m3_6_1_NC_T</v>
      </c>
      <c r="G3069" s="663"/>
    </row>
    <row r="3070" spans="1:7" ht="13.5" thickBot="1" x14ac:dyDescent="0.25">
      <c r="A3070" s="369" t="str">
        <f>Cover!$G$25</f>
        <v>NO</v>
      </c>
      <c r="B3070" s="322" t="s">
        <v>290</v>
      </c>
      <c r="C3070" s="320">
        <v>2011</v>
      </c>
      <c r="D3070" s="322" t="s">
        <v>291</v>
      </c>
      <c r="E3070" s="331" t="s">
        <v>116</v>
      </c>
      <c r="F3070" s="320" t="str">
        <f t="shared" si="47"/>
        <v>NO_M_2011_1000 m3_6_2</v>
      </c>
      <c r="G3070" s="663"/>
    </row>
    <row r="3071" spans="1:7" ht="13.5" thickBot="1" x14ac:dyDescent="0.25">
      <c r="A3071" s="369" t="str">
        <f>Cover!$G$25</f>
        <v>NO</v>
      </c>
      <c r="B3071" s="322" t="s">
        <v>290</v>
      </c>
      <c r="C3071" s="320">
        <v>2011</v>
      </c>
      <c r="D3071" s="322" t="s">
        <v>291</v>
      </c>
      <c r="E3071" s="331" t="s">
        <v>117</v>
      </c>
      <c r="F3071" s="320" t="str">
        <f t="shared" si="47"/>
        <v>NO_M_2011_1000 m3_6_2_C</v>
      </c>
      <c r="G3071" s="663"/>
    </row>
    <row r="3072" spans="1:7" ht="13.5" thickBot="1" x14ac:dyDescent="0.25">
      <c r="A3072" s="369" t="str">
        <f>Cover!$G$25</f>
        <v>NO</v>
      </c>
      <c r="B3072" s="322" t="s">
        <v>290</v>
      </c>
      <c r="C3072" s="320">
        <v>2011</v>
      </c>
      <c r="D3072" s="322" t="s">
        <v>291</v>
      </c>
      <c r="E3072" s="331" t="s">
        <v>118</v>
      </c>
      <c r="F3072" s="320" t="str">
        <f t="shared" si="47"/>
        <v>NO_M_2011_1000 m3_6_2_NC</v>
      </c>
      <c r="G3072" s="663"/>
    </row>
    <row r="3073" spans="1:7" ht="13.5" thickBot="1" x14ac:dyDescent="0.25">
      <c r="A3073" s="369" t="str">
        <f>Cover!$G$25</f>
        <v>NO</v>
      </c>
      <c r="B3073" s="322" t="s">
        <v>290</v>
      </c>
      <c r="C3073" s="320">
        <v>2011</v>
      </c>
      <c r="D3073" s="322" t="s">
        <v>291</v>
      </c>
      <c r="E3073" s="331" t="s">
        <v>119</v>
      </c>
      <c r="F3073" s="320" t="str">
        <f t="shared" si="47"/>
        <v>NO_M_2011_1000 m3_6_2_NC_T</v>
      </c>
      <c r="G3073" s="663"/>
    </row>
    <row r="3074" spans="1:7" ht="13.5" thickBot="1" x14ac:dyDescent="0.25">
      <c r="A3074" s="369" t="str">
        <f>Cover!$G$25</f>
        <v>NO</v>
      </c>
      <c r="B3074" s="322" t="s">
        <v>290</v>
      </c>
      <c r="C3074" s="320">
        <v>2011</v>
      </c>
      <c r="D3074" s="322" t="s">
        <v>291</v>
      </c>
      <c r="E3074" s="331" t="s">
        <v>120</v>
      </c>
      <c r="F3074" s="320" t="str">
        <f t="shared" si="47"/>
        <v>NO_M_2011_1000 m3_6_3</v>
      </c>
      <c r="G3074" s="663"/>
    </row>
    <row r="3075" spans="1:7" ht="13.5" thickBot="1" x14ac:dyDescent="0.25">
      <c r="A3075" s="369" t="str">
        <f>Cover!$G$25</f>
        <v>NO</v>
      </c>
      <c r="B3075" s="322" t="s">
        <v>290</v>
      </c>
      <c r="C3075" s="320">
        <v>2011</v>
      </c>
      <c r="D3075" s="322" t="s">
        <v>291</v>
      </c>
      <c r="E3075" s="331" t="s">
        <v>121</v>
      </c>
      <c r="F3075" s="320" t="str">
        <f t="shared" ref="F3075:F3138" si="48">CONCATENATE(A3075,"_",B3075,"_",C3075,"_",D3075,"_",E3075)</f>
        <v>NO_M_2011_1000 m3_6_3_1</v>
      </c>
      <c r="G3075" s="663"/>
    </row>
    <row r="3076" spans="1:7" ht="13.5" thickBot="1" x14ac:dyDescent="0.25">
      <c r="A3076" s="369" t="str">
        <f>Cover!$G$25</f>
        <v>NO</v>
      </c>
      <c r="B3076" s="322" t="s">
        <v>290</v>
      </c>
      <c r="C3076" s="320">
        <v>2011</v>
      </c>
      <c r="D3076" s="322" t="s">
        <v>291</v>
      </c>
      <c r="E3076" s="331" t="s">
        <v>122</v>
      </c>
      <c r="F3076" s="320" t="str">
        <f t="shared" si="48"/>
        <v>NO_M_2011_1000 m3_6_4</v>
      </c>
      <c r="G3076" s="663"/>
    </row>
    <row r="3077" spans="1:7" ht="13.5" thickBot="1" x14ac:dyDescent="0.25">
      <c r="A3077" s="369" t="str">
        <f>Cover!$G$25</f>
        <v>NO</v>
      </c>
      <c r="B3077" s="322" t="s">
        <v>290</v>
      </c>
      <c r="C3077" s="320">
        <v>2011</v>
      </c>
      <c r="D3077" s="322" t="s">
        <v>291</v>
      </c>
      <c r="E3077" s="331" t="s">
        <v>123</v>
      </c>
      <c r="F3077" s="320" t="str">
        <f t="shared" si="48"/>
        <v>NO_M_2011_1000 m3_6_4_1</v>
      </c>
      <c r="G3077" s="663"/>
    </row>
    <row r="3078" spans="1:7" ht="13.5" thickBot="1" x14ac:dyDescent="0.25">
      <c r="A3078" s="369" t="str">
        <f>Cover!$G$25</f>
        <v>NO</v>
      </c>
      <c r="B3078" s="322" t="s">
        <v>290</v>
      </c>
      <c r="C3078" s="320">
        <v>2011</v>
      </c>
      <c r="D3078" s="322" t="s">
        <v>291</v>
      </c>
      <c r="E3078" s="331" t="s">
        <v>124</v>
      </c>
      <c r="F3078" s="320" t="str">
        <f t="shared" si="48"/>
        <v>NO_M_2011_1000 m3_6_4_2</v>
      </c>
      <c r="G3078" s="663"/>
    </row>
    <row r="3079" spans="1:7" ht="13.5" thickBot="1" x14ac:dyDescent="0.25">
      <c r="A3079" s="369" t="str">
        <f>Cover!$G$25</f>
        <v>NO</v>
      </c>
      <c r="B3079" s="322" t="s">
        <v>290</v>
      </c>
      <c r="C3079" s="320">
        <v>2011</v>
      </c>
      <c r="D3079" s="322" t="s">
        <v>291</v>
      </c>
      <c r="E3079" s="331" t="s">
        <v>125</v>
      </c>
      <c r="F3079" s="320" t="str">
        <f t="shared" si="48"/>
        <v>NO_M_2011_1000 m3_6_4_3</v>
      </c>
      <c r="G3079" s="663"/>
    </row>
    <row r="3080" spans="1:7" ht="13.5" thickBot="1" x14ac:dyDescent="0.25">
      <c r="A3080" s="369" t="str">
        <f>Cover!$G$25</f>
        <v>NO</v>
      </c>
      <c r="B3080" s="322" t="s">
        <v>290</v>
      </c>
      <c r="C3080" s="320">
        <v>2011</v>
      </c>
      <c r="D3080" s="322" t="s">
        <v>360</v>
      </c>
      <c r="E3080" s="331">
        <v>7</v>
      </c>
      <c r="F3080" s="320" t="str">
        <f t="shared" si="48"/>
        <v>NO_M_2011_1000 mt_7</v>
      </c>
      <c r="G3080" s="663"/>
    </row>
    <row r="3081" spans="1:7" ht="13.5" thickBot="1" x14ac:dyDescent="0.25">
      <c r="A3081" s="369" t="str">
        <f>Cover!$G$25</f>
        <v>NO</v>
      </c>
      <c r="B3081" s="322" t="s">
        <v>290</v>
      </c>
      <c r="C3081" s="320">
        <v>2011</v>
      </c>
      <c r="D3081" s="322" t="s">
        <v>360</v>
      </c>
      <c r="E3081" s="331" t="s">
        <v>126</v>
      </c>
      <c r="F3081" s="320" t="str">
        <f t="shared" si="48"/>
        <v>NO_M_2011_1000 mt_7_1</v>
      </c>
      <c r="G3081" s="663"/>
    </row>
    <row r="3082" spans="1:7" ht="13.5" thickBot="1" x14ac:dyDescent="0.25">
      <c r="A3082" s="369" t="str">
        <f>Cover!$G$25</f>
        <v>NO</v>
      </c>
      <c r="B3082" s="322" t="s">
        <v>290</v>
      </c>
      <c r="C3082" s="320">
        <v>2011</v>
      </c>
      <c r="D3082" s="322" t="s">
        <v>360</v>
      </c>
      <c r="E3082" s="331" t="s">
        <v>127</v>
      </c>
      <c r="F3082" s="320" t="str">
        <f t="shared" si="48"/>
        <v>NO_M_2011_1000 mt_7_2</v>
      </c>
      <c r="G3082" s="663"/>
    </row>
    <row r="3083" spans="1:7" ht="13.5" thickBot="1" x14ac:dyDescent="0.25">
      <c r="A3083" s="369" t="str">
        <f>Cover!$G$25</f>
        <v>NO</v>
      </c>
      <c r="B3083" s="322" t="s">
        <v>290</v>
      </c>
      <c r="C3083" s="320">
        <v>2011</v>
      </c>
      <c r="D3083" s="322" t="s">
        <v>360</v>
      </c>
      <c r="E3083" s="331" t="s">
        <v>128</v>
      </c>
      <c r="F3083" s="320" t="str">
        <f t="shared" si="48"/>
        <v>NO_M_2011_1000 mt_7_3</v>
      </c>
      <c r="G3083" s="663"/>
    </row>
    <row r="3084" spans="1:7" ht="13.5" thickBot="1" x14ac:dyDescent="0.25">
      <c r="A3084" s="369" t="str">
        <f>Cover!$G$25</f>
        <v>NO</v>
      </c>
      <c r="B3084" s="322" t="s">
        <v>290</v>
      </c>
      <c r="C3084" s="320">
        <v>2011</v>
      </c>
      <c r="D3084" s="322" t="s">
        <v>360</v>
      </c>
      <c r="E3084" s="331" t="s">
        <v>129</v>
      </c>
      <c r="F3084" s="320" t="str">
        <f t="shared" si="48"/>
        <v>NO_M_2011_1000 mt_7_3_1</v>
      </c>
      <c r="G3084" s="663"/>
    </row>
    <row r="3085" spans="1:7" ht="13.5" thickBot="1" x14ac:dyDescent="0.25">
      <c r="A3085" s="369" t="str">
        <f>Cover!$G$25</f>
        <v>NO</v>
      </c>
      <c r="B3085" s="322" t="s">
        <v>290</v>
      </c>
      <c r="C3085" s="320">
        <v>2011</v>
      </c>
      <c r="D3085" s="322" t="s">
        <v>360</v>
      </c>
      <c r="E3085" s="331" t="s">
        <v>130</v>
      </c>
      <c r="F3085" s="320" t="str">
        <f t="shared" si="48"/>
        <v>NO_M_2011_1000 mt_7_3_2</v>
      </c>
      <c r="G3085" s="663"/>
    </row>
    <row r="3086" spans="1:7" ht="13.5" thickBot="1" x14ac:dyDescent="0.25">
      <c r="A3086" s="369" t="str">
        <f>Cover!$G$25</f>
        <v>NO</v>
      </c>
      <c r="B3086" s="322" t="s">
        <v>290</v>
      </c>
      <c r="C3086" s="320">
        <v>2011</v>
      </c>
      <c r="D3086" s="322" t="s">
        <v>360</v>
      </c>
      <c r="E3086" s="331" t="s">
        <v>131</v>
      </c>
      <c r="F3086" s="320" t="str">
        <f t="shared" si="48"/>
        <v>NO_M_2011_1000 mt_7_3_3</v>
      </c>
      <c r="G3086" s="663"/>
    </row>
    <row r="3087" spans="1:7" ht="13.5" thickBot="1" x14ac:dyDescent="0.25">
      <c r="A3087" s="369" t="str">
        <f>Cover!$G$25</f>
        <v>NO</v>
      </c>
      <c r="B3087" s="322" t="s">
        <v>290</v>
      </c>
      <c r="C3087" s="320">
        <v>2011</v>
      </c>
      <c r="D3087" s="322" t="s">
        <v>360</v>
      </c>
      <c r="E3087" s="331" t="s">
        <v>132</v>
      </c>
      <c r="F3087" s="320" t="str">
        <f t="shared" si="48"/>
        <v>NO_M_2011_1000 mt_7_3_4</v>
      </c>
      <c r="G3087" s="663"/>
    </row>
    <row r="3088" spans="1:7" ht="13.5" thickBot="1" x14ac:dyDescent="0.25">
      <c r="A3088" s="369" t="str">
        <f>Cover!$G$25</f>
        <v>NO</v>
      </c>
      <c r="B3088" s="322" t="s">
        <v>290</v>
      </c>
      <c r="C3088" s="320">
        <v>2011</v>
      </c>
      <c r="D3088" s="322" t="s">
        <v>360</v>
      </c>
      <c r="E3088" s="331" t="s">
        <v>133</v>
      </c>
      <c r="F3088" s="320" t="str">
        <f t="shared" si="48"/>
        <v>NO_M_2011_1000 mt_7_4</v>
      </c>
      <c r="G3088" s="663"/>
    </row>
    <row r="3089" spans="1:7" ht="13.5" thickBot="1" x14ac:dyDescent="0.25">
      <c r="A3089" s="369" t="str">
        <f>Cover!$G$25</f>
        <v>NO</v>
      </c>
      <c r="B3089" s="322" t="s">
        <v>290</v>
      </c>
      <c r="C3089" s="320">
        <v>2011</v>
      </c>
      <c r="D3089" s="322" t="s">
        <v>360</v>
      </c>
      <c r="E3089" s="331">
        <v>8</v>
      </c>
      <c r="F3089" s="320" t="str">
        <f t="shared" si="48"/>
        <v>NO_M_2011_1000 mt_8</v>
      </c>
      <c r="G3089" s="663"/>
    </row>
    <row r="3090" spans="1:7" ht="13.5" thickBot="1" x14ac:dyDescent="0.25">
      <c r="A3090" s="369" t="str">
        <f>Cover!$G$25</f>
        <v>NO</v>
      </c>
      <c r="B3090" s="322" t="s">
        <v>290</v>
      </c>
      <c r="C3090" s="320">
        <v>2011</v>
      </c>
      <c r="D3090" s="322" t="s">
        <v>360</v>
      </c>
      <c r="E3090" s="331" t="s">
        <v>134</v>
      </c>
      <c r="F3090" s="320" t="str">
        <f t="shared" si="48"/>
        <v>NO_M_2011_1000 mt_8_1</v>
      </c>
      <c r="G3090" s="663"/>
    </row>
    <row r="3091" spans="1:7" ht="13.5" thickBot="1" x14ac:dyDescent="0.25">
      <c r="A3091" s="369" t="str">
        <f>Cover!$G$25</f>
        <v>NO</v>
      </c>
      <c r="B3091" s="322" t="s">
        <v>290</v>
      </c>
      <c r="C3091" s="320">
        <v>2011</v>
      </c>
      <c r="D3091" s="322" t="s">
        <v>360</v>
      </c>
      <c r="E3091" s="331" t="s">
        <v>135</v>
      </c>
      <c r="F3091" s="320" t="str">
        <f t="shared" si="48"/>
        <v>NO_M_2011_1000 mt_8_2</v>
      </c>
      <c r="G3091" s="663"/>
    </row>
    <row r="3092" spans="1:7" ht="13.5" thickBot="1" x14ac:dyDescent="0.25">
      <c r="A3092" s="369" t="str">
        <f>Cover!$G$25</f>
        <v>NO</v>
      </c>
      <c r="B3092" s="322" t="s">
        <v>290</v>
      </c>
      <c r="C3092" s="320">
        <v>2011</v>
      </c>
      <c r="D3092" s="322" t="s">
        <v>360</v>
      </c>
      <c r="E3092" s="331">
        <v>9</v>
      </c>
      <c r="F3092" s="320" t="str">
        <f t="shared" si="48"/>
        <v>NO_M_2011_1000 mt_9</v>
      </c>
      <c r="G3092" s="663"/>
    </row>
    <row r="3093" spans="1:7" ht="13.5" thickBot="1" x14ac:dyDescent="0.25">
      <c r="A3093" s="369" t="str">
        <f>Cover!$G$25</f>
        <v>NO</v>
      </c>
      <c r="B3093" s="322" t="s">
        <v>290</v>
      </c>
      <c r="C3093" s="320">
        <v>2011</v>
      </c>
      <c r="D3093" s="322" t="s">
        <v>360</v>
      </c>
      <c r="E3093" s="331">
        <v>10</v>
      </c>
      <c r="F3093" s="320" t="str">
        <f t="shared" si="48"/>
        <v>NO_M_2011_1000 mt_10</v>
      </c>
      <c r="G3093" s="663"/>
    </row>
    <row r="3094" spans="1:7" ht="13.5" thickBot="1" x14ac:dyDescent="0.25">
      <c r="A3094" s="369" t="str">
        <f>Cover!$G$25</f>
        <v>NO</v>
      </c>
      <c r="B3094" s="322" t="s">
        <v>290</v>
      </c>
      <c r="C3094" s="320">
        <v>2011</v>
      </c>
      <c r="D3094" s="322" t="s">
        <v>360</v>
      </c>
      <c r="E3094" s="331" t="s">
        <v>136</v>
      </c>
      <c r="F3094" s="320" t="str">
        <f t="shared" si="48"/>
        <v>NO_M_2011_1000 mt_10_1</v>
      </c>
      <c r="G3094" s="663"/>
    </row>
    <row r="3095" spans="1:7" ht="13.5" thickBot="1" x14ac:dyDescent="0.25">
      <c r="A3095" s="369" t="str">
        <f>Cover!$G$25</f>
        <v>NO</v>
      </c>
      <c r="B3095" s="322" t="s">
        <v>290</v>
      </c>
      <c r="C3095" s="320">
        <v>2011</v>
      </c>
      <c r="D3095" s="322" t="s">
        <v>360</v>
      </c>
      <c r="E3095" s="331" t="s">
        <v>137</v>
      </c>
      <c r="F3095" s="320" t="str">
        <f t="shared" si="48"/>
        <v>NO_M_2011_1000 mt_10_1_1</v>
      </c>
      <c r="G3095" s="663"/>
    </row>
    <row r="3096" spans="1:7" ht="13.5" thickBot="1" x14ac:dyDescent="0.25">
      <c r="A3096" s="369" t="str">
        <f>Cover!$G$25</f>
        <v>NO</v>
      </c>
      <c r="B3096" s="322" t="s">
        <v>290</v>
      </c>
      <c r="C3096" s="320">
        <v>2011</v>
      </c>
      <c r="D3096" s="322" t="s">
        <v>360</v>
      </c>
      <c r="E3096" s="331" t="s">
        <v>138</v>
      </c>
      <c r="F3096" s="320" t="str">
        <f t="shared" si="48"/>
        <v>NO_M_2011_1000 mt_10_1_2</v>
      </c>
      <c r="G3096" s="663"/>
    </row>
    <row r="3097" spans="1:7" ht="13.5" thickBot="1" x14ac:dyDescent="0.25">
      <c r="A3097" s="369" t="str">
        <f>Cover!$G$25</f>
        <v>NO</v>
      </c>
      <c r="B3097" s="322" t="s">
        <v>290</v>
      </c>
      <c r="C3097" s="320">
        <v>2011</v>
      </c>
      <c r="D3097" s="322" t="s">
        <v>360</v>
      </c>
      <c r="E3097" s="331" t="s">
        <v>139</v>
      </c>
      <c r="F3097" s="320" t="str">
        <f t="shared" si="48"/>
        <v>NO_M_2011_1000 mt_10_1_3</v>
      </c>
      <c r="G3097" s="663"/>
    </row>
    <row r="3098" spans="1:7" ht="13.5" thickBot="1" x14ac:dyDescent="0.25">
      <c r="A3098" s="369" t="str">
        <f>Cover!$G$25</f>
        <v>NO</v>
      </c>
      <c r="B3098" s="322" t="s">
        <v>290</v>
      </c>
      <c r="C3098" s="320">
        <v>2011</v>
      </c>
      <c r="D3098" s="322" t="s">
        <v>360</v>
      </c>
      <c r="E3098" s="331" t="s">
        <v>140</v>
      </c>
      <c r="F3098" s="320" t="str">
        <f t="shared" si="48"/>
        <v>NO_M_2011_1000 mt_10_1_4</v>
      </c>
      <c r="G3098" s="663"/>
    </row>
    <row r="3099" spans="1:7" ht="13.5" thickBot="1" x14ac:dyDescent="0.25">
      <c r="A3099" s="369" t="str">
        <f>Cover!$G$25</f>
        <v>NO</v>
      </c>
      <c r="B3099" s="322" t="s">
        <v>290</v>
      </c>
      <c r="C3099" s="320">
        <v>2011</v>
      </c>
      <c r="D3099" s="322" t="s">
        <v>360</v>
      </c>
      <c r="E3099" s="331" t="s">
        <v>141</v>
      </c>
      <c r="F3099" s="320" t="str">
        <f t="shared" si="48"/>
        <v>NO_M_2011_1000 mt_10_2</v>
      </c>
      <c r="G3099" s="663"/>
    </row>
    <row r="3100" spans="1:7" ht="13.5" thickBot="1" x14ac:dyDescent="0.25">
      <c r="A3100" s="369" t="str">
        <f>Cover!$G$25</f>
        <v>NO</v>
      </c>
      <c r="B3100" s="322" t="s">
        <v>290</v>
      </c>
      <c r="C3100" s="320">
        <v>2011</v>
      </c>
      <c r="D3100" s="322" t="s">
        <v>360</v>
      </c>
      <c r="E3100" s="331" t="s">
        <v>142</v>
      </c>
      <c r="F3100" s="320" t="str">
        <f t="shared" si="48"/>
        <v>NO_M_2011_1000 mt_10_3</v>
      </c>
      <c r="G3100" s="663"/>
    </row>
    <row r="3101" spans="1:7" ht="13.5" thickBot="1" x14ac:dyDescent="0.25">
      <c r="A3101" s="369" t="str">
        <f>Cover!$G$25</f>
        <v>NO</v>
      </c>
      <c r="B3101" s="322" t="s">
        <v>290</v>
      </c>
      <c r="C3101" s="320">
        <v>2011</v>
      </c>
      <c r="D3101" s="322" t="s">
        <v>360</v>
      </c>
      <c r="E3101" s="331" t="s">
        <v>143</v>
      </c>
      <c r="F3101" s="320" t="str">
        <f t="shared" si="48"/>
        <v>NO_M_2011_1000 mt_10_3_1</v>
      </c>
      <c r="G3101" s="663"/>
    </row>
    <row r="3102" spans="1:7" ht="13.5" thickBot="1" x14ac:dyDescent="0.25">
      <c r="A3102" s="369" t="str">
        <f>Cover!$G$25</f>
        <v>NO</v>
      </c>
      <c r="B3102" s="322" t="s">
        <v>290</v>
      </c>
      <c r="C3102" s="320">
        <v>2011</v>
      </c>
      <c r="D3102" s="322" t="s">
        <v>360</v>
      </c>
      <c r="E3102" s="331" t="s">
        <v>144</v>
      </c>
      <c r="F3102" s="320" t="str">
        <f t="shared" si="48"/>
        <v>NO_M_2011_1000 mt_10_3_2</v>
      </c>
      <c r="G3102" s="663"/>
    </row>
    <row r="3103" spans="1:7" ht="13.5" thickBot="1" x14ac:dyDescent="0.25">
      <c r="A3103" s="369" t="str">
        <f>Cover!$G$25</f>
        <v>NO</v>
      </c>
      <c r="B3103" s="322" t="s">
        <v>290</v>
      </c>
      <c r="C3103" s="320">
        <v>2011</v>
      </c>
      <c r="D3103" s="322" t="s">
        <v>360</v>
      </c>
      <c r="E3103" s="331" t="s">
        <v>145</v>
      </c>
      <c r="F3103" s="320" t="str">
        <f t="shared" si="48"/>
        <v>NO_M_2011_1000 mt_10_3_3</v>
      </c>
      <c r="G3103" s="663"/>
    </row>
    <row r="3104" spans="1:7" ht="13.5" thickBot="1" x14ac:dyDescent="0.25">
      <c r="A3104" s="369" t="str">
        <f>Cover!$G$25</f>
        <v>NO</v>
      </c>
      <c r="B3104" s="322" t="s">
        <v>290</v>
      </c>
      <c r="C3104" s="320">
        <v>2011</v>
      </c>
      <c r="D3104" s="322" t="s">
        <v>360</v>
      </c>
      <c r="E3104" s="331" t="s">
        <v>146</v>
      </c>
      <c r="F3104" s="320" t="str">
        <f t="shared" si="48"/>
        <v>NO_M_2011_1000 mt_10_3_4</v>
      </c>
      <c r="G3104" s="663"/>
    </row>
    <row r="3105" spans="1:7" ht="13.5" thickBot="1" x14ac:dyDescent="0.25">
      <c r="A3105" s="369" t="str">
        <f>Cover!$G$25</f>
        <v>NO</v>
      </c>
      <c r="B3105" s="322" t="s">
        <v>290</v>
      </c>
      <c r="C3105" s="320">
        <v>2011</v>
      </c>
      <c r="D3105" s="322" t="s">
        <v>360</v>
      </c>
      <c r="E3105" s="331" t="s">
        <v>147</v>
      </c>
      <c r="F3105" s="320" t="str">
        <f t="shared" si="48"/>
        <v>NO_M_2011_1000 mt_10_4</v>
      </c>
      <c r="G3105" s="663"/>
    </row>
    <row r="3106" spans="1:7" ht="13.5" thickBot="1" x14ac:dyDescent="0.25">
      <c r="A3106" s="369" t="str">
        <f>Cover!$G$25</f>
        <v>NO</v>
      </c>
      <c r="B3106" s="322" t="s">
        <v>290</v>
      </c>
      <c r="C3106" s="320">
        <v>2011</v>
      </c>
      <c r="D3106" s="322" t="s">
        <v>214</v>
      </c>
      <c r="E3106" s="331">
        <v>1</v>
      </c>
      <c r="F3106" s="320" t="str">
        <f t="shared" si="48"/>
        <v>NO_M_2011_1000 NAC_1</v>
      </c>
      <c r="G3106" s="663"/>
    </row>
    <row r="3107" spans="1:7" ht="13.5" thickBot="1" x14ac:dyDescent="0.25">
      <c r="A3107" s="369" t="str">
        <f>Cover!$G$25</f>
        <v>NO</v>
      </c>
      <c r="B3107" s="322" t="s">
        <v>290</v>
      </c>
      <c r="C3107" s="320">
        <v>2011</v>
      </c>
      <c r="D3107" s="322" t="s">
        <v>214</v>
      </c>
      <c r="E3107" s="331" t="s">
        <v>93</v>
      </c>
      <c r="F3107" s="320" t="str">
        <f t="shared" si="48"/>
        <v>NO_M_2011_1000 NAC_1_1</v>
      </c>
      <c r="G3107" s="663"/>
    </row>
    <row r="3108" spans="1:7" ht="13.5" thickBot="1" x14ac:dyDescent="0.25">
      <c r="A3108" s="369" t="str">
        <f>Cover!$G$25</f>
        <v>NO</v>
      </c>
      <c r="B3108" s="322" t="s">
        <v>290</v>
      </c>
      <c r="C3108" s="320">
        <v>2011</v>
      </c>
      <c r="D3108" s="322" t="s">
        <v>214</v>
      </c>
      <c r="E3108" s="331" t="s">
        <v>96</v>
      </c>
      <c r="F3108" s="320" t="str">
        <f t="shared" si="48"/>
        <v>NO_M_2011_1000 NAC_1_2</v>
      </c>
      <c r="G3108" s="663"/>
    </row>
    <row r="3109" spans="1:7" ht="13.5" thickBot="1" x14ac:dyDescent="0.25">
      <c r="A3109" s="369" t="str">
        <f>Cover!$G$25</f>
        <v>NO</v>
      </c>
      <c r="B3109" s="322" t="s">
        <v>290</v>
      </c>
      <c r="C3109" s="320">
        <v>2011</v>
      </c>
      <c r="D3109" s="322" t="s">
        <v>214</v>
      </c>
      <c r="E3109" s="331" t="s">
        <v>97</v>
      </c>
      <c r="F3109" s="320" t="str">
        <f t="shared" si="48"/>
        <v>NO_M_2011_1000 NAC_1_2_C</v>
      </c>
      <c r="G3109" s="663"/>
    </row>
    <row r="3110" spans="1:7" ht="13.5" thickBot="1" x14ac:dyDescent="0.25">
      <c r="A3110" s="369" t="str">
        <f>Cover!$G$25</f>
        <v>NO</v>
      </c>
      <c r="B3110" s="322" t="s">
        <v>290</v>
      </c>
      <c r="C3110" s="320">
        <v>2011</v>
      </c>
      <c r="D3110" s="322" t="s">
        <v>214</v>
      </c>
      <c r="E3110" s="331" t="s">
        <v>98</v>
      </c>
      <c r="F3110" s="320" t="str">
        <f t="shared" si="48"/>
        <v>NO_M_2011_1000 NAC_1_2_NC</v>
      </c>
      <c r="G3110" s="663"/>
    </row>
    <row r="3111" spans="1:7" ht="13.5" thickBot="1" x14ac:dyDescent="0.25">
      <c r="A3111" s="369" t="str">
        <f>Cover!$G$25</f>
        <v>NO</v>
      </c>
      <c r="B3111" s="322" t="s">
        <v>290</v>
      </c>
      <c r="C3111" s="320">
        <v>2011</v>
      </c>
      <c r="D3111" s="322" t="s">
        <v>214</v>
      </c>
      <c r="E3111" s="331" t="s">
        <v>99</v>
      </c>
      <c r="F3111" s="320" t="str">
        <f t="shared" si="48"/>
        <v>NO_M_2011_1000 NAC_1_2_NC_T</v>
      </c>
      <c r="G3111" s="663"/>
    </row>
    <row r="3112" spans="1:7" ht="13.5" thickBot="1" x14ac:dyDescent="0.25">
      <c r="A3112" s="369" t="str">
        <f>Cover!$G$25</f>
        <v>NO</v>
      </c>
      <c r="B3112" s="322" t="s">
        <v>290</v>
      </c>
      <c r="C3112" s="320">
        <v>2011</v>
      </c>
      <c r="D3112" s="322" t="s">
        <v>214</v>
      </c>
      <c r="E3112" s="331">
        <v>2</v>
      </c>
      <c r="F3112" s="320" t="str">
        <f t="shared" si="48"/>
        <v>NO_M_2011_1000 NAC_2</v>
      </c>
      <c r="G3112" s="663"/>
    </row>
    <row r="3113" spans="1:7" ht="13.5" thickBot="1" x14ac:dyDescent="0.25">
      <c r="A3113" s="369" t="str">
        <f>Cover!$G$25</f>
        <v>NO</v>
      </c>
      <c r="B3113" s="322" t="s">
        <v>290</v>
      </c>
      <c r="C3113" s="320">
        <v>2011</v>
      </c>
      <c r="D3113" s="322" t="s">
        <v>214</v>
      </c>
      <c r="E3113" s="331">
        <v>3</v>
      </c>
      <c r="F3113" s="320" t="str">
        <f t="shared" si="48"/>
        <v>NO_M_2011_1000 NAC_3</v>
      </c>
      <c r="G3113" s="663"/>
    </row>
    <row r="3114" spans="1:7" ht="13.5" thickBot="1" x14ac:dyDescent="0.25">
      <c r="A3114" s="369" t="str">
        <f>Cover!$G$25</f>
        <v>NO</v>
      </c>
      <c r="B3114" s="322" t="s">
        <v>290</v>
      </c>
      <c r="C3114" s="320">
        <v>2011</v>
      </c>
      <c r="D3114" s="322" t="s">
        <v>214</v>
      </c>
      <c r="E3114" s="331" t="s">
        <v>378</v>
      </c>
      <c r="F3114" s="320" t="str">
        <f t="shared" si="48"/>
        <v>NO_M_2011_1000 NAC_3_1</v>
      </c>
      <c r="G3114" s="663"/>
    </row>
    <row r="3115" spans="1:7" ht="13.5" thickBot="1" x14ac:dyDescent="0.25">
      <c r="A3115" s="369" t="str">
        <f>Cover!$G$25</f>
        <v>NO</v>
      </c>
      <c r="B3115" s="329" t="s">
        <v>290</v>
      </c>
      <c r="C3115" s="320">
        <v>2011</v>
      </c>
      <c r="D3115" s="329" t="s">
        <v>214</v>
      </c>
      <c r="E3115" s="339" t="s">
        <v>379</v>
      </c>
      <c r="F3115" s="320" t="str">
        <f t="shared" si="48"/>
        <v>NO_M_2011_1000 NAC_3_2</v>
      </c>
      <c r="G3115" s="663"/>
    </row>
    <row r="3116" spans="1:7" ht="13.5" thickBot="1" x14ac:dyDescent="0.25">
      <c r="A3116" s="369" t="str">
        <f>Cover!$G$25</f>
        <v>NO</v>
      </c>
      <c r="B3116" s="324" t="s">
        <v>290</v>
      </c>
      <c r="C3116" s="320">
        <v>2011</v>
      </c>
      <c r="D3116" s="324" t="s">
        <v>214</v>
      </c>
      <c r="E3116" s="338">
        <v>4</v>
      </c>
      <c r="F3116" s="320" t="str">
        <f t="shared" si="48"/>
        <v>NO_M_2011_1000 NAC_4</v>
      </c>
      <c r="G3116" s="663"/>
    </row>
    <row r="3117" spans="1:7" ht="13.5" thickBot="1" x14ac:dyDescent="0.25">
      <c r="A3117" s="369" t="str">
        <f>Cover!$G$25</f>
        <v>NO</v>
      </c>
      <c r="B3117" s="332" t="s">
        <v>290</v>
      </c>
      <c r="C3117" s="320">
        <v>2011</v>
      </c>
      <c r="D3117" s="322" t="s">
        <v>214</v>
      </c>
      <c r="E3117" s="331" t="s">
        <v>380</v>
      </c>
      <c r="F3117" s="320" t="str">
        <f t="shared" si="48"/>
        <v>NO_M_2011_1000 NAC_4_1</v>
      </c>
      <c r="G3117" s="663"/>
    </row>
    <row r="3118" spans="1:7" ht="13.5" thickBot="1" x14ac:dyDescent="0.25">
      <c r="A3118" s="369" t="str">
        <f>Cover!$G$25</f>
        <v>NO</v>
      </c>
      <c r="B3118" s="332" t="s">
        <v>290</v>
      </c>
      <c r="C3118" s="320">
        <v>2011</v>
      </c>
      <c r="D3118" s="322" t="s">
        <v>214</v>
      </c>
      <c r="E3118" s="331" t="s">
        <v>381</v>
      </c>
      <c r="F3118" s="320" t="str">
        <f t="shared" si="48"/>
        <v>NO_M_2011_1000 NAC_4_2</v>
      </c>
      <c r="G3118" s="663"/>
    </row>
    <row r="3119" spans="1:7" ht="13.5" thickBot="1" x14ac:dyDescent="0.25">
      <c r="A3119" s="369" t="str">
        <f>Cover!$G$25</f>
        <v>NO</v>
      </c>
      <c r="B3119" s="332" t="s">
        <v>290</v>
      </c>
      <c r="C3119" s="320">
        <v>2011</v>
      </c>
      <c r="D3119" s="322" t="s">
        <v>214</v>
      </c>
      <c r="E3119" s="331">
        <v>5</v>
      </c>
      <c r="F3119" s="320" t="str">
        <f t="shared" si="48"/>
        <v>NO_M_2011_1000 NAC_5</v>
      </c>
      <c r="G3119" s="663"/>
    </row>
    <row r="3120" spans="1:7" ht="13.5" thickBot="1" x14ac:dyDescent="0.25">
      <c r="A3120" s="369" t="str">
        <f>Cover!$G$25</f>
        <v>NO</v>
      </c>
      <c r="B3120" s="332" t="s">
        <v>290</v>
      </c>
      <c r="C3120" s="320">
        <v>2011</v>
      </c>
      <c r="D3120" s="322" t="s">
        <v>214</v>
      </c>
      <c r="E3120" s="331" t="s">
        <v>109</v>
      </c>
      <c r="F3120" s="320" t="str">
        <f t="shared" si="48"/>
        <v>NO_M_2011_1000 NAC_5_C</v>
      </c>
      <c r="G3120" s="663"/>
    </row>
    <row r="3121" spans="1:7" ht="13.5" thickBot="1" x14ac:dyDescent="0.25">
      <c r="A3121" s="369" t="str">
        <f>Cover!$G$25</f>
        <v>NO</v>
      </c>
      <c r="B3121" s="332" t="s">
        <v>290</v>
      </c>
      <c r="C3121" s="320">
        <v>2011</v>
      </c>
      <c r="D3121" s="322" t="s">
        <v>214</v>
      </c>
      <c r="E3121" s="331" t="s">
        <v>110</v>
      </c>
      <c r="F3121" s="320" t="str">
        <f t="shared" si="48"/>
        <v>NO_M_2011_1000 NAC_5_NC</v>
      </c>
      <c r="G3121" s="663"/>
    </row>
    <row r="3122" spans="1:7" ht="13.5" thickBot="1" x14ac:dyDescent="0.25">
      <c r="A3122" s="369" t="str">
        <f>Cover!$G$25</f>
        <v>NO</v>
      </c>
      <c r="B3122" s="332" t="s">
        <v>290</v>
      </c>
      <c r="C3122" s="320">
        <v>2011</v>
      </c>
      <c r="D3122" s="322" t="s">
        <v>214</v>
      </c>
      <c r="E3122" s="331" t="s">
        <v>111</v>
      </c>
      <c r="F3122" s="320" t="str">
        <f t="shared" si="48"/>
        <v>NO_M_2011_1000 NAC_5_NC_T</v>
      </c>
      <c r="G3122" s="663"/>
    </row>
    <row r="3123" spans="1:7" ht="13.5" thickBot="1" x14ac:dyDescent="0.25">
      <c r="A3123" s="369" t="str">
        <f>Cover!$G$25</f>
        <v>NO</v>
      </c>
      <c r="B3123" s="332" t="s">
        <v>290</v>
      </c>
      <c r="C3123" s="320">
        <v>2011</v>
      </c>
      <c r="D3123" s="322" t="s">
        <v>214</v>
      </c>
      <c r="E3123" s="331">
        <v>6</v>
      </c>
      <c r="F3123" s="320" t="str">
        <f t="shared" si="48"/>
        <v>NO_M_2011_1000 NAC_6</v>
      </c>
      <c r="G3123" s="663"/>
    </row>
    <row r="3124" spans="1:7" ht="13.5" thickBot="1" x14ac:dyDescent="0.25">
      <c r="A3124" s="369" t="str">
        <f>Cover!$G$25</f>
        <v>NO</v>
      </c>
      <c r="B3124" s="332" t="s">
        <v>290</v>
      </c>
      <c r="C3124" s="320">
        <v>2011</v>
      </c>
      <c r="D3124" s="322" t="s">
        <v>214</v>
      </c>
      <c r="E3124" s="331" t="s">
        <v>112</v>
      </c>
      <c r="F3124" s="320" t="str">
        <f t="shared" si="48"/>
        <v>NO_M_2011_1000 NAC_6_1</v>
      </c>
      <c r="G3124" s="663"/>
    </row>
    <row r="3125" spans="1:7" ht="13.5" thickBot="1" x14ac:dyDescent="0.25">
      <c r="A3125" s="369" t="str">
        <f>Cover!$G$25</f>
        <v>NO</v>
      </c>
      <c r="B3125" s="332" t="s">
        <v>290</v>
      </c>
      <c r="C3125" s="320">
        <v>2011</v>
      </c>
      <c r="D3125" s="322" t="s">
        <v>214</v>
      </c>
      <c r="E3125" s="331" t="s">
        <v>113</v>
      </c>
      <c r="F3125" s="320" t="str">
        <f t="shared" si="48"/>
        <v>NO_M_2011_1000 NAC_6_1_C</v>
      </c>
      <c r="G3125" s="663"/>
    </row>
    <row r="3126" spans="1:7" ht="13.5" thickBot="1" x14ac:dyDescent="0.25">
      <c r="A3126" s="369" t="str">
        <f>Cover!$G$25</f>
        <v>NO</v>
      </c>
      <c r="B3126" s="332" t="s">
        <v>290</v>
      </c>
      <c r="C3126" s="320">
        <v>2011</v>
      </c>
      <c r="D3126" s="322" t="s">
        <v>214</v>
      </c>
      <c r="E3126" s="331" t="s">
        <v>114</v>
      </c>
      <c r="F3126" s="320" t="str">
        <f t="shared" si="48"/>
        <v>NO_M_2011_1000 NAC_6_1_NC</v>
      </c>
      <c r="G3126" s="663"/>
    </row>
    <row r="3127" spans="1:7" ht="13.5" thickBot="1" x14ac:dyDescent="0.25">
      <c r="A3127" s="369" t="str">
        <f>Cover!$G$25</f>
        <v>NO</v>
      </c>
      <c r="B3127" s="332" t="s">
        <v>290</v>
      </c>
      <c r="C3127" s="320">
        <v>2011</v>
      </c>
      <c r="D3127" s="322" t="s">
        <v>214</v>
      </c>
      <c r="E3127" s="331" t="s">
        <v>115</v>
      </c>
      <c r="F3127" s="320" t="str">
        <f t="shared" si="48"/>
        <v>NO_M_2011_1000 NAC_6_1_NC_T</v>
      </c>
      <c r="G3127" s="663"/>
    </row>
    <row r="3128" spans="1:7" ht="13.5" thickBot="1" x14ac:dyDescent="0.25">
      <c r="A3128" s="369" t="str">
        <f>Cover!$G$25</f>
        <v>NO</v>
      </c>
      <c r="B3128" s="332" t="s">
        <v>290</v>
      </c>
      <c r="C3128" s="320">
        <v>2011</v>
      </c>
      <c r="D3128" s="322" t="s">
        <v>214</v>
      </c>
      <c r="E3128" s="331" t="s">
        <v>116</v>
      </c>
      <c r="F3128" s="320" t="str">
        <f t="shared" si="48"/>
        <v>NO_M_2011_1000 NAC_6_2</v>
      </c>
      <c r="G3128" s="663"/>
    </row>
    <row r="3129" spans="1:7" ht="13.5" thickBot="1" x14ac:dyDescent="0.25">
      <c r="A3129" s="369" t="str">
        <f>Cover!$G$25</f>
        <v>NO</v>
      </c>
      <c r="B3129" s="332" t="s">
        <v>290</v>
      </c>
      <c r="C3129" s="320">
        <v>2011</v>
      </c>
      <c r="D3129" s="322" t="s">
        <v>214</v>
      </c>
      <c r="E3129" s="331" t="s">
        <v>117</v>
      </c>
      <c r="F3129" s="320" t="str">
        <f t="shared" si="48"/>
        <v>NO_M_2011_1000 NAC_6_2_C</v>
      </c>
      <c r="G3129" s="663"/>
    </row>
    <row r="3130" spans="1:7" ht="13.5" thickBot="1" x14ac:dyDescent="0.25">
      <c r="A3130" s="369" t="str">
        <f>Cover!$G$25</f>
        <v>NO</v>
      </c>
      <c r="B3130" s="332" t="s">
        <v>290</v>
      </c>
      <c r="C3130" s="320">
        <v>2011</v>
      </c>
      <c r="D3130" s="322" t="s">
        <v>214</v>
      </c>
      <c r="E3130" s="331" t="s">
        <v>118</v>
      </c>
      <c r="F3130" s="320" t="str">
        <f t="shared" si="48"/>
        <v>NO_M_2011_1000 NAC_6_2_NC</v>
      </c>
      <c r="G3130" s="663"/>
    </row>
    <row r="3131" spans="1:7" ht="13.5" thickBot="1" x14ac:dyDescent="0.25">
      <c r="A3131" s="369" t="str">
        <f>Cover!$G$25</f>
        <v>NO</v>
      </c>
      <c r="B3131" s="332" t="s">
        <v>290</v>
      </c>
      <c r="C3131" s="320">
        <v>2011</v>
      </c>
      <c r="D3131" s="322" t="s">
        <v>214</v>
      </c>
      <c r="E3131" s="331" t="s">
        <v>119</v>
      </c>
      <c r="F3131" s="320" t="str">
        <f t="shared" si="48"/>
        <v>NO_M_2011_1000 NAC_6_2_NC_T</v>
      </c>
      <c r="G3131" s="663"/>
    </row>
    <row r="3132" spans="1:7" ht="13.5" thickBot="1" x14ac:dyDescent="0.25">
      <c r="A3132" s="369" t="str">
        <f>Cover!$G$25</f>
        <v>NO</v>
      </c>
      <c r="B3132" s="332" t="s">
        <v>290</v>
      </c>
      <c r="C3132" s="320">
        <v>2011</v>
      </c>
      <c r="D3132" s="322" t="s">
        <v>214</v>
      </c>
      <c r="E3132" s="331" t="s">
        <v>120</v>
      </c>
      <c r="F3132" s="320" t="str">
        <f t="shared" si="48"/>
        <v>NO_M_2011_1000 NAC_6_3</v>
      </c>
      <c r="G3132" s="663"/>
    </row>
    <row r="3133" spans="1:7" ht="13.5" thickBot="1" x14ac:dyDescent="0.25">
      <c r="A3133" s="369" t="str">
        <f>Cover!$G$25</f>
        <v>NO</v>
      </c>
      <c r="B3133" s="332" t="s">
        <v>290</v>
      </c>
      <c r="C3133" s="320">
        <v>2011</v>
      </c>
      <c r="D3133" s="322" t="s">
        <v>214</v>
      </c>
      <c r="E3133" s="331" t="s">
        <v>121</v>
      </c>
      <c r="F3133" s="320" t="str">
        <f t="shared" si="48"/>
        <v>NO_M_2011_1000 NAC_6_3_1</v>
      </c>
      <c r="G3133" s="663"/>
    </row>
    <row r="3134" spans="1:7" ht="13.5" thickBot="1" x14ac:dyDescent="0.25">
      <c r="A3134" s="369" t="str">
        <f>Cover!$G$25</f>
        <v>NO</v>
      </c>
      <c r="B3134" s="332" t="s">
        <v>290</v>
      </c>
      <c r="C3134" s="320">
        <v>2011</v>
      </c>
      <c r="D3134" s="322" t="s">
        <v>214</v>
      </c>
      <c r="E3134" s="331" t="s">
        <v>122</v>
      </c>
      <c r="F3134" s="320" t="str">
        <f t="shared" si="48"/>
        <v>NO_M_2011_1000 NAC_6_4</v>
      </c>
      <c r="G3134" s="663"/>
    </row>
    <row r="3135" spans="1:7" ht="13.5" thickBot="1" x14ac:dyDescent="0.25">
      <c r="A3135" s="369" t="str">
        <f>Cover!$G$25</f>
        <v>NO</v>
      </c>
      <c r="B3135" s="332" t="s">
        <v>290</v>
      </c>
      <c r="C3135" s="320">
        <v>2011</v>
      </c>
      <c r="D3135" s="322" t="s">
        <v>214</v>
      </c>
      <c r="E3135" s="331" t="s">
        <v>123</v>
      </c>
      <c r="F3135" s="320" t="str">
        <f t="shared" si="48"/>
        <v>NO_M_2011_1000 NAC_6_4_1</v>
      </c>
      <c r="G3135" s="663"/>
    </row>
    <row r="3136" spans="1:7" ht="13.5" thickBot="1" x14ac:dyDescent="0.25">
      <c r="A3136" s="369" t="str">
        <f>Cover!$G$25</f>
        <v>NO</v>
      </c>
      <c r="B3136" s="332" t="s">
        <v>290</v>
      </c>
      <c r="C3136" s="320">
        <v>2011</v>
      </c>
      <c r="D3136" s="322" t="s">
        <v>214</v>
      </c>
      <c r="E3136" s="331" t="s">
        <v>124</v>
      </c>
      <c r="F3136" s="320" t="str">
        <f t="shared" si="48"/>
        <v>NO_M_2011_1000 NAC_6_4_2</v>
      </c>
      <c r="G3136" s="663"/>
    </row>
    <row r="3137" spans="1:7" ht="13.5" thickBot="1" x14ac:dyDescent="0.25">
      <c r="A3137" s="369" t="str">
        <f>Cover!$G$25</f>
        <v>NO</v>
      </c>
      <c r="B3137" s="332" t="s">
        <v>290</v>
      </c>
      <c r="C3137" s="320">
        <v>2011</v>
      </c>
      <c r="D3137" s="322" t="s">
        <v>214</v>
      </c>
      <c r="E3137" s="331" t="s">
        <v>125</v>
      </c>
      <c r="F3137" s="320" t="str">
        <f t="shared" si="48"/>
        <v>NO_M_2011_1000 NAC_6_4_3</v>
      </c>
      <c r="G3137" s="663"/>
    </row>
    <row r="3138" spans="1:7" ht="13.5" thickBot="1" x14ac:dyDescent="0.25">
      <c r="A3138" s="369" t="str">
        <f>Cover!$G$25</f>
        <v>NO</v>
      </c>
      <c r="B3138" s="332" t="s">
        <v>290</v>
      </c>
      <c r="C3138" s="320">
        <v>2011</v>
      </c>
      <c r="D3138" s="322" t="s">
        <v>214</v>
      </c>
      <c r="E3138" s="331">
        <v>7</v>
      </c>
      <c r="F3138" s="320" t="str">
        <f t="shared" si="48"/>
        <v>NO_M_2011_1000 NAC_7</v>
      </c>
      <c r="G3138" s="663"/>
    </row>
    <row r="3139" spans="1:7" ht="13.5" thickBot="1" x14ac:dyDescent="0.25">
      <c r="A3139" s="369" t="str">
        <f>Cover!$G$25</f>
        <v>NO</v>
      </c>
      <c r="B3139" s="348" t="s">
        <v>290</v>
      </c>
      <c r="C3139" s="320">
        <v>2011</v>
      </c>
      <c r="D3139" s="329" t="s">
        <v>214</v>
      </c>
      <c r="E3139" s="339" t="s">
        <v>126</v>
      </c>
      <c r="F3139" s="320" t="str">
        <f t="shared" ref="F3139:F3202" si="49">CONCATENATE(A3139,"_",B3139,"_",C3139,"_",D3139,"_",E3139)</f>
        <v>NO_M_2011_1000 NAC_7_1</v>
      </c>
      <c r="G3139" s="663"/>
    </row>
    <row r="3140" spans="1:7" ht="13.5" thickBot="1" x14ac:dyDescent="0.25">
      <c r="A3140" s="369" t="str">
        <f>Cover!$G$25</f>
        <v>NO</v>
      </c>
      <c r="B3140" s="324" t="s">
        <v>290</v>
      </c>
      <c r="C3140" s="320">
        <v>2011</v>
      </c>
      <c r="D3140" s="324" t="s">
        <v>214</v>
      </c>
      <c r="E3140" s="338" t="s">
        <v>127</v>
      </c>
      <c r="F3140" s="320" t="str">
        <f t="shared" si="49"/>
        <v>NO_M_2011_1000 NAC_7_2</v>
      </c>
      <c r="G3140" s="663"/>
    </row>
    <row r="3141" spans="1:7" ht="13.5" thickBot="1" x14ac:dyDescent="0.25">
      <c r="A3141" s="369" t="str">
        <f>Cover!$G$25</f>
        <v>NO</v>
      </c>
      <c r="B3141" s="332" t="s">
        <v>290</v>
      </c>
      <c r="C3141" s="320">
        <v>2011</v>
      </c>
      <c r="D3141" s="322" t="s">
        <v>214</v>
      </c>
      <c r="E3141" s="331" t="s">
        <v>128</v>
      </c>
      <c r="F3141" s="320" t="str">
        <f t="shared" si="49"/>
        <v>NO_M_2011_1000 NAC_7_3</v>
      </c>
      <c r="G3141" s="663"/>
    </row>
    <row r="3142" spans="1:7" ht="13.5" thickBot="1" x14ac:dyDescent="0.25">
      <c r="A3142" s="369" t="str">
        <f>Cover!$G$25</f>
        <v>NO</v>
      </c>
      <c r="B3142" s="332" t="s">
        <v>290</v>
      </c>
      <c r="C3142" s="320">
        <v>2011</v>
      </c>
      <c r="D3142" s="322" t="s">
        <v>214</v>
      </c>
      <c r="E3142" s="331" t="s">
        <v>129</v>
      </c>
      <c r="F3142" s="320" t="str">
        <f t="shared" si="49"/>
        <v>NO_M_2011_1000 NAC_7_3_1</v>
      </c>
      <c r="G3142" s="663"/>
    </row>
    <row r="3143" spans="1:7" ht="13.5" thickBot="1" x14ac:dyDescent="0.25">
      <c r="A3143" s="369" t="str">
        <f>Cover!$G$25</f>
        <v>NO</v>
      </c>
      <c r="B3143" s="332" t="s">
        <v>290</v>
      </c>
      <c r="C3143" s="320">
        <v>2011</v>
      </c>
      <c r="D3143" s="322" t="s">
        <v>214</v>
      </c>
      <c r="E3143" s="331" t="s">
        <v>130</v>
      </c>
      <c r="F3143" s="320" t="str">
        <f t="shared" si="49"/>
        <v>NO_M_2011_1000 NAC_7_3_2</v>
      </c>
      <c r="G3143" s="663"/>
    </row>
    <row r="3144" spans="1:7" ht="13.5" thickBot="1" x14ac:dyDescent="0.25">
      <c r="A3144" s="369" t="str">
        <f>Cover!$G$25</f>
        <v>NO</v>
      </c>
      <c r="B3144" s="332" t="s">
        <v>290</v>
      </c>
      <c r="C3144" s="320">
        <v>2011</v>
      </c>
      <c r="D3144" s="322" t="s">
        <v>214</v>
      </c>
      <c r="E3144" s="331" t="s">
        <v>131</v>
      </c>
      <c r="F3144" s="320" t="str">
        <f t="shared" si="49"/>
        <v>NO_M_2011_1000 NAC_7_3_3</v>
      </c>
      <c r="G3144" s="663"/>
    </row>
    <row r="3145" spans="1:7" ht="13.5" thickBot="1" x14ac:dyDescent="0.25">
      <c r="A3145" s="369" t="str">
        <f>Cover!$G$25</f>
        <v>NO</v>
      </c>
      <c r="B3145" s="332" t="s">
        <v>290</v>
      </c>
      <c r="C3145" s="320">
        <v>2011</v>
      </c>
      <c r="D3145" s="322" t="s">
        <v>214</v>
      </c>
      <c r="E3145" s="331" t="s">
        <v>132</v>
      </c>
      <c r="F3145" s="320" t="str">
        <f t="shared" si="49"/>
        <v>NO_M_2011_1000 NAC_7_3_4</v>
      </c>
      <c r="G3145" s="663"/>
    </row>
    <row r="3146" spans="1:7" ht="13.5" thickBot="1" x14ac:dyDescent="0.25">
      <c r="A3146" s="369" t="str">
        <f>Cover!$G$25</f>
        <v>NO</v>
      </c>
      <c r="B3146" s="332" t="s">
        <v>290</v>
      </c>
      <c r="C3146" s="320">
        <v>2011</v>
      </c>
      <c r="D3146" s="322" t="s">
        <v>214</v>
      </c>
      <c r="E3146" s="331" t="s">
        <v>133</v>
      </c>
      <c r="F3146" s="320" t="str">
        <f t="shared" si="49"/>
        <v>NO_M_2011_1000 NAC_7_4</v>
      </c>
      <c r="G3146" s="663"/>
    </row>
    <row r="3147" spans="1:7" ht="13.5" thickBot="1" x14ac:dyDescent="0.25">
      <c r="A3147" s="369" t="str">
        <f>Cover!$G$25</f>
        <v>NO</v>
      </c>
      <c r="B3147" s="332" t="s">
        <v>290</v>
      </c>
      <c r="C3147" s="320">
        <v>2011</v>
      </c>
      <c r="D3147" s="322" t="s">
        <v>214</v>
      </c>
      <c r="E3147" s="331">
        <v>8</v>
      </c>
      <c r="F3147" s="320" t="str">
        <f t="shared" si="49"/>
        <v>NO_M_2011_1000 NAC_8</v>
      </c>
      <c r="G3147" s="663"/>
    </row>
    <row r="3148" spans="1:7" ht="13.5" thickBot="1" x14ac:dyDescent="0.25">
      <c r="A3148" s="369" t="str">
        <f>Cover!$G$25</f>
        <v>NO</v>
      </c>
      <c r="B3148" s="332" t="s">
        <v>290</v>
      </c>
      <c r="C3148" s="320">
        <v>2011</v>
      </c>
      <c r="D3148" s="322" t="s">
        <v>214</v>
      </c>
      <c r="E3148" s="331" t="s">
        <v>134</v>
      </c>
      <c r="F3148" s="320" t="str">
        <f t="shared" si="49"/>
        <v>NO_M_2011_1000 NAC_8_1</v>
      </c>
      <c r="G3148" s="663"/>
    </row>
    <row r="3149" spans="1:7" ht="13.5" thickBot="1" x14ac:dyDescent="0.25">
      <c r="A3149" s="369" t="str">
        <f>Cover!$G$25</f>
        <v>NO</v>
      </c>
      <c r="B3149" s="332" t="s">
        <v>290</v>
      </c>
      <c r="C3149" s="320">
        <v>2011</v>
      </c>
      <c r="D3149" s="322" t="s">
        <v>214</v>
      </c>
      <c r="E3149" s="331" t="s">
        <v>135</v>
      </c>
      <c r="F3149" s="320" t="str">
        <f t="shared" si="49"/>
        <v>NO_M_2011_1000 NAC_8_2</v>
      </c>
      <c r="G3149" s="663"/>
    </row>
    <row r="3150" spans="1:7" ht="13.5" thickBot="1" x14ac:dyDescent="0.25">
      <c r="A3150" s="369" t="str">
        <f>Cover!$G$25</f>
        <v>NO</v>
      </c>
      <c r="B3150" s="332" t="s">
        <v>290</v>
      </c>
      <c r="C3150" s="320">
        <v>2011</v>
      </c>
      <c r="D3150" s="322" t="s">
        <v>214</v>
      </c>
      <c r="E3150" s="331">
        <v>9</v>
      </c>
      <c r="F3150" s="320" t="str">
        <f t="shared" si="49"/>
        <v>NO_M_2011_1000 NAC_9</v>
      </c>
      <c r="G3150" s="663"/>
    </row>
    <row r="3151" spans="1:7" ht="13.5" thickBot="1" x14ac:dyDescent="0.25">
      <c r="A3151" s="369" t="str">
        <f>Cover!$G$25</f>
        <v>NO</v>
      </c>
      <c r="B3151" s="332" t="s">
        <v>290</v>
      </c>
      <c r="C3151" s="320">
        <v>2011</v>
      </c>
      <c r="D3151" s="322" t="s">
        <v>214</v>
      </c>
      <c r="E3151" s="331">
        <v>10</v>
      </c>
      <c r="F3151" s="320" t="str">
        <f t="shared" si="49"/>
        <v>NO_M_2011_1000 NAC_10</v>
      </c>
      <c r="G3151" s="663"/>
    </row>
    <row r="3152" spans="1:7" ht="13.5" thickBot="1" x14ac:dyDescent="0.25">
      <c r="A3152" s="369" t="str">
        <f>Cover!$G$25</f>
        <v>NO</v>
      </c>
      <c r="B3152" s="332" t="s">
        <v>290</v>
      </c>
      <c r="C3152" s="320">
        <v>2011</v>
      </c>
      <c r="D3152" s="322" t="s">
        <v>214</v>
      </c>
      <c r="E3152" s="331" t="s">
        <v>136</v>
      </c>
      <c r="F3152" s="320" t="str">
        <f t="shared" si="49"/>
        <v>NO_M_2011_1000 NAC_10_1</v>
      </c>
      <c r="G3152" s="663"/>
    </row>
    <row r="3153" spans="1:7" ht="13.5" thickBot="1" x14ac:dyDescent="0.25">
      <c r="A3153" s="369" t="str">
        <f>Cover!$G$25</f>
        <v>NO</v>
      </c>
      <c r="B3153" s="332" t="s">
        <v>290</v>
      </c>
      <c r="C3153" s="320">
        <v>2011</v>
      </c>
      <c r="D3153" s="322" t="s">
        <v>214</v>
      </c>
      <c r="E3153" s="331" t="s">
        <v>137</v>
      </c>
      <c r="F3153" s="320" t="str">
        <f t="shared" si="49"/>
        <v>NO_M_2011_1000 NAC_10_1_1</v>
      </c>
      <c r="G3153" s="663"/>
    </row>
    <row r="3154" spans="1:7" ht="13.5" thickBot="1" x14ac:dyDescent="0.25">
      <c r="A3154" s="369" t="str">
        <f>Cover!$G$25</f>
        <v>NO</v>
      </c>
      <c r="B3154" s="332" t="s">
        <v>290</v>
      </c>
      <c r="C3154" s="320">
        <v>2011</v>
      </c>
      <c r="D3154" s="322" t="s">
        <v>214</v>
      </c>
      <c r="E3154" s="331" t="s">
        <v>138</v>
      </c>
      <c r="F3154" s="320" t="str">
        <f t="shared" si="49"/>
        <v>NO_M_2011_1000 NAC_10_1_2</v>
      </c>
      <c r="G3154" s="663"/>
    </row>
    <row r="3155" spans="1:7" ht="13.5" thickBot="1" x14ac:dyDescent="0.25">
      <c r="A3155" s="369" t="str">
        <f>Cover!$G$25</f>
        <v>NO</v>
      </c>
      <c r="B3155" s="332" t="s">
        <v>290</v>
      </c>
      <c r="C3155" s="320">
        <v>2011</v>
      </c>
      <c r="D3155" s="322" t="s">
        <v>214</v>
      </c>
      <c r="E3155" s="331" t="s">
        <v>139</v>
      </c>
      <c r="F3155" s="320" t="str">
        <f t="shared" si="49"/>
        <v>NO_M_2011_1000 NAC_10_1_3</v>
      </c>
      <c r="G3155" s="663"/>
    </row>
    <row r="3156" spans="1:7" ht="13.5" thickBot="1" x14ac:dyDescent="0.25">
      <c r="A3156" s="369" t="str">
        <f>Cover!$G$25</f>
        <v>NO</v>
      </c>
      <c r="B3156" s="332" t="s">
        <v>290</v>
      </c>
      <c r="C3156" s="320">
        <v>2011</v>
      </c>
      <c r="D3156" s="322" t="s">
        <v>214</v>
      </c>
      <c r="E3156" s="331" t="s">
        <v>140</v>
      </c>
      <c r="F3156" s="320" t="str">
        <f t="shared" si="49"/>
        <v>NO_M_2011_1000 NAC_10_1_4</v>
      </c>
      <c r="G3156" s="663"/>
    </row>
    <row r="3157" spans="1:7" ht="13.5" thickBot="1" x14ac:dyDescent="0.25">
      <c r="A3157" s="369" t="str">
        <f>Cover!$G$25</f>
        <v>NO</v>
      </c>
      <c r="B3157" s="332" t="s">
        <v>290</v>
      </c>
      <c r="C3157" s="320">
        <v>2011</v>
      </c>
      <c r="D3157" s="322" t="s">
        <v>214</v>
      </c>
      <c r="E3157" s="331" t="s">
        <v>141</v>
      </c>
      <c r="F3157" s="320" t="str">
        <f t="shared" si="49"/>
        <v>NO_M_2011_1000 NAC_10_2</v>
      </c>
      <c r="G3157" s="663"/>
    </row>
    <row r="3158" spans="1:7" ht="13.5" thickBot="1" x14ac:dyDescent="0.25">
      <c r="A3158" s="369" t="str">
        <f>Cover!$G$25</f>
        <v>NO</v>
      </c>
      <c r="B3158" s="332" t="s">
        <v>290</v>
      </c>
      <c r="C3158" s="320">
        <v>2011</v>
      </c>
      <c r="D3158" s="322" t="s">
        <v>214</v>
      </c>
      <c r="E3158" s="331" t="s">
        <v>142</v>
      </c>
      <c r="F3158" s="320" t="str">
        <f t="shared" si="49"/>
        <v>NO_M_2011_1000 NAC_10_3</v>
      </c>
      <c r="G3158" s="663"/>
    </row>
    <row r="3159" spans="1:7" ht="13.5" thickBot="1" x14ac:dyDescent="0.25">
      <c r="A3159" s="369" t="str">
        <f>Cover!$G$25</f>
        <v>NO</v>
      </c>
      <c r="B3159" s="332" t="s">
        <v>290</v>
      </c>
      <c r="C3159" s="320">
        <v>2011</v>
      </c>
      <c r="D3159" s="322" t="s">
        <v>214</v>
      </c>
      <c r="E3159" s="331" t="s">
        <v>143</v>
      </c>
      <c r="F3159" s="320" t="str">
        <f t="shared" si="49"/>
        <v>NO_M_2011_1000 NAC_10_3_1</v>
      </c>
      <c r="G3159" s="663"/>
    </row>
    <row r="3160" spans="1:7" ht="13.5" thickBot="1" x14ac:dyDescent="0.25">
      <c r="A3160" s="369" t="str">
        <f>Cover!$G$25</f>
        <v>NO</v>
      </c>
      <c r="B3160" s="332" t="s">
        <v>290</v>
      </c>
      <c r="C3160" s="320">
        <v>2011</v>
      </c>
      <c r="D3160" s="322" t="s">
        <v>214</v>
      </c>
      <c r="E3160" s="331" t="s">
        <v>144</v>
      </c>
      <c r="F3160" s="320" t="str">
        <f t="shared" si="49"/>
        <v>NO_M_2011_1000 NAC_10_3_2</v>
      </c>
      <c r="G3160" s="663"/>
    </row>
    <row r="3161" spans="1:7" ht="13.5" thickBot="1" x14ac:dyDescent="0.25">
      <c r="A3161" s="369" t="str">
        <f>Cover!$G$25</f>
        <v>NO</v>
      </c>
      <c r="B3161" s="332" t="s">
        <v>290</v>
      </c>
      <c r="C3161" s="320">
        <v>2011</v>
      </c>
      <c r="D3161" s="322" t="s">
        <v>214</v>
      </c>
      <c r="E3161" s="331" t="s">
        <v>145</v>
      </c>
      <c r="F3161" s="320" t="str">
        <f t="shared" si="49"/>
        <v>NO_M_2011_1000 NAC_10_3_3</v>
      </c>
      <c r="G3161" s="663"/>
    </row>
    <row r="3162" spans="1:7" ht="13.5" thickBot="1" x14ac:dyDescent="0.25">
      <c r="A3162" s="369" t="str">
        <f>Cover!$G$25</f>
        <v>NO</v>
      </c>
      <c r="B3162" s="332" t="s">
        <v>290</v>
      </c>
      <c r="C3162" s="320">
        <v>2011</v>
      </c>
      <c r="D3162" s="322" t="s">
        <v>214</v>
      </c>
      <c r="E3162" s="331" t="s">
        <v>146</v>
      </c>
      <c r="F3162" s="320" t="str">
        <f t="shared" si="49"/>
        <v>NO_M_2011_1000 NAC_10_3_4</v>
      </c>
      <c r="G3162" s="663"/>
    </row>
    <row r="3163" spans="1:7" ht="13.5" thickBot="1" x14ac:dyDescent="0.25">
      <c r="A3163" s="369" t="str">
        <f>Cover!$G$25</f>
        <v>NO</v>
      </c>
      <c r="B3163" s="347" t="s">
        <v>290</v>
      </c>
      <c r="C3163" s="320">
        <v>2011</v>
      </c>
      <c r="D3163" s="340" t="s">
        <v>214</v>
      </c>
      <c r="E3163" s="344" t="s">
        <v>147</v>
      </c>
      <c r="F3163" s="320" t="str">
        <f t="shared" si="49"/>
        <v>NO_M_2011_1000 NAC_10_4</v>
      </c>
      <c r="G3163" s="663"/>
    </row>
    <row r="3164" spans="1:7" ht="13.5" thickBot="1" x14ac:dyDescent="0.25">
      <c r="A3164" s="369" t="str">
        <f>Cover!$G$25</f>
        <v>NO</v>
      </c>
      <c r="B3164" s="324" t="s">
        <v>294</v>
      </c>
      <c r="C3164" s="320">
        <v>2011</v>
      </c>
      <c r="D3164" s="324" t="s">
        <v>291</v>
      </c>
      <c r="E3164" s="338">
        <v>1</v>
      </c>
      <c r="F3164" s="320" t="str">
        <f t="shared" si="49"/>
        <v>NO_X_2011_1000 m3_1</v>
      </c>
      <c r="G3164" s="663"/>
    </row>
    <row r="3165" spans="1:7" ht="13.5" thickBot="1" x14ac:dyDescent="0.25">
      <c r="A3165" s="369" t="str">
        <f>Cover!$G$25</f>
        <v>NO</v>
      </c>
      <c r="B3165" s="322" t="s">
        <v>294</v>
      </c>
      <c r="C3165" s="320">
        <v>2011</v>
      </c>
      <c r="D3165" s="322" t="s">
        <v>291</v>
      </c>
      <c r="E3165" s="331" t="s">
        <v>93</v>
      </c>
      <c r="F3165" s="320" t="str">
        <f t="shared" si="49"/>
        <v>NO_X_2011_1000 m3_1_1</v>
      </c>
      <c r="G3165" s="663"/>
    </row>
    <row r="3166" spans="1:7" ht="13.5" thickBot="1" x14ac:dyDescent="0.25">
      <c r="A3166" s="369" t="str">
        <f>Cover!$G$25</f>
        <v>NO</v>
      </c>
      <c r="B3166" s="322" t="s">
        <v>294</v>
      </c>
      <c r="C3166" s="320">
        <v>2011</v>
      </c>
      <c r="D3166" s="322" t="s">
        <v>291</v>
      </c>
      <c r="E3166" s="331" t="s">
        <v>96</v>
      </c>
      <c r="F3166" s="320" t="str">
        <f t="shared" si="49"/>
        <v>NO_X_2011_1000 m3_1_2</v>
      </c>
      <c r="G3166" s="663"/>
    </row>
    <row r="3167" spans="1:7" ht="13.5" thickBot="1" x14ac:dyDescent="0.25">
      <c r="A3167" s="369" t="str">
        <f>Cover!$G$25</f>
        <v>NO</v>
      </c>
      <c r="B3167" s="322" t="s">
        <v>294</v>
      </c>
      <c r="C3167" s="320">
        <v>2011</v>
      </c>
      <c r="D3167" s="322" t="s">
        <v>291</v>
      </c>
      <c r="E3167" s="331" t="s">
        <v>97</v>
      </c>
      <c r="F3167" s="320" t="str">
        <f t="shared" si="49"/>
        <v>NO_X_2011_1000 m3_1_2_C</v>
      </c>
      <c r="G3167" s="663"/>
    </row>
    <row r="3168" spans="1:7" ht="13.5" thickBot="1" x14ac:dyDescent="0.25">
      <c r="A3168" s="369" t="str">
        <f>Cover!$G$25</f>
        <v>NO</v>
      </c>
      <c r="B3168" s="322" t="s">
        <v>294</v>
      </c>
      <c r="C3168" s="320">
        <v>2011</v>
      </c>
      <c r="D3168" s="322" t="s">
        <v>291</v>
      </c>
      <c r="E3168" s="331" t="s">
        <v>98</v>
      </c>
      <c r="F3168" s="320" t="str">
        <f t="shared" si="49"/>
        <v>NO_X_2011_1000 m3_1_2_NC</v>
      </c>
      <c r="G3168" s="663"/>
    </row>
    <row r="3169" spans="1:7" ht="13.5" thickBot="1" x14ac:dyDescent="0.25">
      <c r="A3169" s="369" t="str">
        <f>Cover!$G$25</f>
        <v>NO</v>
      </c>
      <c r="B3169" s="322" t="s">
        <v>294</v>
      </c>
      <c r="C3169" s="320">
        <v>2011</v>
      </c>
      <c r="D3169" s="322" t="s">
        <v>291</v>
      </c>
      <c r="E3169" s="331" t="s">
        <v>99</v>
      </c>
      <c r="F3169" s="320" t="str">
        <f t="shared" si="49"/>
        <v>NO_X_2011_1000 m3_1_2_NC_T</v>
      </c>
      <c r="G3169" s="663"/>
    </row>
    <row r="3170" spans="1:7" ht="13.5" thickBot="1" x14ac:dyDescent="0.25">
      <c r="A3170" s="369" t="str">
        <f>Cover!$G$25</f>
        <v>NO</v>
      </c>
      <c r="B3170" s="322" t="s">
        <v>294</v>
      </c>
      <c r="C3170" s="320">
        <v>2011</v>
      </c>
      <c r="D3170" s="322" t="s">
        <v>360</v>
      </c>
      <c r="E3170" s="331">
        <v>2</v>
      </c>
      <c r="F3170" s="320" t="str">
        <f t="shared" si="49"/>
        <v>NO_X_2011_1000 mt_2</v>
      </c>
      <c r="G3170" s="663"/>
    </row>
    <row r="3171" spans="1:7" ht="13.5" thickBot="1" x14ac:dyDescent="0.25">
      <c r="A3171" s="369" t="str">
        <f>Cover!$G$25</f>
        <v>NO</v>
      </c>
      <c r="B3171" s="322" t="s">
        <v>294</v>
      </c>
      <c r="C3171" s="320">
        <v>2011</v>
      </c>
      <c r="D3171" s="322" t="s">
        <v>291</v>
      </c>
      <c r="E3171" s="331">
        <v>3</v>
      </c>
      <c r="F3171" s="320" t="str">
        <f t="shared" si="49"/>
        <v>NO_X_2011_1000 m3_3</v>
      </c>
      <c r="G3171" s="663"/>
    </row>
    <row r="3172" spans="1:7" ht="13.5" thickBot="1" x14ac:dyDescent="0.25">
      <c r="A3172" s="369" t="str">
        <f>Cover!$G$25</f>
        <v>NO</v>
      </c>
      <c r="B3172" s="322" t="s">
        <v>294</v>
      </c>
      <c r="C3172" s="320">
        <v>2011</v>
      </c>
      <c r="D3172" s="322" t="s">
        <v>291</v>
      </c>
      <c r="E3172" s="331" t="s">
        <v>378</v>
      </c>
      <c r="F3172" s="320" t="str">
        <f t="shared" si="49"/>
        <v>NO_X_2011_1000 m3_3_1</v>
      </c>
      <c r="G3172" s="663"/>
    </row>
    <row r="3173" spans="1:7" ht="13.5" thickBot="1" x14ac:dyDescent="0.25">
      <c r="A3173" s="369" t="str">
        <f>Cover!$G$25</f>
        <v>NO</v>
      </c>
      <c r="B3173" s="322" t="s">
        <v>294</v>
      </c>
      <c r="C3173" s="320">
        <v>2011</v>
      </c>
      <c r="D3173" s="322" t="s">
        <v>291</v>
      </c>
      <c r="E3173" s="331" t="s">
        <v>379</v>
      </c>
      <c r="F3173" s="320" t="str">
        <f t="shared" si="49"/>
        <v>NO_X_2011_1000 m3_3_2</v>
      </c>
      <c r="G3173" s="663"/>
    </row>
    <row r="3174" spans="1:7" ht="13.5" thickBot="1" x14ac:dyDescent="0.25">
      <c r="A3174" s="369" t="str">
        <f>Cover!$G$25</f>
        <v>NO</v>
      </c>
      <c r="B3174" s="322" t="s">
        <v>294</v>
      </c>
      <c r="C3174" s="320">
        <v>2011</v>
      </c>
      <c r="D3174" s="322" t="s">
        <v>360</v>
      </c>
      <c r="E3174" s="331">
        <v>4</v>
      </c>
      <c r="F3174" s="320" t="str">
        <f t="shared" si="49"/>
        <v>NO_X_2011_1000 mt_4</v>
      </c>
      <c r="G3174" s="663"/>
    </row>
    <row r="3175" spans="1:7" ht="13.5" thickBot="1" x14ac:dyDescent="0.25">
      <c r="A3175" s="369" t="str">
        <f>Cover!$G$25</f>
        <v>NO</v>
      </c>
      <c r="B3175" s="322" t="s">
        <v>294</v>
      </c>
      <c r="C3175" s="320">
        <v>2011</v>
      </c>
      <c r="D3175" s="322" t="s">
        <v>360</v>
      </c>
      <c r="E3175" s="331" t="s">
        <v>380</v>
      </c>
      <c r="F3175" s="320" t="str">
        <f t="shared" si="49"/>
        <v>NO_X_2011_1000 mt_4_1</v>
      </c>
      <c r="G3175" s="663"/>
    </row>
    <row r="3176" spans="1:7" ht="13.5" thickBot="1" x14ac:dyDescent="0.25">
      <c r="A3176" s="369" t="str">
        <f>Cover!$G$25</f>
        <v>NO</v>
      </c>
      <c r="B3176" s="322" t="s">
        <v>294</v>
      </c>
      <c r="C3176" s="320">
        <v>2011</v>
      </c>
      <c r="D3176" s="322" t="s">
        <v>360</v>
      </c>
      <c r="E3176" s="331" t="s">
        <v>381</v>
      </c>
      <c r="F3176" s="320" t="str">
        <f t="shared" si="49"/>
        <v>NO_X_2011_1000 mt_4_2</v>
      </c>
      <c r="G3176" s="663"/>
    </row>
    <row r="3177" spans="1:7" ht="13.5" thickBot="1" x14ac:dyDescent="0.25">
      <c r="A3177" s="369" t="str">
        <f>Cover!$G$25</f>
        <v>NO</v>
      </c>
      <c r="B3177" s="322" t="s">
        <v>294</v>
      </c>
      <c r="C3177" s="320">
        <v>2011</v>
      </c>
      <c r="D3177" s="322" t="s">
        <v>291</v>
      </c>
      <c r="E3177" s="331">
        <v>5</v>
      </c>
      <c r="F3177" s="320" t="str">
        <f t="shared" si="49"/>
        <v>NO_X_2011_1000 m3_5</v>
      </c>
      <c r="G3177" s="663"/>
    </row>
    <row r="3178" spans="1:7" ht="13.5" thickBot="1" x14ac:dyDescent="0.25">
      <c r="A3178" s="369" t="str">
        <f>Cover!$G$25</f>
        <v>NO</v>
      </c>
      <c r="B3178" s="322" t="s">
        <v>294</v>
      </c>
      <c r="C3178" s="320">
        <v>2011</v>
      </c>
      <c r="D3178" s="322" t="s">
        <v>291</v>
      </c>
      <c r="E3178" s="331" t="s">
        <v>109</v>
      </c>
      <c r="F3178" s="320" t="str">
        <f t="shared" si="49"/>
        <v>NO_X_2011_1000 m3_5_C</v>
      </c>
      <c r="G3178" s="663"/>
    </row>
    <row r="3179" spans="1:7" ht="13.5" thickBot="1" x14ac:dyDescent="0.25">
      <c r="A3179" s="369" t="str">
        <f>Cover!$G$25</f>
        <v>NO</v>
      </c>
      <c r="B3179" s="322" t="s">
        <v>294</v>
      </c>
      <c r="C3179" s="320">
        <v>2011</v>
      </c>
      <c r="D3179" s="322" t="s">
        <v>291</v>
      </c>
      <c r="E3179" s="331" t="s">
        <v>110</v>
      </c>
      <c r="F3179" s="320" t="str">
        <f t="shared" si="49"/>
        <v>NO_X_2011_1000 m3_5_NC</v>
      </c>
      <c r="G3179" s="663"/>
    </row>
    <row r="3180" spans="1:7" ht="13.5" thickBot="1" x14ac:dyDescent="0.25">
      <c r="A3180" s="369" t="str">
        <f>Cover!$G$25</f>
        <v>NO</v>
      </c>
      <c r="B3180" s="322" t="s">
        <v>294</v>
      </c>
      <c r="C3180" s="320">
        <v>2011</v>
      </c>
      <c r="D3180" s="322" t="s">
        <v>291</v>
      </c>
      <c r="E3180" s="331" t="s">
        <v>111</v>
      </c>
      <c r="F3180" s="320" t="str">
        <f t="shared" si="49"/>
        <v>NO_X_2011_1000 m3_5_NC_T</v>
      </c>
      <c r="G3180" s="663"/>
    </row>
    <row r="3181" spans="1:7" ht="13.5" thickBot="1" x14ac:dyDescent="0.25">
      <c r="A3181" s="369" t="str">
        <f>Cover!$G$25</f>
        <v>NO</v>
      </c>
      <c r="B3181" s="322" t="s">
        <v>294</v>
      </c>
      <c r="C3181" s="320">
        <v>2011</v>
      </c>
      <c r="D3181" s="322" t="s">
        <v>291</v>
      </c>
      <c r="E3181" s="331">
        <v>6</v>
      </c>
      <c r="F3181" s="320" t="str">
        <f t="shared" si="49"/>
        <v>NO_X_2011_1000 m3_6</v>
      </c>
      <c r="G3181" s="663"/>
    </row>
    <row r="3182" spans="1:7" ht="13.5" thickBot="1" x14ac:dyDescent="0.25">
      <c r="A3182" s="369" t="str">
        <f>Cover!$G$25</f>
        <v>NO</v>
      </c>
      <c r="B3182" s="322" t="s">
        <v>294</v>
      </c>
      <c r="C3182" s="320">
        <v>2011</v>
      </c>
      <c r="D3182" s="322" t="s">
        <v>291</v>
      </c>
      <c r="E3182" s="331" t="s">
        <v>112</v>
      </c>
      <c r="F3182" s="320" t="str">
        <f t="shared" si="49"/>
        <v>NO_X_2011_1000 m3_6_1</v>
      </c>
      <c r="G3182" s="663"/>
    </row>
    <row r="3183" spans="1:7" ht="13.5" thickBot="1" x14ac:dyDescent="0.25">
      <c r="A3183" s="369" t="str">
        <f>Cover!$G$25</f>
        <v>NO</v>
      </c>
      <c r="B3183" s="322" t="s">
        <v>294</v>
      </c>
      <c r="C3183" s="320">
        <v>2011</v>
      </c>
      <c r="D3183" s="322" t="s">
        <v>291</v>
      </c>
      <c r="E3183" s="331" t="s">
        <v>113</v>
      </c>
      <c r="F3183" s="320" t="str">
        <f t="shared" si="49"/>
        <v>NO_X_2011_1000 m3_6_1_C</v>
      </c>
      <c r="G3183" s="663"/>
    </row>
    <row r="3184" spans="1:7" ht="13.5" thickBot="1" x14ac:dyDescent="0.25">
      <c r="A3184" s="369" t="str">
        <f>Cover!$G$25</f>
        <v>NO</v>
      </c>
      <c r="B3184" s="322" t="s">
        <v>294</v>
      </c>
      <c r="C3184" s="320">
        <v>2011</v>
      </c>
      <c r="D3184" s="322" t="s">
        <v>291</v>
      </c>
      <c r="E3184" s="331" t="s">
        <v>114</v>
      </c>
      <c r="F3184" s="320" t="str">
        <f t="shared" si="49"/>
        <v>NO_X_2011_1000 m3_6_1_NC</v>
      </c>
      <c r="G3184" s="663"/>
    </row>
    <row r="3185" spans="1:7" ht="13.5" thickBot="1" x14ac:dyDescent="0.25">
      <c r="A3185" s="369" t="str">
        <f>Cover!$G$25</f>
        <v>NO</v>
      </c>
      <c r="B3185" s="322" t="s">
        <v>294</v>
      </c>
      <c r="C3185" s="320">
        <v>2011</v>
      </c>
      <c r="D3185" s="322" t="s">
        <v>291</v>
      </c>
      <c r="E3185" s="331" t="s">
        <v>115</v>
      </c>
      <c r="F3185" s="320" t="str">
        <f t="shared" si="49"/>
        <v>NO_X_2011_1000 m3_6_1_NC_T</v>
      </c>
      <c r="G3185" s="663"/>
    </row>
    <row r="3186" spans="1:7" ht="13.5" thickBot="1" x14ac:dyDescent="0.25">
      <c r="A3186" s="369" t="str">
        <f>Cover!$G$25</f>
        <v>NO</v>
      </c>
      <c r="B3186" s="322" t="s">
        <v>294</v>
      </c>
      <c r="C3186" s="320">
        <v>2011</v>
      </c>
      <c r="D3186" s="322" t="s">
        <v>291</v>
      </c>
      <c r="E3186" s="331" t="s">
        <v>116</v>
      </c>
      <c r="F3186" s="320" t="str">
        <f t="shared" si="49"/>
        <v>NO_X_2011_1000 m3_6_2</v>
      </c>
      <c r="G3186" s="663"/>
    </row>
    <row r="3187" spans="1:7" ht="13.5" thickBot="1" x14ac:dyDescent="0.25">
      <c r="A3187" s="369" t="str">
        <f>Cover!$G$25</f>
        <v>NO</v>
      </c>
      <c r="B3187" s="322" t="s">
        <v>294</v>
      </c>
      <c r="C3187" s="320">
        <v>2011</v>
      </c>
      <c r="D3187" s="322" t="s">
        <v>291</v>
      </c>
      <c r="E3187" s="331" t="s">
        <v>117</v>
      </c>
      <c r="F3187" s="320" t="str">
        <f t="shared" si="49"/>
        <v>NO_X_2011_1000 m3_6_2_C</v>
      </c>
      <c r="G3187" s="663"/>
    </row>
    <row r="3188" spans="1:7" ht="13.5" thickBot="1" x14ac:dyDescent="0.25">
      <c r="A3188" s="369" t="str">
        <f>Cover!$G$25</f>
        <v>NO</v>
      </c>
      <c r="B3188" s="322" t="s">
        <v>294</v>
      </c>
      <c r="C3188" s="320">
        <v>2011</v>
      </c>
      <c r="D3188" s="322" t="s">
        <v>291</v>
      </c>
      <c r="E3188" s="331" t="s">
        <v>118</v>
      </c>
      <c r="F3188" s="320" t="str">
        <f t="shared" si="49"/>
        <v>NO_X_2011_1000 m3_6_2_NC</v>
      </c>
      <c r="G3188" s="663"/>
    </row>
    <row r="3189" spans="1:7" ht="13.5" thickBot="1" x14ac:dyDescent="0.25">
      <c r="A3189" s="369" t="str">
        <f>Cover!$G$25</f>
        <v>NO</v>
      </c>
      <c r="B3189" s="322" t="s">
        <v>294</v>
      </c>
      <c r="C3189" s="320">
        <v>2011</v>
      </c>
      <c r="D3189" s="322" t="s">
        <v>291</v>
      </c>
      <c r="E3189" s="331" t="s">
        <v>119</v>
      </c>
      <c r="F3189" s="320" t="str">
        <f t="shared" si="49"/>
        <v>NO_X_2011_1000 m3_6_2_NC_T</v>
      </c>
      <c r="G3189" s="663"/>
    </row>
    <row r="3190" spans="1:7" ht="13.5" thickBot="1" x14ac:dyDescent="0.25">
      <c r="A3190" s="369" t="str">
        <f>Cover!$G$25</f>
        <v>NO</v>
      </c>
      <c r="B3190" s="322" t="s">
        <v>294</v>
      </c>
      <c r="C3190" s="320">
        <v>2011</v>
      </c>
      <c r="D3190" s="322" t="s">
        <v>291</v>
      </c>
      <c r="E3190" s="331" t="s">
        <v>120</v>
      </c>
      <c r="F3190" s="320" t="str">
        <f t="shared" si="49"/>
        <v>NO_X_2011_1000 m3_6_3</v>
      </c>
      <c r="G3190" s="663"/>
    </row>
    <row r="3191" spans="1:7" ht="13.5" thickBot="1" x14ac:dyDescent="0.25">
      <c r="A3191" s="369" t="str">
        <f>Cover!$G$25</f>
        <v>NO</v>
      </c>
      <c r="B3191" s="322" t="s">
        <v>294</v>
      </c>
      <c r="C3191" s="320">
        <v>2011</v>
      </c>
      <c r="D3191" s="322" t="s">
        <v>291</v>
      </c>
      <c r="E3191" s="331" t="s">
        <v>121</v>
      </c>
      <c r="F3191" s="320" t="str">
        <f t="shared" si="49"/>
        <v>NO_X_2011_1000 m3_6_3_1</v>
      </c>
      <c r="G3191" s="663"/>
    </row>
    <row r="3192" spans="1:7" ht="13.5" thickBot="1" x14ac:dyDescent="0.25">
      <c r="A3192" s="369" t="str">
        <f>Cover!$G$25</f>
        <v>NO</v>
      </c>
      <c r="B3192" s="322" t="s">
        <v>294</v>
      </c>
      <c r="C3192" s="320">
        <v>2011</v>
      </c>
      <c r="D3192" s="322" t="s">
        <v>291</v>
      </c>
      <c r="E3192" s="331" t="s">
        <v>122</v>
      </c>
      <c r="F3192" s="320" t="str">
        <f t="shared" si="49"/>
        <v>NO_X_2011_1000 m3_6_4</v>
      </c>
      <c r="G3192" s="663"/>
    </row>
    <row r="3193" spans="1:7" ht="13.5" thickBot="1" x14ac:dyDescent="0.25">
      <c r="A3193" s="369" t="str">
        <f>Cover!$G$25</f>
        <v>NO</v>
      </c>
      <c r="B3193" s="322" t="s">
        <v>294</v>
      </c>
      <c r="C3193" s="320">
        <v>2011</v>
      </c>
      <c r="D3193" s="322" t="s">
        <v>291</v>
      </c>
      <c r="E3193" s="331" t="s">
        <v>123</v>
      </c>
      <c r="F3193" s="320" t="str">
        <f t="shared" si="49"/>
        <v>NO_X_2011_1000 m3_6_4_1</v>
      </c>
      <c r="G3193" s="663"/>
    </row>
    <row r="3194" spans="1:7" ht="13.5" thickBot="1" x14ac:dyDescent="0.25">
      <c r="A3194" s="369" t="str">
        <f>Cover!$G$25</f>
        <v>NO</v>
      </c>
      <c r="B3194" s="322" t="s">
        <v>294</v>
      </c>
      <c r="C3194" s="320">
        <v>2011</v>
      </c>
      <c r="D3194" s="322" t="s">
        <v>291</v>
      </c>
      <c r="E3194" s="331" t="s">
        <v>124</v>
      </c>
      <c r="F3194" s="320" t="str">
        <f t="shared" si="49"/>
        <v>NO_X_2011_1000 m3_6_4_2</v>
      </c>
      <c r="G3194" s="663"/>
    </row>
    <row r="3195" spans="1:7" ht="13.5" thickBot="1" x14ac:dyDescent="0.25">
      <c r="A3195" s="369" t="str">
        <f>Cover!$G$25</f>
        <v>NO</v>
      </c>
      <c r="B3195" s="322" t="s">
        <v>294</v>
      </c>
      <c r="C3195" s="320">
        <v>2011</v>
      </c>
      <c r="D3195" s="322" t="s">
        <v>291</v>
      </c>
      <c r="E3195" s="331" t="s">
        <v>125</v>
      </c>
      <c r="F3195" s="320" t="str">
        <f t="shared" si="49"/>
        <v>NO_X_2011_1000 m3_6_4_3</v>
      </c>
      <c r="G3195" s="663"/>
    </row>
    <row r="3196" spans="1:7" ht="13.5" thickBot="1" x14ac:dyDescent="0.25">
      <c r="A3196" s="369" t="str">
        <f>Cover!$G$25</f>
        <v>NO</v>
      </c>
      <c r="B3196" s="329" t="s">
        <v>294</v>
      </c>
      <c r="C3196" s="320">
        <v>2011</v>
      </c>
      <c r="D3196" s="329" t="s">
        <v>360</v>
      </c>
      <c r="E3196" s="339">
        <v>7</v>
      </c>
      <c r="F3196" s="320" t="str">
        <f t="shared" si="49"/>
        <v>NO_X_2011_1000 mt_7</v>
      </c>
      <c r="G3196" s="663"/>
    </row>
    <row r="3197" spans="1:7" ht="13.5" thickBot="1" x14ac:dyDescent="0.25">
      <c r="A3197" s="369" t="str">
        <f>Cover!$G$25</f>
        <v>NO</v>
      </c>
      <c r="B3197" s="324" t="s">
        <v>294</v>
      </c>
      <c r="C3197" s="320">
        <v>2011</v>
      </c>
      <c r="D3197" s="324" t="s">
        <v>360</v>
      </c>
      <c r="E3197" s="338" t="s">
        <v>126</v>
      </c>
      <c r="F3197" s="320" t="str">
        <f t="shared" si="49"/>
        <v>NO_X_2011_1000 mt_7_1</v>
      </c>
      <c r="G3197" s="663"/>
    </row>
    <row r="3198" spans="1:7" ht="13.5" thickBot="1" x14ac:dyDescent="0.25">
      <c r="A3198" s="369" t="str">
        <f>Cover!$G$25</f>
        <v>NO</v>
      </c>
      <c r="B3198" s="322" t="s">
        <v>294</v>
      </c>
      <c r="C3198" s="320">
        <v>2011</v>
      </c>
      <c r="D3198" s="322" t="s">
        <v>360</v>
      </c>
      <c r="E3198" s="331" t="s">
        <v>127</v>
      </c>
      <c r="F3198" s="320" t="str">
        <f t="shared" si="49"/>
        <v>NO_X_2011_1000 mt_7_2</v>
      </c>
      <c r="G3198" s="663"/>
    </row>
    <row r="3199" spans="1:7" ht="13.5" thickBot="1" x14ac:dyDescent="0.25">
      <c r="A3199" s="369" t="str">
        <f>Cover!$G$25</f>
        <v>NO</v>
      </c>
      <c r="B3199" s="322" t="s">
        <v>294</v>
      </c>
      <c r="C3199" s="320">
        <v>2011</v>
      </c>
      <c r="D3199" s="322" t="s">
        <v>360</v>
      </c>
      <c r="E3199" s="331" t="s">
        <v>128</v>
      </c>
      <c r="F3199" s="320" t="str">
        <f t="shared" si="49"/>
        <v>NO_X_2011_1000 mt_7_3</v>
      </c>
      <c r="G3199" s="663"/>
    </row>
    <row r="3200" spans="1:7" ht="13.5" thickBot="1" x14ac:dyDescent="0.25">
      <c r="A3200" s="369" t="str">
        <f>Cover!$G$25</f>
        <v>NO</v>
      </c>
      <c r="B3200" s="322" t="s">
        <v>294</v>
      </c>
      <c r="C3200" s="320">
        <v>2011</v>
      </c>
      <c r="D3200" s="322" t="s">
        <v>360</v>
      </c>
      <c r="E3200" s="331" t="s">
        <v>129</v>
      </c>
      <c r="F3200" s="320" t="str">
        <f t="shared" si="49"/>
        <v>NO_X_2011_1000 mt_7_3_1</v>
      </c>
      <c r="G3200" s="663"/>
    </row>
    <row r="3201" spans="1:7" ht="13.5" thickBot="1" x14ac:dyDescent="0.25">
      <c r="A3201" s="369" t="str">
        <f>Cover!$G$25</f>
        <v>NO</v>
      </c>
      <c r="B3201" s="322" t="s">
        <v>294</v>
      </c>
      <c r="C3201" s="320">
        <v>2011</v>
      </c>
      <c r="D3201" s="322" t="s">
        <v>360</v>
      </c>
      <c r="E3201" s="331" t="s">
        <v>130</v>
      </c>
      <c r="F3201" s="320" t="str">
        <f t="shared" si="49"/>
        <v>NO_X_2011_1000 mt_7_3_2</v>
      </c>
      <c r="G3201" s="663"/>
    </row>
    <row r="3202" spans="1:7" ht="13.5" thickBot="1" x14ac:dyDescent="0.25">
      <c r="A3202" s="369" t="str">
        <f>Cover!$G$25</f>
        <v>NO</v>
      </c>
      <c r="B3202" s="322" t="s">
        <v>294</v>
      </c>
      <c r="C3202" s="320">
        <v>2011</v>
      </c>
      <c r="D3202" s="322" t="s">
        <v>360</v>
      </c>
      <c r="E3202" s="331" t="s">
        <v>131</v>
      </c>
      <c r="F3202" s="320" t="str">
        <f t="shared" si="49"/>
        <v>NO_X_2011_1000 mt_7_3_3</v>
      </c>
      <c r="G3202" s="663"/>
    </row>
    <row r="3203" spans="1:7" ht="13.5" thickBot="1" x14ac:dyDescent="0.25">
      <c r="A3203" s="369" t="str">
        <f>Cover!$G$25</f>
        <v>NO</v>
      </c>
      <c r="B3203" s="322" t="s">
        <v>294</v>
      </c>
      <c r="C3203" s="320">
        <v>2011</v>
      </c>
      <c r="D3203" s="322" t="s">
        <v>360</v>
      </c>
      <c r="E3203" s="331" t="s">
        <v>132</v>
      </c>
      <c r="F3203" s="320" t="str">
        <f t="shared" ref="F3203:F3266" si="50">CONCATENATE(A3203,"_",B3203,"_",C3203,"_",D3203,"_",E3203)</f>
        <v>NO_X_2011_1000 mt_7_3_4</v>
      </c>
      <c r="G3203" s="663"/>
    </row>
    <row r="3204" spans="1:7" ht="13.5" thickBot="1" x14ac:dyDescent="0.25">
      <c r="A3204" s="369" t="str">
        <f>Cover!$G$25</f>
        <v>NO</v>
      </c>
      <c r="B3204" s="322" t="s">
        <v>294</v>
      </c>
      <c r="C3204" s="320">
        <v>2011</v>
      </c>
      <c r="D3204" s="322" t="s">
        <v>360</v>
      </c>
      <c r="E3204" s="331" t="s">
        <v>133</v>
      </c>
      <c r="F3204" s="320" t="str">
        <f t="shared" si="50"/>
        <v>NO_X_2011_1000 mt_7_4</v>
      </c>
      <c r="G3204" s="663"/>
    </row>
    <row r="3205" spans="1:7" ht="13.5" thickBot="1" x14ac:dyDescent="0.25">
      <c r="A3205" s="369" t="str">
        <f>Cover!$G$25</f>
        <v>NO</v>
      </c>
      <c r="B3205" s="322" t="s">
        <v>294</v>
      </c>
      <c r="C3205" s="320">
        <v>2011</v>
      </c>
      <c r="D3205" s="322" t="s">
        <v>360</v>
      </c>
      <c r="E3205" s="331">
        <v>8</v>
      </c>
      <c r="F3205" s="320" t="str">
        <f t="shared" si="50"/>
        <v>NO_X_2011_1000 mt_8</v>
      </c>
      <c r="G3205" s="663"/>
    </row>
    <row r="3206" spans="1:7" ht="13.5" thickBot="1" x14ac:dyDescent="0.25">
      <c r="A3206" s="369" t="str">
        <f>Cover!$G$25</f>
        <v>NO</v>
      </c>
      <c r="B3206" s="322" t="s">
        <v>294</v>
      </c>
      <c r="C3206" s="320">
        <v>2011</v>
      </c>
      <c r="D3206" s="322" t="s">
        <v>360</v>
      </c>
      <c r="E3206" s="331" t="s">
        <v>134</v>
      </c>
      <c r="F3206" s="320" t="str">
        <f t="shared" si="50"/>
        <v>NO_X_2011_1000 mt_8_1</v>
      </c>
      <c r="G3206" s="663"/>
    </row>
    <row r="3207" spans="1:7" ht="13.5" thickBot="1" x14ac:dyDescent="0.25">
      <c r="A3207" s="369" t="str">
        <f>Cover!$G$25</f>
        <v>NO</v>
      </c>
      <c r="B3207" s="322" t="s">
        <v>294</v>
      </c>
      <c r="C3207" s="320">
        <v>2011</v>
      </c>
      <c r="D3207" s="322" t="s">
        <v>360</v>
      </c>
      <c r="E3207" s="331" t="s">
        <v>135</v>
      </c>
      <c r="F3207" s="320" t="str">
        <f t="shared" si="50"/>
        <v>NO_X_2011_1000 mt_8_2</v>
      </c>
      <c r="G3207" s="663"/>
    </row>
    <row r="3208" spans="1:7" ht="13.5" thickBot="1" x14ac:dyDescent="0.25">
      <c r="A3208" s="369" t="str">
        <f>Cover!$G$25</f>
        <v>NO</v>
      </c>
      <c r="B3208" s="322" t="s">
        <v>294</v>
      </c>
      <c r="C3208" s="320">
        <v>2011</v>
      </c>
      <c r="D3208" s="322" t="s">
        <v>360</v>
      </c>
      <c r="E3208" s="331">
        <v>9</v>
      </c>
      <c r="F3208" s="320" t="str">
        <f t="shared" si="50"/>
        <v>NO_X_2011_1000 mt_9</v>
      </c>
      <c r="G3208" s="663"/>
    </row>
    <row r="3209" spans="1:7" ht="13.5" thickBot="1" x14ac:dyDescent="0.25">
      <c r="A3209" s="369" t="str">
        <f>Cover!$G$25</f>
        <v>NO</v>
      </c>
      <c r="B3209" s="322" t="s">
        <v>294</v>
      </c>
      <c r="C3209" s="320">
        <v>2011</v>
      </c>
      <c r="D3209" s="322" t="s">
        <v>360</v>
      </c>
      <c r="E3209" s="331">
        <v>10</v>
      </c>
      <c r="F3209" s="320" t="str">
        <f t="shared" si="50"/>
        <v>NO_X_2011_1000 mt_10</v>
      </c>
      <c r="G3209" s="663"/>
    </row>
    <row r="3210" spans="1:7" ht="13.5" thickBot="1" x14ac:dyDescent="0.25">
      <c r="A3210" s="369" t="str">
        <f>Cover!$G$25</f>
        <v>NO</v>
      </c>
      <c r="B3210" s="322" t="s">
        <v>294</v>
      </c>
      <c r="C3210" s="320">
        <v>2011</v>
      </c>
      <c r="D3210" s="322" t="s">
        <v>360</v>
      </c>
      <c r="E3210" s="331" t="s">
        <v>136</v>
      </c>
      <c r="F3210" s="320" t="str">
        <f t="shared" si="50"/>
        <v>NO_X_2011_1000 mt_10_1</v>
      </c>
      <c r="G3210" s="663"/>
    </row>
    <row r="3211" spans="1:7" ht="13.5" thickBot="1" x14ac:dyDescent="0.25">
      <c r="A3211" s="369" t="str">
        <f>Cover!$G$25</f>
        <v>NO</v>
      </c>
      <c r="B3211" s="322" t="s">
        <v>294</v>
      </c>
      <c r="C3211" s="320">
        <v>2011</v>
      </c>
      <c r="D3211" s="322" t="s">
        <v>360</v>
      </c>
      <c r="E3211" s="331" t="s">
        <v>137</v>
      </c>
      <c r="F3211" s="320" t="str">
        <f t="shared" si="50"/>
        <v>NO_X_2011_1000 mt_10_1_1</v>
      </c>
      <c r="G3211" s="663"/>
    </row>
    <row r="3212" spans="1:7" ht="13.5" thickBot="1" x14ac:dyDescent="0.25">
      <c r="A3212" s="369" t="str">
        <f>Cover!$G$25</f>
        <v>NO</v>
      </c>
      <c r="B3212" s="322" t="s">
        <v>294</v>
      </c>
      <c r="C3212" s="320">
        <v>2011</v>
      </c>
      <c r="D3212" s="322" t="s">
        <v>360</v>
      </c>
      <c r="E3212" s="331" t="s">
        <v>138</v>
      </c>
      <c r="F3212" s="320" t="str">
        <f t="shared" si="50"/>
        <v>NO_X_2011_1000 mt_10_1_2</v>
      </c>
      <c r="G3212" s="663"/>
    </row>
    <row r="3213" spans="1:7" ht="13.5" thickBot="1" x14ac:dyDescent="0.25">
      <c r="A3213" s="369" t="str">
        <f>Cover!$G$25</f>
        <v>NO</v>
      </c>
      <c r="B3213" s="322" t="s">
        <v>294</v>
      </c>
      <c r="C3213" s="320">
        <v>2011</v>
      </c>
      <c r="D3213" s="322" t="s">
        <v>360</v>
      </c>
      <c r="E3213" s="331" t="s">
        <v>139</v>
      </c>
      <c r="F3213" s="320" t="str">
        <f t="shared" si="50"/>
        <v>NO_X_2011_1000 mt_10_1_3</v>
      </c>
      <c r="G3213" s="663"/>
    </row>
    <row r="3214" spans="1:7" ht="13.5" thickBot="1" x14ac:dyDescent="0.25">
      <c r="A3214" s="369" t="str">
        <f>Cover!$G$25</f>
        <v>NO</v>
      </c>
      <c r="B3214" s="322" t="s">
        <v>294</v>
      </c>
      <c r="C3214" s="320">
        <v>2011</v>
      </c>
      <c r="D3214" s="322" t="s">
        <v>360</v>
      </c>
      <c r="E3214" s="331" t="s">
        <v>140</v>
      </c>
      <c r="F3214" s="320" t="str">
        <f t="shared" si="50"/>
        <v>NO_X_2011_1000 mt_10_1_4</v>
      </c>
      <c r="G3214" s="663"/>
    </row>
    <row r="3215" spans="1:7" ht="13.5" thickBot="1" x14ac:dyDescent="0.25">
      <c r="A3215" s="369" t="str">
        <f>Cover!$G$25</f>
        <v>NO</v>
      </c>
      <c r="B3215" s="322" t="s">
        <v>294</v>
      </c>
      <c r="C3215" s="320">
        <v>2011</v>
      </c>
      <c r="D3215" s="322" t="s">
        <v>360</v>
      </c>
      <c r="E3215" s="331" t="s">
        <v>141</v>
      </c>
      <c r="F3215" s="320" t="str">
        <f t="shared" si="50"/>
        <v>NO_X_2011_1000 mt_10_2</v>
      </c>
      <c r="G3215" s="663"/>
    </row>
    <row r="3216" spans="1:7" ht="13.5" thickBot="1" x14ac:dyDescent="0.25">
      <c r="A3216" s="369" t="str">
        <f>Cover!$G$25</f>
        <v>NO</v>
      </c>
      <c r="B3216" s="322" t="s">
        <v>294</v>
      </c>
      <c r="C3216" s="320">
        <v>2011</v>
      </c>
      <c r="D3216" s="322" t="s">
        <v>360</v>
      </c>
      <c r="E3216" s="331" t="s">
        <v>142</v>
      </c>
      <c r="F3216" s="320" t="str">
        <f t="shared" si="50"/>
        <v>NO_X_2011_1000 mt_10_3</v>
      </c>
      <c r="G3216" s="663"/>
    </row>
    <row r="3217" spans="1:7" ht="13.5" thickBot="1" x14ac:dyDescent="0.25">
      <c r="A3217" s="369" t="str">
        <f>Cover!$G$25</f>
        <v>NO</v>
      </c>
      <c r="B3217" s="322" t="s">
        <v>294</v>
      </c>
      <c r="C3217" s="320">
        <v>2011</v>
      </c>
      <c r="D3217" s="322" t="s">
        <v>360</v>
      </c>
      <c r="E3217" s="331" t="s">
        <v>143</v>
      </c>
      <c r="F3217" s="320" t="str">
        <f t="shared" si="50"/>
        <v>NO_X_2011_1000 mt_10_3_1</v>
      </c>
      <c r="G3217" s="663"/>
    </row>
    <row r="3218" spans="1:7" ht="13.5" thickBot="1" x14ac:dyDescent="0.25">
      <c r="A3218" s="369" t="str">
        <f>Cover!$G$25</f>
        <v>NO</v>
      </c>
      <c r="B3218" s="322" t="s">
        <v>294</v>
      </c>
      <c r="C3218" s="320">
        <v>2011</v>
      </c>
      <c r="D3218" s="322" t="s">
        <v>360</v>
      </c>
      <c r="E3218" s="331" t="s">
        <v>144</v>
      </c>
      <c r="F3218" s="320" t="str">
        <f t="shared" si="50"/>
        <v>NO_X_2011_1000 mt_10_3_2</v>
      </c>
      <c r="G3218" s="663"/>
    </row>
    <row r="3219" spans="1:7" ht="13.5" thickBot="1" x14ac:dyDescent="0.25">
      <c r="A3219" s="369" t="str">
        <f>Cover!$G$25</f>
        <v>NO</v>
      </c>
      <c r="B3219" s="322" t="s">
        <v>294</v>
      </c>
      <c r="C3219" s="320">
        <v>2011</v>
      </c>
      <c r="D3219" s="322" t="s">
        <v>360</v>
      </c>
      <c r="E3219" s="331" t="s">
        <v>145</v>
      </c>
      <c r="F3219" s="320" t="str">
        <f t="shared" si="50"/>
        <v>NO_X_2011_1000 mt_10_3_3</v>
      </c>
      <c r="G3219" s="663"/>
    </row>
    <row r="3220" spans="1:7" ht="13.5" thickBot="1" x14ac:dyDescent="0.25">
      <c r="A3220" s="369" t="str">
        <f>Cover!$G$25</f>
        <v>NO</v>
      </c>
      <c r="B3220" s="322" t="s">
        <v>294</v>
      </c>
      <c r="C3220" s="320">
        <v>2011</v>
      </c>
      <c r="D3220" s="322" t="s">
        <v>360</v>
      </c>
      <c r="E3220" s="331" t="s">
        <v>146</v>
      </c>
      <c r="F3220" s="320" t="str">
        <f t="shared" si="50"/>
        <v>NO_X_2011_1000 mt_10_3_4</v>
      </c>
      <c r="G3220" s="663"/>
    </row>
    <row r="3221" spans="1:7" ht="13.5" thickBot="1" x14ac:dyDescent="0.25">
      <c r="A3221" s="369" t="str">
        <f>Cover!$G$25</f>
        <v>NO</v>
      </c>
      <c r="B3221" s="322" t="s">
        <v>294</v>
      </c>
      <c r="C3221" s="320">
        <v>2011</v>
      </c>
      <c r="D3221" s="322" t="s">
        <v>360</v>
      </c>
      <c r="E3221" s="331" t="s">
        <v>147</v>
      </c>
      <c r="F3221" s="320" t="str">
        <f t="shared" si="50"/>
        <v>NO_X_2011_1000 mt_10_4</v>
      </c>
      <c r="G3221" s="663"/>
    </row>
    <row r="3222" spans="1:7" ht="13.5" thickBot="1" x14ac:dyDescent="0.25">
      <c r="A3222" s="369" t="str">
        <f>Cover!$G$25</f>
        <v>NO</v>
      </c>
      <c r="B3222" s="322" t="s">
        <v>294</v>
      </c>
      <c r="C3222" s="320">
        <v>2011</v>
      </c>
      <c r="D3222" s="322" t="s">
        <v>214</v>
      </c>
      <c r="E3222" s="331">
        <v>1</v>
      </c>
      <c r="F3222" s="320" t="str">
        <f t="shared" si="50"/>
        <v>NO_X_2011_1000 NAC_1</v>
      </c>
      <c r="G3222" s="663"/>
    </row>
    <row r="3223" spans="1:7" ht="13.5" thickBot="1" x14ac:dyDescent="0.25">
      <c r="A3223" s="369" t="str">
        <f>Cover!$G$25</f>
        <v>NO</v>
      </c>
      <c r="B3223" s="322" t="s">
        <v>294</v>
      </c>
      <c r="C3223" s="320">
        <v>2011</v>
      </c>
      <c r="D3223" s="322" t="s">
        <v>214</v>
      </c>
      <c r="E3223" s="331" t="s">
        <v>93</v>
      </c>
      <c r="F3223" s="320" t="str">
        <f t="shared" si="50"/>
        <v>NO_X_2011_1000 NAC_1_1</v>
      </c>
      <c r="G3223" s="663"/>
    </row>
    <row r="3224" spans="1:7" ht="13.5" thickBot="1" x14ac:dyDescent="0.25">
      <c r="A3224" s="369" t="str">
        <f>Cover!$G$25</f>
        <v>NO</v>
      </c>
      <c r="B3224" s="322" t="s">
        <v>294</v>
      </c>
      <c r="C3224" s="320">
        <v>2011</v>
      </c>
      <c r="D3224" s="322" t="s">
        <v>214</v>
      </c>
      <c r="E3224" s="331" t="s">
        <v>96</v>
      </c>
      <c r="F3224" s="320" t="str">
        <f t="shared" si="50"/>
        <v>NO_X_2011_1000 NAC_1_2</v>
      </c>
      <c r="G3224" s="663"/>
    </row>
    <row r="3225" spans="1:7" ht="13.5" thickBot="1" x14ac:dyDescent="0.25">
      <c r="A3225" s="369" t="str">
        <f>Cover!$G$25</f>
        <v>NO</v>
      </c>
      <c r="B3225" s="322" t="s">
        <v>294</v>
      </c>
      <c r="C3225" s="320">
        <v>2011</v>
      </c>
      <c r="D3225" s="322" t="s">
        <v>214</v>
      </c>
      <c r="E3225" s="331" t="s">
        <v>97</v>
      </c>
      <c r="F3225" s="320" t="str">
        <f t="shared" si="50"/>
        <v>NO_X_2011_1000 NAC_1_2_C</v>
      </c>
      <c r="G3225" s="663"/>
    </row>
    <row r="3226" spans="1:7" ht="13.5" thickBot="1" x14ac:dyDescent="0.25">
      <c r="A3226" s="369" t="str">
        <f>Cover!$G$25</f>
        <v>NO</v>
      </c>
      <c r="B3226" s="322" t="s">
        <v>294</v>
      </c>
      <c r="C3226" s="320">
        <v>2011</v>
      </c>
      <c r="D3226" s="322" t="s">
        <v>214</v>
      </c>
      <c r="E3226" s="331" t="s">
        <v>98</v>
      </c>
      <c r="F3226" s="320" t="str">
        <f t="shared" si="50"/>
        <v>NO_X_2011_1000 NAC_1_2_NC</v>
      </c>
      <c r="G3226" s="663"/>
    </row>
    <row r="3227" spans="1:7" ht="13.5" thickBot="1" x14ac:dyDescent="0.25">
      <c r="A3227" s="369" t="str">
        <f>Cover!$G$25</f>
        <v>NO</v>
      </c>
      <c r="B3227" s="322" t="s">
        <v>294</v>
      </c>
      <c r="C3227" s="320">
        <v>2011</v>
      </c>
      <c r="D3227" s="322" t="s">
        <v>214</v>
      </c>
      <c r="E3227" s="331" t="s">
        <v>99</v>
      </c>
      <c r="F3227" s="320" t="str">
        <f t="shared" si="50"/>
        <v>NO_X_2011_1000 NAC_1_2_NC_T</v>
      </c>
      <c r="G3227" s="663"/>
    </row>
    <row r="3228" spans="1:7" ht="13.5" thickBot="1" x14ac:dyDescent="0.25">
      <c r="A3228" s="369" t="str">
        <f>Cover!$G$25</f>
        <v>NO</v>
      </c>
      <c r="B3228" s="322" t="s">
        <v>294</v>
      </c>
      <c r="C3228" s="320">
        <v>2011</v>
      </c>
      <c r="D3228" s="322" t="s">
        <v>214</v>
      </c>
      <c r="E3228" s="331">
        <v>2</v>
      </c>
      <c r="F3228" s="320" t="str">
        <f t="shared" si="50"/>
        <v>NO_X_2011_1000 NAC_2</v>
      </c>
      <c r="G3228" s="663"/>
    </row>
    <row r="3229" spans="1:7" ht="13.5" thickBot="1" x14ac:dyDescent="0.25">
      <c r="A3229" s="369" t="str">
        <f>Cover!$G$25</f>
        <v>NO</v>
      </c>
      <c r="B3229" s="329" t="s">
        <v>294</v>
      </c>
      <c r="C3229" s="320">
        <v>2011</v>
      </c>
      <c r="D3229" s="329" t="s">
        <v>214</v>
      </c>
      <c r="E3229" s="339">
        <v>3</v>
      </c>
      <c r="F3229" s="320" t="str">
        <f t="shared" si="50"/>
        <v>NO_X_2011_1000 NAC_3</v>
      </c>
      <c r="G3229" s="663"/>
    </row>
    <row r="3230" spans="1:7" ht="13.5" thickBot="1" x14ac:dyDescent="0.25">
      <c r="A3230" s="369" t="str">
        <f>Cover!$G$25</f>
        <v>NO</v>
      </c>
      <c r="B3230" s="324" t="s">
        <v>294</v>
      </c>
      <c r="C3230" s="320">
        <v>2011</v>
      </c>
      <c r="D3230" s="324" t="s">
        <v>214</v>
      </c>
      <c r="E3230" s="338" t="s">
        <v>378</v>
      </c>
      <c r="F3230" s="320" t="str">
        <f t="shared" si="50"/>
        <v>NO_X_2011_1000 NAC_3_1</v>
      </c>
      <c r="G3230" s="663"/>
    </row>
    <row r="3231" spans="1:7" ht="13.5" thickBot="1" x14ac:dyDescent="0.25">
      <c r="A3231" s="369" t="str">
        <f>Cover!$G$25</f>
        <v>NO</v>
      </c>
      <c r="B3231" s="322" t="s">
        <v>294</v>
      </c>
      <c r="C3231" s="320">
        <v>2011</v>
      </c>
      <c r="D3231" s="322" t="s">
        <v>214</v>
      </c>
      <c r="E3231" s="331" t="s">
        <v>379</v>
      </c>
      <c r="F3231" s="320" t="str">
        <f t="shared" si="50"/>
        <v>NO_X_2011_1000 NAC_3_2</v>
      </c>
      <c r="G3231" s="663"/>
    </row>
    <row r="3232" spans="1:7" ht="13.5" thickBot="1" x14ac:dyDescent="0.25">
      <c r="A3232" s="369" t="str">
        <f>Cover!$G$25</f>
        <v>NO</v>
      </c>
      <c r="B3232" s="322" t="s">
        <v>294</v>
      </c>
      <c r="C3232" s="320">
        <v>2011</v>
      </c>
      <c r="D3232" s="322" t="s">
        <v>214</v>
      </c>
      <c r="E3232" s="331">
        <v>4</v>
      </c>
      <c r="F3232" s="320" t="str">
        <f t="shared" si="50"/>
        <v>NO_X_2011_1000 NAC_4</v>
      </c>
      <c r="G3232" s="663"/>
    </row>
    <row r="3233" spans="1:7" ht="13.5" thickBot="1" x14ac:dyDescent="0.25">
      <c r="A3233" s="369" t="str">
        <f>Cover!$G$25</f>
        <v>NO</v>
      </c>
      <c r="B3233" s="322" t="s">
        <v>294</v>
      </c>
      <c r="C3233" s="320">
        <v>2011</v>
      </c>
      <c r="D3233" s="322" t="s">
        <v>214</v>
      </c>
      <c r="E3233" s="331" t="s">
        <v>380</v>
      </c>
      <c r="F3233" s="320" t="str">
        <f t="shared" si="50"/>
        <v>NO_X_2011_1000 NAC_4_1</v>
      </c>
      <c r="G3233" s="663"/>
    </row>
    <row r="3234" spans="1:7" ht="13.5" thickBot="1" x14ac:dyDescent="0.25">
      <c r="A3234" s="369" t="str">
        <f>Cover!$G$25</f>
        <v>NO</v>
      </c>
      <c r="B3234" s="322" t="s">
        <v>294</v>
      </c>
      <c r="C3234" s="320">
        <v>2011</v>
      </c>
      <c r="D3234" s="322" t="s">
        <v>214</v>
      </c>
      <c r="E3234" s="331" t="s">
        <v>381</v>
      </c>
      <c r="F3234" s="320" t="str">
        <f t="shared" si="50"/>
        <v>NO_X_2011_1000 NAC_4_2</v>
      </c>
      <c r="G3234" s="663"/>
    </row>
    <row r="3235" spans="1:7" ht="13.5" thickBot="1" x14ac:dyDescent="0.25">
      <c r="A3235" s="369" t="str">
        <f>Cover!$G$25</f>
        <v>NO</v>
      </c>
      <c r="B3235" s="322" t="s">
        <v>294</v>
      </c>
      <c r="C3235" s="320">
        <v>2011</v>
      </c>
      <c r="D3235" s="322" t="s">
        <v>214</v>
      </c>
      <c r="E3235" s="331">
        <v>5</v>
      </c>
      <c r="F3235" s="320" t="str">
        <f t="shared" si="50"/>
        <v>NO_X_2011_1000 NAC_5</v>
      </c>
      <c r="G3235" s="663"/>
    </row>
    <row r="3236" spans="1:7" ht="13.5" thickBot="1" x14ac:dyDescent="0.25">
      <c r="A3236" s="369" t="str">
        <f>Cover!$G$25</f>
        <v>NO</v>
      </c>
      <c r="B3236" s="322" t="s">
        <v>294</v>
      </c>
      <c r="C3236" s="320">
        <v>2011</v>
      </c>
      <c r="D3236" s="322" t="s">
        <v>214</v>
      </c>
      <c r="E3236" s="331" t="s">
        <v>109</v>
      </c>
      <c r="F3236" s="320" t="str">
        <f t="shared" si="50"/>
        <v>NO_X_2011_1000 NAC_5_C</v>
      </c>
      <c r="G3236" s="663"/>
    </row>
    <row r="3237" spans="1:7" ht="13.5" thickBot="1" x14ac:dyDescent="0.25">
      <c r="A3237" s="369" t="str">
        <f>Cover!$G$25</f>
        <v>NO</v>
      </c>
      <c r="B3237" s="322" t="s">
        <v>294</v>
      </c>
      <c r="C3237" s="320">
        <v>2011</v>
      </c>
      <c r="D3237" s="322" t="s">
        <v>214</v>
      </c>
      <c r="E3237" s="331" t="s">
        <v>110</v>
      </c>
      <c r="F3237" s="320" t="str">
        <f t="shared" si="50"/>
        <v>NO_X_2011_1000 NAC_5_NC</v>
      </c>
      <c r="G3237" s="663"/>
    </row>
    <row r="3238" spans="1:7" ht="13.5" thickBot="1" x14ac:dyDescent="0.25">
      <c r="A3238" s="369" t="str">
        <f>Cover!$G$25</f>
        <v>NO</v>
      </c>
      <c r="B3238" s="322" t="s">
        <v>294</v>
      </c>
      <c r="C3238" s="320">
        <v>2011</v>
      </c>
      <c r="D3238" s="322" t="s">
        <v>214</v>
      </c>
      <c r="E3238" s="331" t="s">
        <v>111</v>
      </c>
      <c r="F3238" s="320" t="str">
        <f t="shared" si="50"/>
        <v>NO_X_2011_1000 NAC_5_NC_T</v>
      </c>
      <c r="G3238" s="663"/>
    </row>
    <row r="3239" spans="1:7" ht="13.5" thickBot="1" x14ac:dyDescent="0.25">
      <c r="A3239" s="369" t="str">
        <f>Cover!$G$25</f>
        <v>NO</v>
      </c>
      <c r="B3239" s="322" t="s">
        <v>294</v>
      </c>
      <c r="C3239" s="320">
        <v>2011</v>
      </c>
      <c r="D3239" s="322" t="s">
        <v>214</v>
      </c>
      <c r="E3239" s="331">
        <v>6</v>
      </c>
      <c r="F3239" s="320" t="str">
        <f t="shared" si="50"/>
        <v>NO_X_2011_1000 NAC_6</v>
      </c>
      <c r="G3239" s="663"/>
    </row>
    <row r="3240" spans="1:7" ht="13.5" thickBot="1" x14ac:dyDescent="0.25">
      <c r="A3240" s="369" t="str">
        <f>Cover!$G$25</f>
        <v>NO</v>
      </c>
      <c r="B3240" s="322" t="s">
        <v>294</v>
      </c>
      <c r="C3240" s="320">
        <v>2011</v>
      </c>
      <c r="D3240" s="322" t="s">
        <v>214</v>
      </c>
      <c r="E3240" s="331" t="s">
        <v>112</v>
      </c>
      <c r="F3240" s="320" t="str">
        <f t="shared" si="50"/>
        <v>NO_X_2011_1000 NAC_6_1</v>
      </c>
      <c r="G3240" s="663"/>
    </row>
    <row r="3241" spans="1:7" ht="13.5" thickBot="1" x14ac:dyDescent="0.25">
      <c r="A3241" s="369" t="str">
        <f>Cover!$G$25</f>
        <v>NO</v>
      </c>
      <c r="B3241" s="322" t="s">
        <v>294</v>
      </c>
      <c r="C3241" s="320">
        <v>2011</v>
      </c>
      <c r="D3241" s="322" t="s">
        <v>214</v>
      </c>
      <c r="E3241" s="331" t="s">
        <v>113</v>
      </c>
      <c r="F3241" s="320" t="str">
        <f t="shared" si="50"/>
        <v>NO_X_2011_1000 NAC_6_1_C</v>
      </c>
      <c r="G3241" s="663"/>
    </row>
    <row r="3242" spans="1:7" ht="13.5" thickBot="1" x14ac:dyDescent="0.25">
      <c r="A3242" s="369" t="str">
        <f>Cover!$G$25</f>
        <v>NO</v>
      </c>
      <c r="B3242" s="322" t="s">
        <v>294</v>
      </c>
      <c r="C3242" s="320">
        <v>2011</v>
      </c>
      <c r="D3242" s="322" t="s">
        <v>214</v>
      </c>
      <c r="E3242" s="331" t="s">
        <v>114</v>
      </c>
      <c r="F3242" s="320" t="str">
        <f t="shared" si="50"/>
        <v>NO_X_2011_1000 NAC_6_1_NC</v>
      </c>
      <c r="G3242" s="663"/>
    </row>
    <row r="3243" spans="1:7" ht="13.5" thickBot="1" x14ac:dyDescent="0.25">
      <c r="A3243" s="369" t="str">
        <f>Cover!$G$25</f>
        <v>NO</v>
      </c>
      <c r="B3243" s="322" t="s">
        <v>294</v>
      </c>
      <c r="C3243" s="320">
        <v>2011</v>
      </c>
      <c r="D3243" s="322" t="s">
        <v>214</v>
      </c>
      <c r="E3243" s="331" t="s">
        <v>115</v>
      </c>
      <c r="F3243" s="320" t="str">
        <f t="shared" si="50"/>
        <v>NO_X_2011_1000 NAC_6_1_NC_T</v>
      </c>
      <c r="G3243" s="663"/>
    </row>
    <row r="3244" spans="1:7" ht="13.5" thickBot="1" x14ac:dyDescent="0.25">
      <c r="A3244" s="369" t="str">
        <f>Cover!$G$25</f>
        <v>NO</v>
      </c>
      <c r="B3244" s="322" t="s">
        <v>294</v>
      </c>
      <c r="C3244" s="320">
        <v>2011</v>
      </c>
      <c r="D3244" s="322" t="s">
        <v>214</v>
      </c>
      <c r="E3244" s="331" t="s">
        <v>116</v>
      </c>
      <c r="F3244" s="320" t="str">
        <f t="shared" si="50"/>
        <v>NO_X_2011_1000 NAC_6_2</v>
      </c>
      <c r="G3244" s="663"/>
    </row>
    <row r="3245" spans="1:7" ht="13.5" thickBot="1" x14ac:dyDescent="0.25">
      <c r="A3245" s="369" t="str">
        <f>Cover!$G$25</f>
        <v>NO</v>
      </c>
      <c r="B3245" s="322" t="s">
        <v>294</v>
      </c>
      <c r="C3245" s="320">
        <v>2011</v>
      </c>
      <c r="D3245" s="322" t="s">
        <v>214</v>
      </c>
      <c r="E3245" s="331" t="s">
        <v>117</v>
      </c>
      <c r="F3245" s="320" t="str">
        <f t="shared" si="50"/>
        <v>NO_X_2011_1000 NAC_6_2_C</v>
      </c>
      <c r="G3245" s="663"/>
    </row>
    <row r="3246" spans="1:7" ht="13.5" thickBot="1" x14ac:dyDescent="0.25">
      <c r="A3246" s="369" t="str">
        <f>Cover!$G$25</f>
        <v>NO</v>
      </c>
      <c r="B3246" s="322" t="s">
        <v>294</v>
      </c>
      <c r="C3246" s="320">
        <v>2011</v>
      </c>
      <c r="D3246" s="322" t="s">
        <v>214</v>
      </c>
      <c r="E3246" s="331" t="s">
        <v>118</v>
      </c>
      <c r="F3246" s="320" t="str">
        <f t="shared" si="50"/>
        <v>NO_X_2011_1000 NAC_6_2_NC</v>
      </c>
      <c r="G3246" s="663"/>
    </row>
    <row r="3247" spans="1:7" ht="13.5" thickBot="1" x14ac:dyDescent="0.25">
      <c r="A3247" s="369" t="str">
        <f>Cover!$G$25</f>
        <v>NO</v>
      </c>
      <c r="B3247" s="322" t="s">
        <v>294</v>
      </c>
      <c r="C3247" s="320">
        <v>2011</v>
      </c>
      <c r="D3247" s="322" t="s">
        <v>214</v>
      </c>
      <c r="E3247" s="331" t="s">
        <v>119</v>
      </c>
      <c r="F3247" s="320" t="str">
        <f t="shared" si="50"/>
        <v>NO_X_2011_1000 NAC_6_2_NC_T</v>
      </c>
      <c r="G3247" s="663"/>
    </row>
    <row r="3248" spans="1:7" ht="13.5" thickBot="1" x14ac:dyDescent="0.25">
      <c r="A3248" s="369" t="str">
        <f>Cover!$G$25</f>
        <v>NO</v>
      </c>
      <c r="B3248" s="322" t="s">
        <v>294</v>
      </c>
      <c r="C3248" s="320">
        <v>2011</v>
      </c>
      <c r="D3248" s="322" t="s">
        <v>214</v>
      </c>
      <c r="E3248" s="331" t="s">
        <v>120</v>
      </c>
      <c r="F3248" s="320" t="str">
        <f t="shared" si="50"/>
        <v>NO_X_2011_1000 NAC_6_3</v>
      </c>
      <c r="G3248" s="663"/>
    </row>
    <row r="3249" spans="1:7" ht="13.5" thickBot="1" x14ac:dyDescent="0.25">
      <c r="A3249" s="369" t="str">
        <f>Cover!$G$25</f>
        <v>NO</v>
      </c>
      <c r="B3249" s="322" t="s">
        <v>294</v>
      </c>
      <c r="C3249" s="320">
        <v>2011</v>
      </c>
      <c r="D3249" s="322" t="s">
        <v>214</v>
      </c>
      <c r="E3249" s="331" t="s">
        <v>121</v>
      </c>
      <c r="F3249" s="320" t="str">
        <f t="shared" si="50"/>
        <v>NO_X_2011_1000 NAC_6_3_1</v>
      </c>
      <c r="G3249" s="663"/>
    </row>
    <row r="3250" spans="1:7" ht="13.5" thickBot="1" x14ac:dyDescent="0.25">
      <c r="A3250" s="369" t="str">
        <f>Cover!$G$25</f>
        <v>NO</v>
      </c>
      <c r="B3250" s="322" t="s">
        <v>294</v>
      </c>
      <c r="C3250" s="320">
        <v>2011</v>
      </c>
      <c r="D3250" s="322" t="s">
        <v>214</v>
      </c>
      <c r="E3250" s="331" t="s">
        <v>122</v>
      </c>
      <c r="F3250" s="320" t="str">
        <f t="shared" si="50"/>
        <v>NO_X_2011_1000 NAC_6_4</v>
      </c>
      <c r="G3250" s="663"/>
    </row>
    <row r="3251" spans="1:7" ht="13.5" thickBot="1" x14ac:dyDescent="0.25">
      <c r="A3251" s="369" t="str">
        <f>Cover!$G$25</f>
        <v>NO</v>
      </c>
      <c r="B3251" s="322" t="s">
        <v>294</v>
      </c>
      <c r="C3251" s="320">
        <v>2011</v>
      </c>
      <c r="D3251" s="322" t="s">
        <v>214</v>
      </c>
      <c r="E3251" s="331" t="s">
        <v>123</v>
      </c>
      <c r="F3251" s="320" t="str">
        <f t="shared" si="50"/>
        <v>NO_X_2011_1000 NAC_6_4_1</v>
      </c>
      <c r="G3251" s="663"/>
    </row>
    <row r="3252" spans="1:7" ht="13.5" thickBot="1" x14ac:dyDescent="0.25">
      <c r="A3252" s="369" t="str">
        <f>Cover!$G$25</f>
        <v>NO</v>
      </c>
      <c r="B3252" s="322" t="s">
        <v>294</v>
      </c>
      <c r="C3252" s="320">
        <v>2011</v>
      </c>
      <c r="D3252" s="322" t="s">
        <v>214</v>
      </c>
      <c r="E3252" s="331" t="s">
        <v>124</v>
      </c>
      <c r="F3252" s="320" t="str">
        <f t="shared" si="50"/>
        <v>NO_X_2011_1000 NAC_6_4_2</v>
      </c>
      <c r="G3252" s="663"/>
    </row>
    <row r="3253" spans="1:7" ht="13.5" thickBot="1" x14ac:dyDescent="0.25">
      <c r="A3253" s="369" t="str">
        <f>Cover!$G$25</f>
        <v>NO</v>
      </c>
      <c r="B3253" s="322" t="s">
        <v>294</v>
      </c>
      <c r="C3253" s="320">
        <v>2011</v>
      </c>
      <c r="D3253" s="322" t="s">
        <v>214</v>
      </c>
      <c r="E3253" s="331" t="s">
        <v>125</v>
      </c>
      <c r="F3253" s="320" t="str">
        <f t="shared" si="50"/>
        <v>NO_X_2011_1000 NAC_6_4_3</v>
      </c>
      <c r="G3253" s="663"/>
    </row>
    <row r="3254" spans="1:7" ht="13.5" thickBot="1" x14ac:dyDescent="0.25">
      <c r="A3254" s="369" t="str">
        <f>Cover!$G$25</f>
        <v>NO</v>
      </c>
      <c r="B3254" s="322" t="s">
        <v>294</v>
      </c>
      <c r="C3254" s="320">
        <v>2011</v>
      </c>
      <c r="D3254" s="322" t="s">
        <v>214</v>
      </c>
      <c r="E3254" s="331">
        <v>7</v>
      </c>
      <c r="F3254" s="320" t="str">
        <f t="shared" si="50"/>
        <v>NO_X_2011_1000 NAC_7</v>
      </c>
      <c r="G3254" s="663"/>
    </row>
    <row r="3255" spans="1:7" ht="13.5" thickBot="1" x14ac:dyDescent="0.25">
      <c r="A3255" s="369" t="str">
        <f>Cover!$G$25</f>
        <v>NO</v>
      </c>
      <c r="B3255" s="322" t="s">
        <v>294</v>
      </c>
      <c r="C3255" s="320">
        <v>2011</v>
      </c>
      <c r="D3255" s="322" t="s">
        <v>214</v>
      </c>
      <c r="E3255" s="331" t="s">
        <v>126</v>
      </c>
      <c r="F3255" s="320" t="str">
        <f t="shared" si="50"/>
        <v>NO_X_2011_1000 NAC_7_1</v>
      </c>
      <c r="G3255" s="663"/>
    </row>
    <row r="3256" spans="1:7" ht="13.5" thickBot="1" x14ac:dyDescent="0.25">
      <c r="A3256" s="369" t="str">
        <f>Cover!$G$25</f>
        <v>NO</v>
      </c>
      <c r="B3256" s="322" t="s">
        <v>294</v>
      </c>
      <c r="C3256" s="320">
        <v>2011</v>
      </c>
      <c r="D3256" s="322" t="s">
        <v>214</v>
      </c>
      <c r="E3256" s="331" t="s">
        <v>127</v>
      </c>
      <c r="F3256" s="320" t="str">
        <f t="shared" si="50"/>
        <v>NO_X_2011_1000 NAC_7_2</v>
      </c>
      <c r="G3256" s="663"/>
    </row>
    <row r="3257" spans="1:7" ht="13.5" thickBot="1" x14ac:dyDescent="0.25">
      <c r="A3257" s="369" t="str">
        <f>Cover!$G$25</f>
        <v>NO</v>
      </c>
      <c r="B3257" s="322" t="s">
        <v>294</v>
      </c>
      <c r="C3257" s="320">
        <v>2011</v>
      </c>
      <c r="D3257" s="322" t="s">
        <v>214</v>
      </c>
      <c r="E3257" s="331" t="s">
        <v>128</v>
      </c>
      <c r="F3257" s="320" t="str">
        <f t="shared" si="50"/>
        <v>NO_X_2011_1000 NAC_7_3</v>
      </c>
      <c r="G3257" s="663"/>
    </row>
    <row r="3258" spans="1:7" ht="13.5" thickBot="1" x14ac:dyDescent="0.25">
      <c r="A3258" s="369" t="str">
        <f>Cover!$G$25</f>
        <v>NO</v>
      </c>
      <c r="B3258" s="322" t="s">
        <v>294</v>
      </c>
      <c r="C3258" s="320">
        <v>2011</v>
      </c>
      <c r="D3258" s="322" t="s">
        <v>214</v>
      </c>
      <c r="E3258" s="331" t="s">
        <v>129</v>
      </c>
      <c r="F3258" s="320" t="str">
        <f t="shared" si="50"/>
        <v>NO_X_2011_1000 NAC_7_3_1</v>
      </c>
      <c r="G3258" s="663"/>
    </row>
    <row r="3259" spans="1:7" ht="13.5" thickBot="1" x14ac:dyDescent="0.25">
      <c r="A3259" s="369" t="str">
        <f>Cover!$G$25</f>
        <v>NO</v>
      </c>
      <c r="B3259" s="322" t="s">
        <v>294</v>
      </c>
      <c r="C3259" s="320">
        <v>2011</v>
      </c>
      <c r="D3259" s="322" t="s">
        <v>214</v>
      </c>
      <c r="E3259" s="331" t="s">
        <v>130</v>
      </c>
      <c r="F3259" s="320" t="str">
        <f t="shared" si="50"/>
        <v>NO_X_2011_1000 NAC_7_3_2</v>
      </c>
      <c r="G3259" s="663"/>
    </row>
    <row r="3260" spans="1:7" ht="13.5" thickBot="1" x14ac:dyDescent="0.25">
      <c r="A3260" s="369" t="str">
        <f>Cover!$G$25</f>
        <v>NO</v>
      </c>
      <c r="B3260" s="322" t="s">
        <v>294</v>
      </c>
      <c r="C3260" s="320">
        <v>2011</v>
      </c>
      <c r="D3260" s="322" t="s">
        <v>214</v>
      </c>
      <c r="E3260" s="331" t="s">
        <v>131</v>
      </c>
      <c r="F3260" s="320" t="str">
        <f t="shared" si="50"/>
        <v>NO_X_2011_1000 NAC_7_3_3</v>
      </c>
      <c r="G3260" s="663"/>
    </row>
    <row r="3261" spans="1:7" ht="13.5" thickBot="1" x14ac:dyDescent="0.25">
      <c r="A3261" s="369" t="str">
        <f>Cover!$G$25</f>
        <v>NO</v>
      </c>
      <c r="B3261" s="322" t="s">
        <v>294</v>
      </c>
      <c r="C3261" s="320">
        <v>2011</v>
      </c>
      <c r="D3261" s="322" t="s">
        <v>214</v>
      </c>
      <c r="E3261" s="331" t="s">
        <v>132</v>
      </c>
      <c r="F3261" s="320" t="str">
        <f t="shared" si="50"/>
        <v>NO_X_2011_1000 NAC_7_3_4</v>
      </c>
      <c r="G3261" s="663"/>
    </row>
    <row r="3262" spans="1:7" ht="13.5" thickBot="1" x14ac:dyDescent="0.25">
      <c r="A3262" s="369" t="str">
        <f>Cover!$G$25</f>
        <v>NO</v>
      </c>
      <c r="B3262" s="329" t="s">
        <v>294</v>
      </c>
      <c r="C3262" s="320">
        <v>2011</v>
      </c>
      <c r="D3262" s="329" t="s">
        <v>214</v>
      </c>
      <c r="E3262" s="339" t="s">
        <v>133</v>
      </c>
      <c r="F3262" s="320" t="str">
        <f t="shared" si="50"/>
        <v>NO_X_2011_1000 NAC_7_4</v>
      </c>
      <c r="G3262" s="663"/>
    </row>
    <row r="3263" spans="1:7" ht="13.5" thickBot="1" x14ac:dyDescent="0.25">
      <c r="A3263" s="369" t="str">
        <f>Cover!$G$25</f>
        <v>NO</v>
      </c>
      <c r="B3263" s="324" t="s">
        <v>294</v>
      </c>
      <c r="C3263" s="320">
        <v>2011</v>
      </c>
      <c r="D3263" s="324" t="s">
        <v>214</v>
      </c>
      <c r="E3263" s="338">
        <v>8</v>
      </c>
      <c r="F3263" s="320" t="str">
        <f t="shared" si="50"/>
        <v>NO_X_2011_1000 NAC_8</v>
      </c>
      <c r="G3263" s="663"/>
    </row>
    <row r="3264" spans="1:7" ht="13.5" thickBot="1" x14ac:dyDescent="0.25">
      <c r="A3264" s="369" t="str">
        <f>Cover!$G$25</f>
        <v>NO</v>
      </c>
      <c r="B3264" s="322" t="s">
        <v>294</v>
      </c>
      <c r="C3264" s="320">
        <v>2011</v>
      </c>
      <c r="D3264" s="322" t="s">
        <v>214</v>
      </c>
      <c r="E3264" s="331" t="s">
        <v>134</v>
      </c>
      <c r="F3264" s="320" t="str">
        <f t="shared" si="50"/>
        <v>NO_X_2011_1000 NAC_8_1</v>
      </c>
      <c r="G3264" s="663"/>
    </row>
    <row r="3265" spans="1:7" ht="13.5" thickBot="1" x14ac:dyDescent="0.25">
      <c r="A3265" s="369" t="str">
        <f>Cover!$G$25</f>
        <v>NO</v>
      </c>
      <c r="B3265" s="322" t="s">
        <v>294</v>
      </c>
      <c r="C3265" s="320">
        <v>2011</v>
      </c>
      <c r="D3265" s="322" t="s">
        <v>214</v>
      </c>
      <c r="E3265" s="331" t="s">
        <v>135</v>
      </c>
      <c r="F3265" s="320" t="str">
        <f t="shared" si="50"/>
        <v>NO_X_2011_1000 NAC_8_2</v>
      </c>
      <c r="G3265" s="663"/>
    </row>
    <row r="3266" spans="1:7" ht="13.5" thickBot="1" x14ac:dyDescent="0.25">
      <c r="A3266" s="369" t="str">
        <f>Cover!$G$25</f>
        <v>NO</v>
      </c>
      <c r="B3266" s="322" t="s">
        <v>294</v>
      </c>
      <c r="C3266" s="320">
        <v>2011</v>
      </c>
      <c r="D3266" s="322" t="s">
        <v>214</v>
      </c>
      <c r="E3266" s="331">
        <v>9</v>
      </c>
      <c r="F3266" s="320" t="str">
        <f t="shared" si="50"/>
        <v>NO_X_2011_1000 NAC_9</v>
      </c>
      <c r="G3266" s="663"/>
    </row>
    <row r="3267" spans="1:7" ht="13.5" thickBot="1" x14ac:dyDescent="0.25">
      <c r="A3267" s="369" t="str">
        <f>Cover!$G$25</f>
        <v>NO</v>
      </c>
      <c r="B3267" s="322" t="s">
        <v>294</v>
      </c>
      <c r="C3267" s="320">
        <v>2011</v>
      </c>
      <c r="D3267" s="322" t="s">
        <v>214</v>
      </c>
      <c r="E3267" s="331">
        <v>10</v>
      </c>
      <c r="F3267" s="320" t="str">
        <f t="shared" ref="F3267:F3330" si="51">CONCATENATE(A3267,"_",B3267,"_",C3267,"_",D3267,"_",E3267)</f>
        <v>NO_X_2011_1000 NAC_10</v>
      </c>
      <c r="G3267" s="663"/>
    </row>
    <row r="3268" spans="1:7" ht="13.5" thickBot="1" x14ac:dyDescent="0.25">
      <c r="A3268" s="369" t="str">
        <f>Cover!$G$25</f>
        <v>NO</v>
      </c>
      <c r="B3268" s="322" t="s">
        <v>294</v>
      </c>
      <c r="C3268" s="320">
        <v>2011</v>
      </c>
      <c r="D3268" s="322" t="s">
        <v>214</v>
      </c>
      <c r="E3268" s="331" t="s">
        <v>136</v>
      </c>
      <c r="F3268" s="320" t="str">
        <f t="shared" si="51"/>
        <v>NO_X_2011_1000 NAC_10_1</v>
      </c>
      <c r="G3268" s="663"/>
    </row>
    <row r="3269" spans="1:7" ht="13.5" thickBot="1" x14ac:dyDescent="0.25">
      <c r="A3269" s="369" t="str">
        <f>Cover!$G$25</f>
        <v>NO</v>
      </c>
      <c r="B3269" s="322" t="s">
        <v>294</v>
      </c>
      <c r="C3269" s="320">
        <v>2011</v>
      </c>
      <c r="D3269" s="322" t="s">
        <v>214</v>
      </c>
      <c r="E3269" s="331" t="s">
        <v>137</v>
      </c>
      <c r="F3269" s="320" t="str">
        <f t="shared" si="51"/>
        <v>NO_X_2011_1000 NAC_10_1_1</v>
      </c>
      <c r="G3269" s="663"/>
    </row>
    <row r="3270" spans="1:7" ht="13.5" thickBot="1" x14ac:dyDescent="0.25">
      <c r="A3270" s="369" t="str">
        <f>Cover!$G$25</f>
        <v>NO</v>
      </c>
      <c r="B3270" s="322" t="s">
        <v>294</v>
      </c>
      <c r="C3270" s="320">
        <v>2011</v>
      </c>
      <c r="D3270" s="322" t="s">
        <v>214</v>
      </c>
      <c r="E3270" s="331" t="s">
        <v>138</v>
      </c>
      <c r="F3270" s="320" t="str">
        <f t="shared" si="51"/>
        <v>NO_X_2011_1000 NAC_10_1_2</v>
      </c>
      <c r="G3270" s="663"/>
    </row>
    <row r="3271" spans="1:7" ht="13.5" thickBot="1" x14ac:dyDescent="0.25">
      <c r="A3271" s="369" t="str">
        <f>Cover!$G$25</f>
        <v>NO</v>
      </c>
      <c r="B3271" s="322" t="s">
        <v>294</v>
      </c>
      <c r="C3271" s="320">
        <v>2011</v>
      </c>
      <c r="D3271" s="322" t="s">
        <v>214</v>
      </c>
      <c r="E3271" s="331" t="s">
        <v>139</v>
      </c>
      <c r="F3271" s="320" t="str">
        <f t="shared" si="51"/>
        <v>NO_X_2011_1000 NAC_10_1_3</v>
      </c>
      <c r="G3271" s="663"/>
    </row>
    <row r="3272" spans="1:7" ht="13.5" thickBot="1" x14ac:dyDescent="0.25">
      <c r="A3272" s="369" t="str">
        <f>Cover!$G$25</f>
        <v>NO</v>
      </c>
      <c r="B3272" s="322" t="s">
        <v>294</v>
      </c>
      <c r="C3272" s="320">
        <v>2011</v>
      </c>
      <c r="D3272" s="322" t="s">
        <v>214</v>
      </c>
      <c r="E3272" s="331" t="s">
        <v>140</v>
      </c>
      <c r="F3272" s="320" t="str">
        <f t="shared" si="51"/>
        <v>NO_X_2011_1000 NAC_10_1_4</v>
      </c>
      <c r="G3272" s="663"/>
    </row>
    <row r="3273" spans="1:7" ht="13.5" thickBot="1" x14ac:dyDescent="0.25">
      <c r="A3273" s="369" t="str">
        <f>Cover!$G$25</f>
        <v>NO</v>
      </c>
      <c r="B3273" s="322" t="s">
        <v>294</v>
      </c>
      <c r="C3273" s="320">
        <v>2011</v>
      </c>
      <c r="D3273" s="322" t="s">
        <v>214</v>
      </c>
      <c r="E3273" s="331" t="s">
        <v>141</v>
      </c>
      <c r="F3273" s="320" t="str">
        <f t="shared" si="51"/>
        <v>NO_X_2011_1000 NAC_10_2</v>
      </c>
      <c r="G3273" s="663"/>
    </row>
    <row r="3274" spans="1:7" ht="13.5" thickBot="1" x14ac:dyDescent="0.25">
      <c r="A3274" s="369" t="str">
        <f>Cover!$G$25</f>
        <v>NO</v>
      </c>
      <c r="B3274" s="322" t="s">
        <v>294</v>
      </c>
      <c r="C3274" s="320">
        <v>2011</v>
      </c>
      <c r="D3274" s="322" t="s">
        <v>214</v>
      </c>
      <c r="E3274" s="331" t="s">
        <v>142</v>
      </c>
      <c r="F3274" s="320" t="str">
        <f t="shared" si="51"/>
        <v>NO_X_2011_1000 NAC_10_3</v>
      </c>
      <c r="G3274" s="663"/>
    </row>
    <row r="3275" spans="1:7" ht="13.5" thickBot="1" x14ac:dyDescent="0.25">
      <c r="A3275" s="369" t="str">
        <f>Cover!$G$25</f>
        <v>NO</v>
      </c>
      <c r="B3275" s="322" t="s">
        <v>294</v>
      </c>
      <c r="C3275" s="320">
        <v>2011</v>
      </c>
      <c r="D3275" s="322" t="s">
        <v>214</v>
      </c>
      <c r="E3275" s="331" t="s">
        <v>143</v>
      </c>
      <c r="F3275" s="320" t="str">
        <f t="shared" si="51"/>
        <v>NO_X_2011_1000 NAC_10_3_1</v>
      </c>
      <c r="G3275" s="663"/>
    </row>
    <row r="3276" spans="1:7" ht="13.5" thickBot="1" x14ac:dyDescent="0.25">
      <c r="A3276" s="369" t="str">
        <f>Cover!$G$25</f>
        <v>NO</v>
      </c>
      <c r="B3276" s="322" t="s">
        <v>294</v>
      </c>
      <c r="C3276" s="320">
        <v>2011</v>
      </c>
      <c r="D3276" s="322" t="s">
        <v>214</v>
      </c>
      <c r="E3276" s="331" t="s">
        <v>144</v>
      </c>
      <c r="F3276" s="320" t="str">
        <f t="shared" si="51"/>
        <v>NO_X_2011_1000 NAC_10_3_2</v>
      </c>
      <c r="G3276" s="663"/>
    </row>
    <row r="3277" spans="1:7" ht="13.5" thickBot="1" x14ac:dyDescent="0.25">
      <c r="A3277" s="369" t="str">
        <f>Cover!$G$25</f>
        <v>NO</v>
      </c>
      <c r="B3277" s="322" t="s">
        <v>294</v>
      </c>
      <c r="C3277" s="320">
        <v>2011</v>
      </c>
      <c r="D3277" s="322" t="s">
        <v>214</v>
      </c>
      <c r="E3277" s="331" t="s">
        <v>145</v>
      </c>
      <c r="F3277" s="320" t="str">
        <f t="shared" si="51"/>
        <v>NO_X_2011_1000 NAC_10_3_3</v>
      </c>
      <c r="G3277" s="663"/>
    </row>
    <row r="3278" spans="1:7" ht="13.5" thickBot="1" x14ac:dyDescent="0.25">
      <c r="A3278" s="369" t="str">
        <f>Cover!$G$25</f>
        <v>NO</v>
      </c>
      <c r="B3278" s="322" t="s">
        <v>294</v>
      </c>
      <c r="C3278" s="320">
        <v>2011</v>
      </c>
      <c r="D3278" s="322" t="s">
        <v>214</v>
      </c>
      <c r="E3278" s="331" t="s">
        <v>146</v>
      </c>
      <c r="F3278" s="320" t="str">
        <f t="shared" si="51"/>
        <v>NO_X_2011_1000 NAC_10_3_4</v>
      </c>
      <c r="G3278" s="663"/>
    </row>
    <row r="3279" spans="1:7" ht="13.5" thickBot="1" x14ac:dyDescent="0.25">
      <c r="A3279" s="369" t="str">
        <f>Cover!$G$25</f>
        <v>NO</v>
      </c>
      <c r="B3279" s="322" t="s">
        <v>294</v>
      </c>
      <c r="C3279" s="320">
        <v>2011</v>
      </c>
      <c r="D3279" s="322" t="s">
        <v>214</v>
      </c>
      <c r="E3279" s="331" t="s">
        <v>147</v>
      </c>
      <c r="F3279" s="320" t="str">
        <f t="shared" si="51"/>
        <v>NO_X_2011_1000 NAC_10_4</v>
      </c>
      <c r="G3279" s="663"/>
    </row>
    <row r="3280" spans="1:7" ht="13.5" thickBot="1" x14ac:dyDescent="0.25">
      <c r="A3280" s="369" t="str">
        <f>Cover!$G$25</f>
        <v>NO</v>
      </c>
      <c r="B3280" s="322" t="s">
        <v>290</v>
      </c>
      <c r="C3280" s="320">
        <v>2011</v>
      </c>
      <c r="D3280" s="322" t="s">
        <v>214</v>
      </c>
      <c r="E3280" s="331" t="s">
        <v>148</v>
      </c>
      <c r="F3280" s="320" t="str">
        <f t="shared" si="51"/>
        <v>NO_M_2011_1000 NAC_11_1</v>
      </c>
      <c r="G3280" s="663"/>
    </row>
    <row r="3281" spans="1:7" ht="13.5" thickBot="1" x14ac:dyDescent="0.25">
      <c r="A3281" s="369" t="str">
        <f>Cover!$G$25</f>
        <v>NO</v>
      </c>
      <c r="B3281" s="322" t="s">
        <v>290</v>
      </c>
      <c r="C3281" s="320">
        <v>2011</v>
      </c>
      <c r="D3281" s="322" t="s">
        <v>214</v>
      </c>
      <c r="E3281" s="331" t="s">
        <v>149</v>
      </c>
      <c r="F3281" s="320" t="str">
        <f t="shared" si="51"/>
        <v>NO_M_2011_1000 NAC_11_1_C</v>
      </c>
      <c r="G3281" s="663"/>
    </row>
    <row r="3282" spans="1:7" ht="13.5" thickBot="1" x14ac:dyDescent="0.25">
      <c r="A3282" s="369" t="str">
        <f>Cover!$G$25</f>
        <v>NO</v>
      </c>
      <c r="B3282" s="322" t="s">
        <v>290</v>
      </c>
      <c r="C3282" s="320">
        <v>2011</v>
      </c>
      <c r="D3282" s="322" t="s">
        <v>214</v>
      </c>
      <c r="E3282" s="331" t="s">
        <v>150</v>
      </c>
      <c r="F3282" s="320" t="str">
        <f t="shared" si="51"/>
        <v>NO_M_2011_1000 NAC_11_1_NC</v>
      </c>
      <c r="G3282" s="663"/>
    </row>
    <row r="3283" spans="1:7" ht="13.5" thickBot="1" x14ac:dyDescent="0.25">
      <c r="A3283" s="369" t="str">
        <f>Cover!$G$25</f>
        <v>NO</v>
      </c>
      <c r="B3283" s="322" t="s">
        <v>290</v>
      </c>
      <c r="C3283" s="320">
        <v>2011</v>
      </c>
      <c r="D3283" s="322" t="s">
        <v>214</v>
      </c>
      <c r="E3283" s="331" t="s">
        <v>151</v>
      </c>
      <c r="F3283" s="320" t="str">
        <f t="shared" si="51"/>
        <v>NO_M_2011_1000 NAC_11_1_NC_T</v>
      </c>
      <c r="G3283" s="663"/>
    </row>
    <row r="3284" spans="1:7" ht="13.5" thickBot="1" x14ac:dyDescent="0.25">
      <c r="A3284" s="369" t="str">
        <f>Cover!$G$25</f>
        <v>NO</v>
      </c>
      <c r="B3284" s="322" t="s">
        <v>290</v>
      </c>
      <c r="C3284" s="320">
        <v>2011</v>
      </c>
      <c r="D3284" s="322" t="s">
        <v>214</v>
      </c>
      <c r="E3284" s="331" t="s">
        <v>152</v>
      </c>
      <c r="F3284" s="320" t="str">
        <f t="shared" si="51"/>
        <v>NO_M_2011_1000 NAC_11_2</v>
      </c>
      <c r="G3284" s="663"/>
    </row>
    <row r="3285" spans="1:7" ht="13.5" thickBot="1" x14ac:dyDescent="0.25">
      <c r="A3285" s="369" t="str">
        <f>Cover!$G$25</f>
        <v>NO</v>
      </c>
      <c r="B3285" s="322" t="s">
        <v>290</v>
      </c>
      <c r="C3285" s="320">
        <v>2011</v>
      </c>
      <c r="D3285" s="322" t="s">
        <v>214</v>
      </c>
      <c r="E3285" s="331" t="s">
        <v>153</v>
      </c>
      <c r="F3285" s="320" t="str">
        <f t="shared" si="51"/>
        <v>NO_M_2011_1000 NAC_11_3</v>
      </c>
      <c r="G3285" s="663"/>
    </row>
    <row r="3286" spans="1:7" ht="13.5" thickBot="1" x14ac:dyDescent="0.25">
      <c r="A3286" s="369" t="str">
        <f>Cover!$G$25</f>
        <v>NO</v>
      </c>
      <c r="B3286" s="322" t="s">
        <v>290</v>
      </c>
      <c r="C3286" s="320">
        <v>2011</v>
      </c>
      <c r="D3286" s="322" t="s">
        <v>214</v>
      </c>
      <c r="E3286" s="331" t="s">
        <v>154</v>
      </c>
      <c r="F3286" s="320" t="str">
        <f t="shared" si="51"/>
        <v>NO_M_2011_1000 NAC_11_4</v>
      </c>
      <c r="G3286" s="663"/>
    </row>
    <row r="3287" spans="1:7" ht="13.5" thickBot="1" x14ac:dyDescent="0.25">
      <c r="A3287" s="369" t="str">
        <f>Cover!$G$25</f>
        <v>NO</v>
      </c>
      <c r="B3287" s="322" t="s">
        <v>290</v>
      </c>
      <c r="C3287" s="320">
        <v>2011</v>
      </c>
      <c r="D3287" s="322" t="s">
        <v>214</v>
      </c>
      <c r="E3287" s="331" t="s">
        <v>155</v>
      </c>
      <c r="F3287" s="320" t="str">
        <f t="shared" si="51"/>
        <v>NO_M_2011_1000 NAC_11_5</v>
      </c>
      <c r="G3287" s="663"/>
    </row>
    <row r="3288" spans="1:7" ht="13.5" thickBot="1" x14ac:dyDescent="0.25">
      <c r="A3288" s="369" t="str">
        <f>Cover!$G$25</f>
        <v>NO</v>
      </c>
      <c r="B3288" s="322" t="s">
        <v>290</v>
      </c>
      <c r="C3288" s="320">
        <v>2011</v>
      </c>
      <c r="D3288" s="322" t="s">
        <v>214</v>
      </c>
      <c r="E3288" s="331" t="s">
        <v>170</v>
      </c>
      <c r="F3288" s="320" t="str">
        <f t="shared" si="51"/>
        <v>NO_M_2011_1000 NAC_11_6</v>
      </c>
      <c r="G3288" s="663"/>
    </row>
    <row r="3289" spans="1:7" ht="13.5" thickBot="1" x14ac:dyDescent="0.25">
      <c r="A3289" s="369" t="str">
        <f>Cover!$G$25</f>
        <v>NO</v>
      </c>
      <c r="B3289" s="322" t="s">
        <v>290</v>
      </c>
      <c r="C3289" s="320">
        <v>2011</v>
      </c>
      <c r="D3289" s="322" t="s">
        <v>214</v>
      </c>
      <c r="E3289" s="331" t="s">
        <v>171</v>
      </c>
      <c r="F3289" s="320" t="str">
        <f t="shared" si="51"/>
        <v>NO_M_2011_1000 NAC_11_7</v>
      </c>
      <c r="G3289" s="663"/>
    </row>
    <row r="3290" spans="1:7" ht="13.5" thickBot="1" x14ac:dyDescent="0.25">
      <c r="A3290" s="369" t="str">
        <f>Cover!$G$25</f>
        <v>NO</v>
      </c>
      <c r="B3290" s="322" t="s">
        <v>290</v>
      </c>
      <c r="C3290" s="320">
        <v>2011</v>
      </c>
      <c r="D3290" s="322" t="s">
        <v>214</v>
      </c>
      <c r="E3290" s="331" t="s">
        <v>172</v>
      </c>
      <c r="F3290" s="320" t="str">
        <f t="shared" si="51"/>
        <v>NO_M_2011_1000 NAC_11_7_1</v>
      </c>
      <c r="G3290" s="663"/>
    </row>
    <row r="3291" spans="1:7" ht="13.5" thickBot="1" x14ac:dyDescent="0.25">
      <c r="A3291" s="369" t="str">
        <f>Cover!$G$25</f>
        <v>NO</v>
      </c>
      <c r="B3291" s="322" t="s">
        <v>290</v>
      </c>
      <c r="C3291" s="320">
        <v>2011</v>
      </c>
      <c r="D3291" s="322" t="s">
        <v>214</v>
      </c>
      <c r="E3291" s="331" t="s">
        <v>156</v>
      </c>
      <c r="F3291" s="320" t="str">
        <f t="shared" si="51"/>
        <v>NO_M_2011_1000 NAC_12_1</v>
      </c>
      <c r="G3291" s="663"/>
    </row>
    <row r="3292" spans="1:7" ht="13.5" thickBot="1" x14ac:dyDescent="0.25">
      <c r="A3292" s="369" t="str">
        <f>Cover!$G$25</f>
        <v>NO</v>
      </c>
      <c r="B3292" s="322" t="s">
        <v>290</v>
      </c>
      <c r="C3292" s="320">
        <v>2011</v>
      </c>
      <c r="D3292" s="322" t="s">
        <v>214</v>
      </c>
      <c r="E3292" s="331" t="s">
        <v>157</v>
      </c>
      <c r="F3292" s="320" t="str">
        <f t="shared" si="51"/>
        <v>NO_M_2011_1000 NAC_12_2</v>
      </c>
      <c r="G3292" s="663"/>
    </row>
    <row r="3293" spans="1:7" ht="13.5" thickBot="1" x14ac:dyDescent="0.25">
      <c r="A3293" s="369" t="str">
        <f>Cover!$G$25</f>
        <v>NO</v>
      </c>
      <c r="B3293" s="322" t="s">
        <v>290</v>
      </c>
      <c r="C3293" s="320">
        <v>2011</v>
      </c>
      <c r="D3293" s="322" t="s">
        <v>214</v>
      </c>
      <c r="E3293" s="331" t="s">
        <v>158</v>
      </c>
      <c r="F3293" s="320" t="str">
        <f t="shared" si="51"/>
        <v>NO_M_2011_1000 NAC_12_3</v>
      </c>
      <c r="G3293" s="663"/>
    </row>
    <row r="3294" spans="1:7" ht="13.5" thickBot="1" x14ac:dyDescent="0.25">
      <c r="A3294" s="369" t="str">
        <f>Cover!$G$25</f>
        <v>NO</v>
      </c>
      <c r="B3294" s="322" t="s">
        <v>290</v>
      </c>
      <c r="C3294" s="320">
        <v>2011</v>
      </c>
      <c r="D3294" s="322" t="s">
        <v>214</v>
      </c>
      <c r="E3294" s="331" t="s">
        <v>159</v>
      </c>
      <c r="F3294" s="320" t="str">
        <f t="shared" si="51"/>
        <v>NO_M_2011_1000 NAC_12_4</v>
      </c>
      <c r="G3294" s="663"/>
    </row>
    <row r="3295" spans="1:7" ht="13.5" thickBot="1" x14ac:dyDescent="0.25">
      <c r="A3295" s="369" t="str">
        <f>Cover!$G$25</f>
        <v>NO</v>
      </c>
      <c r="B3295" s="329" t="s">
        <v>290</v>
      </c>
      <c r="C3295" s="320">
        <v>2011</v>
      </c>
      <c r="D3295" s="329" t="s">
        <v>214</v>
      </c>
      <c r="E3295" s="339" t="s">
        <v>160</v>
      </c>
      <c r="F3295" s="320" t="str">
        <f t="shared" si="51"/>
        <v>NO_M_2011_1000 NAC_12_5</v>
      </c>
      <c r="G3295" s="663"/>
    </row>
    <row r="3296" spans="1:7" ht="13.5" thickBot="1" x14ac:dyDescent="0.25">
      <c r="A3296" s="369" t="str">
        <f>Cover!$G$25</f>
        <v>NO</v>
      </c>
      <c r="B3296" s="324" t="s">
        <v>290</v>
      </c>
      <c r="C3296" s="320">
        <v>2011</v>
      </c>
      <c r="D3296" s="324" t="s">
        <v>214</v>
      </c>
      <c r="E3296" s="338" t="s">
        <v>161</v>
      </c>
      <c r="F3296" s="320" t="str">
        <f t="shared" si="51"/>
        <v>NO_M_2011_1000 NAC_12_6</v>
      </c>
      <c r="G3296" s="663"/>
    </row>
    <row r="3297" spans="1:7" ht="13.5" thickBot="1" x14ac:dyDescent="0.25">
      <c r="A3297" s="369" t="str">
        <f>Cover!$G$25</f>
        <v>NO</v>
      </c>
      <c r="B3297" s="322" t="s">
        <v>290</v>
      </c>
      <c r="C3297" s="320">
        <v>2011</v>
      </c>
      <c r="D3297" s="322" t="s">
        <v>214</v>
      </c>
      <c r="E3297" s="331" t="s">
        <v>162</v>
      </c>
      <c r="F3297" s="320" t="str">
        <f t="shared" si="51"/>
        <v>NO_M_2011_1000 NAC_12_6_1</v>
      </c>
      <c r="G3297" s="663"/>
    </row>
    <row r="3298" spans="1:7" ht="13.5" thickBot="1" x14ac:dyDescent="0.25">
      <c r="A3298" s="369" t="str">
        <f>Cover!$G$25</f>
        <v>NO</v>
      </c>
      <c r="B3298" s="322" t="s">
        <v>290</v>
      </c>
      <c r="C3298" s="320">
        <v>2011</v>
      </c>
      <c r="D3298" s="322" t="s">
        <v>214</v>
      </c>
      <c r="E3298" s="331" t="s">
        <v>163</v>
      </c>
      <c r="F3298" s="320" t="str">
        <f t="shared" si="51"/>
        <v>NO_M_2011_1000 NAC_12_6_2</v>
      </c>
      <c r="G3298" s="663"/>
    </row>
    <row r="3299" spans="1:7" ht="13.5" thickBot="1" x14ac:dyDescent="0.25">
      <c r="A3299" s="369" t="str">
        <f>Cover!$G$25</f>
        <v>NO</v>
      </c>
      <c r="B3299" s="322" t="s">
        <v>290</v>
      </c>
      <c r="C3299" s="320">
        <v>2011</v>
      </c>
      <c r="D3299" s="322" t="s">
        <v>214</v>
      </c>
      <c r="E3299" s="331" t="s">
        <v>165</v>
      </c>
      <c r="F3299" s="320" t="str">
        <f t="shared" si="51"/>
        <v>NO_M_2011_1000 NAC_12_6_3</v>
      </c>
      <c r="G3299" s="663"/>
    </row>
    <row r="3300" spans="1:7" ht="13.5" thickBot="1" x14ac:dyDescent="0.25">
      <c r="A3300" s="369" t="str">
        <f>Cover!$G$25</f>
        <v>NO</v>
      </c>
      <c r="B3300" s="322" t="s">
        <v>290</v>
      </c>
      <c r="C3300" s="320">
        <v>2011</v>
      </c>
      <c r="D3300" s="322" t="s">
        <v>214</v>
      </c>
      <c r="E3300" s="331" t="s">
        <v>166</v>
      </c>
      <c r="F3300" s="320" t="str">
        <f t="shared" si="51"/>
        <v>NO_M_2011_1000 NAC_12_7</v>
      </c>
      <c r="G3300" s="663"/>
    </row>
    <row r="3301" spans="1:7" ht="13.5" thickBot="1" x14ac:dyDescent="0.25">
      <c r="A3301" s="369" t="str">
        <f>Cover!$G$25</f>
        <v>NO</v>
      </c>
      <c r="B3301" s="322" t="s">
        <v>290</v>
      </c>
      <c r="C3301" s="320">
        <v>2011</v>
      </c>
      <c r="D3301" s="322" t="s">
        <v>214</v>
      </c>
      <c r="E3301" s="331" t="s">
        <v>167</v>
      </c>
      <c r="F3301" s="320" t="str">
        <f t="shared" si="51"/>
        <v>NO_M_2011_1000 NAC_12_7_1</v>
      </c>
      <c r="G3301" s="663"/>
    </row>
    <row r="3302" spans="1:7" ht="13.5" thickBot="1" x14ac:dyDescent="0.25">
      <c r="A3302" s="369" t="str">
        <f>Cover!$G$25</f>
        <v>NO</v>
      </c>
      <c r="B3302" s="322" t="s">
        <v>290</v>
      </c>
      <c r="C3302" s="320">
        <v>2011</v>
      </c>
      <c r="D3302" s="322" t="s">
        <v>214</v>
      </c>
      <c r="E3302" s="331" t="s">
        <v>168</v>
      </c>
      <c r="F3302" s="320" t="str">
        <f t="shared" si="51"/>
        <v>NO_M_2011_1000 NAC_12_7_2</v>
      </c>
      <c r="G3302" s="663"/>
    </row>
    <row r="3303" spans="1:7" ht="13.5" thickBot="1" x14ac:dyDescent="0.25">
      <c r="A3303" s="369" t="str">
        <f>Cover!$G$25</f>
        <v>NO</v>
      </c>
      <c r="B3303" s="322" t="s">
        <v>290</v>
      </c>
      <c r="C3303" s="320">
        <v>2011</v>
      </c>
      <c r="D3303" s="322" t="s">
        <v>214</v>
      </c>
      <c r="E3303" s="331" t="s">
        <v>169</v>
      </c>
      <c r="F3303" s="320" t="str">
        <f t="shared" si="51"/>
        <v>NO_M_2011_1000 NAC_12_7_3</v>
      </c>
      <c r="G3303" s="663"/>
    </row>
    <row r="3304" spans="1:7" ht="13.5" thickBot="1" x14ac:dyDescent="0.25">
      <c r="A3304" s="369" t="str">
        <f>Cover!$G$25</f>
        <v>NO</v>
      </c>
      <c r="B3304" s="322" t="s">
        <v>294</v>
      </c>
      <c r="C3304" s="320">
        <v>2011</v>
      </c>
      <c r="D3304" s="322" t="s">
        <v>214</v>
      </c>
      <c r="E3304" s="331" t="s">
        <v>148</v>
      </c>
      <c r="F3304" s="320" t="str">
        <f t="shared" si="51"/>
        <v>NO_X_2011_1000 NAC_11_1</v>
      </c>
      <c r="G3304" s="663"/>
    </row>
    <row r="3305" spans="1:7" ht="13.5" thickBot="1" x14ac:dyDescent="0.25">
      <c r="A3305" s="369" t="str">
        <f>Cover!$G$25</f>
        <v>NO</v>
      </c>
      <c r="B3305" s="322" t="s">
        <v>294</v>
      </c>
      <c r="C3305" s="320">
        <v>2011</v>
      </c>
      <c r="D3305" s="322" t="s">
        <v>214</v>
      </c>
      <c r="E3305" s="331" t="s">
        <v>149</v>
      </c>
      <c r="F3305" s="320" t="str">
        <f t="shared" si="51"/>
        <v>NO_X_2011_1000 NAC_11_1_C</v>
      </c>
      <c r="G3305" s="663"/>
    </row>
    <row r="3306" spans="1:7" ht="13.5" thickBot="1" x14ac:dyDescent="0.25">
      <c r="A3306" s="369" t="str">
        <f>Cover!$G$25</f>
        <v>NO</v>
      </c>
      <c r="B3306" s="322" t="s">
        <v>294</v>
      </c>
      <c r="C3306" s="320">
        <v>2011</v>
      </c>
      <c r="D3306" s="322" t="s">
        <v>214</v>
      </c>
      <c r="E3306" s="331" t="s">
        <v>150</v>
      </c>
      <c r="F3306" s="320" t="str">
        <f t="shared" si="51"/>
        <v>NO_X_2011_1000 NAC_11_1_NC</v>
      </c>
      <c r="G3306" s="663"/>
    </row>
    <row r="3307" spans="1:7" ht="13.5" thickBot="1" x14ac:dyDescent="0.25">
      <c r="A3307" s="369" t="str">
        <f>Cover!$G$25</f>
        <v>NO</v>
      </c>
      <c r="B3307" s="322" t="s">
        <v>294</v>
      </c>
      <c r="C3307" s="320">
        <v>2011</v>
      </c>
      <c r="D3307" s="322" t="s">
        <v>214</v>
      </c>
      <c r="E3307" s="331" t="s">
        <v>151</v>
      </c>
      <c r="F3307" s="320" t="str">
        <f t="shared" si="51"/>
        <v>NO_X_2011_1000 NAC_11_1_NC_T</v>
      </c>
      <c r="G3307" s="663"/>
    </row>
    <row r="3308" spans="1:7" ht="13.5" thickBot="1" x14ac:dyDescent="0.25">
      <c r="A3308" s="369" t="str">
        <f>Cover!$G$25</f>
        <v>NO</v>
      </c>
      <c r="B3308" s="322" t="s">
        <v>294</v>
      </c>
      <c r="C3308" s="320">
        <v>2011</v>
      </c>
      <c r="D3308" s="322" t="s">
        <v>214</v>
      </c>
      <c r="E3308" s="331" t="s">
        <v>152</v>
      </c>
      <c r="F3308" s="320" t="str">
        <f t="shared" si="51"/>
        <v>NO_X_2011_1000 NAC_11_2</v>
      </c>
      <c r="G3308" s="663"/>
    </row>
    <row r="3309" spans="1:7" ht="13.5" thickBot="1" x14ac:dyDescent="0.25">
      <c r="A3309" s="369" t="str">
        <f>Cover!$G$25</f>
        <v>NO</v>
      </c>
      <c r="B3309" s="322" t="s">
        <v>294</v>
      </c>
      <c r="C3309" s="320">
        <v>2011</v>
      </c>
      <c r="D3309" s="322" t="s">
        <v>214</v>
      </c>
      <c r="E3309" s="331" t="s">
        <v>153</v>
      </c>
      <c r="F3309" s="320" t="str">
        <f t="shared" si="51"/>
        <v>NO_X_2011_1000 NAC_11_3</v>
      </c>
      <c r="G3309" s="663"/>
    </row>
    <row r="3310" spans="1:7" ht="13.5" thickBot="1" x14ac:dyDescent="0.25">
      <c r="A3310" s="369" t="str">
        <f>Cover!$G$25</f>
        <v>NO</v>
      </c>
      <c r="B3310" s="322" t="s">
        <v>294</v>
      </c>
      <c r="C3310" s="320">
        <v>2011</v>
      </c>
      <c r="D3310" s="322" t="s">
        <v>214</v>
      </c>
      <c r="E3310" s="331" t="s">
        <v>154</v>
      </c>
      <c r="F3310" s="320" t="str">
        <f t="shared" si="51"/>
        <v>NO_X_2011_1000 NAC_11_4</v>
      </c>
      <c r="G3310" s="663"/>
    </row>
    <row r="3311" spans="1:7" ht="13.5" thickBot="1" x14ac:dyDescent="0.25">
      <c r="A3311" s="369" t="str">
        <f>Cover!$G$25</f>
        <v>NO</v>
      </c>
      <c r="B3311" s="322" t="s">
        <v>294</v>
      </c>
      <c r="C3311" s="320">
        <v>2011</v>
      </c>
      <c r="D3311" s="322" t="s">
        <v>214</v>
      </c>
      <c r="E3311" s="331" t="s">
        <v>155</v>
      </c>
      <c r="F3311" s="320" t="str">
        <f t="shared" si="51"/>
        <v>NO_X_2011_1000 NAC_11_5</v>
      </c>
      <c r="G3311" s="663"/>
    </row>
    <row r="3312" spans="1:7" ht="13.5" thickBot="1" x14ac:dyDescent="0.25">
      <c r="A3312" s="369" t="str">
        <f>Cover!$G$25</f>
        <v>NO</v>
      </c>
      <c r="B3312" s="322" t="s">
        <v>294</v>
      </c>
      <c r="C3312" s="320">
        <v>2011</v>
      </c>
      <c r="D3312" s="322" t="s">
        <v>214</v>
      </c>
      <c r="E3312" s="331" t="s">
        <v>170</v>
      </c>
      <c r="F3312" s="320" t="str">
        <f t="shared" si="51"/>
        <v>NO_X_2011_1000 NAC_11_6</v>
      </c>
      <c r="G3312" s="663"/>
    </row>
    <row r="3313" spans="1:7" ht="13.5" thickBot="1" x14ac:dyDescent="0.25">
      <c r="A3313" s="369" t="str">
        <f>Cover!$G$25</f>
        <v>NO</v>
      </c>
      <c r="B3313" s="322" t="s">
        <v>294</v>
      </c>
      <c r="C3313" s="320">
        <v>2011</v>
      </c>
      <c r="D3313" s="322" t="s">
        <v>214</v>
      </c>
      <c r="E3313" s="331" t="s">
        <v>171</v>
      </c>
      <c r="F3313" s="320" t="str">
        <f t="shared" si="51"/>
        <v>NO_X_2011_1000 NAC_11_7</v>
      </c>
      <c r="G3313" s="663"/>
    </row>
    <row r="3314" spans="1:7" ht="13.5" thickBot="1" x14ac:dyDescent="0.25">
      <c r="A3314" s="369" t="str">
        <f>Cover!$G$25</f>
        <v>NO</v>
      </c>
      <c r="B3314" s="322" t="s">
        <v>294</v>
      </c>
      <c r="C3314" s="320">
        <v>2011</v>
      </c>
      <c r="D3314" s="322" t="s">
        <v>214</v>
      </c>
      <c r="E3314" s="331" t="s">
        <v>172</v>
      </c>
      <c r="F3314" s="320" t="str">
        <f t="shared" si="51"/>
        <v>NO_X_2011_1000 NAC_11_7_1</v>
      </c>
      <c r="G3314" s="663"/>
    </row>
    <row r="3315" spans="1:7" ht="13.5" thickBot="1" x14ac:dyDescent="0.25">
      <c r="A3315" s="369" t="str">
        <f>Cover!$G$25</f>
        <v>NO</v>
      </c>
      <c r="B3315" s="322" t="s">
        <v>294</v>
      </c>
      <c r="C3315" s="320">
        <v>2011</v>
      </c>
      <c r="D3315" s="322" t="s">
        <v>214</v>
      </c>
      <c r="E3315" s="331" t="s">
        <v>156</v>
      </c>
      <c r="F3315" s="320" t="str">
        <f t="shared" si="51"/>
        <v>NO_X_2011_1000 NAC_12_1</v>
      </c>
      <c r="G3315" s="663"/>
    </row>
    <row r="3316" spans="1:7" ht="13.5" thickBot="1" x14ac:dyDescent="0.25">
      <c r="A3316" s="369" t="str">
        <f>Cover!$G$25</f>
        <v>NO</v>
      </c>
      <c r="B3316" s="322" t="s">
        <v>294</v>
      </c>
      <c r="C3316" s="320">
        <v>2011</v>
      </c>
      <c r="D3316" s="322" t="s">
        <v>214</v>
      </c>
      <c r="E3316" s="331" t="s">
        <v>157</v>
      </c>
      <c r="F3316" s="320" t="str">
        <f t="shared" si="51"/>
        <v>NO_X_2011_1000 NAC_12_2</v>
      </c>
      <c r="G3316" s="663"/>
    </row>
    <row r="3317" spans="1:7" ht="13.5" thickBot="1" x14ac:dyDescent="0.25">
      <c r="A3317" s="369" t="str">
        <f>Cover!$G$25</f>
        <v>NO</v>
      </c>
      <c r="B3317" s="322" t="s">
        <v>294</v>
      </c>
      <c r="C3317" s="320">
        <v>2011</v>
      </c>
      <c r="D3317" s="322" t="s">
        <v>214</v>
      </c>
      <c r="E3317" s="331" t="s">
        <v>158</v>
      </c>
      <c r="F3317" s="320" t="str">
        <f t="shared" si="51"/>
        <v>NO_X_2011_1000 NAC_12_3</v>
      </c>
      <c r="G3317" s="663"/>
    </row>
    <row r="3318" spans="1:7" ht="13.5" thickBot="1" x14ac:dyDescent="0.25">
      <c r="A3318" s="369" t="str">
        <f>Cover!$G$25</f>
        <v>NO</v>
      </c>
      <c r="B3318" s="322" t="s">
        <v>294</v>
      </c>
      <c r="C3318" s="320">
        <v>2011</v>
      </c>
      <c r="D3318" s="322" t="s">
        <v>214</v>
      </c>
      <c r="E3318" s="331" t="s">
        <v>159</v>
      </c>
      <c r="F3318" s="320" t="str">
        <f t="shared" si="51"/>
        <v>NO_X_2011_1000 NAC_12_4</v>
      </c>
      <c r="G3318" s="663"/>
    </row>
    <row r="3319" spans="1:7" ht="13.5" thickBot="1" x14ac:dyDescent="0.25">
      <c r="A3319" s="369" t="str">
        <f>Cover!$G$25</f>
        <v>NO</v>
      </c>
      <c r="B3319" s="322" t="s">
        <v>294</v>
      </c>
      <c r="C3319" s="320">
        <v>2011</v>
      </c>
      <c r="D3319" s="322" t="s">
        <v>214</v>
      </c>
      <c r="E3319" s="331" t="s">
        <v>160</v>
      </c>
      <c r="F3319" s="320" t="str">
        <f t="shared" si="51"/>
        <v>NO_X_2011_1000 NAC_12_5</v>
      </c>
      <c r="G3319" s="663"/>
    </row>
    <row r="3320" spans="1:7" ht="13.5" thickBot="1" x14ac:dyDescent="0.25">
      <c r="A3320" s="369" t="str">
        <f>Cover!$G$25</f>
        <v>NO</v>
      </c>
      <c r="B3320" s="322" t="s">
        <v>294</v>
      </c>
      <c r="C3320" s="320">
        <v>2011</v>
      </c>
      <c r="D3320" s="322" t="s">
        <v>214</v>
      </c>
      <c r="E3320" s="331" t="s">
        <v>161</v>
      </c>
      <c r="F3320" s="320" t="str">
        <f t="shared" si="51"/>
        <v>NO_X_2011_1000 NAC_12_6</v>
      </c>
      <c r="G3320" s="663"/>
    </row>
    <row r="3321" spans="1:7" ht="13.5" thickBot="1" x14ac:dyDescent="0.25">
      <c r="A3321" s="369" t="str">
        <f>Cover!$G$25</f>
        <v>NO</v>
      </c>
      <c r="B3321" s="322" t="s">
        <v>294</v>
      </c>
      <c r="C3321" s="320">
        <v>2011</v>
      </c>
      <c r="D3321" s="322" t="s">
        <v>214</v>
      </c>
      <c r="E3321" s="331" t="s">
        <v>162</v>
      </c>
      <c r="F3321" s="320" t="str">
        <f t="shared" si="51"/>
        <v>NO_X_2011_1000 NAC_12_6_1</v>
      </c>
      <c r="G3321" s="663"/>
    </row>
    <row r="3322" spans="1:7" ht="13.5" thickBot="1" x14ac:dyDescent="0.25">
      <c r="A3322" s="369" t="str">
        <f>Cover!$G$25</f>
        <v>NO</v>
      </c>
      <c r="B3322" s="322" t="s">
        <v>294</v>
      </c>
      <c r="C3322" s="320">
        <v>2011</v>
      </c>
      <c r="D3322" s="322" t="s">
        <v>214</v>
      </c>
      <c r="E3322" s="331" t="s">
        <v>163</v>
      </c>
      <c r="F3322" s="320" t="str">
        <f t="shared" si="51"/>
        <v>NO_X_2011_1000 NAC_12_6_2</v>
      </c>
      <c r="G3322" s="663"/>
    </row>
    <row r="3323" spans="1:7" ht="13.5" thickBot="1" x14ac:dyDescent="0.25">
      <c r="A3323" s="369" t="str">
        <f>Cover!$G$25</f>
        <v>NO</v>
      </c>
      <c r="B3323" s="322" t="s">
        <v>294</v>
      </c>
      <c r="C3323" s="320">
        <v>2011</v>
      </c>
      <c r="D3323" s="322" t="s">
        <v>214</v>
      </c>
      <c r="E3323" s="331" t="s">
        <v>165</v>
      </c>
      <c r="F3323" s="320" t="str">
        <f t="shared" si="51"/>
        <v>NO_X_2011_1000 NAC_12_6_3</v>
      </c>
      <c r="G3323" s="663"/>
    </row>
    <row r="3324" spans="1:7" ht="13.5" thickBot="1" x14ac:dyDescent="0.25">
      <c r="A3324" s="369" t="str">
        <f>Cover!$G$25</f>
        <v>NO</v>
      </c>
      <c r="B3324" s="322" t="s">
        <v>294</v>
      </c>
      <c r="C3324" s="320">
        <v>2011</v>
      </c>
      <c r="D3324" s="322" t="s">
        <v>214</v>
      </c>
      <c r="E3324" s="331" t="s">
        <v>166</v>
      </c>
      <c r="F3324" s="320" t="str">
        <f t="shared" si="51"/>
        <v>NO_X_2011_1000 NAC_12_7</v>
      </c>
      <c r="G3324" s="663"/>
    </row>
    <row r="3325" spans="1:7" ht="13.5" thickBot="1" x14ac:dyDescent="0.25">
      <c r="A3325" s="369" t="str">
        <f>Cover!$G$25</f>
        <v>NO</v>
      </c>
      <c r="B3325" s="322" t="s">
        <v>294</v>
      </c>
      <c r="C3325" s="320">
        <v>2011</v>
      </c>
      <c r="D3325" s="322" t="s">
        <v>214</v>
      </c>
      <c r="E3325" s="331" t="s">
        <v>167</v>
      </c>
      <c r="F3325" s="320" t="str">
        <f t="shared" si="51"/>
        <v>NO_X_2011_1000 NAC_12_7_1</v>
      </c>
      <c r="G3325" s="663"/>
    </row>
    <row r="3326" spans="1:7" ht="13.5" thickBot="1" x14ac:dyDescent="0.25">
      <c r="A3326" s="369" t="str">
        <f>Cover!$G$25</f>
        <v>NO</v>
      </c>
      <c r="B3326" s="322" t="s">
        <v>294</v>
      </c>
      <c r="C3326" s="320">
        <v>2011</v>
      </c>
      <c r="D3326" s="322" t="s">
        <v>214</v>
      </c>
      <c r="E3326" s="331" t="s">
        <v>168</v>
      </c>
      <c r="F3326" s="320" t="str">
        <f t="shared" si="51"/>
        <v>NO_X_2011_1000 NAC_12_7_2</v>
      </c>
      <c r="G3326" s="663"/>
    </row>
    <row r="3327" spans="1:7" ht="13.5" thickBot="1" x14ac:dyDescent="0.25">
      <c r="A3327" s="369" t="str">
        <f>Cover!$G$25</f>
        <v>NO</v>
      </c>
      <c r="B3327" s="322" t="s">
        <v>294</v>
      </c>
      <c r="C3327" s="320">
        <v>2011</v>
      </c>
      <c r="D3327" s="322" t="s">
        <v>214</v>
      </c>
      <c r="E3327" s="331" t="s">
        <v>169</v>
      </c>
      <c r="F3327" s="320" t="str">
        <f t="shared" si="51"/>
        <v>NO_X_2011_1000 NAC_12_7_3</v>
      </c>
      <c r="G3327" s="663"/>
    </row>
    <row r="3328" spans="1:7" ht="13.5" thickBot="1" x14ac:dyDescent="0.25">
      <c r="A3328" s="369" t="str">
        <f>Cover!$G$25</f>
        <v>NO</v>
      </c>
      <c r="B3328" s="322" t="s">
        <v>290</v>
      </c>
      <c r="C3328" s="320">
        <v>2011</v>
      </c>
      <c r="D3328" s="322" t="s">
        <v>291</v>
      </c>
      <c r="E3328" s="331" t="s">
        <v>222</v>
      </c>
      <c r="F3328" s="320" t="str">
        <f t="shared" si="51"/>
        <v>NO_M_2011_1000 m3_ST_1_2_C</v>
      </c>
      <c r="G3328" s="663"/>
    </row>
    <row r="3329" spans="1:7" ht="13.5" thickBot="1" x14ac:dyDescent="0.25">
      <c r="A3329" s="369" t="str">
        <f>Cover!$G$25</f>
        <v>NO</v>
      </c>
      <c r="B3329" s="322" t="s">
        <v>290</v>
      </c>
      <c r="C3329" s="320">
        <v>2011</v>
      </c>
      <c r="D3329" s="322" t="s">
        <v>291</v>
      </c>
      <c r="E3329" s="331" t="s">
        <v>223</v>
      </c>
      <c r="F3329" s="320" t="str">
        <f t="shared" si="51"/>
        <v>NO_M_2011_1000 m3_ST_1_2_C_1</v>
      </c>
      <c r="G3329" s="663"/>
    </row>
    <row r="3330" spans="1:7" ht="13.5" thickBot="1" x14ac:dyDescent="0.25">
      <c r="A3330" s="369" t="str">
        <f>Cover!$G$25</f>
        <v>NO</v>
      </c>
      <c r="B3330" s="322" t="s">
        <v>290</v>
      </c>
      <c r="C3330" s="320">
        <v>2011</v>
      </c>
      <c r="D3330" s="322" t="s">
        <v>291</v>
      </c>
      <c r="E3330" s="331" t="s">
        <v>224</v>
      </c>
      <c r="F3330" s="320" t="str">
        <f t="shared" si="51"/>
        <v>NO_M_2011_1000 m3_ST_1_2_C_1_1</v>
      </c>
      <c r="G3330" s="663"/>
    </row>
    <row r="3331" spans="1:7" ht="13.5" thickBot="1" x14ac:dyDescent="0.25">
      <c r="A3331" s="369" t="str">
        <f>Cover!$G$25</f>
        <v>NO</v>
      </c>
      <c r="B3331" s="322" t="s">
        <v>290</v>
      </c>
      <c r="C3331" s="320">
        <v>2011</v>
      </c>
      <c r="D3331" s="322" t="s">
        <v>291</v>
      </c>
      <c r="E3331" s="331" t="s">
        <v>225</v>
      </c>
      <c r="F3331" s="320" t="str">
        <f t="shared" ref="F3331:F3394" si="52">CONCATENATE(A3331,"_",B3331,"_",C3331,"_",D3331,"_",E3331)</f>
        <v>NO_M_2011_1000 m3_ST_1_2_C_2_1</v>
      </c>
      <c r="G3331" s="663"/>
    </row>
    <row r="3332" spans="1:7" ht="13.5" thickBot="1" x14ac:dyDescent="0.25">
      <c r="A3332" s="369" t="str">
        <f>Cover!$G$25</f>
        <v>NO</v>
      </c>
      <c r="B3332" s="322" t="s">
        <v>290</v>
      </c>
      <c r="C3332" s="320">
        <v>2011</v>
      </c>
      <c r="D3332" s="322" t="s">
        <v>291</v>
      </c>
      <c r="E3332" s="331" t="s">
        <v>226</v>
      </c>
      <c r="F3332" s="320" t="str">
        <f t="shared" si="52"/>
        <v>NO_M_2011_1000 m3_ST_1_2_C_2</v>
      </c>
      <c r="G3332" s="663"/>
    </row>
    <row r="3333" spans="1:7" ht="13.5" thickBot="1" x14ac:dyDescent="0.25">
      <c r="A3333" s="369" t="str">
        <f>Cover!$G$25</f>
        <v>NO</v>
      </c>
      <c r="B3333" s="322" t="s">
        <v>290</v>
      </c>
      <c r="C3333" s="320">
        <v>2011</v>
      </c>
      <c r="D3333" s="322" t="s">
        <v>291</v>
      </c>
      <c r="E3333" s="331" t="s">
        <v>239</v>
      </c>
      <c r="F3333" s="320" t="str">
        <f t="shared" si="52"/>
        <v>NO_M_2011_1000 m3_ST_1_2_C_1_2</v>
      </c>
      <c r="G3333" s="663"/>
    </row>
    <row r="3334" spans="1:7" ht="13.5" thickBot="1" x14ac:dyDescent="0.25">
      <c r="A3334" s="369" t="str">
        <f>Cover!$G$25</f>
        <v>NO</v>
      </c>
      <c r="B3334" s="322" t="s">
        <v>290</v>
      </c>
      <c r="C3334" s="320">
        <v>2011</v>
      </c>
      <c r="D3334" s="322" t="s">
        <v>291</v>
      </c>
      <c r="E3334" s="331" t="s">
        <v>240</v>
      </c>
      <c r="F3334" s="320" t="str">
        <f t="shared" si="52"/>
        <v>NO_M_2011_1000 m3_ST_1_2_C_2_2</v>
      </c>
      <c r="G3334" s="663"/>
    </row>
    <row r="3335" spans="1:7" ht="13.5" thickBot="1" x14ac:dyDescent="0.25">
      <c r="A3335" s="369" t="str">
        <f>Cover!$G$25</f>
        <v>NO</v>
      </c>
      <c r="B3335" s="322" t="s">
        <v>290</v>
      </c>
      <c r="C3335" s="320">
        <v>2011</v>
      </c>
      <c r="D3335" s="322" t="s">
        <v>291</v>
      </c>
      <c r="E3335" s="331" t="s">
        <v>241</v>
      </c>
      <c r="F3335" s="320" t="str">
        <f t="shared" si="52"/>
        <v>NO_M_2011_1000 m3_ST_1_2_C_3</v>
      </c>
      <c r="G3335" s="663"/>
    </row>
    <row r="3336" spans="1:7" ht="13.5" thickBot="1" x14ac:dyDescent="0.25">
      <c r="A3336" s="369" t="str">
        <f>Cover!$G$25</f>
        <v>NO</v>
      </c>
      <c r="B3336" s="322" t="s">
        <v>290</v>
      </c>
      <c r="C3336" s="320">
        <v>2011</v>
      </c>
      <c r="D3336" s="322" t="s">
        <v>291</v>
      </c>
      <c r="E3336" s="331" t="s">
        <v>242</v>
      </c>
      <c r="F3336" s="320" t="str">
        <f t="shared" si="52"/>
        <v>NO_M_2011_1000 m3_ST_1_2_C_1_3</v>
      </c>
      <c r="G3336" s="663"/>
    </row>
    <row r="3337" spans="1:7" ht="13.5" thickBot="1" x14ac:dyDescent="0.25">
      <c r="A3337" s="369" t="str">
        <f>Cover!$G$25</f>
        <v>NO</v>
      </c>
      <c r="B3337" s="322" t="s">
        <v>290</v>
      </c>
      <c r="C3337" s="320">
        <v>2011</v>
      </c>
      <c r="D3337" s="322" t="s">
        <v>291</v>
      </c>
      <c r="E3337" s="331" t="s">
        <v>243</v>
      </c>
      <c r="F3337" s="320" t="str">
        <f t="shared" si="52"/>
        <v>NO_M_2011_1000 m3_ST_1_2_C_2_3</v>
      </c>
      <c r="G3337" s="663"/>
    </row>
    <row r="3338" spans="1:7" ht="13.5" thickBot="1" x14ac:dyDescent="0.25">
      <c r="A3338" s="369" t="str">
        <f>Cover!$G$25</f>
        <v>NO</v>
      </c>
      <c r="B3338" s="322" t="s">
        <v>290</v>
      </c>
      <c r="C3338" s="320">
        <v>2011</v>
      </c>
      <c r="D3338" s="322" t="s">
        <v>291</v>
      </c>
      <c r="E3338" s="331" t="s">
        <v>244</v>
      </c>
      <c r="F3338" s="320" t="str">
        <f t="shared" si="52"/>
        <v>NO_M_2011_1000 m3_ST_1_2_NC</v>
      </c>
      <c r="G3338" s="663"/>
    </row>
    <row r="3339" spans="1:7" ht="13.5" thickBot="1" x14ac:dyDescent="0.25">
      <c r="A3339" s="369" t="str">
        <f>Cover!$G$25</f>
        <v>NO</v>
      </c>
      <c r="B3339" s="322" t="s">
        <v>290</v>
      </c>
      <c r="C3339" s="320">
        <v>2011</v>
      </c>
      <c r="D3339" s="322" t="s">
        <v>291</v>
      </c>
      <c r="E3339" s="331" t="s">
        <v>245</v>
      </c>
      <c r="F3339" s="320" t="str">
        <f t="shared" si="52"/>
        <v>NO_M_2011_1000 m3_ST_1_2_NC_1</v>
      </c>
      <c r="G3339" s="663"/>
    </row>
    <row r="3340" spans="1:7" ht="13.5" thickBot="1" x14ac:dyDescent="0.25">
      <c r="A3340" s="369" t="str">
        <f>Cover!$G$25</f>
        <v>NO</v>
      </c>
      <c r="B3340" s="322" t="s">
        <v>290</v>
      </c>
      <c r="C3340" s="320">
        <v>2011</v>
      </c>
      <c r="D3340" s="322" t="s">
        <v>291</v>
      </c>
      <c r="E3340" s="331" t="s">
        <v>246</v>
      </c>
      <c r="F3340" s="320" t="str">
        <f t="shared" si="52"/>
        <v>NO_M_2011_1000 m3_ST_1_2_NC_1_1</v>
      </c>
      <c r="G3340" s="663"/>
    </row>
    <row r="3341" spans="1:7" ht="13.5" thickBot="1" x14ac:dyDescent="0.25">
      <c r="A3341" s="369" t="str">
        <f>Cover!$G$25</f>
        <v>NO</v>
      </c>
      <c r="B3341" s="322" t="s">
        <v>290</v>
      </c>
      <c r="C3341" s="320">
        <v>2011</v>
      </c>
      <c r="D3341" s="322" t="s">
        <v>291</v>
      </c>
      <c r="E3341" s="331" t="s">
        <v>247</v>
      </c>
      <c r="F3341" s="320" t="str">
        <f t="shared" si="52"/>
        <v>NO_M_2011_1000 m3_ST_1_2_NC_2_1</v>
      </c>
      <c r="G3341" s="663"/>
    </row>
    <row r="3342" spans="1:7" ht="13.5" thickBot="1" x14ac:dyDescent="0.25">
      <c r="A3342" s="369" t="str">
        <f>Cover!$G$25</f>
        <v>NO</v>
      </c>
      <c r="B3342" s="322" t="s">
        <v>290</v>
      </c>
      <c r="C3342" s="320">
        <v>2011</v>
      </c>
      <c r="D3342" s="322" t="s">
        <v>291</v>
      </c>
      <c r="E3342" s="331" t="s">
        <v>248</v>
      </c>
      <c r="F3342" s="320" t="str">
        <f t="shared" si="52"/>
        <v>NO_M_2011_1000 m3_ST_1_2_NC_2</v>
      </c>
      <c r="G3342" s="663"/>
    </row>
    <row r="3343" spans="1:7" ht="13.5" thickBot="1" x14ac:dyDescent="0.25">
      <c r="A3343" s="369" t="str">
        <f>Cover!$G$25</f>
        <v>NO</v>
      </c>
      <c r="B3343" s="322" t="s">
        <v>290</v>
      </c>
      <c r="C3343" s="320">
        <v>2011</v>
      </c>
      <c r="D3343" s="322" t="s">
        <v>291</v>
      </c>
      <c r="E3343" s="331" t="s">
        <v>249</v>
      </c>
      <c r="F3343" s="320" t="str">
        <f t="shared" si="52"/>
        <v>NO_M_2011_1000 m3_ST_1_2_NC_1_2</v>
      </c>
      <c r="G3343" s="663"/>
    </row>
    <row r="3344" spans="1:7" ht="13.5" thickBot="1" x14ac:dyDescent="0.25">
      <c r="A3344" s="369" t="str">
        <f>Cover!$G$25</f>
        <v>NO</v>
      </c>
      <c r="B3344" s="322" t="s">
        <v>290</v>
      </c>
      <c r="C3344" s="320">
        <v>2011</v>
      </c>
      <c r="D3344" s="322" t="s">
        <v>291</v>
      </c>
      <c r="E3344" s="331" t="s">
        <v>250</v>
      </c>
      <c r="F3344" s="320" t="str">
        <f t="shared" si="52"/>
        <v>NO_M_2011_1000 m3_ST_1_2_NC_2_2</v>
      </c>
      <c r="G3344" s="663"/>
    </row>
    <row r="3345" spans="1:7" ht="13.5" thickBot="1" x14ac:dyDescent="0.25">
      <c r="A3345" s="369" t="str">
        <f>Cover!$G$25</f>
        <v>NO</v>
      </c>
      <c r="B3345" s="322" t="s">
        <v>290</v>
      </c>
      <c r="C3345" s="320">
        <v>2011</v>
      </c>
      <c r="D3345" s="322" t="s">
        <v>291</v>
      </c>
      <c r="E3345" s="331" t="s">
        <v>251</v>
      </c>
      <c r="F3345" s="320" t="str">
        <f t="shared" si="52"/>
        <v>NO_M_2011_1000 m3_ST_1_2_NC_3</v>
      </c>
      <c r="G3345" s="663"/>
    </row>
    <row r="3346" spans="1:7" ht="13.5" thickBot="1" x14ac:dyDescent="0.25">
      <c r="A3346" s="369" t="str">
        <f>Cover!$G$25</f>
        <v>NO</v>
      </c>
      <c r="B3346" s="322" t="s">
        <v>290</v>
      </c>
      <c r="C3346" s="320">
        <v>2011</v>
      </c>
      <c r="D3346" s="322" t="s">
        <v>291</v>
      </c>
      <c r="E3346" s="331" t="s">
        <v>252</v>
      </c>
      <c r="F3346" s="320" t="str">
        <f t="shared" si="52"/>
        <v>NO_M_2011_1000 m3_ST_1_2_NC_1_3</v>
      </c>
      <c r="G3346" s="663"/>
    </row>
    <row r="3347" spans="1:7" ht="13.5" thickBot="1" x14ac:dyDescent="0.25">
      <c r="A3347" s="369" t="str">
        <f>Cover!$G$25</f>
        <v>NO</v>
      </c>
      <c r="B3347" s="322" t="s">
        <v>290</v>
      </c>
      <c r="C3347" s="320">
        <v>2011</v>
      </c>
      <c r="D3347" s="322" t="s">
        <v>291</v>
      </c>
      <c r="E3347" s="331" t="s">
        <v>253</v>
      </c>
      <c r="F3347" s="320" t="str">
        <f t="shared" si="52"/>
        <v>NO_M_2011_1000 m3_ST_1_2_NC_2_3</v>
      </c>
      <c r="G3347" s="663"/>
    </row>
    <row r="3348" spans="1:7" ht="13.5" thickBot="1" x14ac:dyDescent="0.25">
      <c r="A3348" s="369" t="str">
        <f>Cover!$G$25</f>
        <v>NO</v>
      </c>
      <c r="B3348" s="322" t="s">
        <v>290</v>
      </c>
      <c r="C3348" s="320">
        <v>2011</v>
      </c>
      <c r="D3348" s="322" t="s">
        <v>291</v>
      </c>
      <c r="E3348" s="331" t="s">
        <v>254</v>
      </c>
      <c r="F3348" s="320" t="str">
        <f t="shared" si="52"/>
        <v>NO_M_2011_1000 m3_ST_1_2_NC_4</v>
      </c>
      <c r="G3348" s="663"/>
    </row>
    <row r="3349" spans="1:7" ht="13.5" thickBot="1" x14ac:dyDescent="0.25">
      <c r="A3349" s="369" t="str">
        <f>Cover!$G$25</f>
        <v>NO</v>
      </c>
      <c r="B3349" s="340" t="s">
        <v>290</v>
      </c>
      <c r="C3349" s="320">
        <v>2011</v>
      </c>
      <c r="D3349" s="340" t="s">
        <v>291</v>
      </c>
      <c r="E3349" s="344" t="s">
        <v>255</v>
      </c>
      <c r="F3349" s="320" t="str">
        <f t="shared" si="52"/>
        <v>NO_M_2011_1000 m3_ST_1_2_NC_5</v>
      </c>
      <c r="G3349" s="663"/>
    </row>
    <row r="3350" spans="1:7" ht="13.5" thickBot="1" x14ac:dyDescent="0.25">
      <c r="A3350" s="369" t="str">
        <f>Cover!$G$25</f>
        <v>NO</v>
      </c>
      <c r="B3350" s="324" t="s">
        <v>290</v>
      </c>
      <c r="C3350" s="320">
        <v>2011</v>
      </c>
      <c r="D3350" s="324" t="s">
        <v>291</v>
      </c>
      <c r="E3350" s="338" t="s">
        <v>256</v>
      </c>
      <c r="F3350" s="320" t="str">
        <f t="shared" si="52"/>
        <v>NO_M_2011_1000 m3_ST_5_C</v>
      </c>
      <c r="G3350" s="663"/>
    </row>
    <row r="3351" spans="1:7" ht="13.5" thickBot="1" x14ac:dyDescent="0.25">
      <c r="A3351" s="369" t="str">
        <f>Cover!$G$25</f>
        <v>NO</v>
      </c>
      <c r="B3351" s="322" t="s">
        <v>290</v>
      </c>
      <c r="C3351" s="320">
        <v>2011</v>
      </c>
      <c r="D3351" s="322" t="s">
        <v>291</v>
      </c>
      <c r="E3351" s="331" t="s">
        <v>257</v>
      </c>
      <c r="F3351" s="320" t="str">
        <f t="shared" si="52"/>
        <v>NO_M_2011_1000 m3_ST_5_C_1</v>
      </c>
      <c r="G3351" s="663"/>
    </row>
    <row r="3352" spans="1:7" ht="13.5" thickBot="1" x14ac:dyDescent="0.25">
      <c r="A3352" s="369" t="str">
        <f>Cover!$G$25</f>
        <v>NO</v>
      </c>
      <c r="B3352" s="322" t="s">
        <v>290</v>
      </c>
      <c r="C3352" s="320">
        <v>2011</v>
      </c>
      <c r="D3352" s="322" t="s">
        <v>291</v>
      </c>
      <c r="E3352" s="331" t="s">
        <v>258</v>
      </c>
      <c r="F3352" s="320" t="str">
        <f t="shared" si="52"/>
        <v>NO_M_2011_1000 m3_ST_5_C_2</v>
      </c>
      <c r="G3352" s="663"/>
    </row>
    <row r="3353" spans="1:7" ht="13.5" thickBot="1" x14ac:dyDescent="0.25">
      <c r="A3353" s="369" t="str">
        <f>Cover!$G$25</f>
        <v>NO</v>
      </c>
      <c r="B3353" s="322" t="s">
        <v>290</v>
      </c>
      <c r="C3353" s="320">
        <v>2011</v>
      </c>
      <c r="D3353" s="322" t="s">
        <v>291</v>
      </c>
      <c r="E3353" s="331" t="s">
        <v>259</v>
      </c>
      <c r="F3353" s="320" t="str">
        <f t="shared" si="52"/>
        <v>NO_M_2011_1000 m3_ST_5_NC</v>
      </c>
      <c r="G3353" s="663"/>
    </row>
    <row r="3354" spans="1:7" ht="13.5" thickBot="1" x14ac:dyDescent="0.25">
      <c r="A3354" s="369" t="str">
        <f>Cover!$G$25</f>
        <v>NO</v>
      </c>
      <c r="B3354" s="322" t="s">
        <v>290</v>
      </c>
      <c r="C3354" s="320">
        <v>2011</v>
      </c>
      <c r="D3354" s="322" t="s">
        <v>291</v>
      </c>
      <c r="E3354" s="331" t="s">
        <v>260</v>
      </c>
      <c r="F3354" s="320" t="str">
        <f t="shared" si="52"/>
        <v>NO_M_2011_1000 m3_ST_5_NC_1</v>
      </c>
      <c r="G3354" s="663"/>
    </row>
    <row r="3355" spans="1:7" ht="13.5" thickBot="1" x14ac:dyDescent="0.25">
      <c r="A3355" s="369" t="str">
        <f>Cover!$G$25</f>
        <v>NO</v>
      </c>
      <c r="B3355" s="322" t="s">
        <v>290</v>
      </c>
      <c r="C3355" s="320">
        <v>2011</v>
      </c>
      <c r="D3355" s="322" t="s">
        <v>291</v>
      </c>
      <c r="E3355" s="331" t="s">
        <v>261</v>
      </c>
      <c r="F3355" s="320" t="str">
        <f t="shared" si="52"/>
        <v>NO_M_2011_1000 m3_ST_5_NC_2</v>
      </c>
      <c r="G3355" s="663"/>
    </row>
    <row r="3356" spans="1:7" ht="13.5" thickBot="1" x14ac:dyDescent="0.25">
      <c r="A3356" s="369" t="str">
        <f>Cover!$G$25</f>
        <v>NO</v>
      </c>
      <c r="B3356" s="322" t="s">
        <v>290</v>
      </c>
      <c r="C3356" s="320">
        <v>2011</v>
      </c>
      <c r="D3356" s="322" t="s">
        <v>291</v>
      </c>
      <c r="E3356" s="331" t="s">
        <v>262</v>
      </c>
      <c r="F3356" s="320" t="str">
        <f t="shared" si="52"/>
        <v>NO_M_2011_1000 m3_ST_5_NC_3</v>
      </c>
      <c r="G3356" s="663"/>
    </row>
    <row r="3357" spans="1:7" ht="13.5" thickBot="1" x14ac:dyDescent="0.25">
      <c r="A3357" s="369" t="str">
        <f>Cover!$G$25</f>
        <v>NO</v>
      </c>
      <c r="B3357" s="322" t="s">
        <v>290</v>
      </c>
      <c r="C3357" s="320">
        <v>2011</v>
      </c>
      <c r="D3357" s="322" t="s">
        <v>291</v>
      </c>
      <c r="E3357" s="331" t="s">
        <v>263</v>
      </c>
      <c r="F3357" s="320" t="str">
        <f t="shared" si="52"/>
        <v>NO_M_2011_1000 m3_ST_5_NC_4</v>
      </c>
      <c r="G3357" s="663"/>
    </row>
    <row r="3358" spans="1:7" ht="13.5" thickBot="1" x14ac:dyDescent="0.25">
      <c r="A3358" s="369" t="str">
        <f>Cover!$G$25</f>
        <v>NO</v>
      </c>
      <c r="B3358" s="322" t="s">
        <v>290</v>
      </c>
      <c r="C3358" s="320">
        <v>2011</v>
      </c>
      <c r="D3358" s="322" t="s">
        <v>291</v>
      </c>
      <c r="E3358" s="331" t="s">
        <v>264</v>
      </c>
      <c r="F3358" s="320" t="str">
        <f t="shared" si="52"/>
        <v>NO_M_2011_1000 m3_ST_5_NC_5</v>
      </c>
      <c r="G3358" s="663"/>
    </row>
    <row r="3359" spans="1:7" ht="13.5" thickBot="1" x14ac:dyDescent="0.25">
      <c r="A3359" s="369" t="str">
        <f>Cover!$G$25</f>
        <v>NO</v>
      </c>
      <c r="B3359" s="322" t="s">
        <v>290</v>
      </c>
      <c r="C3359" s="320">
        <v>2011</v>
      </c>
      <c r="D3359" s="322" t="s">
        <v>291</v>
      </c>
      <c r="E3359" s="331" t="s">
        <v>265</v>
      </c>
      <c r="F3359" s="320" t="str">
        <f t="shared" si="52"/>
        <v>NO_M_2011_1000 m3_ST_5_NC_6</v>
      </c>
      <c r="G3359" s="663"/>
    </row>
    <row r="3360" spans="1:7" ht="13.5" thickBot="1" x14ac:dyDescent="0.25">
      <c r="A3360" s="369" t="str">
        <f>Cover!$G$25</f>
        <v>NO</v>
      </c>
      <c r="B3360" s="322" t="s">
        <v>290</v>
      </c>
      <c r="C3360" s="320">
        <v>2011</v>
      </c>
      <c r="D3360" s="322" t="s">
        <v>291</v>
      </c>
      <c r="E3360" s="331" t="s">
        <v>266</v>
      </c>
      <c r="F3360" s="320" t="str">
        <f t="shared" si="52"/>
        <v>NO_M_2011_1000 m3_ST_5_NC_7</v>
      </c>
      <c r="G3360" s="663"/>
    </row>
    <row r="3361" spans="1:7" ht="13.5" thickBot="1" x14ac:dyDescent="0.25">
      <c r="A3361" s="369" t="str">
        <f>Cover!$G$25</f>
        <v>NO</v>
      </c>
      <c r="B3361" s="322" t="s">
        <v>290</v>
      </c>
      <c r="C3361" s="320">
        <v>2011</v>
      </c>
      <c r="D3361" s="322" t="s">
        <v>214</v>
      </c>
      <c r="E3361" s="331" t="s">
        <v>222</v>
      </c>
      <c r="F3361" s="320" t="str">
        <f t="shared" si="52"/>
        <v>NO_M_2011_1000 NAC_ST_1_2_C</v>
      </c>
      <c r="G3361" s="663"/>
    </row>
    <row r="3362" spans="1:7" ht="13.5" thickBot="1" x14ac:dyDescent="0.25">
      <c r="A3362" s="369" t="str">
        <f>Cover!$G$25</f>
        <v>NO</v>
      </c>
      <c r="B3362" s="322" t="s">
        <v>290</v>
      </c>
      <c r="C3362" s="320">
        <v>2011</v>
      </c>
      <c r="D3362" s="322" t="s">
        <v>214</v>
      </c>
      <c r="E3362" s="331" t="s">
        <v>223</v>
      </c>
      <c r="F3362" s="320" t="str">
        <f t="shared" si="52"/>
        <v>NO_M_2011_1000 NAC_ST_1_2_C_1</v>
      </c>
      <c r="G3362" s="663"/>
    </row>
    <row r="3363" spans="1:7" ht="13.5" thickBot="1" x14ac:dyDescent="0.25">
      <c r="A3363" s="369" t="str">
        <f>Cover!$G$25</f>
        <v>NO</v>
      </c>
      <c r="B3363" s="322" t="s">
        <v>290</v>
      </c>
      <c r="C3363" s="320">
        <v>2011</v>
      </c>
      <c r="D3363" s="322" t="s">
        <v>214</v>
      </c>
      <c r="E3363" s="331" t="s">
        <v>224</v>
      </c>
      <c r="F3363" s="320" t="str">
        <f t="shared" si="52"/>
        <v>NO_M_2011_1000 NAC_ST_1_2_C_1_1</v>
      </c>
      <c r="G3363" s="663"/>
    </row>
    <row r="3364" spans="1:7" ht="13.5" thickBot="1" x14ac:dyDescent="0.25">
      <c r="A3364" s="369" t="str">
        <f>Cover!$G$25</f>
        <v>NO</v>
      </c>
      <c r="B3364" s="322" t="s">
        <v>290</v>
      </c>
      <c r="C3364" s="320">
        <v>2011</v>
      </c>
      <c r="D3364" s="322" t="s">
        <v>214</v>
      </c>
      <c r="E3364" s="331" t="s">
        <v>225</v>
      </c>
      <c r="F3364" s="320" t="str">
        <f t="shared" si="52"/>
        <v>NO_M_2011_1000 NAC_ST_1_2_C_2_1</v>
      </c>
      <c r="G3364" s="663"/>
    </row>
    <row r="3365" spans="1:7" ht="13.5" thickBot="1" x14ac:dyDescent="0.25">
      <c r="A3365" s="369" t="str">
        <f>Cover!$G$25</f>
        <v>NO</v>
      </c>
      <c r="B3365" s="322" t="s">
        <v>290</v>
      </c>
      <c r="C3365" s="320">
        <v>2011</v>
      </c>
      <c r="D3365" s="322" t="s">
        <v>214</v>
      </c>
      <c r="E3365" s="331" t="s">
        <v>226</v>
      </c>
      <c r="F3365" s="320" t="str">
        <f t="shared" si="52"/>
        <v>NO_M_2011_1000 NAC_ST_1_2_C_2</v>
      </c>
      <c r="G3365" s="663"/>
    </row>
    <row r="3366" spans="1:7" ht="13.5" thickBot="1" x14ac:dyDescent="0.25">
      <c r="A3366" s="369" t="str">
        <f>Cover!$G$25</f>
        <v>NO</v>
      </c>
      <c r="B3366" s="322" t="s">
        <v>290</v>
      </c>
      <c r="C3366" s="320">
        <v>2011</v>
      </c>
      <c r="D3366" s="322" t="s">
        <v>214</v>
      </c>
      <c r="E3366" s="331" t="s">
        <v>239</v>
      </c>
      <c r="F3366" s="320" t="str">
        <f t="shared" si="52"/>
        <v>NO_M_2011_1000 NAC_ST_1_2_C_1_2</v>
      </c>
      <c r="G3366" s="663"/>
    </row>
    <row r="3367" spans="1:7" ht="13.5" thickBot="1" x14ac:dyDescent="0.25">
      <c r="A3367" s="369" t="str">
        <f>Cover!$G$25</f>
        <v>NO</v>
      </c>
      <c r="B3367" s="322" t="s">
        <v>290</v>
      </c>
      <c r="C3367" s="320">
        <v>2011</v>
      </c>
      <c r="D3367" s="322" t="s">
        <v>214</v>
      </c>
      <c r="E3367" s="331" t="s">
        <v>240</v>
      </c>
      <c r="F3367" s="320" t="str">
        <f t="shared" si="52"/>
        <v>NO_M_2011_1000 NAC_ST_1_2_C_2_2</v>
      </c>
      <c r="G3367" s="663"/>
    </row>
    <row r="3368" spans="1:7" ht="13.5" thickBot="1" x14ac:dyDescent="0.25">
      <c r="A3368" s="369" t="str">
        <f>Cover!$G$25</f>
        <v>NO</v>
      </c>
      <c r="B3368" s="322" t="s">
        <v>290</v>
      </c>
      <c r="C3368" s="320">
        <v>2011</v>
      </c>
      <c r="D3368" s="322" t="s">
        <v>214</v>
      </c>
      <c r="E3368" s="331" t="s">
        <v>241</v>
      </c>
      <c r="F3368" s="320" t="str">
        <f t="shared" si="52"/>
        <v>NO_M_2011_1000 NAC_ST_1_2_C_3</v>
      </c>
      <c r="G3368" s="663"/>
    </row>
    <row r="3369" spans="1:7" ht="13.5" thickBot="1" x14ac:dyDescent="0.25">
      <c r="A3369" s="369" t="str">
        <f>Cover!$G$25</f>
        <v>NO</v>
      </c>
      <c r="B3369" s="322" t="s">
        <v>290</v>
      </c>
      <c r="C3369" s="320">
        <v>2011</v>
      </c>
      <c r="D3369" s="322" t="s">
        <v>214</v>
      </c>
      <c r="E3369" s="331" t="s">
        <v>242</v>
      </c>
      <c r="F3369" s="320" t="str">
        <f t="shared" si="52"/>
        <v>NO_M_2011_1000 NAC_ST_1_2_C_1_3</v>
      </c>
      <c r="G3369" s="663"/>
    </row>
    <row r="3370" spans="1:7" ht="13.5" thickBot="1" x14ac:dyDescent="0.25">
      <c r="A3370" s="369" t="str">
        <f>Cover!$G$25</f>
        <v>NO</v>
      </c>
      <c r="B3370" s="322" t="s">
        <v>290</v>
      </c>
      <c r="C3370" s="320">
        <v>2011</v>
      </c>
      <c r="D3370" s="322" t="s">
        <v>214</v>
      </c>
      <c r="E3370" s="331" t="s">
        <v>243</v>
      </c>
      <c r="F3370" s="320" t="str">
        <f t="shared" si="52"/>
        <v>NO_M_2011_1000 NAC_ST_1_2_C_2_3</v>
      </c>
      <c r="G3370" s="663"/>
    </row>
    <row r="3371" spans="1:7" ht="13.5" thickBot="1" x14ac:dyDescent="0.25">
      <c r="A3371" s="369" t="str">
        <f>Cover!$G$25</f>
        <v>NO</v>
      </c>
      <c r="B3371" s="322" t="s">
        <v>290</v>
      </c>
      <c r="C3371" s="320">
        <v>2011</v>
      </c>
      <c r="D3371" s="322" t="s">
        <v>214</v>
      </c>
      <c r="E3371" s="331" t="s">
        <v>244</v>
      </c>
      <c r="F3371" s="320" t="str">
        <f t="shared" si="52"/>
        <v>NO_M_2011_1000 NAC_ST_1_2_NC</v>
      </c>
      <c r="G3371" s="663"/>
    </row>
    <row r="3372" spans="1:7" ht="13.5" thickBot="1" x14ac:dyDescent="0.25">
      <c r="A3372" s="369" t="str">
        <f>Cover!$G$25</f>
        <v>NO</v>
      </c>
      <c r="B3372" s="322" t="s">
        <v>290</v>
      </c>
      <c r="C3372" s="320">
        <v>2011</v>
      </c>
      <c r="D3372" s="322" t="s">
        <v>214</v>
      </c>
      <c r="E3372" s="331" t="s">
        <v>245</v>
      </c>
      <c r="F3372" s="320" t="str">
        <f t="shared" si="52"/>
        <v>NO_M_2011_1000 NAC_ST_1_2_NC_1</v>
      </c>
      <c r="G3372" s="663"/>
    </row>
    <row r="3373" spans="1:7" ht="13.5" thickBot="1" x14ac:dyDescent="0.25">
      <c r="A3373" s="369" t="str">
        <f>Cover!$G$25</f>
        <v>NO</v>
      </c>
      <c r="B3373" s="322" t="s">
        <v>290</v>
      </c>
      <c r="C3373" s="320">
        <v>2011</v>
      </c>
      <c r="D3373" s="322" t="s">
        <v>214</v>
      </c>
      <c r="E3373" s="331" t="s">
        <v>246</v>
      </c>
      <c r="F3373" s="320" t="str">
        <f t="shared" si="52"/>
        <v>NO_M_2011_1000 NAC_ST_1_2_NC_1_1</v>
      </c>
      <c r="G3373" s="663"/>
    </row>
    <row r="3374" spans="1:7" ht="13.5" thickBot="1" x14ac:dyDescent="0.25">
      <c r="A3374" s="369" t="str">
        <f>Cover!$G$25</f>
        <v>NO</v>
      </c>
      <c r="B3374" s="322" t="s">
        <v>290</v>
      </c>
      <c r="C3374" s="320">
        <v>2011</v>
      </c>
      <c r="D3374" s="322" t="s">
        <v>214</v>
      </c>
      <c r="E3374" s="331" t="s">
        <v>247</v>
      </c>
      <c r="F3374" s="320" t="str">
        <f t="shared" si="52"/>
        <v>NO_M_2011_1000 NAC_ST_1_2_NC_2_1</v>
      </c>
      <c r="G3374" s="663"/>
    </row>
    <row r="3375" spans="1:7" ht="13.5" thickBot="1" x14ac:dyDescent="0.25">
      <c r="A3375" s="369" t="str">
        <f>Cover!$G$25</f>
        <v>NO</v>
      </c>
      <c r="B3375" s="322" t="s">
        <v>290</v>
      </c>
      <c r="C3375" s="320">
        <v>2011</v>
      </c>
      <c r="D3375" s="322" t="s">
        <v>214</v>
      </c>
      <c r="E3375" s="331" t="s">
        <v>248</v>
      </c>
      <c r="F3375" s="320" t="str">
        <f t="shared" si="52"/>
        <v>NO_M_2011_1000 NAC_ST_1_2_NC_2</v>
      </c>
      <c r="G3375" s="663"/>
    </row>
    <row r="3376" spans="1:7" ht="13.5" thickBot="1" x14ac:dyDescent="0.25">
      <c r="A3376" s="369" t="str">
        <f>Cover!$G$25</f>
        <v>NO</v>
      </c>
      <c r="B3376" s="322" t="s">
        <v>290</v>
      </c>
      <c r="C3376" s="320">
        <v>2011</v>
      </c>
      <c r="D3376" s="322" t="s">
        <v>214</v>
      </c>
      <c r="E3376" s="331" t="s">
        <v>249</v>
      </c>
      <c r="F3376" s="320" t="str">
        <f t="shared" si="52"/>
        <v>NO_M_2011_1000 NAC_ST_1_2_NC_1_2</v>
      </c>
      <c r="G3376" s="663"/>
    </row>
    <row r="3377" spans="1:7" ht="13.5" thickBot="1" x14ac:dyDescent="0.25">
      <c r="A3377" s="369" t="str">
        <f>Cover!$G$25</f>
        <v>NO</v>
      </c>
      <c r="B3377" s="322" t="s">
        <v>290</v>
      </c>
      <c r="C3377" s="320">
        <v>2011</v>
      </c>
      <c r="D3377" s="322" t="s">
        <v>214</v>
      </c>
      <c r="E3377" s="331" t="s">
        <v>250</v>
      </c>
      <c r="F3377" s="320" t="str">
        <f t="shared" si="52"/>
        <v>NO_M_2011_1000 NAC_ST_1_2_NC_2_2</v>
      </c>
      <c r="G3377" s="663"/>
    </row>
    <row r="3378" spans="1:7" ht="13.5" thickBot="1" x14ac:dyDescent="0.25">
      <c r="A3378" s="369" t="str">
        <f>Cover!$G$25</f>
        <v>NO</v>
      </c>
      <c r="B3378" s="322" t="s">
        <v>290</v>
      </c>
      <c r="C3378" s="320">
        <v>2011</v>
      </c>
      <c r="D3378" s="322" t="s">
        <v>214</v>
      </c>
      <c r="E3378" s="331" t="s">
        <v>251</v>
      </c>
      <c r="F3378" s="320" t="str">
        <f t="shared" si="52"/>
        <v>NO_M_2011_1000 NAC_ST_1_2_NC_3</v>
      </c>
      <c r="G3378" s="663"/>
    </row>
    <row r="3379" spans="1:7" ht="13.5" thickBot="1" x14ac:dyDescent="0.25">
      <c r="A3379" s="369" t="str">
        <f>Cover!$G$25</f>
        <v>NO</v>
      </c>
      <c r="B3379" s="322" t="s">
        <v>290</v>
      </c>
      <c r="C3379" s="320">
        <v>2011</v>
      </c>
      <c r="D3379" s="322" t="s">
        <v>214</v>
      </c>
      <c r="E3379" s="331" t="s">
        <v>252</v>
      </c>
      <c r="F3379" s="320" t="str">
        <f t="shared" si="52"/>
        <v>NO_M_2011_1000 NAC_ST_1_2_NC_1_3</v>
      </c>
      <c r="G3379" s="663"/>
    </row>
    <row r="3380" spans="1:7" ht="13.5" thickBot="1" x14ac:dyDescent="0.25">
      <c r="A3380" s="369" t="str">
        <f>Cover!$G$25</f>
        <v>NO</v>
      </c>
      <c r="B3380" s="322" t="s">
        <v>290</v>
      </c>
      <c r="C3380" s="320">
        <v>2011</v>
      </c>
      <c r="D3380" s="322" t="s">
        <v>214</v>
      </c>
      <c r="E3380" s="331" t="s">
        <v>253</v>
      </c>
      <c r="F3380" s="320" t="str">
        <f t="shared" si="52"/>
        <v>NO_M_2011_1000 NAC_ST_1_2_NC_2_3</v>
      </c>
      <c r="G3380" s="663"/>
    </row>
    <row r="3381" spans="1:7" ht="13.5" thickBot="1" x14ac:dyDescent="0.25">
      <c r="A3381" s="369" t="str">
        <f>Cover!$G$25</f>
        <v>NO</v>
      </c>
      <c r="B3381" s="322" t="s">
        <v>290</v>
      </c>
      <c r="C3381" s="320">
        <v>2011</v>
      </c>
      <c r="D3381" s="322" t="s">
        <v>214</v>
      </c>
      <c r="E3381" s="331" t="s">
        <v>254</v>
      </c>
      <c r="F3381" s="320" t="str">
        <f t="shared" si="52"/>
        <v>NO_M_2011_1000 NAC_ST_1_2_NC_4</v>
      </c>
      <c r="G3381" s="663"/>
    </row>
    <row r="3382" spans="1:7" ht="13.5" thickBot="1" x14ac:dyDescent="0.25">
      <c r="A3382" s="369" t="str">
        <f>Cover!$G$25</f>
        <v>NO</v>
      </c>
      <c r="B3382" s="322" t="s">
        <v>290</v>
      </c>
      <c r="C3382" s="320">
        <v>2011</v>
      </c>
      <c r="D3382" s="322" t="s">
        <v>214</v>
      </c>
      <c r="E3382" s="331" t="s">
        <v>255</v>
      </c>
      <c r="F3382" s="320" t="str">
        <f t="shared" si="52"/>
        <v>NO_M_2011_1000 NAC_ST_1_2_NC_5</v>
      </c>
      <c r="G3382" s="663"/>
    </row>
    <row r="3383" spans="1:7" ht="13.5" thickBot="1" x14ac:dyDescent="0.25">
      <c r="A3383" s="369" t="str">
        <f>Cover!$G$25</f>
        <v>NO</v>
      </c>
      <c r="B3383" s="322" t="s">
        <v>290</v>
      </c>
      <c r="C3383" s="320">
        <v>2011</v>
      </c>
      <c r="D3383" s="322" t="s">
        <v>214</v>
      </c>
      <c r="E3383" s="331" t="s">
        <v>256</v>
      </c>
      <c r="F3383" s="320" t="str">
        <f t="shared" si="52"/>
        <v>NO_M_2011_1000 NAC_ST_5_C</v>
      </c>
      <c r="G3383" s="663"/>
    </row>
    <row r="3384" spans="1:7" ht="13.5" thickBot="1" x14ac:dyDescent="0.25">
      <c r="A3384" s="369" t="str">
        <f>Cover!$G$25</f>
        <v>NO</v>
      </c>
      <c r="B3384" s="322" t="s">
        <v>290</v>
      </c>
      <c r="C3384" s="320">
        <v>2011</v>
      </c>
      <c r="D3384" s="322" t="s">
        <v>214</v>
      </c>
      <c r="E3384" s="331" t="s">
        <v>257</v>
      </c>
      <c r="F3384" s="320" t="str">
        <f t="shared" si="52"/>
        <v>NO_M_2011_1000 NAC_ST_5_C_1</v>
      </c>
      <c r="G3384" s="663"/>
    </row>
    <row r="3385" spans="1:7" ht="13.5" thickBot="1" x14ac:dyDescent="0.25">
      <c r="A3385" s="369" t="str">
        <f>Cover!$G$25</f>
        <v>NO</v>
      </c>
      <c r="B3385" s="322" t="s">
        <v>290</v>
      </c>
      <c r="C3385" s="320">
        <v>2011</v>
      </c>
      <c r="D3385" s="322" t="s">
        <v>214</v>
      </c>
      <c r="E3385" s="331" t="s">
        <v>258</v>
      </c>
      <c r="F3385" s="320" t="str">
        <f t="shared" si="52"/>
        <v>NO_M_2011_1000 NAC_ST_5_C_2</v>
      </c>
      <c r="G3385" s="663"/>
    </row>
    <row r="3386" spans="1:7" ht="13.5" thickBot="1" x14ac:dyDescent="0.25">
      <c r="A3386" s="369" t="str">
        <f>Cover!$G$25</f>
        <v>NO</v>
      </c>
      <c r="B3386" s="322" t="s">
        <v>290</v>
      </c>
      <c r="C3386" s="320">
        <v>2011</v>
      </c>
      <c r="D3386" s="322" t="s">
        <v>214</v>
      </c>
      <c r="E3386" s="331" t="s">
        <v>259</v>
      </c>
      <c r="F3386" s="320" t="str">
        <f t="shared" si="52"/>
        <v>NO_M_2011_1000 NAC_ST_5_NC</v>
      </c>
      <c r="G3386" s="663"/>
    </row>
    <row r="3387" spans="1:7" ht="13.5" thickBot="1" x14ac:dyDescent="0.25">
      <c r="A3387" s="369" t="str">
        <f>Cover!$G$25</f>
        <v>NO</v>
      </c>
      <c r="B3387" s="322" t="s">
        <v>290</v>
      </c>
      <c r="C3387" s="320">
        <v>2011</v>
      </c>
      <c r="D3387" s="322" t="s">
        <v>214</v>
      </c>
      <c r="E3387" s="331" t="s">
        <v>260</v>
      </c>
      <c r="F3387" s="320" t="str">
        <f t="shared" si="52"/>
        <v>NO_M_2011_1000 NAC_ST_5_NC_1</v>
      </c>
      <c r="G3387" s="663"/>
    </row>
    <row r="3388" spans="1:7" ht="13.5" thickBot="1" x14ac:dyDescent="0.25">
      <c r="A3388" s="369" t="str">
        <f>Cover!$G$25</f>
        <v>NO</v>
      </c>
      <c r="B3388" s="322" t="s">
        <v>290</v>
      </c>
      <c r="C3388" s="320">
        <v>2011</v>
      </c>
      <c r="D3388" s="322" t="s">
        <v>214</v>
      </c>
      <c r="E3388" s="331" t="s">
        <v>261</v>
      </c>
      <c r="F3388" s="320" t="str">
        <f t="shared" si="52"/>
        <v>NO_M_2011_1000 NAC_ST_5_NC_2</v>
      </c>
      <c r="G3388" s="663"/>
    </row>
    <row r="3389" spans="1:7" ht="13.5" thickBot="1" x14ac:dyDescent="0.25">
      <c r="A3389" s="369" t="str">
        <f>Cover!$G$25</f>
        <v>NO</v>
      </c>
      <c r="B3389" s="322" t="s">
        <v>290</v>
      </c>
      <c r="C3389" s="320">
        <v>2011</v>
      </c>
      <c r="D3389" s="322" t="s">
        <v>214</v>
      </c>
      <c r="E3389" s="331" t="s">
        <v>262</v>
      </c>
      <c r="F3389" s="320" t="str">
        <f t="shared" si="52"/>
        <v>NO_M_2011_1000 NAC_ST_5_NC_3</v>
      </c>
      <c r="G3389" s="663"/>
    </row>
    <row r="3390" spans="1:7" ht="13.5" thickBot="1" x14ac:dyDescent="0.25">
      <c r="A3390" s="369" t="str">
        <f>Cover!$G$25</f>
        <v>NO</v>
      </c>
      <c r="B3390" s="322" t="s">
        <v>290</v>
      </c>
      <c r="C3390" s="320">
        <v>2011</v>
      </c>
      <c r="D3390" s="322" t="s">
        <v>214</v>
      </c>
      <c r="E3390" s="331" t="s">
        <v>263</v>
      </c>
      <c r="F3390" s="320" t="str">
        <f t="shared" si="52"/>
        <v>NO_M_2011_1000 NAC_ST_5_NC_4</v>
      </c>
      <c r="G3390" s="663"/>
    </row>
    <row r="3391" spans="1:7" ht="13.5" thickBot="1" x14ac:dyDescent="0.25">
      <c r="A3391" s="369" t="str">
        <f>Cover!$G$25</f>
        <v>NO</v>
      </c>
      <c r="B3391" s="322" t="s">
        <v>290</v>
      </c>
      <c r="C3391" s="320">
        <v>2011</v>
      </c>
      <c r="D3391" s="322" t="s">
        <v>214</v>
      </c>
      <c r="E3391" s="331" t="s">
        <v>264</v>
      </c>
      <c r="F3391" s="320" t="str">
        <f t="shared" si="52"/>
        <v>NO_M_2011_1000 NAC_ST_5_NC_5</v>
      </c>
      <c r="G3391" s="663"/>
    </row>
    <row r="3392" spans="1:7" ht="13.5" thickBot="1" x14ac:dyDescent="0.25">
      <c r="A3392" s="369" t="str">
        <f>Cover!$G$25</f>
        <v>NO</v>
      </c>
      <c r="B3392" s="322" t="s">
        <v>290</v>
      </c>
      <c r="C3392" s="320">
        <v>2011</v>
      </c>
      <c r="D3392" s="322" t="s">
        <v>214</v>
      </c>
      <c r="E3392" s="331" t="s">
        <v>265</v>
      </c>
      <c r="F3392" s="320" t="str">
        <f t="shared" si="52"/>
        <v>NO_M_2011_1000 NAC_ST_5_NC_6</v>
      </c>
      <c r="G3392" s="663"/>
    </row>
    <row r="3393" spans="1:7" ht="13.5" thickBot="1" x14ac:dyDescent="0.25">
      <c r="A3393" s="369" t="str">
        <f>Cover!$G$25</f>
        <v>NO</v>
      </c>
      <c r="B3393" s="322" t="s">
        <v>290</v>
      </c>
      <c r="C3393" s="320">
        <v>2011</v>
      </c>
      <c r="D3393" s="322" t="s">
        <v>214</v>
      </c>
      <c r="E3393" s="331" t="s">
        <v>266</v>
      </c>
      <c r="F3393" s="320" t="str">
        <f t="shared" si="52"/>
        <v>NO_M_2011_1000 NAC_ST_5_NC_7</v>
      </c>
      <c r="G3393" s="663"/>
    </row>
    <row r="3394" spans="1:7" ht="13.5" thickBot="1" x14ac:dyDescent="0.25">
      <c r="A3394" s="369" t="str">
        <f>Cover!$G$25</f>
        <v>NO</v>
      </c>
      <c r="B3394" s="322" t="s">
        <v>294</v>
      </c>
      <c r="C3394" s="320">
        <v>2011</v>
      </c>
      <c r="D3394" s="322" t="s">
        <v>291</v>
      </c>
      <c r="E3394" s="331" t="s">
        <v>222</v>
      </c>
      <c r="F3394" s="320" t="str">
        <f t="shared" si="52"/>
        <v>NO_X_2011_1000 m3_ST_1_2_C</v>
      </c>
      <c r="G3394" s="663"/>
    </row>
    <row r="3395" spans="1:7" ht="13.5" thickBot="1" x14ac:dyDescent="0.25">
      <c r="A3395" s="369" t="str">
        <f>Cover!$G$25</f>
        <v>NO</v>
      </c>
      <c r="B3395" s="322" t="s">
        <v>294</v>
      </c>
      <c r="C3395" s="320">
        <v>2011</v>
      </c>
      <c r="D3395" s="322" t="s">
        <v>291</v>
      </c>
      <c r="E3395" s="331" t="s">
        <v>223</v>
      </c>
      <c r="F3395" s="320" t="str">
        <f t="shared" ref="F3395:F3458" si="53">CONCATENATE(A3395,"_",B3395,"_",C3395,"_",D3395,"_",E3395)</f>
        <v>NO_X_2011_1000 m3_ST_1_2_C_1</v>
      </c>
      <c r="G3395" s="663"/>
    </row>
    <row r="3396" spans="1:7" ht="13.5" thickBot="1" x14ac:dyDescent="0.25">
      <c r="A3396" s="369" t="str">
        <f>Cover!$G$25</f>
        <v>NO</v>
      </c>
      <c r="B3396" s="322" t="s">
        <v>294</v>
      </c>
      <c r="C3396" s="320">
        <v>2011</v>
      </c>
      <c r="D3396" s="322" t="s">
        <v>291</v>
      </c>
      <c r="E3396" s="331" t="s">
        <v>224</v>
      </c>
      <c r="F3396" s="320" t="str">
        <f t="shared" si="53"/>
        <v>NO_X_2011_1000 m3_ST_1_2_C_1_1</v>
      </c>
      <c r="G3396" s="663"/>
    </row>
    <row r="3397" spans="1:7" ht="13.5" thickBot="1" x14ac:dyDescent="0.25">
      <c r="A3397" s="369" t="str">
        <f>Cover!$G$25</f>
        <v>NO</v>
      </c>
      <c r="B3397" s="322" t="s">
        <v>294</v>
      </c>
      <c r="C3397" s="320">
        <v>2011</v>
      </c>
      <c r="D3397" s="322" t="s">
        <v>291</v>
      </c>
      <c r="E3397" s="331" t="s">
        <v>225</v>
      </c>
      <c r="F3397" s="320" t="str">
        <f t="shared" si="53"/>
        <v>NO_X_2011_1000 m3_ST_1_2_C_2_1</v>
      </c>
      <c r="G3397" s="663"/>
    </row>
    <row r="3398" spans="1:7" ht="13.5" thickBot="1" x14ac:dyDescent="0.25">
      <c r="A3398" s="369" t="str">
        <f>Cover!$G$25</f>
        <v>NO</v>
      </c>
      <c r="B3398" s="322" t="s">
        <v>294</v>
      </c>
      <c r="C3398" s="320">
        <v>2011</v>
      </c>
      <c r="D3398" s="322" t="s">
        <v>291</v>
      </c>
      <c r="E3398" s="331" t="s">
        <v>226</v>
      </c>
      <c r="F3398" s="320" t="str">
        <f t="shared" si="53"/>
        <v>NO_X_2011_1000 m3_ST_1_2_C_2</v>
      </c>
      <c r="G3398" s="663"/>
    </row>
    <row r="3399" spans="1:7" ht="13.5" thickBot="1" x14ac:dyDescent="0.25">
      <c r="A3399" s="369" t="str">
        <f>Cover!$G$25</f>
        <v>NO</v>
      </c>
      <c r="B3399" s="322" t="s">
        <v>294</v>
      </c>
      <c r="C3399" s="320">
        <v>2011</v>
      </c>
      <c r="D3399" s="322" t="s">
        <v>291</v>
      </c>
      <c r="E3399" s="331" t="s">
        <v>239</v>
      </c>
      <c r="F3399" s="320" t="str">
        <f t="shared" si="53"/>
        <v>NO_X_2011_1000 m3_ST_1_2_C_1_2</v>
      </c>
      <c r="G3399" s="663"/>
    </row>
    <row r="3400" spans="1:7" ht="13.5" thickBot="1" x14ac:dyDescent="0.25">
      <c r="A3400" s="369" t="str">
        <f>Cover!$G$25</f>
        <v>NO</v>
      </c>
      <c r="B3400" s="322" t="s">
        <v>294</v>
      </c>
      <c r="C3400" s="320">
        <v>2011</v>
      </c>
      <c r="D3400" s="322" t="s">
        <v>291</v>
      </c>
      <c r="E3400" s="331" t="s">
        <v>240</v>
      </c>
      <c r="F3400" s="320" t="str">
        <f t="shared" si="53"/>
        <v>NO_X_2011_1000 m3_ST_1_2_C_2_2</v>
      </c>
      <c r="G3400" s="663"/>
    </row>
    <row r="3401" spans="1:7" ht="13.5" thickBot="1" x14ac:dyDescent="0.25">
      <c r="A3401" s="369" t="str">
        <f>Cover!$G$25</f>
        <v>NO</v>
      </c>
      <c r="B3401" s="322" t="s">
        <v>294</v>
      </c>
      <c r="C3401" s="320">
        <v>2011</v>
      </c>
      <c r="D3401" s="322" t="s">
        <v>291</v>
      </c>
      <c r="E3401" s="331" t="s">
        <v>241</v>
      </c>
      <c r="F3401" s="320" t="str">
        <f t="shared" si="53"/>
        <v>NO_X_2011_1000 m3_ST_1_2_C_3</v>
      </c>
      <c r="G3401" s="663"/>
    </row>
    <row r="3402" spans="1:7" ht="13.5" thickBot="1" x14ac:dyDescent="0.25">
      <c r="A3402" s="369" t="str">
        <f>Cover!$G$25</f>
        <v>NO</v>
      </c>
      <c r="B3402" s="322" t="s">
        <v>294</v>
      </c>
      <c r="C3402" s="320">
        <v>2011</v>
      </c>
      <c r="D3402" s="322" t="s">
        <v>291</v>
      </c>
      <c r="E3402" s="331" t="s">
        <v>242</v>
      </c>
      <c r="F3402" s="320" t="str">
        <f t="shared" si="53"/>
        <v>NO_X_2011_1000 m3_ST_1_2_C_1_3</v>
      </c>
      <c r="G3402" s="663"/>
    </row>
    <row r="3403" spans="1:7" ht="13.5" thickBot="1" x14ac:dyDescent="0.25">
      <c r="A3403" s="369" t="str">
        <f>Cover!$G$25</f>
        <v>NO</v>
      </c>
      <c r="B3403" s="329" t="s">
        <v>294</v>
      </c>
      <c r="C3403" s="320">
        <v>2011</v>
      </c>
      <c r="D3403" s="329" t="s">
        <v>291</v>
      </c>
      <c r="E3403" s="339" t="s">
        <v>243</v>
      </c>
      <c r="F3403" s="320" t="str">
        <f t="shared" si="53"/>
        <v>NO_X_2011_1000 m3_ST_1_2_C_2_3</v>
      </c>
      <c r="G3403" s="663"/>
    </row>
    <row r="3404" spans="1:7" ht="13.5" thickBot="1" x14ac:dyDescent="0.25">
      <c r="A3404" s="369" t="str">
        <f>Cover!$G$25</f>
        <v>NO</v>
      </c>
      <c r="B3404" s="332" t="s">
        <v>294</v>
      </c>
      <c r="C3404" s="320">
        <v>2011</v>
      </c>
      <c r="D3404" s="332" t="s">
        <v>291</v>
      </c>
      <c r="E3404" s="333" t="s">
        <v>244</v>
      </c>
      <c r="F3404" s="320" t="str">
        <f t="shared" si="53"/>
        <v>NO_X_2011_1000 m3_ST_1_2_NC</v>
      </c>
      <c r="G3404" s="663"/>
    </row>
    <row r="3405" spans="1:7" ht="13.5" thickBot="1" x14ac:dyDescent="0.25">
      <c r="A3405" s="369" t="str">
        <f>Cover!$G$25</f>
        <v>NO</v>
      </c>
      <c r="B3405" s="322" t="s">
        <v>294</v>
      </c>
      <c r="C3405" s="320">
        <v>2011</v>
      </c>
      <c r="D3405" s="322" t="s">
        <v>291</v>
      </c>
      <c r="E3405" s="331" t="s">
        <v>245</v>
      </c>
      <c r="F3405" s="320" t="str">
        <f t="shared" si="53"/>
        <v>NO_X_2011_1000 m3_ST_1_2_NC_1</v>
      </c>
      <c r="G3405" s="663"/>
    </row>
    <row r="3406" spans="1:7" ht="13.5" thickBot="1" x14ac:dyDescent="0.25">
      <c r="A3406" s="369" t="str">
        <f>Cover!$G$25</f>
        <v>NO</v>
      </c>
      <c r="B3406" s="322" t="s">
        <v>294</v>
      </c>
      <c r="C3406" s="320">
        <v>2011</v>
      </c>
      <c r="D3406" s="322" t="s">
        <v>291</v>
      </c>
      <c r="E3406" s="331" t="s">
        <v>246</v>
      </c>
      <c r="F3406" s="320" t="str">
        <f t="shared" si="53"/>
        <v>NO_X_2011_1000 m3_ST_1_2_NC_1_1</v>
      </c>
      <c r="G3406" s="663"/>
    </row>
    <row r="3407" spans="1:7" ht="13.5" thickBot="1" x14ac:dyDescent="0.25">
      <c r="A3407" s="369" t="str">
        <f>Cover!$G$25</f>
        <v>NO</v>
      </c>
      <c r="B3407" s="322" t="s">
        <v>294</v>
      </c>
      <c r="C3407" s="320">
        <v>2011</v>
      </c>
      <c r="D3407" s="322" t="s">
        <v>291</v>
      </c>
      <c r="E3407" s="331" t="s">
        <v>247</v>
      </c>
      <c r="F3407" s="320" t="str">
        <f t="shared" si="53"/>
        <v>NO_X_2011_1000 m3_ST_1_2_NC_2_1</v>
      </c>
      <c r="G3407" s="663"/>
    </row>
    <row r="3408" spans="1:7" ht="13.5" thickBot="1" x14ac:dyDescent="0.25">
      <c r="A3408" s="369" t="str">
        <f>Cover!$G$25</f>
        <v>NO</v>
      </c>
      <c r="B3408" s="322" t="s">
        <v>294</v>
      </c>
      <c r="C3408" s="320">
        <v>2011</v>
      </c>
      <c r="D3408" s="322" t="s">
        <v>291</v>
      </c>
      <c r="E3408" s="331" t="s">
        <v>248</v>
      </c>
      <c r="F3408" s="320" t="str">
        <f t="shared" si="53"/>
        <v>NO_X_2011_1000 m3_ST_1_2_NC_2</v>
      </c>
      <c r="G3408" s="663"/>
    </row>
    <row r="3409" spans="1:7" ht="13.5" thickBot="1" x14ac:dyDescent="0.25">
      <c r="A3409" s="369" t="str">
        <f>Cover!$G$25</f>
        <v>NO</v>
      </c>
      <c r="B3409" s="322" t="s">
        <v>294</v>
      </c>
      <c r="C3409" s="320">
        <v>2011</v>
      </c>
      <c r="D3409" s="322" t="s">
        <v>291</v>
      </c>
      <c r="E3409" s="331" t="s">
        <v>249</v>
      </c>
      <c r="F3409" s="320" t="str">
        <f t="shared" si="53"/>
        <v>NO_X_2011_1000 m3_ST_1_2_NC_1_2</v>
      </c>
      <c r="G3409" s="663"/>
    </row>
    <row r="3410" spans="1:7" ht="13.5" thickBot="1" x14ac:dyDescent="0.25">
      <c r="A3410" s="369" t="str">
        <f>Cover!$G$25</f>
        <v>NO</v>
      </c>
      <c r="B3410" s="322" t="s">
        <v>294</v>
      </c>
      <c r="C3410" s="320">
        <v>2011</v>
      </c>
      <c r="D3410" s="322" t="s">
        <v>291</v>
      </c>
      <c r="E3410" s="331" t="s">
        <v>250</v>
      </c>
      <c r="F3410" s="320" t="str">
        <f t="shared" si="53"/>
        <v>NO_X_2011_1000 m3_ST_1_2_NC_2_2</v>
      </c>
      <c r="G3410" s="663"/>
    </row>
    <row r="3411" spans="1:7" ht="13.5" thickBot="1" x14ac:dyDescent="0.25">
      <c r="A3411" s="369" t="str">
        <f>Cover!$G$25</f>
        <v>NO</v>
      </c>
      <c r="B3411" s="322" t="s">
        <v>294</v>
      </c>
      <c r="C3411" s="320">
        <v>2011</v>
      </c>
      <c r="D3411" s="322" t="s">
        <v>291</v>
      </c>
      <c r="E3411" s="331" t="s">
        <v>251</v>
      </c>
      <c r="F3411" s="320" t="str">
        <f t="shared" si="53"/>
        <v>NO_X_2011_1000 m3_ST_1_2_NC_3</v>
      </c>
      <c r="G3411" s="663"/>
    </row>
    <row r="3412" spans="1:7" ht="13.5" thickBot="1" x14ac:dyDescent="0.25">
      <c r="A3412" s="369" t="str">
        <f>Cover!$G$25</f>
        <v>NO</v>
      </c>
      <c r="B3412" s="322" t="s">
        <v>294</v>
      </c>
      <c r="C3412" s="320">
        <v>2011</v>
      </c>
      <c r="D3412" s="322" t="s">
        <v>291</v>
      </c>
      <c r="E3412" s="331" t="s">
        <v>252</v>
      </c>
      <c r="F3412" s="320" t="str">
        <f t="shared" si="53"/>
        <v>NO_X_2011_1000 m3_ST_1_2_NC_1_3</v>
      </c>
      <c r="G3412" s="663"/>
    </row>
    <row r="3413" spans="1:7" ht="13.5" thickBot="1" x14ac:dyDescent="0.25">
      <c r="A3413" s="369" t="str">
        <f>Cover!$G$25</f>
        <v>NO</v>
      </c>
      <c r="B3413" s="322" t="s">
        <v>294</v>
      </c>
      <c r="C3413" s="320">
        <v>2011</v>
      </c>
      <c r="D3413" s="322" t="s">
        <v>291</v>
      </c>
      <c r="E3413" s="331" t="s">
        <v>253</v>
      </c>
      <c r="F3413" s="320" t="str">
        <f t="shared" si="53"/>
        <v>NO_X_2011_1000 m3_ST_1_2_NC_2_3</v>
      </c>
      <c r="G3413" s="663"/>
    </row>
    <row r="3414" spans="1:7" ht="13.5" thickBot="1" x14ac:dyDescent="0.25">
      <c r="A3414" s="369" t="str">
        <f>Cover!$G$25</f>
        <v>NO</v>
      </c>
      <c r="B3414" s="322" t="s">
        <v>294</v>
      </c>
      <c r="C3414" s="320">
        <v>2011</v>
      </c>
      <c r="D3414" s="322" t="s">
        <v>291</v>
      </c>
      <c r="E3414" s="331" t="s">
        <v>254</v>
      </c>
      <c r="F3414" s="320" t="str">
        <f t="shared" si="53"/>
        <v>NO_X_2011_1000 m3_ST_1_2_NC_4</v>
      </c>
      <c r="G3414" s="663"/>
    </row>
    <row r="3415" spans="1:7" ht="13.5" thickBot="1" x14ac:dyDescent="0.25">
      <c r="A3415" s="369" t="str">
        <f>Cover!$G$25</f>
        <v>NO</v>
      </c>
      <c r="B3415" s="322" t="s">
        <v>294</v>
      </c>
      <c r="C3415" s="320">
        <v>2011</v>
      </c>
      <c r="D3415" s="322" t="s">
        <v>291</v>
      </c>
      <c r="E3415" s="331" t="s">
        <v>255</v>
      </c>
      <c r="F3415" s="320" t="str">
        <f t="shared" si="53"/>
        <v>NO_X_2011_1000 m3_ST_1_2_NC_5</v>
      </c>
      <c r="G3415" s="663"/>
    </row>
    <row r="3416" spans="1:7" ht="13.5" thickBot="1" x14ac:dyDescent="0.25">
      <c r="A3416" s="369" t="str">
        <f>Cover!$G$25</f>
        <v>NO</v>
      </c>
      <c r="B3416" s="322" t="s">
        <v>294</v>
      </c>
      <c r="C3416" s="320">
        <v>2011</v>
      </c>
      <c r="D3416" s="322" t="s">
        <v>291</v>
      </c>
      <c r="E3416" s="331" t="s">
        <v>256</v>
      </c>
      <c r="F3416" s="320" t="str">
        <f t="shared" si="53"/>
        <v>NO_X_2011_1000 m3_ST_5_C</v>
      </c>
      <c r="G3416" s="663"/>
    </row>
    <row r="3417" spans="1:7" ht="13.5" thickBot="1" x14ac:dyDescent="0.25">
      <c r="A3417" s="369" t="str">
        <f>Cover!$G$25</f>
        <v>NO</v>
      </c>
      <c r="B3417" s="322" t="s">
        <v>294</v>
      </c>
      <c r="C3417" s="320">
        <v>2011</v>
      </c>
      <c r="D3417" s="322" t="s">
        <v>291</v>
      </c>
      <c r="E3417" s="331" t="s">
        <v>257</v>
      </c>
      <c r="F3417" s="320" t="str">
        <f t="shared" si="53"/>
        <v>NO_X_2011_1000 m3_ST_5_C_1</v>
      </c>
      <c r="G3417" s="663"/>
    </row>
    <row r="3418" spans="1:7" ht="13.5" thickBot="1" x14ac:dyDescent="0.25">
      <c r="A3418" s="369" t="str">
        <f>Cover!$G$25</f>
        <v>NO</v>
      </c>
      <c r="B3418" s="322" t="s">
        <v>294</v>
      </c>
      <c r="C3418" s="320">
        <v>2011</v>
      </c>
      <c r="D3418" s="322" t="s">
        <v>291</v>
      </c>
      <c r="E3418" s="331" t="s">
        <v>258</v>
      </c>
      <c r="F3418" s="320" t="str">
        <f t="shared" si="53"/>
        <v>NO_X_2011_1000 m3_ST_5_C_2</v>
      </c>
      <c r="G3418" s="663"/>
    </row>
    <row r="3419" spans="1:7" ht="13.5" thickBot="1" x14ac:dyDescent="0.25">
      <c r="A3419" s="369" t="str">
        <f>Cover!$G$25</f>
        <v>NO</v>
      </c>
      <c r="B3419" s="322" t="s">
        <v>294</v>
      </c>
      <c r="C3419" s="320">
        <v>2011</v>
      </c>
      <c r="D3419" s="322" t="s">
        <v>291</v>
      </c>
      <c r="E3419" s="331" t="s">
        <v>259</v>
      </c>
      <c r="F3419" s="320" t="str">
        <f t="shared" si="53"/>
        <v>NO_X_2011_1000 m3_ST_5_NC</v>
      </c>
      <c r="G3419" s="663"/>
    </row>
    <row r="3420" spans="1:7" ht="13.5" thickBot="1" x14ac:dyDescent="0.25">
      <c r="A3420" s="369" t="str">
        <f>Cover!$G$25</f>
        <v>NO</v>
      </c>
      <c r="B3420" s="322" t="s">
        <v>294</v>
      </c>
      <c r="C3420" s="320">
        <v>2011</v>
      </c>
      <c r="D3420" s="322" t="s">
        <v>291</v>
      </c>
      <c r="E3420" s="331" t="s">
        <v>260</v>
      </c>
      <c r="F3420" s="320" t="str">
        <f t="shared" si="53"/>
        <v>NO_X_2011_1000 m3_ST_5_NC_1</v>
      </c>
      <c r="G3420" s="663"/>
    </row>
    <row r="3421" spans="1:7" ht="13.5" thickBot="1" x14ac:dyDescent="0.25">
      <c r="A3421" s="369" t="str">
        <f>Cover!$G$25</f>
        <v>NO</v>
      </c>
      <c r="B3421" s="322" t="s">
        <v>294</v>
      </c>
      <c r="C3421" s="320">
        <v>2011</v>
      </c>
      <c r="D3421" s="322" t="s">
        <v>291</v>
      </c>
      <c r="E3421" s="331" t="s">
        <v>261</v>
      </c>
      <c r="F3421" s="320" t="str">
        <f t="shared" si="53"/>
        <v>NO_X_2011_1000 m3_ST_5_NC_2</v>
      </c>
      <c r="G3421" s="663"/>
    </row>
    <row r="3422" spans="1:7" ht="13.5" thickBot="1" x14ac:dyDescent="0.25">
      <c r="A3422" s="369" t="str">
        <f>Cover!$G$25</f>
        <v>NO</v>
      </c>
      <c r="B3422" s="322" t="s">
        <v>294</v>
      </c>
      <c r="C3422" s="320">
        <v>2011</v>
      </c>
      <c r="D3422" s="322" t="s">
        <v>291</v>
      </c>
      <c r="E3422" s="331" t="s">
        <v>262</v>
      </c>
      <c r="F3422" s="320" t="str">
        <f t="shared" si="53"/>
        <v>NO_X_2011_1000 m3_ST_5_NC_3</v>
      </c>
      <c r="G3422" s="663"/>
    </row>
    <row r="3423" spans="1:7" ht="13.5" thickBot="1" x14ac:dyDescent="0.25">
      <c r="A3423" s="369" t="str">
        <f>Cover!$G$25</f>
        <v>NO</v>
      </c>
      <c r="B3423" s="322" t="s">
        <v>294</v>
      </c>
      <c r="C3423" s="320">
        <v>2011</v>
      </c>
      <c r="D3423" s="322" t="s">
        <v>291</v>
      </c>
      <c r="E3423" s="331" t="s">
        <v>263</v>
      </c>
      <c r="F3423" s="320" t="str">
        <f t="shared" si="53"/>
        <v>NO_X_2011_1000 m3_ST_5_NC_4</v>
      </c>
      <c r="G3423" s="663"/>
    </row>
    <row r="3424" spans="1:7" ht="13.5" thickBot="1" x14ac:dyDescent="0.25">
      <c r="A3424" s="369" t="str">
        <f>Cover!$G$25</f>
        <v>NO</v>
      </c>
      <c r="B3424" s="322" t="s">
        <v>294</v>
      </c>
      <c r="C3424" s="320">
        <v>2011</v>
      </c>
      <c r="D3424" s="322" t="s">
        <v>291</v>
      </c>
      <c r="E3424" s="331" t="s">
        <v>264</v>
      </c>
      <c r="F3424" s="320" t="str">
        <f t="shared" si="53"/>
        <v>NO_X_2011_1000 m3_ST_5_NC_5</v>
      </c>
      <c r="G3424" s="663"/>
    </row>
    <row r="3425" spans="1:7" ht="13.5" thickBot="1" x14ac:dyDescent="0.25">
      <c r="A3425" s="369" t="str">
        <f>Cover!$G$25</f>
        <v>NO</v>
      </c>
      <c r="B3425" s="322" t="s">
        <v>294</v>
      </c>
      <c r="C3425" s="320">
        <v>2011</v>
      </c>
      <c r="D3425" s="322" t="s">
        <v>291</v>
      </c>
      <c r="E3425" s="331" t="s">
        <v>265</v>
      </c>
      <c r="F3425" s="320" t="str">
        <f t="shared" si="53"/>
        <v>NO_X_2011_1000 m3_ST_5_NC_6</v>
      </c>
      <c r="G3425" s="663"/>
    </row>
    <row r="3426" spans="1:7" ht="13.5" thickBot="1" x14ac:dyDescent="0.25">
      <c r="A3426" s="369" t="str">
        <f>Cover!$G$25</f>
        <v>NO</v>
      </c>
      <c r="B3426" s="322" t="s">
        <v>294</v>
      </c>
      <c r="C3426" s="320">
        <v>2011</v>
      </c>
      <c r="D3426" s="322" t="s">
        <v>291</v>
      </c>
      <c r="E3426" s="331" t="s">
        <v>266</v>
      </c>
      <c r="F3426" s="320" t="str">
        <f t="shared" si="53"/>
        <v>NO_X_2011_1000 m3_ST_5_NC_7</v>
      </c>
      <c r="G3426" s="663"/>
    </row>
    <row r="3427" spans="1:7" ht="13.5" thickBot="1" x14ac:dyDescent="0.25">
      <c r="A3427" s="369" t="str">
        <f>Cover!$G$25</f>
        <v>NO</v>
      </c>
      <c r="B3427" s="322" t="s">
        <v>294</v>
      </c>
      <c r="C3427" s="320">
        <v>2011</v>
      </c>
      <c r="D3427" s="322" t="s">
        <v>214</v>
      </c>
      <c r="E3427" s="331" t="s">
        <v>222</v>
      </c>
      <c r="F3427" s="320" t="str">
        <f t="shared" si="53"/>
        <v>NO_X_2011_1000 NAC_ST_1_2_C</v>
      </c>
      <c r="G3427" s="663"/>
    </row>
    <row r="3428" spans="1:7" ht="13.5" thickBot="1" x14ac:dyDescent="0.25">
      <c r="A3428" s="369" t="str">
        <f>Cover!$G$25</f>
        <v>NO</v>
      </c>
      <c r="B3428" s="322" t="s">
        <v>294</v>
      </c>
      <c r="C3428" s="320">
        <v>2011</v>
      </c>
      <c r="D3428" s="322" t="s">
        <v>214</v>
      </c>
      <c r="E3428" s="331" t="s">
        <v>223</v>
      </c>
      <c r="F3428" s="320" t="str">
        <f t="shared" si="53"/>
        <v>NO_X_2011_1000 NAC_ST_1_2_C_1</v>
      </c>
      <c r="G3428" s="663"/>
    </row>
    <row r="3429" spans="1:7" ht="13.5" thickBot="1" x14ac:dyDescent="0.25">
      <c r="A3429" s="369" t="str">
        <f>Cover!$G$25</f>
        <v>NO</v>
      </c>
      <c r="B3429" s="322" t="s">
        <v>294</v>
      </c>
      <c r="C3429" s="320">
        <v>2011</v>
      </c>
      <c r="D3429" s="322" t="s">
        <v>214</v>
      </c>
      <c r="E3429" s="331" t="s">
        <v>224</v>
      </c>
      <c r="F3429" s="320" t="str">
        <f t="shared" si="53"/>
        <v>NO_X_2011_1000 NAC_ST_1_2_C_1_1</v>
      </c>
      <c r="G3429" s="663"/>
    </row>
    <row r="3430" spans="1:7" ht="13.5" thickBot="1" x14ac:dyDescent="0.25">
      <c r="A3430" s="369" t="str">
        <f>Cover!$G$25</f>
        <v>NO</v>
      </c>
      <c r="B3430" s="322" t="s">
        <v>294</v>
      </c>
      <c r="C3430" s="320">
        <v>2011</v>
      </c>
      <c r="D3430" s="322" t="s">
        <v>214</v>
      </c>
      <c r="E3430" s="331" t="s">
        <v>225</v>
      </c>
      <c r="F3430" s="320" t="str">
        <f t="shared" si="53"/>
        <v>NO_X_2011_1000 NAC_ST_1_2_C_2_1</v>
      </c>
      <c r="G3430" s="663"/>
    </row>
    <row r="3431" spans="1:7" ht="13.5" thickBot="1" x14ac:dyDescent="0.25">
      <c r="A3431" s="369" t="str">
        <f>Cover!$G$25</f>
        <v>NO</v>
      </c>
      <c r="B3431" s="322" t="s">
        <v>294</v>
      </c>
      <c r="C3431" s="320">
        <v>2011</v>
      </c>
      <c r="D3431" s="322" t="s">
        <v>214</v>
      </c>
      <c r="E3431" s="331" t="s">
        <v>226</v>
      </c>
      <c r="F3431" s="320" t="str">
        <f t="shared" si="53"/>
        <v>NO_X_2011_1000 NAC_ST_1_2_C_2</v>
      </c>
      <c r="G3431" s="663"/>
    </row>
    <row r="3432" spans="1:7" ht="13.5" thickBot="1" x14ac:dyDescent="0.25">
      <c r="A3432" s="369" t="str">
        <f>Cover!$G$25</f>
        <v>NO</v>
      </c>
      <c r="B3432" s="322" t="s">
        <v>294</v>
      </c>
      <c r="C3432" s="320">
        <v>2011</v>
      </c>
      <c r="D3432" s="322" t="s">
        <v>214</v>
      </c>
      <c r="E3432" s="331" t="s">
        <v>239</v>
      </c>
      <c r="F3432" s="320" t="str">
        <f t="shared" si="53"/>
        <v>NO_X_2011_1000 NAC_ST_1_2_C_1_2</v>
      </c>
      <c r="G3432" s="663"/>
    </row>
    <row r="3433" spans="1:7" ht="13.5" thickBot="1" x14ac:dyDescent="0.25">
      <c r="A3433" s="369" t="str">
        <f>Cover!$G$25</f>
        <v>NO</v>
      </c>
      <c r="B3433" s="322" t="s">
        <v>294</v>
      </c>
      <c r="C3433" s="320">
        <v>2011</v>
      </c>
      <c r="D3433" s="322" t="s">
        <v>214</v>
      </c>
      <c r="E3433" s="331" t="s">
        <v>240</v>
      </c>
      <c r="F3433" s="320" t="str">
        <f t="shared" si="53"/>
        <v>NO_X_2011_1000 NAC_ST_1_2_C_2_2</v>
      </c>
      <c r="G3433" s="663"/>
    </row>
    <row r="3434" spans="1:7" ht="13.5" thickBot="1" x14ac:dyDescent="0.25">
      <c r="A3434" s="369" t="str">
        <f>Cover!$G$25</f>
        <v>NO</v>
      </c>
      <c r="B3434" s="322" t="s">
        <v>294</v>
      </c>
      <c r="C3434" s="320">
        <v>2011</v>
      </c>
      <c r="D3434" s="322" t="s">
        <v>214</v>
      </c>
      <c r="E3434" s="331" t="s">
        <v>241</v>
      </c>
      <c r="F3434" s="320" t="str">
        <f t="shared" si="53"/>
        <v>NO_X_2011_1000 NAC_ST_1_2_C_3</v>
      </c>
      <c r="G3434" s="663"/>
    </row>
    <row r="3435" spans="1:7" ht="13.5" thickBot="1" x14ac:dyDescent="0.25">
      <c r="A3435" s="369" t="str">
        <f>Cover!$G$25</f>
        <v>NO</v>
      </c>
      <c r="B3435" s="322" t="s">
        <v>294</v>
      </c>
      <c r="C3435" s="320">
        <v>2011</v>
      </c>
      <c r="D3435" s="322" t="s">
        <v>214</v>
      </c>
      <c r="E3435" s="331" t="s">
        <v>242</v>
      </c>
      <c r="F3435" s="320" t="str">
        <f t="shared" si="53"/>
        <v>NO_X_2011_1000 NAC_ST_1_2_C_1_3</v>
      </c>
      <c r="G3435" s="663"/>
    </row>
    <row r="3436" spans="1:7" ht="13.5" thickBot="1" x14ac:dyDescent="0.25">
      <c r="A3436" s="369" t="str">
        <f>Cover!$G$25</f>
        <v>NO</v>
      </c>
      <c r="B3436" s="322" t="s">
        <v>294</v>
      </c>
      <c r="C3436" s="320">
        <v>2011</v>
      </c>
      <c r="D3436" s="322" t="s">
        <v>214</v>
      </c>
      <c r="E3436" s="331" t="s">
        <v>243</v>
      </c>
      <c r="F3436" s="320" t="str">
        <f t="shared" si="53"/>
        <v>NO_X_2011_1000 NAC_ST_1_2_C_2_3</v>
      </c>
      <c r="G3436" s="663"/>
    </row>
    <row r="3437" spans="1:7" ht="13.5" thickBot="1" x14ac:dyDescent="0.25">
      <c r="A3437" s="369" t="str">
        <f>Cover!$G$25</f>
        <v>NO</v>
      </c>
      <c r="B3437" s="322" t="s">
        <v>294</v>
      </c>
      <c r="C3437" s="320">
        <v>2011</v>
      </c>
      <c r="D3437" s="322" t="s">
        <v>214</v>
      </c>
      <c r="E3437" s="331" t="s">
        <v>244</v>
      </c>
      <c r="F3437" s="320" t="str">
        <f t="shared" si="53"/>
        <v>NO_X_2011_1000 NAC_ST_1_2_NC</v>
      </c>
      <c r="G3437" s="663"/>
    </row>
    <row r="3438" spans="1:7" ht="13.5" thickBot="1" x14ac:dyDescent="0.25">
      <c r="A3438" s="369" t="str">
        <f>Cover!$G$25</f>
        <v>NO</v>
      </c>
      <c r="B3438" s="322" t="s">
        <v>294</v>
      </c>
      <c r="C3438" s="320">
        <v>2011</v>
      </c>
      <c r="D3438" s="322" t="s">
        <v>214</v>
      </c>
      <c r="E3438" s="331" t="s">
        <v>245</v>
      </c>
      <c r="F3438" s="320" t="str">
        <f t="shared" si="53"/>
        <v>NO_X_2011_1000 NAC_ST_1_2_NC_1</v>
      </c>
      <c r="G3438" s="663"/>
    </row>
    <row r="3439" spans="1:7" ht="13.5" thickBot="1" x14ac:dyDescent="0.25">
      <c r="A3439" s="369" t="str">
        <f>Cover!$G$25</f>
        <v>NO</v>
      </c>
      <c r="B3439" s="322" t="s">
        <v>294</v>
      </c>
      <c r="C3439" s="320">
        <v>2011</v>
      </c>
      <c r="D3439" s="322" t="s">
        <v>214</v>
      </c>
      <c r="E3439" s="331" t="s">
        <v>246</v>
      </c>
      <c r="F3439" s="320" t="str">
        <f t="shared" si="53"/>
        <v>NO_X_2011_1000 NAC_ST_1_2_NC_1_1</v>
      </c>
      <c r="G3439" s="663"/>
    </row>
    <row r="3440" spans="1:7" ht="13.5" thickBot="1" x14ac:dyDescent="0.25">
      <c r="A3440" s="369" t="str">
        <f>Cover!$G$25</f>
        <v>NO</v>
      </c>
      <c r="B3440" s="322" t="s">
        <v>294</v>
      </c>
      <c r="C3440" s="320">
        <v>2011</v>
      </c>
      <c r="D3440" s="322" t="s">
        <v>214</v>
      </c>
      <c r="E3440" s="331" t="s">
        <v>247</v>
      </c>
      <c r="F3440" s="320" t="str">
        <f t="shared" si="53"/>
        <v>NO_X_2011_1000 NAC_ST_1_2_NC_2_1</v>
      </c>
      <c r="G3440" s="663"/>
    </row>
    <row r="3441" spans="1:7" ht="13.5" thickBot="1" x14ac:dyDescent="0.25">
      <c r="A3441" s="369" t="str">
        <f>Cover!$G$25</f>
        <v>NO</v>
      </c>
      <c r="B3441" s="322" t="s">
        <v>294</v>
      </c>
      <c r="C3441" s="320">
        <v>2011</v>
      </c>
      <c r="D3441" s="322" t="s">
        <v>214</v>
      </c>
      <c r="E3441" s="331" t="s">
        <v>248</v>
      </c>
      <c r="F3441" s="320" t="str">
        <f t="shared" si="53"/>
        <v>NO_X_2011_1000 NAC_ST_1_2_NC_2</v>
      </c>
      <c r="G3441" s="663"/>
    </row>
    <row r="3442" spans="1:7" ht="13.5" thickBot="1" x14ac:dyDescent="0.25">
      <c r="A3442" s="369" t="str">
        <f>Cover!$G$25</f>
        <v>NO</v>
      </c>
      <c r="B3442" s="322" t="s">
        <v>294</v>
      </c>
      <c r="C3442" s="320">
        <v>2011</v>
      </c>
      <c r="D3442" s="322" t="s">
        <v>214</v>
      </c>
      <c r="E3442" s="331" t="s">
        <v>249</v>
      </c>
      <c r="F3442" s="320" t="str">
        <f t="shared" si="53"/>
        <v>NO_X_2011_1000 NAC_ST_1_2_NC_1_2</v>
      </c>
      <c r="G3442" s="663"/>
    </row>
    <row r="3443" spans="1:7" ht="13.5" thickBot="1" x14ac:dyDescent="0.25">
      <c r="A3443" s="369" t="str">
        <f>Cover!$G$25</f>
        <v>NO</v>
      </c>
      <c r="B3443" s="322" t="s">
        <v>294</v>
      </c>
      <c r="C3443" s="320">
        <v>2011</v>
      </c>
      <c r="D3443" s="322" t="s">
        <v>214</v>
      </c>
      <c r="E3443" s="331" t="s">
        <v>250</v>
      </c>
      <c r="F3443" s="320" t="str">
        <f t="shared" si="53"/>
        <v>NO_X_2011_1000 NAC_ST_1_2_NC_2_2</v>
      </c>
      <c r="G3443" s="663"/>
    </row>
    <row r="3444" spans="1:7" ht="13.5" thickBot="1" x14ac:dyDescent="0.25">
      <c r="A3444" s="369" t="str">
        <f>Cover!$G$25</f>
        <v>NO</v>
      </c>
      <c r="B3444" s="322" t="s">
        <v>294</v>
      </c>
      <c r="C3444" s="320">
        <v>2011</v>
      </c>
      <c r="D3444" s="322" t="s">
        <v>214</v>
      </c>
      <c r="E3444" s="331" t="s">
        <v>251</v>
      </c>
      <c r="F3444" s="320" t="str">
        <f t="shared" si="53"/>
        <v>NO_X_2011_1000 NAC_ST_1_2_NC_3</v>
      </c>
      <c r="G3444" s="663"/>
    </row>
    <row r="3445" spans="1:7" ht="13.5" thickBot="1" x14ac:dyDescent="0.25">
      <c r="A3445" s="369" t="str">
        <f>Cover!$G$25</f>
        <v>NO</v>
      </c>
      <c r="B3445" s="322" t="s">
        <v>294</v>
      </c>
      <c r="C3445" s="320">
        <v>2011</v>
      </c>
      <c r="D3445" s="322" t="s">
        <v>214</v>
      </c>
      <c r="E3445" s="331" t="s">
        <v>252</v>
      </c>
      <c r="F3445" s="320" t="str">
        <f t="shared" si="53"/>
        <v>NO_X_2011_1000 NAC_ST_1_2_NC_1_3</v>
      </c>
      <c r="G3445" s="663"/>
    </row>
    <row r="3446" spans="1:7" ht="13.5" thickBot="1" x14ac:dyDescent="0.25">
      <c r="A3446" s="369" t="str">
        <f>Cover!$G$25</f>
        <v>NO</v>
      </c>
      <c r="B3446" s="322" t="s">
        <v>294</v>
      </c>
      <c r="C3446" s="320">
        <v>2011</v>
      </c>
      <c r="D3446" s="322" t="s">
        <v>214</v>
      </c>
      <c r="E3446" s="331" t="s">
        <v>253</v>
      </c>
      <c r="F3446" s="320" t="str">
        <f t="shared" si="53"/>
        <v>NO_X_2011_1000 NAC_ST_1_2_NC_2_3</v>
      </c>
      <c r="G3446" s="663"/>
    </row>
    <row r="3447" spans="1:7" ht="13.5" thickBot="1" x14ac:dyDescent="0.25">
      <c r="A3447" s="369" t="str">
        <f>Cover!$G$25</f>
        <v>NO</v>
      </c>
      <c r="B3447" s="322" t="s">
        <v>294</v>
      </c>
      <c r="C3447" s="320">
        <v>2011</v>
      </c>
      <c r="D3447" s="322" t="s">
        <v>214</v>
      </c>
      <c r="E3447" s="331" t="s">
        <v>254</v>
      </c>
      <c r="F3447" s="320" t="str">
        <f t="shared" si="53"/>
        <v>NO_X_2011_1000 NAC_ST_1_2_NC_4</v>
      </c>
      <c r="G3447" s="663"/>
    </row>
    <row r="3448" spans="1:7" ht="13.5" thickBot="1" x14ac:dyDescent="0.25">
      <c r="A3448" s="369" t="str">
        <f>Cover!$G$25</f>
        <v>NO</v>
      </c>
      <c r="B3448" s="322" t="s">
        <v>294</v>
      </c>
      <c r="C3448" s="320">
        <v>2011</v>
      </c>
      <c r="D3448" s="322" t="s">
        <v>214</v>
      </c>
      <c r="E3448" s="331" t="s">
        <v>255</v>
      </c>
      <c r="F3448" s="320" t="str">
        <f t="shared" si="53"/>
        <v>NO_X_2011_1000 NAC_ST_1_2_NC_5</v>
      </c>
      <c r="G3448" s="663"/>
    </row>
    <row r="3449" spans="1:7" ht="13.5" thickBot="1" x14ac:dyDescent="0.25">
      <c r="A3449" s="369" t="str">
        <f>Cover!$G$25</f>
        <v>NO</v>
      </c>
      <c r="B3449" s="322" t="s">
        <v>294</v>
      </c>
      <c r="C3449" s="320">
        <v>2011</v>
      </c>
      <c r="D3449" s="322" t="s">
        <v>214</v>
      </c>
      <c r="E3449" s="331" t="s">
        <v>256</v>
      </c>
      <c r="F3449" s="320" t="str">
        <f t="shared" si="53"/>
        <v>NO_X_2011_1000 NAC_ST_5_C</v>
      </c>
      <c r="G3449" s="663"/>
    </row>
    <row r="3450" spans="1:7" ht="13.5" thickBot="1" x14ac:dyDescent="0.25">
      <c r="A3450" s="369" t="str">
        <f>Cover!$G$25</f>
        <v>NO</v>
      </c>
      <c r="B3450" s="322" t="s">
        <v>294</v>
      </c>
      <c r="C3450" s="320">
        <v>2011</v>
      </c>
      <c r="D3450" s="322" t="s">
        <v>214</v>
      </c>
      <c r="E3450" s="331" t="s">
        <v>257</v>
      </c>
      <c r="F3450" s="320" t="str">
        <f t="shared" si="53"/>
        <v>NO_X_2011_1000 NAC_ST_5_C_1</v>
      </c>
      <c r="G3450" s="663"/>
    </row>
    <row r="3451" spans="1:7" ht="13.5" thickBot="1" x14ac:dyDescent="0.25">
      <c r="A3451" s="369" t="str">
        <f>Cover!$G$25</f>
        <v>NO</v>
      </c>
      <c r="B3451" s="322" t="s">
        <v>294</v>
      </c>
      <c r="C3451" s="320">
        <v>2011</v>
      </c>
      <c r="D3451" s="322" t="s">
        <v>214</v>
      </c>
      <c r="E3451" s="331" t="s">
        <v>258</v>
      </c>
      <c r="F3451" s="320" t="str">
        <f t="shared" si="53"/>
        <v>NO_X_2011_1000 NAC_ST_5_C_2</v>
      </c>
      <c r="G3451" s="663"/>
    </row>
    <row r="3452" spans="1:7" ht="13.5" thickBot="1" x14ac:dyDescent="0.25">
      <c r="A3452" s="369" t="str">
        <f>Cover!$G$25</f>
        <v>NO</v>
      </c>
      <c r="B3452" s="322" t="s">
        <v>294</v>
      </c>
      <c r="C3452" s="320">
        <v>2011</v>
      </c>
      <c r="D3452" s="322" t="s">
        <v>214</v>
      </c>
      <c r="E3452" s="331" t="s">
        <v>259</v>
      </c>
      <c r="F3452" s="320" t="str">
        <f t="shared" si="53"/>
        <v>NO_X_2011_1000 NAC_ST_5_NC</v>
      </c>
      <c r="G3452" s="663"/>
    </row>
    <row r="3453" spans="1:7" ht="13.5" thickBot="1" x14ac:dyDescent="0.25">
      <c r="A3453" s="369" t="str">
        <f>Cover!$G$25</f>
        <v>NO</v>
      </c>
      <c r="B3453" s="322" t="s">
        <v>294</v>
      </c>
      <c r="C3453" s="320">
        <v>2011</v>
      </c>
      <c r="D3453" s="322" t="s">
        <v>214</v>
      </c>
      <c r="E3453" s="331" t="s">
        <v>260</v>
      </c>
      <c r="F3453" s="320" t="str">
        <f t="shared" si="53"/>
        <v>NO_X_2011_1000 NAC_ST_5_NC_1</v>
      </c>
      <c r="G3453" s="663"/>
    </row>
    <row r="3454" spans="1:7" ht="13.5" thickBot="1" x14ac:dyDescent="0.25">
      <c r="A3454" s="369" t="str">
        <f>Cover!$G$25</f>
        <v>NO</v>
      </c>
      <c r="B3454" s="322" t="s">
        <v>294</v>
      </c>
      <c r="C3454" s="320">
        <v>2011</v>
      </c>
      <c r="D3454" s="322" t="s">
        <v>214</v>
      </c>
      <c r="E3454" s="331" t="s">
        <v>261</v>
      </c>
      <c r="F3454" s="320" t="str">
        <f t="shared" si="53"/>
        <v>NO_X_2011_1000 NAC_ST_5_NC_2</v>
      </c>
      <c r="G3454" s="663"/>
    </row>
    <row r="3455" spans="1:7" ht="13.5" thickBot="1" x14ac:dyDescent="0.25">
      <c r="A3455" s="369" t="str">
        <f>Cover!$G$25</f>
        <v>NO</v>
      </c>
      <c r="B3455" s="322" t="s">
        <v>294</v>
      </c>
      <c r="C3455" s="320">
        <v>2011</v>
      </c>
      <c r="D3455" s="322" t="s">
        <v>214</v>
      </c>
      <c r="E3455" s="331" t="s">
        <v>262</v>
      </c>
      <c r="F3455" s="320" t="str">
        <f t="shared" si="53"/>
        <v>NO_X_2011_1000 NAC_ST_5_NC_3</v>
      </c>
      <c r="G3455" s="663"/>
    </row>
    <row r="3456" spans="1:7" ht="13.5" thickBot="1" x14ac:dyDescent="0.25">
      <c r="A3456" s="369" t="str">
        <f>Cover!$G$25</f>
        <v>NO</v>
      </c>
      <c r="B3456" s="322" t="s">
        <v>294</v>
      </c>
      <c r="C3456" s="320">
        <v>2011</v>
      </c>
      <c r="D3456" s="322" t="s">
        <v>214</v>
      </c>
      <c r="E3456" s="331" t="s">
        <v>263</v>
      </c>
      <c r="F3456" s="320" t="str">
        <f t="shared" si="53"/>
        <v>NO_X_2011_1000 NAC_ST_5_NC_4</v>
      </c>
      <c r="G3456" s="663"/>
    </row>
    <row r="3457" spans="1:7" ht="13.5" thickBot="1" x14ac:dyDescent="0.25">
      <c r="A3457" s="369" t="str">
        <f>Cover!$G$25</f>
        <v>NO</v>
      </c>
      <c r="B3457" s="340" t="s">
        <v>294</v>
      </c>
      <c r="C3457" s="320">
        <v>2011</v>
      </c>
      <c r="D3457" s="340" t="s">
        <v>214</v>
      </c>
      <c r="E3457" s="344" t="s">
        <v>264</v>
      </c>
      <c r="F3457" s="320" t="str">
        <f t="shared" si="53"/>
        <v>NO_X_2011_1000 NAC_ST_5_NC_5</v>
      </c>
      <c r="G3457" s="663"/>
    </row>
    <row r="3458" spans="1:7" ht="13.5" thickBot="1" x14ac:dyDescent="0.25">
      <c r="A3458" s="369" t="str">
        <f>Cover!$G$25</f>
        <v>NO</v>
      </c>
      <c r="B3458" s="324" t="s">
        <v>294</v>
      </c>
      <c r="C3458" s="320">
        <v>2011</v>
      </c>
      <c r="D3458" s="324" t="s">
        <v>214</v>
      </c>
      <c r="E3458" s="338" t="s">
        <v>265</v>
      </c>
      <c r="F3458" s="320" t="str">
        <f t="shared" si="53"/>
        <v>NO_X_2011_1000 NAC_ST_5_NC_6</v>
      </c>
      <c r="G3458" s="663"/>
    </row>
    <row r="3459" spans="1:7" ht="13.5" thickBot="1" x14ac:dyDescent="0.25">
      <c r="A3459" s="369" t="str">
        <f>Cover!$G$25</f>
        <v>NO</v>
      </c>
      <c r="B3459" s="322" t="s">
        <v>294</v>
      </c>
      <c r="C3459" s="320">
        <v>2011</v>
      </c>
      <c r="D3459" s="322" t="s">
        <v>214</v>
      </c>
      <c r="E3459" s="331" t="s">
        <v>266</v>
      </c>
      <c r="F3459" s="320" t="str">
        <f t="shared" ref="F3459:F3522" si="54">CONCATENATE(A3459,"_",B3459,"_",C3459,"_",D3459,"_",E3459)</f>
        <v>NO_X_2011_1000 NAC_ST_5_NC_7</v>
      </c>
      <c r="G3459" s="663"/>
    </row>
    <row r="3460" spans="1:7" ht="13.5" thickBot="1" x14ac:dyDescent="0.25">
      <c r="A3460" s="369" t="str">
        <f>Cover!$G$25</f>
        <v>NO</v>
      </c>
      <c r="B3460" s="322" t="s">
        <v>220</v>
      </c>
      <c r="C3460" s="320">
        <v>2011</v>
      </c>
      <c r="D3460" s="322" t="s">
        <v>291</v>
      </c>
      <c r="E3460" s="331">
        <v>1</v>
      </c>
      <c r="F3460" s="320" t="str">
        <f t="shared" si="54"/>
        <v>NO_EX_M_2011_1000 m3_1</v>
      </c>
      <c r="G3460" s="663"/>
    </row>
    <row r="3461" spans="1:7" ht="13.5" thickBot="1" x14ac:dyDescent="0.25">
      <c r="A3461" s="369" t="str">
        <f>Cover!$G$25</f>
        <v>NO</v>
      </c>
      <c r="B3461" s="322" t="s">
        <v>220</v>
      </c>
      <c r="C3461" s="320">
        <v>2011</v>
      </c>
      <c r="D3461" s="322" t="s">
        <v>291</v>
      </c>
      <c r="E3461" s="331" t="s">
        <v>93</v>
      </c>
      <c r="F3461" s="320" t="str">
        <f t="shared" si="54"/>
        <v>NO_EX_M_2011_1000 m3_1_1</v>
      </c>
      <c r="G3461" s="663"/>
    </row>
    <row r="3462" spans="1:7" ht="13.5" thickBot="1" x14ac:dyDescent="0.25">
      <c r="A3462" s="369" t="str">
        <f>Cover!$G$25</f>
        <v>NO</v>
      </c>
      <c r="B3462" s="322" t="s">
        <v>220</v>
      </c>
      <c r="C3462" s="320">
        <v>2011</v>
      </c>
      <c r="D3462" s="322" t="s">
        <v>291</v>
      </c>
      <c r="E3462" s="331" t="s">
        <v>96</v>
      </c>
      <c r="F3462" s="320" t="str">
        <f t="shared" si="54"/>
        <v>NO_EX_M_2011_1000 m3_1_2</v>
      </c>
      <c r="G3462" s="663"/>
    </row>
    <row r="3463" spans="1:7" ht="13.5" thickBot="1" x14ac:dyDescent="0.25">
      <c r="A3463" s="369" t="str">
        <f>Cover!$G$25</f>
        <v>NO</v>
      </c>
      <c r="B3463" s="322" t="s">
        <v>220</v>
      </c>
      <c r="C3463" s="320">
        <v>2011</v>
      </c>
      <c r="D3463" s="322" t="s">
        <v>291</v>
      </c>
      <c r="E3463" s="331" t="s">
        <v>97</v>
      </c>
      <c r="F3463" s="320" t="str">
        <f t="shared" si="54"/>
        <v>NO_EX_M_2011_1000 m3_1_2_C</v>
      </c>
      <c r="G3463" s="663"/>
    </row>
    <row r="3464" spans="1:7" ht="13.5" thickBot="1" x14ac:dyDescent="0.25">
      <c r="A3464" s="369" t="str">
        <f>Cover!$G$25</f>
        <v>NO</v>
      </c>
      <c r="B3464" s="322" t="s">
        <v>220</v>
      </c>
      <c r="C3464" s="320">
        <v>2011</v>
      </c>
      <c r="D3464" s="322" t="s">
        <v>291</v>
      </c>
      <c r="E3464" s="331" t="s">
        <v>98</v>
      </c>
      <c r="F3464" s="320" t="str">
        <f t="shared" si="54"/>
        <v>NO_EX_M_2011_1000 m3_1_2_NC</v>
      </c>
      <c r="G3464" s="663"/>
    </row>
    <row r="3465" spans="1:7" ht="13.5" thickBot="1" x14ac:dyDescent="0.25">
      <c r="A3465" s="369" t="str">
        <f>Cover!$G$25</f>
        <v>NO</v>
      </c>
      <c r="B3465" s="322" t="s">
        <v>220</v>
      </c>
      <c r="C3465" s="320">
        <v>2011</v>
      </c>
      <c r="D3465" s="322" t="s">
        <v>291</v>
      </c>
      <c r="E3465" s="331" t="s">
        <v>99</v>
      </c>
      <c r="F3465" s="320" t="str">
        <f t="shared" si="54"/>
        <v>NO_EX_M_2011_1000 m3_1_2_NC_T</v>
      </c>
      <c r="G3465" s="663"/>
    </row>
    <row r="3466" spans="1:7" ht="13.5" thickBot="1" x14ac:dyDescent="0.25">
      <c r="A3466" s="369" t="str">
        <f>Cover!$G$25</f>
        <v>NO</v>
      </c>
      <c r="B3466" s="322" t="s">
        <v>220</v>
      </c>
      <c r="C3466" s="320">
        <v>2011</v>
      </c>
      <c r="D3466" s="322" t="s">
        <v>360</v>
      </c>
      <c r="E3466" s="331">
        <v>2</v>
      </c>
      <c r="F3466" s="320" t="str">
        <f t="shared" si="54"/>
        <v>NO_EX_M_2011_1000 mt_2</v>
      </c>
      <c r="G3466" s="663"/>
    </row>
    <row r="3467" spans="1:7" ht="13.5" thickBot="1" x14ac:dyDescent="0.25">
      <c r="A3467" s="369" t="str">
        <f>Cover!$G$25</f>
        <v>NO</v>
      </c>
      <c r="B3467" s="322" t="s">
        <v>220</v>
      </c>
      <c r="C3467" s="320">
        <v>2011</v>
      </c>
      <c r="D3467" s="322" t="s">
        <v>291</v>
      </c>
      <c r="E3467" s="331">
        <v>3</v>
      </c>
      <c r="F3467" s="320" t="str">
        <f t="shared" si="54"/>
        <v>NO_EX_M_2011_1000 m3_3</v>
      </c>
      <c r="G3467" s="663"/>
    </row>
    <row r="3468" spans="1:7" ht="13.5" thickBot="1" x14ac:dyDescent="0.25">
      <c r="A3468" s="369" t="str">
        <f>Cover!$G$25</f>
        <v>NO</v>
      </c>
      <c r="B3468" s="322" t="s">
        <v>220</v>
      </c>
      <c r="C3468" s="320">
        <v>2011</v>
      </c>
      <c r="D3468" s="322" t="s">
        <v>291</v>
      </c>
      <c r="E3468" s="331" t="s">
        <v>378</v>
      </c>
      <c r="F3468" s="320" t="str">
        <f t="shared" si="54"/>
        <v>NO_EX_M_2011_1000 m3_3_1</v>
      </c>
      <c r="G3468" s="663"/>
    </row>
    <row r="3469" spans="1:7" ht="13.5" thickBot="1" x14ac:dyDescent="0.25">
      <c r="A3469" s="369" t="str">
        <f>Cover!$G$25</f>
        <v>NO</v>
      </c>
      <c r="B3469" s="322" t="s">
        <v>220</v>
      </c>
      <c r="C3469" s="320">
        <v>2011</v>
      </c>
      <c r="D3469" s="322" t="s">
        <v>291</v>
      </c>
      <c r="E3469" s="331" t="s">
        <v>379</v>
      </c>
      <c r="F3469" s="320" t="str">
        <f t="shared" si="54"/>
        <v>NO_EX_M_2011_1000 m3_3_2</v>
      </c>
      <c r="G3469" s="663"/>
    </row>
    <row r="3470" spans="1:7" ht="13.5" thickBot="1" x14ac:dyDescent="0.25">
      <c r="A3470" s="369" t="str">
        <f>Cover!$G$25</f>
        <v>NO</v>
      </c>
      <c r="B3470" s="322" t="s">
        <v>220</v>
      </c>
      <c r="C3470" s="320">
        <v>2011</v>
      </c>
      <c r="D3470" s="322" t="s">
        <v>360</v>
      </c>
      <c r="E3470" s="331">
        <v>4</v>
      </c>
      <c r="F3470" s="320" t="str">
        <f t="shared" si="54"/>
        <v>NO_EX_M_2011_1000 mt_4</v>
      </c>
      <c r="G3470" s="663"/>
    </row>
    <row r="3471" spans="1:7" ht="13.5" thickBot="1" x14ac:dyDescent="0.25">
      <c r="A3471" s="369" t="str">
        <f>Cover!$G$25</f>
        <v>NO</v>
      </c>
      <c r="B3471" s="322" t="s">
        <v>220</v>
      </c>
      <c r="C3471" s="320">
        <v>2011</v>
      </c>
      <c r="D3471" s="322" t="s">
        <v>360</v>
      </c>
      <c r="E3471" s="331" t="s">
        <v>380</v>
      </c>
      <c r="F3471" s="320" t="str">
        <f t="shared" si="54"/>
        <v>NO_EX_M_2011_1000 mt_4_1</v>
      </c>
      <c r="G3471" s="663"/>
    </row>
    <row r="3472" spans="1:7" ht="13.5" thickBot="1" x14ac:dyDescent="0.25">
      <c r="A3472" s="369" t="str">
        <f>Cover!$G$25</f>
        <v>NO</v>
      </c>
      <c r="B3472" s="322" t="s">
        <v>220</v>
      </c>
      <c r="C3472" s="320">
        <v>2011</v>
      </c>
      <c r="D3472" s="322" t="s">
        <v>360</v>
      </c>
      <c r="E3472" s="331" t="s">
        <v>381</v>
      </c>
      <c r="F3472" s="320" t="str">
        <f t="shared" si="54"/>
        <v>NO_EX_M_2011_1000 mt_4_2</v>
      </c>
      <c r="G3472" s="663"/>
    </row>
    <row r="3473" spans="1:7" ht="13.5" thickBot="1" x14ac:dyDescent="0.25">
      <c r="A3473" s="369" t="str">
        <f>Cover!$G$25</f>
        <v>NO</v>
      </c>
      <c r="B3473" s="322" t="s">
        <v>220</v>
      </c>
      <c r="C3473" s="320">
        <v>2011</v>
      </c>
      <c r="D3473" s="322" t="s">
        <v>291</v>
      </c>
      <c r="E3473" s="331">
        <v>5</v>
      </c>
      <c r="F3473" s="320" t="str">
        <f t="shared" si="54"/>
        <v>NO_EX_M_2011_1000 m3_5</v>
      </c>
      <c r="G3473" s="663"/>
    </row>
    <row r="3474" spans="1:7" ht="13.5" thickBot="1" x14ac:dyDescent="0.25">
      <c r="A3474" s="369" t="str">
        <f>Cover!$G$25</f>
        <v>NO</v>
      </c>
      <c r="B3474" s="322" t="s">
        <v>220</v>
      </c>
      <c r="C3474" s="320">
        <v>2011</v>
      </c>
      <c r="D3474" s="322" t="s">
        <v>291</v>
      </c>
      <c r="E3474" s="331" t="s">
        <v>109</v>
      </c>
      <c r="F3474" s="320" t="str">
        <f t="shared" si="54"/>
        <v>NO_EX_M_2011_1000 m3_5_C</v>
      </c>
      <c r="G3474" s="663"/>
    </row>
    <row r="3475" spans="1:7" ht="13.5" thickBot="1" x14ac:dyDescent="0.25">
      <c r="A3475" s="369" t="str">
        <f>Cover!$G$25</f>
        <v>NO</v>
      </c>
      <c r="B3475" s="322" t="s">
        <v>220</v>
      </c>
      <c r="C3475" s="320">
        <v>2011</v>
      </c>
      <c r="D3475" s="322" t="s">
        <v>291</v>
      </c>
      <c r="E3475" s="331" t="s">
        <v>110</v>
      </c>
      <c r="F3475" s="320" t="str">
        <f t="shared" si="54"/>
        <v>NO_EX_M_2011_1000 m3_5_NC</v>
      </c>
      <c r="G3475" s="663"/>
    </row>
    <row r="3476" spans="1:7" ht="13.5" thickBot="1" x14ac:dyDescent="0.25">
      <c r="A3476" s="369" t="str">
        <f>Cover!$G$25</f>
        <v>NO</v>
      </c>
      <c r="B3476" s="322" t="s">
        <v>220</v>
      </c>
      <c r="C3476" s="320">
        <v>2011</v>
      </c>
      <c r="D3476" s="322" t="s">
        <v>291</v>
      </c>
      <c r="E3476" s="331" t="s">
        <v>111</v>
      </c>
      <c r="F3476" s="320" t="str">
        <f t="shared" si="54"/>
        <v>NO_EX_M_2011_1000 m3_5_NC_T</v>
      </c>
      <c r="G3476" s="663"/>
    </row>
    <row r="3477" spans="1:7" ht="13.5" thickBot="1" x14ac:dyDescent="0.25">
      <c r="A3477" s="369" t="str">
        <f>Cover!$G$25</f>
        <v>NO</v>
      </c>
      <c r="B3477" s="322" t="s">
        <v>220</v>
      </c>
      <c r="C3477" s="320">
        <v>2011</v>
      </c>
      <c r="D3477" s="322" t="s">
        <v>291</v>
      </c>
      <c r="E3477" s="331">
        <v>6</v>
      </c>
      <c r="F3477" s="320" t="str">
        <f t="shared" si="54"/>
        <v>NO_EX_M_2011_1000 m3_6</v>
      </c>
      <c r="G3477" s="663"/>
    </row>
    <row r="3478" spans="1:7" ht="13.5" thickBot="1" x14ac:dyDescent="0.25">
      <c r="A3478" s="369" t="str">
        <f>Cover!$G$25</f>
        <v>NO</v>
      </c>
      <c r="B3478" s="322" t="s">
        <v>220</v>
      </c>
      <c r="C3478" s="320">
        <v>2011</v>
      </c>
      <c r="D3478" s="322" t="s">
        <v>291</v>
      </c>
      <c r="E3478" s="331" t="s">
        <v>112</v>
      </c>
      <c r="F3478" s="320" t="str">
        <f t="shared" si="54"/>
        <v>NO_EX_M_2011_1000 m3_6_1</v>
      </c>
      <c r="G3478" s="663"/>
    </row>
    <row r="3479" spans="1:7" ht="13.5" thickBot="1" x14ac:dyDescent="0.25">
      <c r="A3479" s="369" t="str">
        <f>Cover!$G$25</f>
        <v>NO</v>
      </c>
      <c r="B3479" s="322" t="s">
        <v>220</v>
      </c>
      <c r="C3479" s="320">
        <v>2011</v>
      </c>
      <c r="D3479" s="322" t="s">
        <v>291</v>
      </c>
      <c r="E3479" s="331" t="s">
        <v>113</v>
      </c>
      <c r="F3479" s="320" t="str">
        <f t="shared" si="54"/>
        <v>NO_EX_M_2011_1000 m3_6_1_C</v>
      </c>
      <c r="G3479" s="663"/>
    </row>
    <row r="3480" spans="1:7" ht="13.5" thickBot="1" x14ac:dyDescent="0.25">
      <c r="A3480" s="369" t="str">
        <f>Cover!$G$25</f>
        <v>NO</v>
      </c>
      <c r="B3480" s="322" t="s">
        <v>220</v>
      </c>
      <c r="C3480" s="320">
        <v>2011</v>
      </c>
      <c r="D3480" s="322" t="s">
        <v>291</v>
      </c>
      <c r="E3480" s="331" t="s">
        <v>114</v>
      </c>
      <c r="F3480" s="320" t="str">
        <f t="shared" si="54"/>
        <v>NO_EX_M_2011_1000 m3_6_1_NC</v>
      </c>
      <c r="G3480" s="663"/>
    </row>
    <row r="3481" spans="1:7" ht="13.5" thickBot="1" x14ac:dyDescent="0.25">
      <c r="A3481" s="369" t="str">
        <f>Cover!$G$25</f>
        <v>NO</v>
      </c>
      <c r="B3481" s="322" t="s">
        <v>220</v>
      </c>
      <c r="C3481" s="320">
        <v>2011</v>
      </c>
      <c r="D3481" s="322" t="s">
        <v>291</v>
      </c>
      <c r="E3481" s="331" t="s">
        <v>115</v>
      </c>
      <c r="F3481" s="320" t="str">
        <f t="shared" si="54"/>
        <v>NO_EX_M_2011_1000 m3_6_1_NC_T</v>
      </c>
      <c r="G3481" s="663"/>
    </row>
    <row r="3482" spans="1:7" ht="13.5" thickBot="1" x14ac:dyDescent="0.25">
      <c r="A3482" s="369" t="str">
        <f>Cover!$G$25</f>
        <v>NO</v>
      </c>
      <c r="B3482" s="322" t="s">
        <v>220</v>
      </c>
      <c r="C3482" s="320">
        <v>2011</v>
      </c>
      <c r="D3482" s="322" t="s">
        <v>291</v>
      </c>
      <c r="E3482" s="331" t="s">
        <v>116</v>
      </c>
      <c r="F3482" s="320" t="str">
        <f t="shared" si="54"/>
        <v>NO_EX_M_2011_1000 m3_6_2</v>
      </c>
      <c r="G3482" s="663"/>
    </row>
    <row r="3483" spans="1:7" ht="13.5" thickBot="1" x14ac:dyDescent="0.25">
      <c r="A3483" s="369" t="str">
        <f>Cover!$G$25</f>
        <v>NO</v>
      </c>
      <c r="B3483" s="322" t="s">
        <v>220</v>
      </c>
      <c r="C3483" s="320">
        <v>2011</v>
      </c>
      <c r="D3483" s="322" t="s">
        <v>291</v>
      </c>
      <c r="E3483" s="331" t="s">
        <v>117</v>
      </c>
      <c r="F3483" s="320" t="str">
        <f t="shared" si="54"/>
        <v>NO_EX_M_2011_1000 m3_6_2_C</v>
      </c>
      <c r="G3483" s="663"/>
    </row>
    <row r="3484" spans="1:7" ht="13.5" thickBot="1" x14ac:dyDescent="0.25">
      <c r="A3484" s="369" t="str">
        <f>Cover!$G$25</f>
        <v>NO</v>
      </c>
      <c r="B3484" s="322" t="s">
        <v>220</v>
      </c>
      <c r="C3484" s="320">
        <v>2011</v>
      </c>
      <c r="D3484" s="322" t="s">
        <v>291</v>
      </c>
      <c r="E3484" s="331" t="s">
        <v>118</v>
      </c>
      <c r="F3484" s="320" t="str">
        <f t="shared" si="54"/>
        <v>NO_EX_M_2011_1000 m3_6_2_NC</v>
      </c>
      <c r="G3484" s="663"/>
    </row>
    <row r="3485" spans="1:7" ht="13.5" thickBot="1" x14ac:dyDescent="0.25">
      <c r="A3485" s="369" t="str">
        <f>Cover!$G$25</f>
        <v>NO</v>
      </c>
      <c r="B3485" s="322" t="s">
        <v>220</v>
      </c>
      <c r="C3485" s="320">
        <v>2011</v>
      </c>
      <c r="D3485" s="322" t="s">
        <v>291</v>
      </c>
      <c r="E3485" s="331" t="s">
        <v>119</v>
      </c>
      <c r="F3485" s="320" t="str">
        <f t="shared" si="54"/>
        <v>NO_EX_M_2011_1000 m3_6_2_NC_T</v>
      </c>
      <c r="G3485" s="663"/>
    </row>
    <row r="3486" spans="1:7" ht="13.5" thickBot="1" x14ac:dyDescent="0.25">
      <c r="A3486" s="369" t="str">
        <f>Cover!$G$25</f>
        <v>NO</v>
      </c>
      <c r="B3486" s="322" t="s">
        <v>220</v>
      </c>
      <c r="C3486" s="320">
        <v>2011</v>
      </c>
      <c r="D3486" s="322" t="s">
        <v>291</v>
      </c>
      <c r="E3486" s="331" t="s">
        <v>120</v>
      </c>
      <c r="F3486" s="320" t="str">
        <f t="shared" si="54"/>
        <v>NO_EX_M_2011_1000 m3_6_3</v>
      </c>
      <c r="G3486" s="663"/>
    </row>
    <row r="3487" spans="1:7" ht="13.5" thickBot="1" x14ac:dyDescent="0.25">
      <c r="A3487" s="369" t="str">
        <f>Cover!$G$25</f>
        <v>NO</v>
      </c>
      <c r="B3487" s="322" t="s">
        <v>220</v>
      </c>
      <c r="C3487" s="320">
        <v>2011</v>
      </c>
      <c r="D3487" s="322" t="s">
        <v>291</v>
      </c>
      <c r="E3487" s="331" t="s">
        <v>121</v>
      </c>
      <c r="F3487" s="320" t="str">
        <f t="shared" si="54"/>
        <v>NO_EX_M_2011_1000 m3_6_3_1</v>
      </c>
      <c r="G3487" s="663"/>
    </row>
    <row r="3488" spans="1:7" ht="13.5" thickBot="1" x14ac:dyDescent="0.25">
      <c r="A3488" s="369" t="str">
        <f>Cover!$G$25</f>
        <v>NO</v>
      </c>
      <c r="B3488" s="322" t="s">
        <v>220</v>
      </c>
      <c r="C3488" s="320">
        <v>2011</v>
      </c>
      <c r="D3488" s="322" t="s">
        <v>291</v>
      </c>
      <c r="E3488" s="331" t="s">
        <v>122</v>
      </c>
      <c r="F3488" s="320" t="str">
        <f t="shared" si="54"/>
        <v>NO_EX_M_2011_1000 m3_6_4</v>
      </c>
      <c r="G3488" s="663"/>
    </row>
    <row r="3489" spans="1:7" ht="13.5" thickBot="1" x14ac:dyDescent="0.25">
      <c r="A3489" s="369" t="str">
        <f>Cover!$G$25</f>
        <v>NO</v>
      </c>
      <c r="B3489" s="322" t="s">
        <v>220</v>
      </c>
      <c r="C3489" s="320">
        <v>2011</v>
      </c>
      <c r="D3489" s="322" t="s">
        <v>291</v>
      </c>
      <c r="E3489" s="331" t="s">
        <v>123</v>
      </c>
      <c r="F3489" s="320" t="str">
        <f t="shared" si="54"/>
        <v>NO_EX_M_2011_1000 m3_6_4_1</v>
      </c>
      <c r="G3489" s="663"/>
    </row>
    <row r="3490" spans="1:7" ht="13.5" thickBot="1" x14ac:dyDescent="0.25">
      <c r="A3490" s="369" t="str">
        <f>Cover!$G$25</f>
        <v>NO</v>
      </c>
      <c r="B3490" s="322" t="s">
        <v>220</v>
      </c>
      <c r="C3490" s="320">
        <v>2011</v>
      </c>
      <c r="D3490" s="322" t="s">
        <v>291</v>
      </c>
      <c r="E3490" s="331" t="s">
        <v>124</v>
      </c>
      <c r="F3490" s="320" t="str">
        <f t="shared" si="54"/>
        <v>NO_EX_M_2011_1000 m3_6_4_2</v>
      </c>
      <c r="G3490" s="663"/>
    </row>
    <row r="3491" spans="1:7" ht="13.5" thickBot="1" x14ac:dyDescent="0.25">
      <c r="A3491" s="369" t="str">
        <f>Cover!$G$25</f>
        <v>NO</v>
      </c>
      <c r="B3491" s="322" t="s">
        <v>220</v>
      </c>
      <c r="C3491" s="320">
        <v>2011</v>
      </c>
      <c r="D3491" s="322" t="s">
        <v>291</v>
      </c>
      <c r="E3491" s="331" t="s">
        <v>125</v>
      </c>
      <c r="F3491" s="320" t="str">
        <f t="shared" si="54"/>
        <v>NO_EX_M_2011_1000 m3_6_4_3</v>
      </c>
      <c r="G3491" s="663"/>
    </row>
    <row r="3492" spans="1:7" ht="13.5" thickBot="1" x14ac:dyDescent="0.25">
      <c r="A3492" s="369" t="str">
        <f>Cover!$G$25</f>
        <v>NO</v>
      </c>
      <c r="B3492" s="322" t="s">
        <v>220</v>
      </c>
      <c r="C3492" s="320">
        <v>2011</v>
      </c>
      <c r="D3492" s="322" t="s">
        <v>360</v>
      </c>
      <c r="E3492" s="331">
        <v>7</v>
      </c>
      <c r="F3492" s="320" t="str">
        <f t="shared" si="54"/>
        <v>NO_EX_M_2011_1000 mt_7</v>
      </c>
      <c r="G3492" s="663"/>
    </row>
    <row r="3493" spans="1:7" ht="13.5" thickBot="1" x14ac:dyDescent="0.25">
      <c r="A3493" s="369" t="str">
        <f>Cover!$G$25</f>
        <v>NO</v>
      </c>
      <c r="B3493" s="322" t="s">
        <v>220</v>
      </c>
      <c r="C3493" s="320">
        <v>2011</v>
      </c>
      <c r="D3493" s="322" t="s">
        <v>360</v>
      </c>
      <c r="E3493" s="331" t="s">
        <v>126</v>
      </c>
      <c r="F3493" s="320" t="str">
        <f t="shared" si="54"/>
        <v>NO_EX_M_2011_1000 mt_7_1</v>
      </c>
      <c r="G3493" s="663"/>
    </row>
    <row r="3494" spans="1:7" ht="13.5" thickBot="1" x14ac:dyDescent="0.25">
      <c r="A3494" s="369" t="str">
        <f>Cover!$G$25</f>
        <v>NO</v>
      </c>
      <c r="B3494" s="322" t="s">
        <v>220</v>
      </c>
      <c r="C3494" s="320">
        <v>2011</v>
      </c>
      <c r="D3494" s="322" t="s">
        <v>360</v>
      </c>
      <c r="E3494" s="331" t="s">
        <v>127</v>
      </c>
      <c r="F3494" s="320" t="str">
        <f t="shared" si="54"/>
        <v>NO_EX_M_2011_1000 mt_7_2</v>
      </c>
      <c r="G3494" s="663"/>
    </row>
    <row r="3495" spans="1:7" ht="13.5" thickBot="1" x14ac:dyDescent="0.25">
      <c r="A3495" s="369" t="str">
        <f>Cover!$G$25</f>
        <v>NO</v>
      </c>
      <c r="B3495" s="322" t="s">
        <v>220</v>
      </c>
      <c r="C3495" s="320">
        <v>2011</v>
      </c>
      <c r="D3495" s="322" t="s">
        <v>360</v>
      </c>
      <c r="E3495" s="331" t="s">
        <v>128</v>
      </c>
      <c r="F3495" s="320" t="str">
        <f t="shared" si="54"/>
        <v>NO_EX_M_2011_1000 mt_7_3</v>
      </c>
      <c r="G3495" s="663"/>
    </row>
    <row r="3496" spans="1:7" ht="13.5" thickBot="1" x14ac:dyDescent="0.25">
      <c r="A3496" s="369" t="str">
        <f>Cover!$G$25</f>
        <v>NO</v>
      </c>
      <c r="B3496" s="322" t="s">
        <v>220</v>
      </c>
      <c r="C3496" s="320">
        <v>2011</v>
      </c>
      <c r="D3496" s="322" t="s">
        <v>360</v>
      </c>
      <c r="E3496" s="331" t="s">
        <v>129</v>
      </c>
      <c r="F3496" s="320" t="str">
        <f t="shared" si="54"/>
        <v>NO_EX_M_2011_1000 mt_7_3_1</v>
      </c>
      <c r="G3496" s="663"/>
    </row>
    <row r="3497" spans="1:7" ht="13.5" thickBot="1" x14ac:dyDescent="0.25">
      <c r="A3497" s="369" t="str">
        <f>Cover!$G$25</f>
        <v>NO</v>
      </c>
      <c r="B3497" s="322" t="s">
        <v>220</v>
      </c>
      <c r="C3497" s="320">
        <v>2011</v>
      </c>
      <c r="D3497" s="322" t="s">
        <v>360</v>
      </c>
      <c r="E3497" s="331" t="s">
        <v>130</v>
      </c>
      <c r="F3497" s="320" t="str">
        <f t="shared" si="54"/>
        <v>NO_EX_M_2011_1000 mt_7_3_2</v>
      </c>
      <c r="G3497" s="663"/>
    </row>
    <row r="3498" spans="1:7" ht="13.5" thickBot="1" x14ac:dyDescent="0.25">
      <c r="A3498" s="369" t="str">
        <f>Cover!$G$25</f>
        <v>NO</v>
      </c>
      <c r="B3498" s="322" t="s">
        <v>220</v>
      </c>
      <c r="C3498" s="320">
        <v>2011</v>
      </c>
      <c r="D3498" s="322" t="s">
        <v>360</v>
      </c>
      <c r="E3498" s="331" t="s">
        <v>131</v>
      </c>
      <c r="F3498" s="320" t="str">
        <f t="shared" si="54"/>
        <v>NO_EX_M_2011_1000 mt_7_3_3</v>
      </c>
      <c r="G3498" s="663"/>
    </row>
    <row r="3499" spans="1:7" ht="13.5" thickBot="1" x14ac:dyDescent="0.25">
      <c r="A3499" s="369" t="str">
        <f>Cover!$G$25</f>
        <v>NO</v>
      </c>
      <c r="B3499" s="322" t="s">
        <v>220</v>
      </c>
      <c r="C3499" s="320">
        <v>2011</v>
      </c>
      <c r="D3499" s="322" t="s">
        <v>360</v>
      </c>
      <c r="E3499" s="331" t="s">
        <v>132</v>
      </c>
      <c r="F3499" s="320" t="str">
        <f t="shared" si="54"/>
        <v>NO_EX_M_2011_1000 mt_7_3_4</v>
      </c>
      <c r="G3499" s="663"/>
    </row>
    <row r="3500" spans="1:7" ht="13.5" thickBot="1" x14ac:dyDescent="0.25">
      <c r="A3500" s="369" t="str">
        <f>Cover!$G$25</f>
        <v>NO</v>
      </c>
      <c r="B3500" s="322" t="s">
        <v>220</v>
      </c>
      <c r="C3500" s="320">
        <v>2011</v>
      </c>
      <c r="D3500" s="322" t="s">
        <v>360</v>
      </c>
      <c r="E3500" s="331" t="s">
        <v>133</v>
      </c>
      <c r="F3500" s="320" t="str">
        <f t="shared" si="54"/>
        <v>NO_EX_M_2011_1000 mt_7_4</v>
      </c>
      <c r="G3500" s="663"/>
    </row>
    <row r="3501" spans="1:7" ht="13.5" thickBot="1" x14ac:dyDescent="0.25">
      <c r="A3501" s="369" t="str">
        <f>Cover!$G$25</f>
        <v>NO</v>
      </c>
      <c r="B3501" s="322" t="s">
        <v>220</v>
      </c>
      <c r="C3501" s="320">
        <v>2011</v>
      </c>
      <c r="D3501" s="322" t="s">
        <v>360</v>
      </c>
      <c r="E3501" s="331">
        <v>8</v>
      </c>
      <c r="F3501" s="320" t="str">
        <f t="shared" si="54"/>
        <v>NO_EX_M_2011_1000 mt_8</v>
      </c>
      <c r="G3501" s="663"/>
    </row>
    <row r="3502" spans="1:7" ht="13.5" thickBot="1" x14ac:dyDescent="0.25">
      <c r="A3502" s="369" t="str">
        <f>Cover!$G$25</f>
        <v>NO</v>
      </c>
      <c r="B3502" s="322" t="s">
        <v>220</v>
      </c>
      <c r="C3502" s="320">
        <v>2011</v>
      </c>
      <c r="D3502" s="322" t="s">
        <v>360</v>
      </c>
      <c r="E3502" s="331" t="s">
        <v>134</v>
      </c>
      <c r="F3502" s="320" t="str">
        <f t="shared" si="54"/>
        <v>NO_EX_M_2011_1000 mt_8_1</v>
      </c>
      <c r="G3502" s="663"/>
    </row>
    <row r="3503" spans="1:7" ht="13.5" thickBot="1" x14ac:dyDescent="0.25">
      <c r="A3503" s="369" t="str">
        <f>Cover!$G$25</f>
        <v>NO</v>
      </c>
      <c r="B3503" s="322" t="s">
        <v>220</v>
      </c>
      <c r="C3503" s="320">
        <v>2011</v>
      </c>
      <c r="D3503" s="322" t="s">
        <v>360</v>
      </c>
      <c r="E3503" s="331" t="s">
        <v>135</v>
      </c>
      <c r="F3503" s="320" t="str">
        <f t="shared" si="54"/>
        <v>NO_EX_M_2011_1000 mt_8_2</v>
      </c>
      <c r="G3503" s="663"/>
    </row>
    <row r="3504" spans="1:7" ht="13.5" thickBot="1" x14ac:dyDescent="0.25">
      <c r="A3504" s="369" t="str">
        <f>Cover!$G$25</f>
        <v>NO</v>
      </c>
      <c r="B3504" s="322" t="s">
        <v>220</v>
      </c>
      <c r="C3504" s="320">
        <v>2011</v>
      </c>
      <c r="D3504" s="322" t="s">
        <v>360</v>
      </c>
      <c r="E3504" s="331">
        <v>9</v>
      </c>
      <c r="F3504" s="320" t="str">
        <f t="shared" si="54"/>
        <v>NO_EX_M_2011_1000 mt_9</v>
      </c>
      <c r="G3504" s="663"/>
    </row>
    <row r="3505" spans="1:7" ht="13.5" thickBot="1" x14ac:dyDescent="0.25">
      <c r="A3505" s="369" t="str">
        <f>Cover!$G$25</f>
        <v>NO</v>
      </c>
      <c r="B3505" s="322" t="s">
        <v>220</v>
      </c>
      <c r="C3505" s="320">
        <v>2011</v>
      </c>
      <c r="D3505" s="322" t="s">
        <v>360</v>
      </c>
      <c r="E3505" s="331">
        <v>10</v>
      </c>
      <c r="F3505" s="320" t="str">
        <f t="shared" si="54"/>
        <v>NO_EX_M_2011_1000 mt_10</v>
      </c>
      <c r="G3505" s="663"/>
    </row>
    <row r="3506" spans="1:7" ht="13.5" thickBot="1" x14ac:dyDescent="0.25">
      <c r="A3506" s="369" t="str">
        <f>Cover!$G$25</f>
        <v>NO</v>
      </c>
      <c r="B3506" s="322" t="s">
        <v>220</v>
      </c>
      <c r="C3506" s="320">
        <v>2011</v>
      </c>
      <c r="D3506" s="322" t="s">
        <v>360</v>
      </c>
      <c r="E3506" s="331" t="s">
        <v>136</v>
      </c>
      <c r="F3506" s="320" t="str">
        <f t="shared" si="54"/>
        <v>NO_EX_M_2011_1000 mt_10_1</v>
      </c>
      <c r="G3506" s="663"/>
    </row>
    <row r="3507" spans="1:7" ht="13.5" thickBot="1" x14ac:dyDescent="0.25">
      <c r="A3507" s="369" t="str">
        <f>Cover!$G$25</f>
        <v>NO</v>
      </c>
      <c r="B3507" s="322" t="s">
        <v>220</v>
      </c>
      <c r="C3507" s="320">
        <v>2011</v>
      </c>
      <c r="D3507" s="322" t="s">
        <v>360</v>
      </c>
      <c r="E3507" s="331" t="s">
        <v>137</v>
      </c>
      <c r="F3507" s="320" t="str">
        <f t="shared" si="54"/>
        <v>NO_EX_M_2011_1000 mt_10_1_1</v>
      </c>
      <c r="G3507" s="663"/>
    </row>
    <row r="3508" spans="1:7" ht="13.5" thickBot="1" x14ac:dyDescent="0.25">
      <c r="A3508" s="369" t="str">
        <f>Cover!$G$25</f>
        <v>NO</v>
      </c>
      <c r="B3508" s="322" t="s">
        <v>220</v>
      </c>
      <c r="C3508" s="320">
        <v>2011</v>
      </c>
      <c r="D3508" s="322" t="s">
        <v>360</v>
      </c>
      <c r="E3508" s="331" t="s">
        <v>138</v>
      </c>
      <c r="F3508" s="320" t="str">
        <f t="shared" si="54"/>
        <v>NO_EX_M_2011_1000 mt_10_1_2</v>
      </c>
      <c r="G3508" s="663"/>
    </row>
    <row r="3509" spans="1:7" ht="13.5" thickBot="1" x14ac:dyDescent="0.25">
      <c r="A3509" s="369" t="str">
        <f>Cover!$G$25</f>
        <v>NO</v>
      </c>
      <c r="B3509" s="322" t="s">
        <v>220</v>
      </c>
      <c r="C3509" s="320">
        <v>2011</v>
      </c>
      <c r="D3509" s="322" t="s">
        <v>360</v>
      </c>
      <c r="E3509" s="331" t="s">
        <v>139</v>
      </c>
      <c r="F3509" s="320" t="str">
        <f t="shared" si="54"/>
        <v>NO_EX_M_2011_1000 mt_10_1_3</v>
      </c>
      <c r="G3509" s="663"/>
    </row>
    <row r="3510" spans="1:7" ht="13.5" thickBot="1" x14ac:dyDescent="0.25">
      <c r="A3510" s="369" t="str">
        <f>Cover!$G$25</f>
        <v>NO</v>
      </c>
      <c r="B3510" s="322" t="s">
        <v>220</v>
      </c>
      <c r="C3510" s="320">
        <v>2011</v>
      </c>
      <c r="D3510" s="322" t="s">
        <v>360</v>
      </c>
      <c r="E3510" s="331" t="s">
        <v>140</v>
      </c>
      <c r="F3510" s="320" t="str">
        <f t="shared" si="54"/>
        <v>NO_EX_M_2011_1000 mt_10_1_4</v>
      </c>
      <c r="G3510" s="663"/>
    </row>
    <row r="3511" spans="1:7" ht="13.5" thickBot="1" x14ac:dyDescent="0.25">
      <c r="A3511" s="369" t="str">
        <f>Cover!$G$25</f>
        <v>NO</v>
      </c>
      <c r="B3511" s="329" t="s">
        <v>220</v>
      </c>
      <c r="C3511" s="320">
        <v>2011</v>
      </c>
      <c r="D3511" s="329" t="s">
        <v>360</v>
      </c>
      <c r="E3511" s="339" t="s">
        <v>141</v>
      </c>
      <c r="F3511" s="320" t="str">
        <f t="shared" si="54"/>
        <v>NO_EX_M_2011_1000 mt_10_2</v>
      </c>
      <c r="G3511" s="663"/>
    </row>
    <row r="3512" spans="1:7" ht="13.5" thickBot="1" x14ac:dyDescent="0.25">
      <c r="A3512" s="369" t="str">
        <f>Cover!$G$25</f>
        <v>NO</v>
      </c>
      <c r="B3512" s="324" t="s">
        <v>220</v>
      </c>
      <c r="C3512" s="320">
        <v>2011</v>
      </c>
      <c r="D3512" s="329" t="s">
        <v>360</v>
      </c>
      <c r="E3512" s="338" t="s">
        <v>142</v>
      </c>
      <c r="F3512" s="320" t="str">
        <f t="shared" si="54"/>
        <v>NO_EX_M_2011_1000 mt_10_3</v>
      </c>
      <c r="G3512" s="663"/>
    </row>
    <row r="3513" spans="1:7" ht="13.5" thickBot="1" x14ac:dyDescent="0.25">
      <c r="A3513" s="369" t="str">
        <f>Cover!$G$25</f>
        <v>NO</v>
      </c>
      <c r="B3513" s="322" t="s">
        <v>220</v>
      </c>
      <c r="C3513" s="320">
        <v>2011</v>
      </c>
      <c r="D3513" s="329" t="s">
        <v>360</v>
      </c>
      <c r="E3513" s="331" t="s">
        <v>143</v>
      </c>
      <c r="F3513" s="320" t="str">
        <f t="shared" si="54"/>
        <v>NO_EX_M_2011_1000 mt_10_3_1</v>
      </c>
      <c r="G3513" s="663"/>
    </row>
    <row r="3514" spans="1:7" ht="13.5" thickBot="1" x14ac:dyDescent="0.25">
      <c r="A3514" s="369" t="str">
        <f>Cover!$G$25</f>
        <v>NO</v>
      </c>
      <c r="B3514" s="322" t="s">
        <v>220</v>
      </c>
      <c r="C3514" s="320">
        <v>2011</v>
      </c>
      <c r="D3514" s="329" t="s">
        <v>360</v>
      </c>
      <c r="E3514" s="331" t="s">
        <v>144</v>
      </c>
      <c r="F3514" s="320" t="str">
        <f t="shared" si="54"/>
        <v>NO_EX_M_2011_1000 mt_10_3_2</v>
      </c>
      <c r="G3514" s="663"/>
    </row>
    <row r="3515" spans="1:7" ht="13.5" thickBot="1" x14ac:dyDescent="0.25">
      <c r="A3515" s="369" t="str">
        <f>Cover!$G$25</f>
        <v>NO</v>
      </c>
      <c r="B3515" s="322" t="s">
        <v>220</v>
      </c>
      <c r="C3515" s="320">
        <v>2011</v>
      </c>
      <c r="D3515" s="329" t="s">
        <v>360</v>
      </c>
      <c r="E3515" s="331" t="s">
        <v>145</v>
      </c>
      <c r="F3515" s="320" t="str">
        <f t="shared" si="54"/>
        <v>NO_EX_M_2011_1000 mt_10_3_3</v>
      </c>
      <c r="G3515" s="663"/>
    </row>
    <row r="3516" spans="1:7" ht="13.5" thickBot="1" x14ac:dyDescent="0.25">
      <c r="A3516" s="369" t="str">
        <f>Cover!$G$25</f>
        <v>NO</v>
      </c>
      <c r="B3516" s="322" t="s">
        <v>220</v>
      </c>
      <c r="C3516" s="320">
        <v>2011</v>
      </c>
      <c r="D3516" s="329" t="s">
        <v>360</v>
      </c>
      <c r="E3516" s="331" t="s">
        <v>146</v>
      </c>
      <c r="F3516" s="320" t="str">
        <f t="shared" si="54"/>
        <v>NO_EX_M_2011_1000 mt_10_3_4</v>
      </c>
      <c r="G3516" s="663"/>
    </row>
    <row r="3517" spans="1:7" ht="13.5" thickBot="1" x14ac:dyDescent="0.25">
      <c r="A3517" s="369" t="str">
        <f>Cover!$G$25</f>
        <v>NO</v>
      </c>
      <c r="B3517" s="322" t="s">
        <v>220</v>
      </c>
      <c r="C3517" s="320">
        <v>2011</v>
      </c>
      <c r="D3517" s="329" t="s">
        <v>360</v>
      </c>
      <c r="E3517" s="331" t="s">
        <v>147</v>
      </c>
      <c r="F3517" s="320" t="str">
        <f t="shared" si="54"/>
        <v>NO_EX_M_2011_1000 mt_10_4</v>
      </c>
      <c r="G3517" s="663"/>
    </row>
    <row r="3518" spans="1:7" ht="13.5" thickBot="1" x14ac:dyDescent="0.25">
      <c r="A3518" s="369" t="str">
        <f>Cover!$G$25</f>
        <v>NO</v>
      </c>
      <c r="B3518" s="322" t="s">
        <v>220</v>
      </c>
      <c r="C3518" s="320">
        <v>2011</v>
      </c>
      <c r="D3518" s="329" t="s">
        <v>214</v>
      </c>
      <c r="E3518" s="331">
        <v>1</v>
      </c>
      <c r="F3518" s="320" t="str">
        <f t="shared" si="54"/>
        <v>NO_EX_M_2011_1000 NAC_1</v>
      </c>
      <c r="G3518" s="663"/>
    </row>
    <row r="3519" spans="1:7" ht="13.5" thickBot="1" x14ac:dyDescent="0.25">
      <c r="A3519" s="369" t="str">
        <f>Cover!$G$25</f>
        <v>NO</v>
      </c>
      <c r="B3519" s="322" t="s">
        <v>220</v>
      </c>
      <c r="C3519" s="320">
        <v>2011</v>
      </c>
      <c r="D3519" s="329" t="s">
        <v>214</v>
      </c>
      <c r="E3519" s="331" t="s">
        <v>93</v>
      </c>
      <c r="F3519" s="320" t="str">
        <f t="shared" si="54"/>
        <v>NO_EX_M_2011_1000 NAC_1_1</v>
      </c>
      <c r="G3519" s="663"/>
    </row>
    <row r="3520" spans="1:7" ht="13.5" thickBot="1" x14ac:dyDescent="0.25">
      <c r="A3520" s="369" t="str">
        <f>Cover!$G$25</f>
        <v>NO</v>
      </c>
      <c r="B3520" s="322" t="s">
        <v>220</v>
      </c>
      <c r="C3520" s="320">
        <v>2011</v>
      </c>
      <c r="D3520" s="329" t="s">
        <v>214</v>
      </c>
      <c r="E3520" s="331" t="s">
        <v>96</v>
      </c>
      <c r="F3520" s="320" t="str">
        <f t="shared" si="54"/>
        <v>NO_EX_M_2011_1000 NAC_1_2</v>
      </c>
      <c r="G3520" s="663"/>
    </row>
    <row r="3521" spans="1:7" ht="13.5" thickBot="1" x14ac:dyDescent="0.25">
      <c r="A3521" s="369" t="str">
        <f>Cover!$G$25</f>
        <v>NO</v>
      </c>
      <c r="B3521" s="322" t="s">
        <v>220</v>
      </c>
      <c r="C3521" s="320">
        <v>2011</v>
      </c>
      <c r="D3521" s="329" t="s">
        <v>214</v>
      </c>
      <c r="E3521" s="331" t="s">
        <v>97</v>
      </c>
      <c r="F3521" s="320" t="str">
        <f t="shared" si="54"/>
        <v>NO_EX_M_2011_1000 NAC_1_2_C</v>
      </c>
      <c r="G3521" s="663"/>
    </row>
    <row r="3522" spans="1:7" ht="13.5" thickBot="1" x14ac:dyDescent="0.25">
      <c r="A3522" s="369" t="str">
        <f>Cover!$G$25</f>
        <v>NO</v>
      </c>
      <c r="B3522" s="322" t="s">
        <v>220</v>
      </c>
      <c r="C3522" s="320">
        <v>2011</v>
      </c>
      <c r="D3522" s="329" t="s">
        <v>214</v>
      </c>
      <c r="E3522" s="331" t="s">
        <v>98</v>
      </c>
      <c r="F3522" s="320" t="str">
        <f t="shared" si="54"/>
        <v>NO_EX_M_2011_1000 NAC_1_2_NC</v>
      </c>
      <c r="G3522" s="663"/>
    </row>
    <row r="3523" spans="1:7" ht="13.5" thickBot="1" x14ac:dyDescent="0.25">
      <c r="A3523" s="369" t="str">
        <f>Cover!$G$25</f>
        <v>NO</v>
      </c>
      <c r="B3523" s="329" t="s">
        <v>220</v>
      </c>
      <c r="C3523" s="320">
        <v>2011</v>
      </c>
      <c r="D3523" s="329" t="s">
        <v>214</v>
      </c>
      <c r="E3523" s="339" t="s">
        <v>99</v>
      </c>
      <c r="F3523" s="320" t="str">
        <f t="shared" ref="F3523:F3541" si="55">CONCATENATE(A3523,"_",B3523,"_",C3523,"_",D3523,"_",E3523)</f>
        <v>NO_EX_M_2011_1000 NAC_1_2_NC_T</v>
      </c>
      <c r="G3523" s="663"/>
    </row>
    <row r="3524" spans="1:7" ht="13.5" thickBot="1" x14ac:dyDescent="0.25">
      <c r="A3524" s="369" t="str">
        <f>Cover!$G$25</f>
        <v>NO</v>
      </c>
      <c r="B3524" s="541" t="s">
        <v>220</v>
      </c>
      <c r="C3524" s="320">
        <v>2011</v>
      </c>
      <c r="D3524" s="329" t="s">
        <v>214</v>
      </c>
      <c r="E3524" s="338">
        <v>2</v>
      </c>
      <c r="F3524" s="320" t="str">
        <f t="shared" si="55"/>
        <v>NO_EX_M_2011_1000 NAC_2</v>
      </c>
      <c r="G3524" s="663"/>
    </row>
    <row r="3525" spans="1:7" ht="13.5" thickBot="1" x14ac:dyDescent="0.25">
      <c r="A3525" s="369" t="str">
        <f>Cover!$G$25</f>
        <v>NO</v>
      </c>
      <c r="B3525" s="541" t="s">
        <v>220</v>
      </c>
      <c r="C3525" s="320">
        <v>2011</v>
      </c>
      <c r="D3525" s="329" t="s">
        <v>214</v>
      </c>
      <c r="E3525" s="331">
        <v>3</v>
      </c>
      <c r="F3525" s="320" t="str">
        <f t="shared" si="55"/>
        <v>NO_EX_M_2011_1000 NAC_3</v>
      </c>
      <c r="G3525" s="663"/>
    </row>
    <row r="3526" spans="1:7" ht="13.5" thickBot="1" x14ac:dyDescent="0.25">
      <c r="A3526" s="369" t="str">
        <f>Cover!$G$25</f>
        <v>NO</v>
      </c>
      <c r="B3526" s="541" t="s">
        <v>220</v>
      </c>
      <c r="C3526" s="320">
        <v>2011</v>
      </c>
      <c r="D3526" s="329" t="s">
        <v>214</v>
      </c>
      <c r="E3526" s="331" t="s">
        <v>378</v>
      </c>
      <c r="F3526" s="320" t="str">
        <f t="shared" si="55"/>
        <v>NO_EX_M_2011_1000 NAC_3_1</v>
      </c>
      <c r="G3526" s="663"/>
    </row>
    <row r="3527" spans="1:7" ht="13.5" thickBot="1" x14ac:dyDescent="0.25">
      <c r="A3527" s="369" t="str">
        <f>Cover!$G$25</f>
        <v>NO</v>
      </c>
      <c r="B3527" s="541" t="s">
        <v>220</v>
      </c>
      <c r="C3527" s="320">
        <v>2011</v>
      </c>
      <c r="D3527" s="329" t="s">
        <v>214</v>
      </c>
      <c r="E3527" s="331" t="s">
        <v>379</v>
      </c>
      <c r="F3527" s="320" t="str">
        <f t="shared" si="55"/>
        <v>NO_EX_M_2011_1000 NAC_3_2</v>
      </c>
      <c r="G3527" s="663"/>
    </row>
    <row r="3528" spans="1:7" ht="13.5" thickBot="1" x14ac:dyDescent="0.25">
      <c r="A3528" s="369" t="str">
        <f>Cover!$G$25</f>
        <v>NO</v>
      </c>
      <c r="B3528" s="541" t="s">
        <v>220</v>
      </c>
      <c r="C3528" s="320">
        <v>2011</v>
      </c>
      <c r="D3528" s="329" t="s">
        <v>214</v>
      </c>
      <c r="E3528" s="331">
        <v>4</v>
      </c>
      <c r="F3528" s="320" t="str">
        <f t="shared" si="55"/>
        <v>NO_EX_M_2011_1000 NAC_4</v>
      </c>
      <c r="G3528" s="663"/>
    </row>
    <row r="3529" spans="1:7" ht="13.5" thickBot="1" x14ac:dyDescent="0.25">
      <c r="A3529" s="369" t="str">
        <f>Cover!$G$25</f>
        <v>NO</v>
      </c>
      <c r="B3529" s="541" t="s">
        <v>220</v>
      </c>
      <c r="C3529" s="320">
        <v>2011</v>
      </c>
      <c r="D3529" s="329" t="s">
        <v>214</v>
      </c>
      <c r="E3529" s="331" t="s">
        <v>380</v>
      </c>
      <c r="F3529" s="320" t="str">
        <f t="shared" si="55"/>
        <v>NO_EX_M_2011_1000 NAC_4_1</v>
      </c>
      <c r="G3529" s="663"/>
    </row>
    <row r="3530" spans="1:7" ht="13.5" thickBot="1" x14ac:dyDescent="0.25">
      <c r="A3530" s="369" t="str">
        <f>Cover!$G$25</f>
        <v>NO</v>
      </c>
      <c r="B3530" s="541" t="s">
        <v>220</v>
      </c>
      <c r="C3530" s="320">
        <v>2011</v>
      </c>
      <c r="D3530" s="329" t="s">
        <v>214</v>
      </c>
      <c r="E3530" s="331" t="s">
        <v>381</v>
      </c>
      <c r="F3530" s="320" t="str">
        <f t="shared" si="55"/>
        <v>NO_EX_M_2011_1000 NAC_4_2</v>
      </c>
      <c r="G3530" s="663"/>
    </row>
    <row r="3531" spans="1:7" ht="13.5" thickBot="1" x14ac:dyDescent="0.25">
      <c r="A3531" s="369" t="str">
        <f>Cover!$G$25</f>
        <v>NO</v>
      </c>
      <c r="B3531" s="541" t="s">
        <v>220</v>
      </c>
      <c r="C3531" s="320">
        <v>2011</v>
      </c>
      <c r="D3531" s="329" t="s">
        <v>214</v>
      </c>
      <c r="E3531" s="331">
        <v>5</v>
      </c>
      <c r="F3531" s="320" t="str">
        <f t="shared" si="55"/>
        <v>NO_EX_M_2011_1000 NAC_5</v>
      </c>
      <c r="G3531" s="663"/>
    </row>
    <row r="3532" spans="1:7" ht="13.5" thickBot="1" x14ac:dyDescent="0.25">
      <c r="A3532" s="369" t="str">
        <f>Cover!$G$25</f>
        <v>NO</v>
      </c>
      <c r="B3532" s="541" t="s">
        <v>220</v>
      </c>
      <c r="C3532" s="320">
        <v>2011</v>
      </c>
      <c r="D3532" s="329" t="s">
        <v>214</v>
      </c>
      <c r="E3532" s="331" t="s">
        <v>109</v>
      </c>
      <c r="F3532" s="320" t="str">
        <f t="shared" si="55"/>
        <v>NO_EX_M_2011_1000 NAC_5_C</v>
      </c>
      <c r="G3532" s="663"/>
    </row>
    <row r="3533" spans="1:7" ht="13.5" thickBot="1" x14ac:dyDescent="0.25">
      <c r="A3533" s="369" t="str">
        <f>Cover!$G$25</f>
        <v>NO</v>
      </c>
      <c r="B3533" s="541" t="s">
        <v>220</v>
      </c>
      <c r="C3533" s="320">
        <v>2011</v>
      </c>
      <c r="D3533" s="329" t="s">
        <v>214</v>
      </c>
      <c r="E3533" s="331" t="s">
        <v>110</v>
      </c>
      <c r="F3533" s="320" t="str">
        <f t="shared" si="55"/>
        <v>NO_EX_M_2011_1000 NAC_5_NC</v>
      </c>
      <c r="G3533" s="663"/>
    </row>
    <row r="3534" spans="1:7" ht="13.5" thickBot="1" x14ac:dyDescent="0.25">
      <c r="A3534" s="369" t="str">
        <f>Cover!$G$25</f>
        <v>NO</v>
      </c>
      <c r="B3534" s="541" t="s">
        <v>220</v>
      </c>
      <c r="C3534" s="320">
        <v>2011</v>
      </c>
      <c r="D3534" s="329" t="s">
        <v>214</v>
      </c>
      <c r="E3534" s="331" t="s">
        <v>111</v>
      </c>
      <c r="F3534" s="320" t="str">
        <f t="shared" si="55"/>
        <v>NO_EX_M_2011_1000 NAC_5_NC_T</v>
      </c>
      <c r="G3534" s="663"/>
    </row>
    <row r="3535" spans="1:7" ht="13.5" thickBot="1" x14ac:dyDescent="0.25">
      <c r="A3535" s="369" t="str">
        <f>Cover!$G$25</f>
        <v>NO</v>
      </c>
      <c r="B3535" s="541" t="s">
        <v>220</v>
      </c>
      <c r="C3535" s="320">
        <v>2011</v>
      </c>
      <c r="D3535" s="329" t="s">
        <v>214</v>
      </c>
      <c r="E3535" s="331">
        <v>6</v>
      </c>
      <c r="F3535" s="320" t="str">
        <f t="shared" si="55"/>
        <v>NO_EX_M_2011_1000 NAC_6</v>
      </c>
      <c r="G3535" s="663"/>
    </row>
    <row r="3536" spans="1:7" ht="13.5" thickBot="1" x14ac:dyDescent="0.25">
      <c r="A3536" s="369" t="str">
        <f>Cover!$G$25</f>
        <v>NO</v>
      </c>
      <c r="B3536" s="541" t="s">
        <v>220</v>
      </c>
      <c r="C3536" s="320">
        <v>2011</v>
      </c>
      <c r="D3536" s="329" t="s">
        <v>214</v>
      </c>
      <c r="E3536" s="331" t="s">
        <v>112</v>
      </c>
      <c r="F3536" s="320" t="str">
        <f t="shared" si="55"/>
        <v>NO_EX_M_2011_1000 NAC_6_1</v>
      </c>
      <c r="G3536" s="663"/>
    </row>
    <row r="3537" spans="1:7" ht="13.5" thickBot="1" x14ac:dyDescent="0.25">
      <c r="A3537" s="369" t="str">
        <f>Cover!$G$25</f>
        <v>NO</v>
      </c>
      <c r="B3537" s="541" t="s">
        <v>220</v>
      </c>
      <c r="C3537" s="320">
        <v>2011</v>
      </c>
      <c r="D3537" s="329" t="s">
        <v>214</v>
      </c>
      <c r="E3537" s="331" t="s">
        <v>113</v>
      </c>
      <c r="F3537" s="320" t="str">
        <f t="shared" si="55"/>
        <v>NO_EX_M_2011_1000 NAC_6_1_C</v>
      </c>
      <c r="G3537" s="663"/>
    </row>
    <row r="3538" spans="1:7" ht="13.5" thickBot="1" x14ac:dyDescent="0.25">
      <c r="A3538" s="369" t="str">
        <f>Cover!$G$25</f>
        <v>NO</v>
      </c>
      <c r="B3538" s="541" t="s">
        <v>220</v>
      </c>
      <c r="C3538" s="320">
        <v>2011</v>
      </c>
      <c r="D3538" s="329" t="s">
        <v>214</v>
      </c>
      <c r="E3538" s="331" t="s">
        <v>114</v>
      </c>
      <c r="F3538" s="320" t="str">
        <f t="shared" si="55"/>
        <v>NO_EX_M_2011_1000 NAC_6_1_NC</v>
      </c>
      <c r="G3538" s="663"/>
    </row>
    <row r="3539" spans="1:7" ht="13.5" thickBot="1" x14ac:dyDescent="0.25">
      <c r="A3539" s="369" t="str">
        <f>Cover!$G$25</f>
        <v>NO</v>
      </c>
      <c r="B3539" s="541" t="s">
        <v>220</v>
      </c>
      <c r="C3539" s="320">
        <v>2011</v>
      </c>
      <c r="D3539" s="329" t="s">
        <v>214</v>
      </c>
      <c r="E3539" s="331" t="s">
        <v>115</v>
      </c>
      <c r="F3539" s="320" t="str">
        <f t="shared" si="55"/>
        <v>NO_EX_M_2011_1000 NAC_6_1_NC_T</v>
      </c>
      <c r="G3539" s="663"/>
    </row>
    <row r="3540" spans="1:7" ht="13.5" thickBot="1" x14ac:dyDescent="0.25">
      <c r="A3540" s="369" t="str">
        <f>Cover!$G$25</f>
        <v>NO</v>
      </c>
      <c r="B3540" s="541" t="s">
        <v>220</v>
      </c>
      <c r="C3540" s="320">
        <v>2011</v>
      </c>
      <c r="D3540" s="329" t="s">
        <v>214</v>
      </c>
      <c r="E3540" s="331" t="s">
        <v>116</v>
      </c>
      <c r="F3540" s="320" t="str">
        <f t="shared" si="55"/>
        <v>NO_EX_M_2011_1000 NAC_6_2</v>
      </c>
      <c r="G3540" s="663"/>
    </row>
    <row r="3541" spans="1:7" ht="13.5" thickBot="1" x14ac:dyDescent="0.25">
      <c r="A3541" s="369" t="str">
        <f>Cover!$G$25</f>
        <v>NO</v>
      </c>
      <c r="B3541" s="541" t="s">
        <v>220</v>
      </c>
      <c r="C3541" s="320">
        <v>2011</v>
      </c>
      <c r="D3541" s="329" t="s">
        <v>214</v>
      </c>
      <c r="E3541" s="331" t="s">
        <v>117</v>
      </c>
      <c r="F3541" s="320" t="str">
        <f t="shared" si="55"/>
        <v>NO_EX_M_2011_1000 NAC_6_2_C</v>
      </c>
      <c r="G3541" s="663"/>
    </row>
    <row r="3542" spans="1:7" ht="13.5" thickBot="1" x14ac:dyDescent="0.25">
      <c r="A3542" s="369" t="str">
        <f>Cover!$G$25</f>
        <v>NO</v>
      </c>
      <c r="B3542" s="320" t="s">
        <v>220</v>
      </c>
      <c r="C3542" s="320">
        <v>2011</v>
      </c>
      <c r="D3542" s="320" t="s">
        <v>214</v>
      </c>
      <c r="E3542" s="320" t="s">
        <v>118</v>
      </c>
      <c r="F3542" s="320" t="str">
        <f t="shared" ref="F3542:F3605" si="56">CONCATENATE(A3542,"_",B3542,"_",C3542,"_",D3542,"_",E3542)</f>
        <v>NO_EX_M_2011_1000 NAC_6_2_NC</v>
      </c>
      <c r="G3542" s="663"/>
    </row>
    <row r="3543" spans="1:7" ht="13.5" thickBot="1" x14ac:dyDescent="0.25">
      <c r="A3543" s="369" t="str">
        <f>Cover!$G$25</f>
        <v>NO</v>
      </c>
      <c r="B3543" s="320" t="s">
        <v>220</v>
      </c>
      <c r="C3543" s="320">
        <v>2011</v>
      </c>
      <c r="D3543" s="320" t="s">
        <v>214</v>
      </c>
      <c r="E3543" s="320" t="s">
        <v>119</v>
      </c>
      <c r="F3543" s="320" t="str">
        <f t="shared" si="56"/>
        <v>NO_EX_M_2011_1000 NAC_6_2_NC_T</v>
      </c>
      <c r="G3543" s="663"/>
    </row>
    <row r="3544" spans="1:7" ht="13.5" thickBot="1" x14ac:dyDescent="0.25">
      <c r="A3544" s="369" t="str">
        <f>Cover!$G$25</f>
        <v>NO</v>
      </c>
      <c r="B3544" s="320" t="s">
        <v>220</v>
      </c>
      <c r="C3544" s="320">
        <v>2011</v>
      </c>
      <c r="D3544" s="320" t="s">
        <v>214</v>
      </c>
      <c r="E3544" s="320" t="s">
        <v>120</v>
      </c>
      <c r="F3544" s="320" t="str">
        <f t="shared" si="56"/>
        <v>NO_EX_M_2011_1000 NAC_6_3</v>
      </c>
      <c r="G3544" s="663"/>
    </row>
    <row r="3545" spans="1:7" ht="13.5" thickBot="1" x14ac:dyDescent="0.25">
      <c r="A3545" s="369" t="str">
        <f>Cover!$G$25</f>
        <v>NO</v>
      </c>
      <c r="B3545" s="320" t="s">
        <v>220</v>
      </c>
      <c r="C3545" s="320">
        <v>2011</v>
      </c>
      <c r="D3545" s="320" t="s">
        <v>214</v>
      </c>
      <c r="E3545" s="320" t="s">
        <v>121</v>
      </c>
      <c r="F3545" s="320" t="str">
        <f t="shared" si="56"/>
        <v>NO_EX_M_2011_1000 NAC_6_3_1</v>
      </c>
      <c r="G3545" s="663"/>
    </row>
    <row r="3546" spans="1:7" ht="13.5" thickBot="1" x14ac:dyDescent="0.25">
      <c r="A3546" s="369" t="str">
        <f>Cover!$G$25</f>
        <v>NO</v>
      </c>
      <c r="B3546" s="320" t="s">
        <v>220</v>
      </c>
      <c r="C3546" s="320">
        <v>2011</v>
      </c>
      <c r="D3546" s="320" t="s">
        <v>214</v>
      </c>
      <c r="E3546" s="320" t="s">
        <v>122</v>
      </c>
      <c r="F3546" s="320" t="str">
        <f t="shared" si="56"/>
        <v>NO_EX_M_2011_1000 NAC_6_4</v>
      </c>
      <c r="G3546" s="663"/>
    </row>
    <row r="3547" spans="1:7" ht="13.5" thickBot="1" x14ac:dyDescent="0.25">
      <c r="A3547" s="369" t="str">
        <f>Cover!$G$25</f>
        <v>NO</v>
      </c>
      <c r="B3547" s="320" t="s">
        <v>220</v>
      </c>
      <c r="C3547" s="320">
        <v>2011</v>
      </c>
      <c r="D3547" s="320" t="s">
        <v>214</v>
      </c>
      <c r="E3547" s="320" t="s">
        <v>123</v>
      </c>
      <c r="F3547" s="320" t="str">
        <f t="shared" si="56"/>
        <v>NO_EX_M_2011_1000 NAC_6_4_1</v>
      </c>
      <c r="G3547" s="663"/>
    </row>
    <row r="3548" spans="1:7" ht="13.5" thickBot="1" x14ac:dyDescent="0.25">
      <c r="A3548" s="369" t="str">
        <f>Cover!$G$25</f>
        <v>NO</v>
      </c>
      <c r="B3548" s="320" t="s">
        <v>220</v>
      </c>
      <c r="C3548" s="320">
        <v>2011</v>
      </c>
      <c r="D3548" s="320" t="s">
        <v>214</v>
      </c>
      <c r="E3548" s="320" t="s">
        <v>124</v>
      </c>
      <c r="F3548" s="320" t="str">
        <f t="shared" si="56"/>
        <v>NO_EX_M_2011_1000 NAC_6_4_2</v>
      </c>
      <c r="G3548" s="663"/>
    </row>
    <row r="3549" spans="1:7" ht="13.5" thickBot="1" x14ac:dyDescent="0.25">
      <c r="A3549" s="369" t="str">
        <f>Cover!$G$25</f>
        <v>NO</v>
      </c>
      <c r="B3549" s="320" t="s">
        <v>220</v>
      </c>
      <c r="C3549" s="320">
        <v>2011</v>
      </c>
      <c r="D3549" s="320" t="s">
        <v>214</v>
      </c>
      <c r="E3549" s="320" t="s">
        <v>125</v>
      </c>
      <c r="F3549" s="320" t="str">
        <f t="shared" si="56"/>
        <v>NO_EX_M_2011_1000 NAC_6_4_3</v>
      </c>
      <c r="G3549" s="663"/>
    </row>
    <row r="3550" spans="1:7" ht="13.5" thickBot="1" x14ac:dyDescent="0.25">
      <c r="A3550" s="369" t="str">
        <f>Cover!$G$25</f>
        <v>NO</v>
      </c>
      <c r="B3550" s="320" t="s">
        <v>220</v>
      </c>
      <c r="C3550" s="320">
        <v>2011</v>
      </c>
      <c r="D3550" s="320" t="s">
        <v>214</v>
      </c>
      <c r="E3550" s="320">
        <v>7</v>
      </c>
      <c r="F3550" s="320" t="str">
        <f t="shared" si="56"/>
        <v>NO_EX_M_2011_1000 NAC_7</v>
      </c>
      <c r="G3550" s="663"/>
    </row>
    <row r="3551" spans="1:7" ht="13.5" thickBot="1" x14ac:dyDescent="0.25">
      <c r="A3551" s="369" t="str">
        <f>Cover!$G$25</f>
        <v>NO</v>
      </c>
      <c r="B3551" s="320" t="s">
        <v>220</v>
      </c>
      <c r="C3551" s="320">
        <v>2011</v>
      </c>
      <c r="D3551" s="320" t="s">
        <v>214</v>
      </c>
      <c r="E3551" s="320" t="s">
        <v>126</v>
      </c>
      <c r="F3551" s="320" t="str">
        <f t="shared" si="56"/>
        <v>NO_EX_M_2011_1000 NAC_7_1</v>
      </c>
      <c r="G3551" s="663"/>
    </row>
    <row r="3552" spans="1:7" ht="13.5" thickBot="1" x14ac:dyDescent="0.25">
      <c r="A3552" s="369" t="str">
        <f>Cover!$G$25</f>
        <v>NO</v>
      </c>
      <c r="B3552" s="320" t="s">
        <v>220</v>
      </c>
      <c r="C3552" s="320">
        <v>2011</v>
      </c>
      <c r="D3552" s="320" t="s">
        <v>214</v>
      </c>
      <c r="E3552" s="320" t="s">
        <v>127</v>
      </c>
      <c r="F3552" s="320" t="str">
        <f t="shared" si="56"/>
        <v>NO_EX_M_2011_1000 NAC_7_2</v>
      </c>
      <c r="G3552" s="663"/>
    </row>
    <row r="3553" spans="1:7" ht="13.5" thickBot="1" x14ac:dyDescent="0.25">
      <c r="A3553" s="369" t="str">
        <f>Cover!$G$25</f>
        <v>NO</v>
      </c>
      <c r="B3553" s="320" t="s">
        <v>220</v>
      </c>
      <c r="C3553" s="320">
        <v>2011</v>
      </c>
      <c r="D3553" s="320" t="s">
        <v>214</v>
      </c>
      <c r="E3553" s="320" t="s">
        <v>128</v>
      </c>
      <c r="F3553" s="320" t="str">
        <f t="shared" si="56"/>
        <v>NO_EX_M_2011_1000 NAC_7_3</v>
      </c>
      <c r="G3553" s="663"/>
    </row>
    <row r="3554" spans="1:7" ht="13.5" thickBot="1" x14ac:dyDescent="0.25">
      <c r="A3554" s="369" t="str">
        <f>Cover!$G$25</f>
        <v>NO</v>
      </c>
      <c r="B3554" s="320" t="s">
        <v>220</v>
      </c>
      <c r="C3554" s="320">
        <v>2011</v>
      </c>
      <c r="D3554" s="320" t="s">
        <v>214</v>
      </c>
      <c r="E3554" s="320" t="s">
        <v>129</v>
      </c>
      <c r="F3554" s="320" t="str">
        <f t="shared" si="56"/>
        <v>NO_EX_M_2011_1000 NAC_7_3_1</v>
      </c>
      <c r="G3554" s="663"/>
    </row>
    <row r="3555" spans="1:7" ht="13.5" thickBot="1" x14ac:dyDescent="0.25">
      <c r="A3555" s="369" t="str">
        <f>Cover!$G$25</f>
        <v>NO</v>
      </c>
      <c r="B3555" s="320" t="s">
        <v>220</v>
      </c>
      <c r="C3555" s="320">
        <v>2011</v>
      </c>
      <c r="D3555" s="320" t="s">
        <v>214</v>
      </c>
      <c r="E3555" s="320" t="s">
        <v>130</v>
      </c>
      <c r="F3555" s="320" t="str">
        <f t="shared" si="56"/>
        <v>NO_EX_M_2011_1000 NAC_7_3_2</v>
      </c>
      <c r="G3555" s="663"/>
    </row>
    <row r="3556" spans="1:7" ht="13.5" thickBot="1" x14ac:dyDescent="0.25">
      <c r="A3556" s="369" t="str">
        <f>Cover!$G$25</f>
        <v>NO</v>
      </c>
      <c r="B3556" s="320" t="s">
        <v>220</v>
      </c>
      <c r="C3556" s="320">
        <v>2011</v>
      </c>
      <c r="D3556" s="320" t="s">
        <v>214</v>
      </c>
      <c r="E3556" s="320" t="s">
        <v>131</v>
      </c>
      <c r="F3556" s="320" t="str">
        <f t="shared" si="56"/>
        <v>NO_EX_M_2011_1000 NAC_7_3_3</v>
      </c>
      <c r="G3556" s="663"/>
    </row>
    <row r="3557" spans="1:7" ht="13.5" thickBot="1" x14ac:dyDescent="0.25">
      <c r="A3557" s="369" t="str">
        <f>Cover!$G$25</f>
        <v>NO</v>
      </c>
      <c r="B3557" s="320" t="s">
        <v>220</v>
      </c>
      <c r="C3557" s="320">
        <v>2011</v>
      </c>
      <c r="D3557" s="320" t="s">
        <v>214</v>
      </c>
      <c r="E3557" s="320" t="s">
        <v>132</v>
      </c>
      <c r="F3557" s="320" t="str">
        <f t="shared" si="56"/>
        <v>NO_EX_M_2011_1000 NAC_7_3_4</v>
      </c>
      <c r="G3557" s="663"/>
    </row>
    <row r="3558" spans="1:7" ht="13.5" thickBot="1" x14ac:dyDescent="0.25">
      <c r="A3558" s="369" t="str">
        <f>Cover!$G$25</f>
        <v>NO</v>
      </c>
      <c r="B3558" s="320" t="s">
        <v>220</v>
      </c>
      <c r="C3558" s="320">
        <v>2011</v>
      </c>
      <c r="D3558" s="320" t="s">
        <v>214</v>
      </c>
      <c r="E3558" s="320" t="s">
        <v>133</v>
      </c>
      <c r="F3558" s="320" t="str">
        <f t="shared" si="56"/>
        <v>NO_EX_M_2011_1000 NAC_7_4</v>
      </c>
      <c r="G3558" s="663"/>
    </row>
    <row r="3559" spans="1:7" ht="13.5" thickBot="1" x14ac:dyDescent="0.25">
      <c r="A3559" s="369" t="str">
        <f>Cover!$G$25</f>
        <v>NO</v>
      </c>
      <c r="B3559" s="320" t="s">
        <v>220</v>
      </c>
      <c r="C3559" s="320">
        <v>2011</v>
      </c>
      <c r="D3559" s="320" t="s">
        <v>214</v>
      </c>
      <c r="E3559" s="320">
        <v>8</v>
      </c>
      <c r="F3559" s="320" t="str">
        <f t="shared" si="56"/>
        <v>NO_EX_M_2011_1000 NAC_8</v>
      </c>
      <c r="G3559" s="663"/>
    </row>
    <row r="3560" spans="1:7" ht="13.5" thickBot="1" x14ac:dyDescent="0.25">
      <c r="A3560" s="369" t="str">
        <f>Cover!$G$25</f>
        <v>NO</v>
      </c>
      <c r="B3560" s="320" t="s">
        <v>220</v>
      </c>
      <c r="C3560" s="320">
        <v>2011</v>
      </c>
      <c r="D3560" s="320" t="s">
        <v>214</v>
      </c>
      <c r="E3560" s="320" t="s">
        <v>134</v>
      </c>
      <c r="F3560" s="320" t="str">
        <f t="shared" si="56"/>
        <v>NO_EX_M_2011_1000 NAC_8_1</v>
      </c>
      <c r="G3560" s="663"/>
    </row>
    <row r="3561" spans="1:7" ht="13.5" thickBot="1" x14ac:dyDescent="0.25">
      <c r="A3561" s="369" t="str">
        <f>Cover!$G$25</f>
        <v>NO</v>
      </c>
      <c r="B3561" s="320" t="s">
        <v>220</v>
      </c>
      <c r="C3561" s="320">
        <v>2011</v>
      </c>
      <c r="D3561" s="320" t="s">
        <v>214</v>
      </c>
      <c r="E3561" s="320" t="s">
        <v>135</v>
      </c>
      <c r="F3561" s="320" t="str">
        <f t="shared" si="56"/>
        <v>NO_EX_M_2011_1000 NAC_8_2</v>
      </c>
      <c r="G3561" s="663"/>
    </row>
    <row r="3562" spans="1:7" ht="13.5" thickBot="1" x14ac:dyDescent="0.25">
      <c r="A3562" s="369" t="str">
        <f>Cover!$G$25</f>
        <v>NO</v>
      </c>
      <c r="B3562" s="320" t="s">
        <v>220</v>
      </c>
      <c r="C3562" s="320">
        <v>2011</v>
      </c>
      <c r="D3562" s="320" t="s">
        <v>214</v>
      </c>
      <c r="E3562" s="320">
        <v>9</v>
      </c>
      <c r="F3562" s="320" t="str">
        <f t="shared" si="56"/>
        <v>NO_EX_M_2011_1000 NAC_9</v>
      </c>
      <c r="G3562" s="663"/>
    </row>
    <row r="3563" spans="1:7" ht="13.5" thickBot="1" x14ac:dyDescent="0.25">
      <c r="A3563" s="369" t="str">
        <f>Cover!$G$25</f>
        <v>NO</v>
      </c>
      <c r="B3563" s="320" t="s">
        <v>220</v>
      </c>
      <c r="C3563" s="320">
        <v>2011</v>
      </c>
      <c r="D3563" s="320" t="s">
        <v>214</v>
      </c>
      <c r="E3563" s="320">
        <v>10</v>
      </c>
      <c r="F3563" s="320" t="str">
        <f t="shared" si="56"/>
        <v>NO_EX_M_2011_1000 NAC_10</v>
      </c>
      <c r="G3563" s="663"/>
    </row>
    <row r="3564" spans="1:7" ht="13.5" thickBot="1" x14ac:dyDescent="0.25">
      <c r="A3564" s="369" t="str">
        <f>Cover!$G$25</f>
        <v>NO</v>
      </c>
      <c r="B3564" s="320" t="s">
        <v>220</v>
      </c>
      <c r="C3564" s="320">
        <v>2011</v>
      </c>
      <c r="D3564" s="320" t="s">
        <v>214</v>
      </c>
      <c r="E3564" s="320" t="s">
        <v>136</v>
      </c>
      <c r="F3564" s="320" t="str">
        <f t="shared" si="56"/>
        <v>NO_EX_M_2011_1000 NAC_10_1</v>
      </c>
      <c r="G3564" s="663"/>
    </row>
    <row r="3565" spans="1:7" ht="13.5" thickBot="1" x14ac:dyDescent="0.25">
      <c r="A3565" s="369" t="str">
        <f>Cover!$G$25</f>
        <v>NO</v>
      </c>
      <c r="B3565" s="320" t="s">
        <v>220</v>
      </c>
      <c r="C3565" s="320">
        <v>2011</v>
      </c>
      <c r="D3565" s="320" t="s">
        <v>214</v>
      </c>
      <c r="E3565" s="320" t="s">
        <v>137</v>
      </c>
      <c r="F3565" s="320" t="str">
        <f t="shared" si="56"/>
        <v>NO_EX_M_2011_1000 NAC_10_1_1</v>
      </c>
      <c r="G3565" s="663"/>
    </row>
    <row r="3566" spans="1:7" ht="13.5" thickBot="1" x14ac:dyDescent="0.25">
      <c r="A3566" s="369" t="str">
        <f>Cover!$G$25</f>
        <v>NO</v>
      </c>
      <c r="B3566" s="320" t="s">
        <v>220</v>
      </c>
      <c r="C3566" s="320">
        <v>2011</v>
      </c>
      <c r="D3566" s="320" t="s">
        <v>214</v>
      </c>
      <c r="E3566" s="320" t="s">
        <v>138</v>
      </c>
      <c r="F3566" s="320" t="str">
        <f t="shared" si="56"/>
        <v>NO_EX_M_2011_1000 NAC_10_1_2</v>
      </c>
      <c r="G3566" s="663"/>
    </row>
    <row r="3567" spans="1:7" ht="13.5" thickBot="1" x14ac:dyDescent="0.25">
      <c r="A3567" s="369" t="str">
        <f>Cover!$G$25</f>
        <v>NO</v>
      </c>
      <c r="B3567" s="320" t="s">
        <v>220</v>
      </c>
      <c r="C3567" s="320">
        <v>2011</v>
      </c>
      <c r="D3567" s="320" t="s">
        <v>214</v>
      </c>
      <c r="E3567" s="320" t="s">
        <v>139</v>
      </c>
      <c r="F3567" s="320" t="str">
        <f t="shared" si="56"/>
        <v>NO_EX_M_2011_1000 NAC_10_1_3</v>
      </c>
      <c r="G3567" s="663"/>
    </row>
    <row r="3568" spans="1:7" ht="13.5" thickBot="1" x14ac:dyDescent="0.25">
      <c r="A3568" s="369" t="str">
        <f>Cover!$G$25</f>
        <v>NO</v>
      </c>
      <c r="B3568" s="320" t="s">
        <v>220</v>
      </c>
      <c r="C3568" s="320">
        <v>2011</v>
      </c>
      <c r="D3568" s="320" t="s">
        <v>214</v>
      </c>
      <c r="E3568" s="320" t="s">
        <v>140</v>
      </c>
      <c r="F3568" s="320" t="str">
        <f t="shared" si="56"/>
        <v>NO_EX_M_2011_1000 NAC_10_1_4</v>
      </c>
      <c r="G3568" s="663"/>
    </row>
    <row r="3569" spans="1:7" ht="13.5" thickBot="1" x14ac:dyDescent="0.25">
      <c r="A3569" s="369" t="str">
        <f>Cover!$G$25</f>
        <v>NO</v>
      </c>
      <c r="B3569" s="320" t="s">
        <v>220</v>
      </c>
      <c r="C3569" s="320">
        <v>2011</v>
      </c>
      <c r="D3569" s="320" t="s">
        <v>214</v>
      </c>
      <c r="E3569" s="320" t="s">
        <v>141</v>
      </c>
      <c r="F3569" s="320" t="str">
        <f t="shared" si="56"/>
        <v>NO_EX_M_2011_1000 NAC_10_2</v>
      </c>
      <c r="G3569" s="663"/>
    </row>
    <row r="3570" spans="1:7" ht="13.5" thickBot="1" x14ac:dyDescent="0.25">
      <c r="A3570" s="369" t="str">
        <f>Cover!$G$25</f>
        <v>NO</v>
      </c>
      <c r="B3570" s="320" t="s">
        <v>220</v>
      </c>
      <c r="C3570" s="320">
        <v>2011</v>
      </c>
      <c r="D3570" s="320" t="s">
        <v>214</v>
      </c>
      <c r="E3570" s="320" t="s">
        <v>142</v>
      </c>
      <c r="F3570" s="320" t="str">
        <f t="shared" si="56"/>
        <v>NO_EX_M_2011_1000 NAC_10_3</v>
      </c>
      <c r="G3570" s="663"/>
    </row>
    <row r="3571" spans="1:7" ht="13.5" thickBot="1" x14ac:dyDescent="0.25">
      <c r="A3571" s="369" t="str">
        <f>Cover!$G$25</f>
        <v>NO</v>
      </c>
      <c r="B3571" s="320" t="s">
        <v>220</v>
      </c>
      <c r="C3571" s="320">
        <v>2011</v>
      </c>
      <c r="D3571" s="320" t="s">
        <v>214</v>
      </c>
      <c r="E3571" s="320" t="s">
        <v>143</v>
      </c>
      <c r="F3571" s="320" t="str">
        <f t="shared" si="56"/>
        <v>NO_EX_M_2011_1000 NAC_10_3_1</v>
      </c>
      <c r="G3571" s="663"/>
    </row>
    <row r="3572" spans="1:7" ht="13.5" thickBot="1" x14ac:dyDescent="0.25">
      <c r="A3572" s="369" t="str">
        <f>Cover!$G$25</f>
        <v>NO</v>
      </c>
      <c r="B3572" s="320" t="s">
        <v>220</v>
      </c>
      <c r="C3572" s="320">
        <v>2011</v>
      </c>
      <c r="D3572" s="320" t="s">
        <v>214</v>
      </c>
      <c r="E3572" s="320" t="s">
        <v>144</v>
      </c>
      <c r="F3572" s="320" t="str">
        <f t="shared" si="56"/>
        <v>NO_EX_M_2011_1000 NAC_10_3_2</v>
      </c>
      <c r="G3572" s="663"/>
    </row>
    <row r="3573" spans="1:7" ht="13.5" thickBot="1" x14ac:dyDescent="0.25">
      <c r="A3573" s="369" t="str">
        <f>Cover!$G$25</f>
        <v>NO</v>
      </c>
      <c r="B3573" s="320" t="s">
        <v>220</v>
      </c>
      <c r="C3573" s="320">
        <v>2011</v>
      </c>
      <c r="D3573" s="320" t="s">
        <v>214</v>
      </c>
      <c r="E3573" s="320" t="s">
        <v>145</v>
      </c>
      <c r="F3573" s="320" t="str">
        <f t="shared" si="56"/>
        <v>NO_EX_M_2011_1000 NAC_10_3_3</v>
      </c>
      <c r="G3573" s="663"/>
    </row>
    <row r="3574" spans="1:7" ht="13.5" thickBot="1" x14ac:dyDescent="0.25">
      <c r="A3574" s="369" t="str">
        <f>Cover!$G$25</f>
        <v>NO</v>
      </c>
      <c r="B3574" s="320" t="s">
        <v>220</v>
      </c>
      <c r="C3574" s="320">
        <v>2011</v>
      </c>
      <c r="D3574" s="320" t="s">
        <v>214</v>
      </c>
      <c r="E3574" s="320" t="s">
        <v>146</v>
      </c>
      <c r="F3574" s="320" t="str">
        <f t="shared" si="56"/>
        <v>NO_EX_M_2011_1000 NAC_10_3_4</v>
      </c>
      <c r="G3574" s="663"/>
    </row>
    <row r="3575" spans="1:7" ht="13.5" thickBot="1" x14ac:dyDescent="0.25">
      <c r="A3575" s="369" t="str">
        <f>Cover!$G$25</f>
        <v>NO</v>
      </c>
      <c r="B3575" s="320" t="s">
        <v>220</v>
      </c>
      <c r="C3575" s="320">
        <v>2011</v>
      </c>
      <c r="D3575" s="320" t="s">
        <v>214</v>
      </c>
      <c r="E3575" s="320" t="s">
        <v>147</v>
      </c>
      <c r="F3575" s="320" t="str">
        <f t="shared" si="56"/>
        <v>NO_EX_M_2011_1000 NAC_10_4</v>
      </c>
      <c r="G3575" s="663"/>
    </row>
    <row r="3576" spans="1:7" ht="13.5" thickBot="1" x14ac:dyDescent="0.25">
      <c r="A3576" s="369" t="str">
        <f>Cover!$G$25</f>
        <v>NO</v>
      </c>
      <c r="B3576" s="320" t="s">
        <v>219</v>
      </c>
      <c r="C3576" s="320">
        <v>2011</v>
      </c>
      <c r="D3576" s="320" t="s">
        <v>291</v>
      </c>
      <c r="E3576" s="320">
        <v>1</v>
      </c>
      <c r="F3576" s="320" t="str">
        <f t="shared" si="56"/>
        <v>NO_EX_X_2011_1000 m3_1</v>
      </c>
      <c r="G3576" s="663"/>
    </row>
    <row r="3577" spans="1:7" ht="13.5" thickBot="1" x14ac:dyDescent="0.25">
      <c r="A3577" s="369" t="str">
        <f>Cover!$G$25</f>
        <v>NO</v>
      </c>
      <c r="B3577" s="320" t="s">
        <v>219</v>
      </c>
      <c r="C3577" s="320">
        <v>2011</v>
      </c>
      <c r="D3577" s="320" t="s">
        <v>291</v>
      </c>
      <c r="E3577" s="320" t="s">
        <v>93</v>
      </c>
      <c r="F3577" s="320" t="str">
        <f t="shared" si="56"/>
        <v>NO_EX_X_2011_1000 m3_1_1</v>
      </c>
      <c r="G3577" s="663"/>
    </row>
    <row r="3578" spans="1:7" ht="13.5" thickBot="1" x14ac:dyDescent="0.25">
      <c r="A3578" s="369" t="str">
        <f>Cover!$G$25</f>
        <v>NO</v>
      </c>
      <c r="B3578" s="320" t="s">
        <v>219</v>
      </c>
      <c r="C3578" s="320">
        <v>2011</v>
      </c>
      <c r="D3578" s="320" t="s">
        <v>291</v>
      </c>
      <c r="E3578" s="320" t="s">
        <v>96</v>
      </c>
      <c r="F3578" s="320" t="str">
        <f t="shared" si="56"/>
        <v>NO_EX_X_2011_1000 m3_1_2</v>
      </c>
      <c r="G3578" s="663"/>
    </row>
    <row r="3579" spans="1:7" ht="13.5" thickBot="1" x14ac:dyDescent="0.25">
      <c r="A3579" s="369" t="str">
        <f>Cover!$G$25</f>
        <v>NO</v>
      </c>
      <c r="B3579" s="320" t="s">
        <v>219</v>
      </c>
      <c r="C3579" s="320">
        <v>2011</v>
      </c>
      <c r="D3579" s="320" t="s">
        <v>291</v>
      </c>
      <c r="E3579" s="320" t="s">
        <v>97</v>
      </c>
      <c r="F3579" s="320" t="str">
        <f t="shared" si="56"/>
        <v>NO_EX_X_2011_1000 m3_1_2_C</v>
      </c>
      <c r="G3579" s="663"/>
    </row>
    <row r="3580" spans="1:7" ht="13.5" thickBot="1" x14ac:dyDescent="0.25">
      <c r="A3580" s="369" t="str">
        <f>Cover!$G$25</f>
        <v>NO</v>
      </c>
      <c r="B3580" s="320" t="s">
        <v>219</v>
      </c>
      <c r="C3580" s="320">
        <v>2011</v>
      </c>
      <c r="D3580" s="320" t="s">
        <v>291</v>
      </c>
      <c r="E3580" s="320" t="s">
        <v>98</v>
      </c>
      <c r="F3580" s="320" t="str">
        <f t="shared" si="56"/>
        <v>NO_EX_X_2011_1000 m3_1_2_NC</v>
      </c>
      <c r="G3580" s="663"/>
    </row>
    <row r="3581" spans="1:7" ht="13.5" thickBot="1" x14ac:dyDescent="0.25">
      <c r="A3581" s="369" t="str">
        <f>Cover!$G$25</f>
        <v>NO</v>
      </c>
      <c r="B3581" s="320" t="s">
        <v>219</v>
      </c>
      <c r="C3581" s="320">
        <v>2011</v>
      </c>
      <c r="D3581" s="320" t="s">
        <v>291</v>
      </c>
      <c r="E3581" s="320" t="s">
        <v>99</v>
      </c>
      <c r="F3581" s="320" t="str">
        <f t="shared" si="56"/>
        <v>NO_EX_X_2011_1000 m3_1_2_NC_T</v>
      </c>
      <c r="G3581" s="663"/>
    </row>
    <row r="3582" spans="1:7" ht="13.5" thickBot="1" x14ac:dyDescent="0.25">
      <c r="A3582" s="369" t="str">
        <f>Cover!$G$25</f>
        <v>NO</v>
      </c>
      <c r="B3582" s="320" t="s">
        <v>219</v>
      </c>
      <c r="C3582" s="320">
        <v>2011</v>
      </c>
      <c r="D3582" s="320" t="s">
        <v>360</v>
      </c>
      <c r="E3582" s="320">
        <v>2</v>
      </c>
      <c r="F3582" s="320" t="str">
        <f t="shared" si="56"/>
        <v>NO_EX_X_2011_1000 mt_2</v>
      </c>
      <c r="G3582" s="663"/>
    </row>
    <row r="3583" spans="1:7" ht="13.5" thickBot="1" x14ac:dyDescent="0.25">
      <c r="A3583" s="369" t="str">
        <f>Cover!$G$25</f>
        <v>NO</v>
      </c>
      <c r="B3583" s="320" t="s">
        <v>219</v>
      </c>
      <c r="C3583" s="320">
        <v>2011</v>
      </c>
      <c r="D3583" s="320" t="s">
        <v>291</v>
      </c>
      <c r="E3583" s="320">
        <v>3</v>
      </c>
      <c r="F3583" s="320" t="str">
        <f t="shared" si="56"/>
        <v>NO_EX_X_2011_1000 m3_3</v>
      </c>
      <c r="G3583" s="663"/>
    </row>
    <row r="3584" spans="1:7" ht="13.5" thickBot="1" x14ac:dyDescent="0.25">
      <c r="A3584" s="369" t="str">
        <f>Cover!$G$25</f>
        <v>NO</v>
      </c>
      <c r="B3584" s="320" t="s">
        <v>219</v>
      </c>
      <c r="C3584" s="320">
        <v>2011</v>
      </c>
      <c r="D3584" s="320" t="s">
        <v>291</v>
      </c>
      <c r="E3584" s="320" t="s">
        <v>378</v>
      </c>
      <c r="F3584" s="320" t="str">
        <f t="shared" si="56"/>
        <v>NO_EX_X_2011_1000 m3_3_1</v>
      </c>
      <c r="G3584" s="663"/>
    </row>
    <row r="3585" spans="1:7" ht="13.5" thickBot="1" x14ac:dyDescent="0.25">
      <c r="A3585" s="369" t="str">
        <f>Cover!$G$25</f>
        <v>NO</v>
      </c>
      <c r="B3585" s="320" t="s">
        <v>219</v>
      </c>
      <c r="C3585" s="320">
        <v>2011</v>
      </c>
      <c r="D3585" s="320" t="s">
        <v>291</v>
      </c>
      <c r="E3585" s="320" t="s">
        <v>379</v>
      </c>
      <c r="F3585" s="320" t="str">
        <f t="shared" si="56"/>
        <v>NO_EX_X_2011_1000 m3_3_2</v>
      </c>
      <c r="G3585" s="663"/>
    </row>
    <row r="3586" spans="1:7" ht="13.5" thickBot="1" x14ac:dyDescent="0.25">
      <c r="A3586" s="369" t="str">
        <f>Cover!$G$25</f>
        <v>NO</v>
      </c>
      <c r="B3586" s="320" t="s">
        <v>219</v>
      </c>
      <c r="C3586" s="320">
        <v>2011</v>
      </c>
      <c r="D3586" s="320" t="s">
        <v>360</v>
      </c>
      <c r="E3586" s="320">
        <v>4</v>
      </c>
      <c r="F3586" s="320" t="str">
        <f t="shared" si="56"/>
        <v>NO_EX_X_2011_1000 mt_4</v>
      </c>
      <c r="G3586" s="663"/>
    </row>
    <row r="3587" spans="1:7" ht="13.5" thickBot="1" x14ac:dyDescent="0.25">
      <c r="A3587" s="369" t="str">
        <f>Cover!$G$25</f>
        <v>NO</v>
      </c>
      <c r="B3587" s="320" t="s">
        <v>219</v>
      </c>
      <c r="C3587" s="320">
        <v>2011</v>
      </c>
      <c r="D3587" s="320" t="s">
        <v>360</v>
      </c>
      <c r="E3587" s="320" t="s">
        <v>380</v>
      </c>
      <c r="F3587" s="320" t="str">
        <f t="shared" si="56"/>
        <v>NO_EX_X_2011_1000 mt_4_1</v>
      </c>
      <c r="G3587" s="663"/>
    </row>
    <row r="3588" spans="1:7" ht="13.5" thickBot="1" x14ac:dyDescent="0.25">
      <c r="A3588" s="369" t="str">
        <f>Cover!$G$25</f>
        <v>NO</v>
      </c>
      <c r="B3588" s="320" t="s">
        <v>219</v>
      </c>
      <c r="C3588" s="320">
        <v>2011</v>
      </c>
      <c r="D3588" s="320" t="s">
        <v>360</v>
      </c>
      <c r="E3588" s="320" t="s">
        <v>381</v>
      </c>
      <c r="F3588" s="320" t="str">
        <f t="shared" si="56"/>
        <v>NO_EX_X_2011_1000 mt_4_2</v>
      </c>
      <c r="G3588" s="663"/>
    </row>
    <row r="3589" spans="1:7" ht="13.5" thickBot="1" x14ac:dyDescent="0.25">
      <c r="A3589" s="369" t="str">
        <f>Cover!$G$25</f>
        <v>NO</v>
      </c>
      <c r="B3589" s="320" t="s">
        <v>219</v>
      </c>
      <c r="C3589" s="320">
        <v>2011</v>
      </c>
      <c r="D3589" s="320" t="s">
        <v>291</v>
      </c>
      <c r="E3589" s="320">
        <v>5</v>
      </c>
      <c r="F3589" s="320" t="str">
        <f t="shared" si="56"/>
        <v>NO_EX_X_2011_1000 m3_5</v>
      </c>
      <c r="G3589" s="663"/>
    </row>
    <row r="3590" spans="1:7" ht="13.5" thickBot="1" x14ac:dyDescent="0.25">
      <c r="A3590" s="369" t="str">
        <f>Cover!$G$25</f>
        <v>NO</v>
      </c>
      <c r="B3590" s="320" t="s">
        <v>219</v>
      </c>
      <c r="C3590" s="320">
        <v>2011</v>
      </c>
      <c r="D3590" s="320" t="s">
        <v>291</v>
      </c>
      <c r="E3590" s="320" t="s">
        <v>109</v>
      </c>
      <c r="F3590" s="320" t="str">
        <f t="shared" si="56"/>
        <v>NO_EX_X_2011_1000 m3_5_C</v>
      </c>
      <c r="G3590" s="663"/>
    </row>
    <row r="3591" spans="1:7" ht="13.5" thickBot="1" x14ac:dyDescent="0.25">
      <c r="A3591" s="369" t="str">
        <f>Cover!$G$25</f>
        <v>NO</v>
      </c>
      <c r="B3591" s="320" t="s">
        <v>219</v>
      </c>
      <c r="C3591" s="320">
        <v>2011</v>
      </c>
      <c r="D3591" s="320" t="s">
        <v>291</v>
      </c>
      <c r="E3591" s="320" t="s">
        <v>110</v>
      </c>
      <c r="F3591" s="320" t="str">
        <f t="shared" si="56"/>
        <v>NO_EX_X_2011_1000 m3_5_NC</v>
      </c>
      <c r="G3591" s="663"/>
    </row>
    <row r="3592" spans="1:7" ht="13.5" thickBot="1" x14ac:dyDescent="0.25">
      <c r="A3592" s="369" t="str">
        <f>Cover!$G$25</f>
        <v>NO</v>
      </c>
      <c r="B3592" s="320" t="s">
        <v>219</v>
      </c>
      <c r="C3592" s="320">
        <v>2011</v>
      </c>
      <c r="D3592" s="320" t="s">
        <v>291</v>
      </c>
      <c r="E3592" s="320" t="s">
        <v>111</v>
      </c>
      <c r="F3592" s="320" t="str">
        <f t="shared" si="56"/>
        <v>NO_EX_X_2011_1000 m3_5_NC_T</v>
      </c>
      <c r="G3592" s="663"/>
    </row>
    <row r="3593" spans="1:7" ht="13.5" thickBot="1" x14ac:dyDescent="0.25">
      <c r="A3593" s="369" t="str">
        <f>Cover!$G$25</f>
        <v>NO</v>
      </c>
      <c r="B3593" s="320" t="s">
        <v>219</v>
      </c>
      <c r="C3593" s="320">
        <v>2011</v>
      </c>
      <c r="D3593" s="320" t="s">
        <v>291</v>
      </c>
      <c r="E3593" s="320">
        <v>6</v>
      </c>
      <c r="F3593" s="320" t="str">
        <f t="shared" si="56"/>
        <v>NO_EX_X_2011_1000 m3_6</v>
      </c>
      <c r="G3593" s="663"/>
    </row>
    <row r="3594" spans="1:7" ht="13.5" thickBot="1" x14ac:dyDescent="0.25">
      <c r="A3594" s="369" t="str">
        <f>Cover!$G$25</f>
        <v>NO</v>
      </c>
      <c r="B3594" s="320" t="s">
        <v>219</v>
      </c>
      <c r="C3594" s="320">
        <v>2011</v>
      </c>
      <c r="D3594" s="320" t="s">
        <v>291</v>
      </c>
      <c r="E3594" s="320" t="s">
        <v>112</v>
      </c>
      <c r="F3594" s="320" t="str">
        <f t="shared" si="56"/>
        <v>NO_EX_X_2011_1000 m3_6_1</v>
      </c>
      <c r="G3594" s="663"/>
    </row>
    <row r="3595" spans="1:7" ht="13.5" thickBot="1" x14ac:dyDescent="0.25">
      <c r="A3595" s="369" t="str">
        <f>Cover!$G$25</f>
        <v>NO</v>
      </c>
      <c r="B3595" s="320" t="s">
        <v>219</v>
      </c>
      <c r="C3595" s="320">
        <v>2011</v>
      </c>
      <c r="D3595" s="320" t="s">
        <v>291</v>
      </c>
      <c r="E3595" s="320" t="s">
        <v>113</v>
      </c>
      <c r="F3595" s="320" t="str">
        <f t="shared" si="56"/>
        <v>NO_EX_X_2011_1000 m3_6_1_C</v>
      </c>
      <c r="G3595" s="663"/>
    </row>
    <row r="3596" spans="1:7" ht="13.5" thickBot="1" x14ac:dyDescent="0.25">
      <c r="A3596" s="369" t="str">
        <f>Cover!$G$25</f>
        <v>NO</v>
      </c>
      <c r="B3596" s="320" t="s">
        <v>219</v>
      </c>
      <c r="C3596" s="320">
        <v>2011</v>
      </c>
      <c r="D3596" s="320" t="s">
        <v>291</v>
      </c>
      <c r="E3596" s="320" t="s">
        <v>114</v>
      </c>
      <c r="F3596" s="320" t="str">
        <f t="shared" si="56"/>
        <v>NO_EX_X_2011_1000 m3_6_1_NC</v>
      </c>
      <c r="G3596" s="663"/>
    </row>
    <row r="3597" spans="1:7" ht="13.5" thickBot="1" x14ac:dyDescent="0.25">
      <c r="A3597" s="369" t="str">
        <f>Cover!$G$25</f>
        <v>NO</v>
      </c>
      <c r="B3597" s="320" t="s">
        <v>219</v>
      </c>
      <c r="C3597" s="320">
        <v>2011</v>
      </c>
      <c r="D3597" s="320" t="s">
        <v>291</v>
      </c>
      <c r="E3597" s="320" t="s">
        <v>115</v>
      </c>
      <c r="F3597" s="320" t="str">
        <f t="shared" si="56"/>
        <v>NO_EX_X_2011_1000 m3_6_1_NC_T</v>
      </c>
      <c r="G3597" s="663"/>
    </row>
    <row r="3598" spans="1:7" ht="13.5" thickBot="1" x14ac:dyDescent="0.25">
      <c r="A3598" s="369" t="str">
        <f>Cover!$G$25</f>
        <v>NO</v>
      </c>
      <c r="B3598" s="320" t="s">
        <v>219</v>
      </c>
      <c r="C3598" s="320">
        <v>2011</v>
      </c>
      <c r="D3598" s="320" t="s">
        <v>291</v>
      </c>
      <c r="E3598" s="320" t="s">
        <v>116</v>
      </c>
      <c r="F3598" s="320" t="str">
        <f t="shared" si="56"/>
        <v>NO_EX_X_2011_1000 m3_6_2</v>
      </c>
      <c r="G3598" s="663"/>
    </row>
    <row r="3599" spans="1:7" ht="13.5" thickBot="1" x14ac:dyDescent="0.25">
      <c r="A3599" s="369" t="str">
        <f>Cover!$G$25</f>
        <v>NO</v>
      </c>
      <c r="B3599" s="320" t="s">
        <v>219</v>
      </c>
      <c r="C3599" s="320">
        <v>2011</v>
      </c>
      <c r="D3599" s="320" t="s">
        <v>291</v>
      </c>
      <c r="E3599" s="320" t="s">
        <v>117</v>
      </c>
      <c r="F3599" s="320" t="str">
        <f t="shared" si="56"/>
        <v>NO_EX_X_2011_1000 m3_6_2_C</v>
      </c>
      <c r="G3599" s="663"/>
    </row>
    <row r="3600" spans="1:7" ht="13.5" thickBot="1" x14ac:dyDescent="0.25">
      <c r="A3600" s="369" t="str">
        <f>Cover!$G$25</f>
        <v>NO</v>
      </c>
      <c r="B3600" s="320" t="s">
        <v>219</v>
      </c>
      <c r="C3600" s="320">
        <v>2011</v>
      </c>
      <c r="D3600" s="320" t="s">
        <v>291</v>
      </c>
      <c r="E3600" s="320" t="s">
        <v>118</v>
      </c>
      <c r="F3600" s="320" t="str">
        <f t="shared" si="56"/>
        <v>NO_EX_X_2011_1000 m3_6_2_NC</v>
      </c>
      <c r="G3600" s="663"/>
    </row>
    <row r="3601" spans="1:7" ht="13.5" thickBot="1" x14ac:dyDescent="0.25">
      <c r="A3601" s="369" t="str">
        <f>Cover!$G$25</f>
        <v>NO</v>
      </c>
      <c r="B3601" s="320" t="s">
        <v>219</v>
      </c>
      <c r="C3601" s="320">
        <v>2011</v>
      </c>
      <c r="D3601" s="320" t="s">
        <v>291</v>
      </c>
      <c r="E3601" s="320" t="s">
        <v>119</v>
      </c>
      <c r="F3601" s="320" t="str">
        <f t="shared" si="56"/>
        <v>NO_EX_X_2011_1000 m3_6_2_NC_T</v>
      </c>
      <c r="G3601" s="663"/>
    </row>
    <row r="3602" spans="1:7" ht="13.5" thickBot="1" x14ac:dyDescent="0.25">
      <c r="A3602" s="369" t="str">
        <f>Cover!$G$25</f>
        <v>NO</v>
      </c>
      <c r="B3602" s="320" t="s">
        <v>219</v>
      </c>
      <c r="C3602" s="320">
        <v>2011</v>
      </c>
      <c r="D3602" s="320" t="s">
        <v>291</v>
      </c>
      <c r="E3602" s="320" t="s">
        <v>120</v>
      </c>
      <c r="F3602" s="320" t="str">
        <f t="shared" si="56"/>
        <v>NO_EX_X_2011_1000 m3_6_3</v>
      </c>
      <c r="G3602" s="663"/>
    </row>
    <row r="3603" spans="1:7" ht="13.5" thickBot="1" x14ac:dyDescent="0.25">
      <c r="A3603" s="369" t="str">
        <f>Cover!$G$25</f>
        <v>NO</v>
      </c>
      <c r="B3603" s="320" t="s">
        <v>219</v>
      </c>
      <c r="C3603" s="320">
        <v>2011</v>
      </c>
      <c r="D3603" s="320" t="s">
        <v>291</v>
      </c>
      <c r="E3603" s="320" t="s">
        <v>121</v>
      </c>
      <c r="F3603" s="320" t="str">
        <f t="shared" si="56"/>
        <v>NO_EX_X_2011_1000 m3_6_3_1</v>
      </c>
      <c r="G3603" s="663"/>
    </row>
    <row r="3604" spans="1:7" ht="13.5" thickBot="1" x14ac:dyDescent="0.25">
      <c r="A3604" s="369" t="str">
        <f>Cover!$G$25</f>
        <v>NO</v>
      </c>
      <c r="B3604" s="320" t="s">
        <v>219</v>
      </c>
      <c r="C3604" s="320">
        <v>2011</v>
      </c>
      <c r="D3604" s="320" t="s">
        <v>291</v>
      </c>
      <c r="E3604" s="320" t="s">
        <v>122</v>
      </c>
      <c r="F3604" s="320" t="str">
        <f t="shared" si="56"/>
        <v>NO_EX_X_2011_1000 m3_6_4</v>
      </c>
      <c r="G3604" s="663"/>
    </row>
    <row r="3605" spans="1:7" ht="13.5" thickBot="1" x14ac:dyDescent="0.25">
      <c r="A3605" s="369" t="str">
        <f>Cover!$G$25</f>
        <v>NO</v>
      </c>
      <c r="B3605" s="320" t="s">
        <v>219</v>
      </c>
      <c r="C3605" s="320">
        <v>2011</v>
      </c>
      <c r="D3605" s="320" t="s">
        <v>291</v>
      </c>
      <c r="E3605" s="320" t="s">
        <v>123</v>
      </c>
      <c r="F3605" s="320" t="str">
        <f t="shared" si="56"/>
        <v>NO_EX_X_2011_1000 m3_6_4_1</v>
      </c>
      <c r="G3605" s="663"/>
    </row>
    <row r="3606" spans="1:7" ht="13.5" thickBot="1" x14ac:dyDescent="0.25">
      <c r="A3606" s="369" t="str">
        <f>Cover!$G$25</f>
        <v>NO</v>
      </c>
      <c r="B3606" s="320" t="s">
        <v>219</v>
      </c>
      <c r="C3606" s="320">
        <v>2011</v>
      </c>
      <c r="D3606" s="320" t="s">
        <v>291</v>
      </c>
      <c r="E3606" s="320" t="s">
        <v>124</v>
      </c>
      <c r="F3606" s="320" t="str">
        <f t="shared" ref="F3606:F3669" si="57">CONCATENATE(A3606,"_",B3606,"_",C3606,"_",D3606,"_",E3606)</f>
        <v>NO_EX_X_2011_1000 m3_6_4_2</v>
      </c>
      <c r="G3606" s="663"/>
    </row>
    <row r="3607" spans="1:7" ht="13.5" thickBot="1" x14ac:dyDescent="0.25">
      <c r="A3607" s="369" t="str">
        <f>Cover!$G$25</f>
        <v>NO</v>
      </c>
      <c r="B3607" s="320" t="s">
        <v>219</v>
      </c>
      <c r="C3607" s="320">
        <v>2011</v>
      </c>
      <c r="D3607" s="320" t="s">
        <v>291</v>
      </c>
      <c r="E3607" s="320" t="s">
        <v>125</v>
      </c>
      <c r="F3607" s="320" t="str">
        <f t="shared" si="57"/>
        <v>NO_EX_X_2011_1000 m3_6_4_3</v>
      </c>
      <c r="G3607" s="663"/>
    </row>
    <row r="3608" spans="1:7" ht="13.5" thickBot="1" x14ac:dyDescent="0.25">
      <c r="A3608" s="369" t="str">
        <f>Cover!$G$25</f>
        <v>NO</v>
      </c>
      <c r="B3608" s="320" t="s">
        <v>219</v>
      </c>
      <c r="C3608" s="320">
        <v>2011</v>
      </c>
      <c r="D3608" s="320" t="s">
        <v>360</v>
      </c>
      <c r="E3608" s="320">
        <v>7</v>
      </c>
      <c r="F3608" s="320" t="str">
        <f t="shared" si="57"/>
        <v>NO_EX_X_2011_1000 mt_7</v>
      </c>
      <c r="G3608" s="663"/>
    </row>
    <row r="3609" spans="1:7" ht="13.5" thickBot="1" x14ac:dyDescent="0.25">
      <c r="A3609" s="369" t="str">
        <f>Cover!$G$25</f>
        <v>NO</v>
      </c>
      <c r="B3609" s="320" t="s">
        <v>219</v>
      </c>
      <c r="C3609" s="320">
        <v>2011</v>
      </c>
      <c r="D3609" s="320" t="s">
        <v>360</v>
      </c>
      <c r="E3609" s="320" t="s">
        <v>126</v>
      </c>
      <c r="F3609" s="320" t="str">
        <f t="shared" si="57"/>
        <v>NO_EX_X_2011_1000 mt_7_1</v>
      </c>
      <c r="G3609" s="663"/>
    </row>
    <row r="3610" spans="1:7" ht="13.5" thickBot="1" x14ac:dyDescent="0.25">
      <c r="A3610" s="369" t="str">
        <f>Cover!$G$25</f>
        <v>NO</v>
      </c>
      <c r="B3610" s="320" t="s">
        <v>219</v>
      </c>
      <c r="C3610" s="320">
        <v>2011</v>
      </c>
      <c r="D3610" s="320" t="s">
        <v>360</v>
      </c>
      <c r="E3610" s="320" t="s">
        <v>127</v>
      </c>
      <c r="F3610" s="320" t="str">
        <f t="shared" si="57"/>
        <v>NO_EX_X_2011_1000 mt_7_2</v>
      </c>
      <c r="G3610" s="663"/>
    </row>
    <row r="3611" spans="1:7" ht="13.5" thickBot="1" x14ac:dyDescent="0.25">
      <c r="A3611" s="369" t="str">
        <f>Cover!$G$25</f>
        <v>NO</v>
      </c>
      <c r="B3611" s="320" t="s">
        <v>219</v>
      </c>
      <c r="C3611" s="320">
        <v>2011</v>
      </c>
      <c r="D3611" s="320" t="s">
        <v>360</v>
      </c>
      <c r="E3611" s="320" t="s">
        <v>128</v>
      </c>
      <c r="F3611" s="320" t="str">
        <f t="shared" si="57"/>
        <v>NO_EX_X_2011_1000 mt_7_3</v>
      </c>
      <c r="G3611" s="663"/>
    </row>
    <row r="3612" spans="1:7" ht="13.5" thickBot="1" x14ac:dyDescent="0.25">
      <c r="A3612" s="369" t="str">
        <f>Cover!$G$25</f>
        <v>NO</v>
      </c>
      <c r="B3612" s="320" t="s">
        <v>219</v>
      </c>
      <c r="C3612" s="320">
        <v>2011</v>
      </c>
      <c r="D3612" s="320" t="s">
        <v>360</v>
      </c>
      <c r="E3612" s="320" t="s">
        <v>129</v>
      </c>
      <c r="F3612" s="320" t="str">
        <f t="shared" si="57"/>
        <v>NO_EX_X_2011_1000 mt_7_3_1</v>
      </c>
      <c r="G3612" s="663"/>
    </row>
    <row r="3613" spans="1:7" ht="13.5" thickBot="1" x14ac:dyDescent="0.25">
      <c r="A3613" s="369" t="str">
        <f>Cover!$G$25</f>
        <v>NO</v>
      </c>
      <c r="B3613" s="320" t="s">
        <v>219</v>
      </c>
      <c r="C3613" s="320">
        <v>2011</v>
      </c>
      <c r="D3613" s="320" t="s">
        <v>360</v>
      </c>
      <c r="E3613" s="320" t="s">
        <v>130</v>
      </c>
      <c r="F3613" s="320" t="str">
        <f t="shared" si="57"/>
        <v>NO_EX_X_2011_1000 mt_7_3_2</v>
      </c>
      <c r="G3613" s="663"/>
    </row>
    <row r="3614" spans="1:7" ht="13.5" thickBot="1" x14ac:dyDescent="0.25">
      <c r="A3614" s="369" t="str">
        <f>Cover!$G$25</f>
        <v>NO</v>
      </c>
      <c r="B3614" s="320" t="s">
        <v>219</v>
      </c>
      <c r="C3614" s="320">
        <v>2011</v>
      </c>
      <c r="D3614" s="320" t="s">
        <v>360</v>
      </c>
      <c r="E3614" s="320" t="s">
        <v>131</v>
      </c>
      <c r="F3614" s="320" t="str">
        <f t="shared" si="57"/>
        <v>NO_EX_X_2011_1000 mt_7_3_3</v>
      </c>
      <c r="G3614" s="663"/>
    </row>
    <row r="3615" spans="1:7" ht="13.5" thickBot="1" x14ac:dyDescent="0.25">
      <c r="A3615" s="369" t="str">
        <f>Cover!$G$25</f>
        <v>NO</v>
      </c>
      <c r="B3615" s="320" t="s">
        <v>219</v>
      </c>
      <c r="C3615" s="320">
        <v>2011</v>
      </c>
      <c r="D3615" s="320" t="s">
        <v>360</v>
      </c>
      <c r="E3615" s="320" t="s">
        <v>132</v>
      </c>
      <c r="F3615" s="320" t="str">
        <f t="shared" si="57"/>
        <v>NO_EX_X_2011_1000 mt_7_3_4</v>
      </c>
      <c r="G3615" s="663"/>
    </row>
    <row r="3616" spans="1:7" ht="13.5" thickBot="1" x14ac:dyDescent="0.25">
      <c r="A3616" s="369" t="str">
        <f>Cover!$G$25</f>
        <v>NO</v>
      </c>
      <c r="B3616" s="320" t="s">
        <v>219</v>
      </c>
      <c r="C3616" s="320">
        <v>2011</v>
      </c>
      <c r="D3616" s="320" t="s">
        <v>360</v>
      </c>
      <c r="E3616" s="320" t="s">
        <v>133</v>
      </c>
      <c r="F3616" s="320" t="str">
        <f t="shared" si="57"/>
        <v>NO_EX_X_2011_1000 mt_7_4</v>
      </c>
      <c r="G3616" s="663"/>
    </row>
    <row r="3617" spans="1:7" ht="13.5" thickBot="1" x14ac:dyDescent="0.25">
      <c r="A3617" s="369" t="str">
        <f>Cover!$G$25</f>
        <v>NO</v>
      </c>
      <c r="B3617" s="320" t="s">
        <v>219</v>
      </c>
      <c r="C3617" s="320">
        <v>2011</v>
      </c>
      <c r="D3617" s="320" t="s">
        <v>360</v>
      </c>
      <c r="E3617" s="320">
        <v>8</v>
      </c>
      <c r="F3617" s="320" t="str">
        <f t="shared" si="57"/>
        <v>NO_EX_X_2011_1000 mt_8</v>
      </c>
      <c r="G3617" s="663"/>
    </row>
    <row r="3618" spans="1:7" ht="13.5" thickBot="1" x14ac:dyDescent="0.25">
      <c r="A3618" s="369" t="str">
        <f>Cover!$G$25</f>
        <v>NO</v>
      </c>
      <c r="B3618" s="320" t="s">
        <v>219</v>
      </c>
      <c r="C3618" s="320">
        <v>2011</v>
      </c>
      <c r="D3618" s="320" t="s">
        <v>360</v>
      </c>
      <c r="E3618" s="320" t="s">
        <v>134</v>
      </c>
      <c r="F3618" s="320" t="str">
        <f t="shared" si="57"/>
        <v>NO_EX_X_2011_1000 mt_8_1</v>
      </c>
      <c r="G3618" s="663"/>
    </row>
    <row r="3619" spans="1:7" ht="13.5" thickBot="1" x14ac:dyDescent="0.25">
      <c r="A3619" s="369" t="str">
        <f>Cover!$G$25</f>
        <v>NO</v>
      </c>
      <c r="B3619" s="320" t="s">
        <v>219</v>
      </c>
      <c r="C3619" s="320">
        <v>2011</v>
      </c>
      <c r="D3619" s="320" t="s">
        <v>360</v>
      </c>
      <c r="E3619" s="320" t="s">
        <v>135</v>
      </c>
      <c r="F3619" s="320" t="str">
        <f t="shared" si="57"/>
        <v>NO_EX_X_2011_1000 mt_8_2</v>
      </c>
      <c r="G3619" s="663"/>
    </row>
    <row r="3620" spans="1:7" ht="13.5" thickBot="1" x14ac:dyDescent="0.25">
      <c r="A3620" s="369" t="str">
        <f>Cover!$G$25</f>
        <v>NO</v>
      </c>
      <c r="B3620" s="320" t="s">
        <v>219</v>
      </c>
      <c r="C3620" s="320">
        <v>2011</v>
      </c>
      <c r="D3620" s="320" t="s">
        <v>360</v>
      </c>
      <c r="E3620" s="320">
        <v>9</v>
      </c>
      <c r="F3620" s="320" t="str">
        <f t="shared" si="57"/>
        <v>NO_EX_X_2011_1000 mt_9</v>
      </c>
      <c r="G3620" s="663"/>
    </row>
    <row r="3621" spans="1:7" ht="13.5" thickBot="1" x14ac:dyDescent="0.25">
      <c r="A3621" s="369" t="str">
        <f>Cover!$G$25</f>
        <v>NO</v>
      </c>
      <c r="B3621" s="320" t="s">
        <v>219</v>
      </c>
      <c r="C3621" s="320">
        <v>2011</v>
      </c>
      <c r="D3621" s="320" t="s">
        <v>360</v>
      </c>
      <c r="E3621" s="320">
        <v>10</v>
      </c>
      <c r="F3621" s="320" t="str">
        <f t="shared" si="57"/>
        <v>NO_EX_X_2011_1000 mt_10</v>
      </c>
      <c r="G3621" s="663"/>
    </row>
    <row r="3622" spans="1:7" ht="13.5" thickBot="1" x14ac:dyDescent="0.25">
      <c r="A3622" s="369" t="str">
        <f>Cover!$G$25</f>
        <v>NO</v>
      </c>
      <c r="B3622" s="320" t="s">
        <v>219</v>
      </c>
      <c r="C3622" s="320">
        <v>2011</v>
      </c>
      <c r="D3622" s="320" t="s">
        <v>360</v>
      </c>
      <c r="E3622" s="320" t="s">
        <v>136</v>
      </c>
      <c r="F3622" s="320" t="str">
        <f t="shared" si="57"/>
        <v>NO_EX_X_2011_1000 mt_10_1</v>
      </c>
      <c r="G3622" s="663"/>
    </row>
    <row r="3623" spans="1:7" ht="13.5" thickBot="1" x14ac:dyDescent="0.25">
      <c r="A3623" s="369" t="str">
        <f>Cover!$G$25</f>
        <v>NO</v>
      </c>
      <c r="B3623" s="320" t="s">
        <v>219</v>
      </c>
      <c r="C3623" s="320">
        <v>2011</v>
      </c>
      <c r="D3623" s="320" t="s">
        <v>360</v>
      </c>
      <c r="E3623" s="320" t="s">
        <v>137</v>
      </c>
      <c r="F3623" s="320" t="str">
        <f t="shared" si="57"/>
        <v>NO_EX_X_2011_1000 mt_10_1_1</v>
      </c>
      <c r="G3623" s="663"/>
    </row>
    <row r="3624" spans="1:7" ht="13.5" thickBot="1" x14ac:dyDescent="0.25">
      <c r="A3624" s="369" t="str">
        <f>Cover!$G$25</f>
        <v>NO</v>
      </c>
      <c r="B3624" s="320" t="s">
        <v>219</v>
      </c>
      <c r="C3624" s="320">
        <v>2011</v>
      </c>
      <c r="D3624" s="320" t="s">
        <v>360</v>
      </c>
      <c r="E3624" s="320" t="s">
        <v>138</v>
      </c>
      <c r="F3624" s="320" t="str">
        <f t="shared" si="57"/>
        <v>NO_EX_X_2011_1000 mt_10_1_2</v>
      </c>
      <c r="G3624" s="663"/>
    </row>
    <row r="3625" spans="1:7" ht="13.5" thickBot="1" x14ac:dyDescent="0.25">
      <c r="A3625" s="369" t="str">
        <f>Cover!$G$25</f>
        <v>NO</v>
      </c>
      <c r="B3625" s="320" t="s">
        <v>219</v>
      </c>
      <c r="C3625" s="320">
        <v>2011</v>
      </c>
      <c r="D3625" s="320" t="s">
        <v>360</v>
      </c>
      <c r="E3625" s="320" t="s">
        <v>139</v>
      </c>
      <c r="F3625" s="320" t="str">
        <f t="shared" si="57"/>
        <v>NO_EX_X_2011_1000 mt_10_1_3</v>
      </c>
      <c r="G3625" s="663"/>
    </row>
    <row r="3626" spans="1:7" ht="13.5" thickBot="1" x14ac:dyDescent="0.25">
      <c r="A3626" s="369" t="str">
        <f>Cover!$G$25</f>
        <v>NO</v>
      </c>
      <c r="B3626" s="320" t="s">
        <v>219</v>
      </c>
      <c r="C3626" s="320">
        <v>2011</v>
      </c>
      <c r="D3626" s="320" t="s">
        <v>360</v>
      </c>
      <c r="E3626" s="320" t="s">
        <v>140</v>
      </c>
      <c r="F3626" s="320" t="str">
        <f t="shared" si="57"/>
        <v>NO_EX_X_2011_1000 mt_10_1_4</v>
      </c>
      <c r="G3626" s="663"/>
    </row>
    <row r="3627" spans="1:7" ht="13.5" thickBot="1" x14ac:dyDescent="0.25">
      <c r="A3627" s="369" t="str">
        <f>Cover!$G$25</f>
        <v>NO</v>
      </c>
      <c r="B3627" s="320" t="s">
        <v>219</v>
      </c>
      <c r="C3627" s="320">
        <v>2011</v>
      </c>
      <c r="D3627" s="320" t="s">
        <v>360</v>
      </c>
      <c r="E3627" s="320" t="s">
        <v>141</v>
      </c>
      <c r="F3627" s="320" t="str">
        <f t="shared" si="57"/>
        <v>NO_EX_X_2011_1000 mt_10_2</v>
      </c>
      <c r="G3627" s="663"/>
    </row>
    <row r="3628" spans="1:7" ht="13.5" thickBot="1" x14ac:dyDescent="0.25">
      <c r="A3628" s="369" t="str">
        <f>Cover!$G$25</f>
        <v>NO</v>
      </c>
      <c r="B3628" s="320" t="s">
        <v>219</v>
      </c>
      <c r="C3628" s="320">
        <v>2011</v>
      </c>
      <c r="D3628" s="320" t="s">
        <v>360</v>
      </c>
      <c r="E3628" s="320" t="s">
        <v>142</v>
      </c>
      <c r="F3628" s="320" t="str">
        <f t="shared" si="57"/>
        <v>NO_EX_X_2011_1000 mt_10_3</v>
      </c>
      <c r="G3628" s="663"/>
    </row>
    <row r="3629" spans="1:7" ht="13.5" thickBot="1" x14ac:dyDescent="0.25">
      <c r="A3629" s="369" t="str">
        <f>Cover!$G$25</f>
        <v>NO</v>
      </c>
      <c r="B3629" s="320" t="s">
        <v>219</v>
      </c>
      <c r="C3629" s="320">
        <v>2011</v>
      </c>
      <c r="D3629" s="320" t="s">
        <v>360</v>
      </c>
      <c r="E3629" s="320" t="s">
        <v>143</v>
      </c>
      <c r="F3629" s="320" t="str">
        <f t="shared" si="57"/>
        <v>NO_EX_X_2011_1000 mt_10_3_1</v>
      </c>
      <c r="G3629" s="663"/>
    </row>
    <row r="3630" spans="1:7" ht="13.5" thickBot="1" x14ac:dyDescent="0.25">
      <c r="A3630" s="369" t="str">
        <f>Cover!$G$25</f>
        <v>NO</v>
      </c>
      <c r="B3630" s="320" t="s">
        <v>219</v>
      </c>
      <c r="C3630" s="320">
        <v>2011</v>
      </c>
      <c r="D3630" s="320" t="s">
        <v>360</v>
      </c>
      <c r="E3630" s="320" t="s">
        <v>144</v>
      </c>
      <c r="F3630" s="320" t="str">
        <f t="shared" si="57"/>
        <v>NO_EX_X_2011_1000 mt_10_3_2</v>
      </c>
      <c r="G3630" s="663"/>
    </row>
    <row r="3631" spans="1:7" ht="13.5" thickBot="1" x14ac:dyDescent="0.25">
      <c r="A3631" s="369" t="str">
        <f>Cover!$G$25</f>
        <v>NO</v>
      </c>
      <c r="B3631" s="320" t="s">
        <v>219</v>
      </c>
      <c r="C3631" s="320">
        <v>2011</v>
      </c>
      <c r="D3631" s="320" t="s">
        <v>360</v>
      </c>
      <c r="E3631" s="320" t="s">
        <v>145</v>
      </c>
      <c r="F3631" s="320" t="str">
        <f t="shared" si="57"/>
        <v>NO_EX_X_2011_1000 mt_10_3_3</v>
      </c>
      <c r="G3631" s="663"/>
    </row>
    <row r="3632" spans="1:7" ht="13.5" thickBot="1" x14ac:dyDescent="0.25">
      <c r="A3632" s="369" t="str">
        <f>Cover!$G$25</f>
        <v>NO</v>
      </c>
      <c r="B3632" s="320" t="s">
        <v>219</v>
      </c>
      <c r="C3632" s="320">
        <v>2011</v>
      </c>
      <c r="D3632" s="320" t="s">
        <v>360</v>
      </c>
      <c r="E3632" s="320" t="s">
        <v>146</v>
      </c>
      <c r="F3632" s="320" t="str">
        <f t="shared" si="57"/>
        <v>NO_EX_X_2011_1000 mt_10_3_4</v>
      </c>
      <c r="G3632" s="663"/>
    </row>
    <row r="3633" spans="1:7" ht="13.5" thickBot="1" x14ac:dyDescent="0.25">
      <c r="A3633" s="369" t="str">
        <f>Cover!$G$25</f>
        <v>NO</v>
      </c>
      <c r="B3633" s="320" t="s">
        <v>219</v>
      </c>
      <c r="C3633" s="320">
        <v>2011</v>
      </c>
      <c r="D3633" s="320" t="s">
        <v>360</v>
      </c>
      <c r="E3633" s="320" t="s">
        <v>147</v>
      </c>
      <c r="F3633" s="320" t="str">
        <f t="shared" si="57"/>
        <v>NO_EX_X_2011_1000 mt_10_4</v>
      </c>
      <c r="G3633" s="663"/>
    </row>
    <row r="3634" spans="1:7" ht="13.5" thickBot="1" x14ac:dyDescent="0.25">
      <c r="A3634" s="369" t="str">
        <f>Cover!$G$25</f>
        <v>NO</v>
      </c>
      <c r="B3634" s="320" t="s">
        <v>219</v>
      </c>
      <c r="C3634" s="320">
        <v>2011</v>
      </c>
      <c r="D3634" s="320" t="s">
        <v>214</v>
      </c>
      <c r="E3634" s="320">
        <v>1</v>
      </c>
      <c r="F3634" s="320" t="str">
        <f t="shared" si="57"/>
        <v>NO_EX_X_2011_1000 NAC_1</v>
      </c>
      <c r="G3634" s="663"/>
    </row>
    <row r="3635" spans="1:7" ht="13.5" thickBot="1" x14ac:dyDescent="0.25">
      <c r="A3635" s="369" t="str">
        <f>Cover!$G$25</f>
        <v>NO</v>
      </c>
      <c r="B3635" s="320" t="s">
        <v>219</v>
      </c>
      <c r="C3635" s="320">
        <v>2011</v>
      </c>
      <c r="D3635" s="320" t="s">
        <v>214</v>
      </c>
      <c r="E3635" s="320" t="s">
        <v>93</v>
      </c>
      <c r="F3635" s="320" t="str">
        <f t="shared" si="57"/>
        <v>NO_EX_X_2011_1000 NAC_1_1</v>
      </c>
      <c r="G3635" s="663"/>
    </row>
    <row r="3636" spans="1:7" ht="13.5" thickBot="1" x14ac:dyDescent="0.25">
      <c r="A3636" s="369" t="str">
        <f>Cover!$G$25</f>
        <v>NO</v>
      </c>
      <c r="B3636" s="320" t="s">
        <v>219</v>
      </c>
      <c r="C3636" s="320">
        <v>2011</v>
      </c>
      <c r="D3636" s="320" t="s">
        <v>214</v>
      </c>
      <c r="E3636" s="320" t="s">
        <v>96</v>
      </c>
      <c r="F3636" s="320" t="str">
        <f t="shared" si="57"/>
        <v>NO_EX_X_2011_1000 NAC_1_2</v>
      </c>
      <c r="G3636" s="663"/>
    </row>
    <row r="3637" spans="1:7" ht="13.5" thickBot="1" x14ac:dyDescent="0.25">
      <c r="A3637" s="369" t="str">
        <f>Cover!$G$25</f>
        <v>NO</v>
      </c>
      <c r="B3637" s="320" t="s">
        <v>219</v>
      </c>
      <c r="C3637" s="320">
        <v>2011</v>
      </c>
      <c r="D3637" s="320" t="s">
        <v>214</v>
      </c>
      <c r="E3637" s="320" t="s">
        <v>97</v>
      </c>
      <c r="F3637" s="320" t="str">
        <f t="shared" si="57"/>
        <v>NO_EX_X_2011_1000 NAC_1_2_C</v>
      </c>
      <c r="G3637" s="663"/>
    </row>
    <row r="3638" spans="1:7" ht="13.5" thickBot="1" x14ac:dyDescent="0.25">
      <c r="A3638" s="369" t="str">
        <f>Cover!$G$25</f>
        <v>NO</v>
      </c>
      <c r="B3638" s="320" t="s">
        <v>219</v>
      </c>
      <c r="C3638" s="320">
        <v>2011</v>
      </c>
      <c r="D3638" s="320" t="s">
        <v>214</v>
      </c>
      <c r="E3638" s="320" t="s">
        <v>98</v>
      </c>
      <c r="F3638" s="320" t="str">
        <f t="shared" si="57"/>
        <v>NO_EX_X_2011_1000 NAC_1_2_NC</v>
      </c>
      <c r="G3638" s="663"/>
    </row>
    <row r="3639" spans="1:7" ht="13.5" thickBot="1" x14ac:dyDescent="0.25">
      <c r="A3639" s="369" t="str">
        <f>Cover!$G$25</f>
        <v>NO</v>
      </c>
      <c r="B3639" s="320" t="s">
        <v>219</v>
      </c>
      <c r="C3639" s="320">
        <v>2011</v>
      </c>
      <c r="D3639" s="320" t="s">
        <v>214</v>
      </c>
      <c r="E3639" s="320" t="s">
        <v>99</v>
      </c>
      <c r="F3639" s="320" t="str">
        <f t="shared" si="57"/>
        <v>NO_EX_X_2011_1000 NAC_1_2_NC_T</v>
      </c>
      <c r="G3639" s="663"/>
    </row>
    <row r="3640" spans="1:7" ht="13.5" thickBot="1" x14ac:dyDescent="0.25">
      <c r="A3640" s="369" t="str">
        <f>Cover!$G$25</f>
        <v>NO</v>
      </c>
      <c r="B3640" s="320" t="s">
        <v>219</v>
      </c>
      <c r="C3640" s="320">
        <v>2011</v>
      </c>
      <c r="D3640" s="320" t="s">
        <v>214</v>
      </c>
      <c r="E3640" s="320">
        <v>2</v>
      </c>
      <c r="F3640" s="320" t="str">
        <f t="shared" si="57"/>
        <v>NO_EX_X_2011_1000 NAC_2</v>
      </c>
      <c r="G3640" s="663"/>
    </row>
    <row r="3641" spans="1:7" ht="13.5" thickBot="1" x14ac:dyDescent="0.25">
      <c r="A3641" s="369" t="str">
        <f>Cover!$G$25</f>
        <v>NO</v>
      </c>
      <c r="B3641" s="320" t="s">
        <v>219</v>
      </c>
      <c r="C3641" s="320">
        <v>2011</v>
      </c>
      <c r="D3641" s="320" t="s">
        <v>214</v>
      </c>
      <c r="E3641" s="320">
        <v>3</v>
      </c>
      <c r="F3641" s="320" t="str">
        <f t="shared" si="57"/>
        <v>NO_EX_X_2011_1000 NAC_3</v>
      </c>
      <c r="G3641" s="663"/>
    </row>
    <row r="3642" spans="1:7" ht="13.5" thickBot="1" x14ac:dyDescent="0.25">
      <c r="A3642" s="369" t="str">
        <f>Cover!$G$25</f>
        <v>NO</v>
      </c>
      <c r="B3642" s="320" t="s">
        <v>219</v>
      </c>
      <c r="C3642" s="320">
        <v>2011</v>
      </c>
      <c r="D3642" s="320" t="s">
        <v>214</v>
      </c>
      <c r="E3642" s="320" t="s">
        <v>378</v>
      </c>
      <c r="F3642" s="320" t="str">
        <f t="shared" si="57"/>
        <v>NO_EX_X_2011_1000 NAC_3_1</v>
      </c>
      <c r="G3642" s="663"/>
    </row>
    <row r="3643" spans="1:7" ht="13.5" thickBot="1" x14ac:dyDescent="0.25">
      <c r="A3643" s="369" t="str">
        <f>Cover!$G$25</f>
        <v>NO</v>
      </c>
      <c r="B3643" s="320" t="s">
        <v>219</v>
      </c>
      <c r="C3643" s="320">
        <v>2011</v>
      </c>
      <c r="D3643" s="320" t="s">
        <v>214</v>
      </c>
      <c r="E3643" s="320" t="s">
        <v>379</v>
      </c>
      <c r="F3643" s="320" t="str">
        <f t="shared" si="57"/>
        <v>NO_EX_X_2011_1000 NAC_3_2</v>
      </c>
      <c r="G3643" s="663"/>
    </row>
    <row r="3644" spans="1:7" ht="13.5" thickBot="1" x14ac:dyDescent="0.25">
      <c r="A3644" s="369" t="str">
        <f>Cover!$G$25</f>
        <v>NO</v>
      </c>
      <c r="B3644" s="320" t="s">
        <v>219</v>
      </c>
      <c r="C3644" s="320">
        <v>2011</v>
      </c>
      <c r="D3644" s="320" t="s">
        <v>214</v>
      </c>
      <c r="E3644" s="320">
        <v>4</v>
      </c>
      <c r="F3644" s="320" t="str">
        <f t="shared" si="57"/>
        <v>NO_EX_X_2011_1000 NAC_4</v>
      </c>
      <c r="G3644" s="663"/>
    </row>
    <row r="3645" spans="1:7" ht="13.5" thickBot="1" x14ac:dyDescent="0.25">
      <c r="A3645" s="369" t="str">
        <f>Cover!$G$25</f>
        <v>NO</v>
      </c>
      <c r="B3645" s="320" t="s">
        <v>219</v>
      </c>
      <c r="C3645" s="320">
        <v>2011</v>
      </c>
      <c r="D3645" s="320" t="s">
        <v>214</v>
      </c>
      <c r="E3645" s="320" t="s">
        <v>380</v>
      </c>
      <c r="F3645" s="320" t="str">
        <f t="shared" si="57"/>
        <v>NO_EX_X_2011_1000 NAC_4_1</v>
      </c>
      <c r="G3645" s="663"/>
    </row>
    <row r="3646" spans="1:7" ht="13.5" thickBot="1" x14ac:dyDescent="0.25">
      <c r="A3646" s="369" t="str">
        <f>Cover!$G$25</f>
        <v>NO</v>
      </c>
      <c r="B3646" s="320" t="s">
        <v>219</v>
      </c>
      <c r="C3646" s="320">
        <v>2011</v>
      </c>
      <c r="D3646" s="320" t="s">
        <v>214</v>
      </c>
      <c r="E3646" s="320" t="s">
        <v>381</v>
      </c>
      <c r="F3646" s="320" t="str">
        <f t="shared" si="57"/>
        <v>NO_EX_X_2011_1000 NAC_4_2</v>
      </c>
      <c r="G3646" s="663"/>
    </row>
    <row r="3647" spans="1:7" ht="13.5" thickBot="1" x14ac:dyDescent="0.25">
      <c r="A3647" s="369" t="str">
        <f>Cover!$G$25</f>
        <v>NO</v>
      </c>
      <c r="B3647" s="320" t="s">
        <v>219</v>
      </c>
      <c r="C3647" s="320">
        <v>2011</v>
      </c>
      <c r="D3647" s="320" t="s">
        <v>214</v>
      </c>
      <c r="E3647" s="320">
        <v>5</v>
      </c>
      <c r="F3647" s="320" t="str">
        <f t="shared" si="57"/>
        <v>NO_EX_X_2011_1000 NAC_5</v>
      </c>
      <c r="G3647" s="663"/>
    </row>
    <row r="3648" spans="1:7" ht="13.5" thickBot="1" x14ac:dyDescent="0.25">
      <c r="A3648" s="369" t="str">
        <f>Cover!$G$25</f>
        <v>NO</v>
      </c>
      <c r="B3648" s="320" t="s">
        <v>219</v>
      </c>
      <c r="C3648" s="320">
        <v>2011</v>
      </c>
      <c r="D3648" s="320" t="s">
        <v>214</v>
      </c>
      <c r="E3648" s="320" t="s">
        <v>109</v>
      </c>
      <c r="F3648" s="320" t="str">
        <f t="shared" si="57"/>
        <v>NO_EX_X_2011_1000 NAC_5_C</v>
      </c>
      <c r="G3648" s="663"/>
    </row>
    <row r="3649" spans="1:7" ht="13.5" thickBot="1" x14ac:dyDescent="0.25">
      <c r="A3649" s="369" t="str">
        <f>Cover!$G$25</f>
        <v>NO</v>
      </c>
      <c r="B3649" s="320" t="s">
        <v>219</v>
      </c>
      <c r="C3649" s="320">
        <v>2011</v>
      </c>
      <c r="D3649" s="320" t="s">
        <v>214</v>
      </c>
      <c r="E3649" s="320" t="s">
        <v>110</v>
      </c>
      <c r="F3649" s="320" t="str">
        <f t="shared" si="57"/>
        <v>NO_EX_X_2011_1000 NAC_5_NC</v>
      </c>
      <c r="G3649" s="663"/>
    </row>
    <row r="3650" spans="1:7" ht="13.5" thickBot="1" x14ac:dyDescent="0.25">
      <c r="A3650" s="369" t="str">
        <f>Cover!$G$25</f>
        <v>NO</v>
      </c>
      <c r="B3650" s="320" t="s">
        <v>219</v>
      </c>
      <c r="C3650" s="320">
        <v>2011</v>
      </c>
      <c r="D3650" s="320" t="s">
        <v>214</v>
      </c>
      <c r="E3650" s="320" t="s">
        <v>111</v>
      </c>
      <c r="F3650" s="320" t="str">
        <f t="shared" si="57"/>
        <v>NO_EX_X_2011_1000 NAC_5_NC_T</v>
      </c>
      <c r="G3650" s="663"/>
    </row>
    <row r="3651" spans="1:7" ht="13.5" thickBot="1" x14ac:dyDescent="0.25">
      <c r="A3651" s="369" t="str">
        <f>Cover!$G$25</f>
        <v>NO</v>
      </c>
      <c r="B3651" s="320" t="s">
        <v>219</v>
      </c>
      <c r="C3651" s="320">
        <v>2011</v>
      </c>
      <c r="D3651" s="320" t="s">
        <v>214</v>
      </c>
      <c r="E3651" s="320">
        <v>6</v>
      </c>
      <c r="F3651" s="320" t="str">
        <f t="shared" si="57"/>
        <v>NO_EX_X_2011_1000 NAC_6</v>
      </c>
      <c r="G3651" s="663"/>
    </row>
    <row r="3652" spans="1:7" ht="13.5" thickBot="1" x14ac:dyDescent="0.25">
      <c r="A3652" s="369" t="str">
        <f>Cover!$G$25</f>
        <v>NO</v>
      </c>
      <c r="B3652" s="320" t="s">
        <v>219</v>
      </c>
      <c r="C3652" s="320">
        <v>2011</v>
      </c>
      <c r="D3652" s="320" t="s">
        <v>214</v>
      </c>
      <c r="E3652" s="320" t="s">
        <v>112</v>
      </c>
      <c r="F3652" s="320" t="str">
        <f t="shared" si="57"/>
        <v>NO_EX_X_2011_1000 NAC_6_1</v>
      </c>
      <c r="G3652" s="663"/>
    </row>
    <row r="3653" spans="1:7" ht="13.5" thickBot="1" x14ac:dyDescent="0.25">
      <c r="A3653" s="369" t="str">
        <f>Cover!$G$25</f>
        <v>NO</v>
      </c>
      <c r="B3653" s="320" t="s">
        <v>219</v>
      </c>
      <c r="C3653" s="320">
        <v>2011</v>
      </c>
      <c r="D3653" s="320" t="s">
        <v>214</v>
      </c>
      <c r="E3653" s="320" t="s">
        <v>113</v>
      </c>
      <c r="F3653" s="320" t="str">
        <f t="shared" si="57"/>
        <v>NO_EX_X_2011_1000 NAC_6_1_C</v>
      </c>
      <c r="G3653" s="663"/>
    </row>
    <row r="3654" spans="1:7" ht="13.5" thickBot="1" x14ac:dyDescent="0.25">
      <c r="A3654" s="369" t="str">
        <f>Cover!$G$25</f>
        <v>NO</v>
      </c>
      <c r="B3654" s="320" t="s">
        <v>219</v>
      </c>
      <c r="C3654" s="320">
        <v>2011</v>
      </c>
      <c r="D3654" s="320" t="s">
        <v>214</v>
      </c>
      <c r="E3654" s="320" t="s">
        <v>114</v>
      </c>
      <c r="F3654" s="320" t="str">
        <f t="shared" si="57"/>
        <v>NO_EX_X_2011_1000 NAC_6_1_NC</v>
      </c>
      <c r="G3654" s="663"/>
    </row>
    <row r="3655" spans="1:7" ht="13.5" thickBot="1" x14ac:dyDescent="0.25">
      <c r="A3655" s="369" t="str">
        <f>Cover!$G$25</f>
        <v>NO</v>
      </c>
      <c r="B3655" s="320" t="s">
        <v>219</v>
      </c>
      <c r="C3655" s="320">
        <v>2011</v>
      </c>
      <c r="D3655" s="320" t="s">
        <v>214</v>
      </c>
      <c r="E3655" s="320" t="s">
        <v>115</v>
      </c>
      <c r="F3655" s="320" t="str">
        <f t="shared" si="57"/>
        <v>NO_EX_X_2011_1000 NAC_6_1_NC_T</v>
      </c>
      <c r="G3655" s="663"/>
    </row>
    <row r="3656" spans="1:7" ht="13.5" thickBot="1" x14ac:dyDescent="0.25">
      <c r="A3656" s="369" t="str">
        <f>Cover!$G$25</f>
        <v>NO</v>
      </c>
      <c r="B3656" s="320" t="s">
        <v>219</v>
      </c>
      <c r="C3656" s="320">
        <v>2011</v>
      </c>
      <c r="D3656" s="320" t="s">
        <v>214</v>
      </c>
      <c r="E3656" s="320" t="s">
        <v>116</v>
      </c>
      <c r="F3656" s="320" t="str">
        <f t="shared" si="57"/>
        <v>NO_EX_X_2011_1000 NAC_6_2</v>
      </c>
      <c r="G3656" s="663"/>
    </row>
    <row r="3657" spans="1:7" ht="13.5" thickBot="1" x14ac:dyDescent="0.25">
      <c r="A3657" s="369" t="str">
        <f>Cover!$G$25</f>
        <v>NO</v>
      </c>
      <c r="B3657" s="320" t="s">
        <v>219</v>
      </c>
      <c r="C3657" s="320">
        <v>2011</v>
      </c>
      <c r="D3657" s="320" t="s">
        <v>214</v>
      </c>
      <c r="E3657" s="320" t="s">
        <v>117</v>
      </c>
      <c r="F3657" s="320" t="str">
        <f t="shared" si="57"/>
        <v>NO_EX_X_2011_1000 NAC_6_2_C</v>
      </c>
      <c r="G3657" s="663"/>
    </row>
    <row r="3658" spans="1:7" ht="13.5" thickBot="1" x14ac:dyDescent="0.25">
      <c r="A3658" s="369" t="str">
        <f>Cover!$G$25</f>
        <v>NO</v>
      </c>
      <c r="B3658" s="320" t="s">
        <v>219</v>
      </c>
      <c r="C3658" s="320">
        <v>2011</v>
      </c>
      <c r="D3658" s="320" t="s">
        <v>214</v>
      </c>
      <c r="E3658" s="320" t="s">
        <v>118</v>
      </c>
      <c r="F3658" s="320" t="str">
        <f t="shared" si="57"/>
        <v>NO_EX_X_2011_1000 NAC_6_2_NC</v>
      </c>
      <c r="G3658" s="663"/>
    </row>
    <row r="3659" spans="1:7" ht="13.5" thickBot="1" x14ac:dyDescent="0.25">
      <c r="A3659" s="369" t="str">
        <f>Cover!$G$25</f>
        <v>NO</v>
      </c>
      <c r="B3659" s="320" t="s">
        <v>219</v>
      </c>
      <c r="C3659" s="320">
        <v>2011</v>
      </c>
      <c r="D3659" s="320" t="s">
        <v>214</v>
      </c>
      <c r="E3659" s="320" t="s">
        <v>119</v>
      </c>
      <c r="F3659" s="320" t="str">
        <f t="shared" si="57"/>
        <v>NO_EX_X_2011_1000 NAC_6_2_NC_T</v>
      </c>
      <c r="G3659" s="663"/>
    </row>
    <row r="3660" spans="1:7" ht="13.5" thickBot="1" x14ac:dyDescent="0.25">
      <c r="A3660" s="369" t="str">
        <f>Cover!$G$25</f>
        <v>NO</v>
      </c>
      <c r="B3660" s="320" t="s">
        <v>219</v>
      </c>
      <c r="C3660" s="320">
        <v>2011</v>
      </c>
      <c r="D3660" s="320" t="s">
        <v>214</v>
      </c>
      <c r="E3660" s="320" t="s">
        <v>120</v>
      </c>
      <c r="F3660" s="320" t="str">
        <f t="shared" si="57"/>
        <v>NO_EX_X_2011_1000 NAC_6_3</v>
      </c>
      <c r="G3660" s="663"/>
    </row>
    <row r="3661" spans="1:7" ht="13.5" thickBot="1" x14ac:dyDescent="0.25">
      <c r="A3661" s="369" t="str">
        <f>Cover!$G$25</f>
        <v>NO</v>
      </c>
      <c r="B3661" s="320" t="s">
        <v>219</v>
      </c>
      <c r="C3661" s="320">
        <v>2011</v>
      </c>
      <c r="D3661" s="320" t="s">
        <v>214</v>
      </c>
      <c r="E3661" s="320" t="s">
        <v>121</v>
      </c>
      <c r="F3661" s="320" t="str">
        <f t="shared" si="57"/>
        <v>NO_EX_X_2011_1000 NAC_6_3_1</v>
      </c>
      <c r="G3661" s="663"/>
    </row>
    <row r="3662" spans="1:7" ht="13.5" thickBot="1" x14ac:dyDescent="0.25">
      <c r="A3662" s="369" t="str">
        <f>Cover!$G$25</f>
        <v>NO</v>
      </c>
      <c r="B3662" s="320" t="s">
        <v>219</v>
      </c>
      <c r="C3662" s="320">
        <v>2011</v>
      </c>
      <c r="D3662" s="320" t="s">
        <v>214</v>
      </c>
      <c r="E3662" s="320" t="s">
        <v>122</v>
      </c>
      <c r="F3662" s="320" t="str">
        <f t="shared" si="57"/>
        <v>NO_EX_X_2011_1000 NAC_6_4</v>
      </c>
      <c r="G3662" s="663"/>
    </row>
    <row r="3663" spans="1:7" ht="13.5" thickBot="1" x14ac:dyDescent="0.25">
      <c r="A3663" s="369" t="str">
        <f>Cover!$G$25</f>
        <v>NO</v>
      </c>
      <c r="B3663" s="320" t="s">
        <v>219</v>
      </c>
      <c r="C3663" s="320">
        <v>2011</v>
      </c>
      <c r="D3663" s="320" t="s">
        <v>214</v>
      </c>
      <c r="E3663" s="320" t="s">
        <v>123</v>
      </c>
      <c r="F3663" s="320" t="str">
        <f t="shared" si="57"/>
        <v>NO_EX_X_2011_1000 NAC_6_4_1</v>
      </c>
      <c r="G3663" s="663"/>
    </row>
    <row r="3664" spans="1:7" ht="13.5" thickBot="1" x14ac:dyDescent="0.25">
      <c r="A3664" s="369" t="str">
        <f>Cover!$G$25</f>
        <v>NO</v>
      </c>
      <c r="B3664" s="320" t="s">
        <v>219</v>
      </c>
      <c r="C3664" s="320">
        <v>2011</v>
      </c>
      <c r="D3664" s="320" t="s">
        <v>214</v>
      </c>
      <c r="E3664" s="320" t="s">
        <v>124</v>
      </c>
      <c r="F3664" s="320" t="str">
        <f t="shared" si="57"/>
        <v>NO_EX_X_2011_1000 NAC_6_4_2</v>
      </c>
      <c r="G3664" s="663"/>
    </row>
    <row r="3665" spans="1:7" ht="13.5" thickBot="1" x14ac:dyDescent="0.25">
      <c r="A3665" s="369" t="str">
        <f>Cover!$G$25</f>
        <v>NO</v>
      </c>
      <c r="B3665" s="320" t="s">
        <v>219</v>
      </c>
      <c r="C3665" s="320">
        <v>2011</v>
      </c>
      <c r="D3665" s="320" t="s">
        <v>214</v>
      </c>
      <c r="E3665" s="320" t="s">
        <v>125</v>
      </c>
      <c r="F3665" s="320" t="str">
        <f t="shared" si="57"/>
        <v>NO_EX_X_2011_1000 NAC_6_4_3</v>
      </c>
      <c r="G3665" s="663"/>
    </row>
    <row r="3666" spans="1:7" ht="13.5" thickBot="1" x14ac:dyDescent="0.25">
      <c r="A3666" s="369" t="str">
        <f>Cover!$G$25</f>
        <v>NO</v>
      </c>
      <c r="B3666" s="320" t="s">
        <v>219</v>
      </c>
      <c r="C3666" s="320">
        <v>2011</v>
      </c>
      <c r="D3666" s="320" t="s">
        <v>214</v>
      </c>
      <c r="E3666" s="320">
        <v>7</v>
      </c>
      <c r="F3666" s="320" t="str">
        <f t="shared" si="57"/>
        <v>NO_EX_X_2011_1000 NAC_7</v>
      </c>
      <c r="G3666" s="663"/>
    </row>
    <row r="3667" spans="1:7" ht="13.5" thickBot="1" x14ac:dyDescent="0.25">
      <c r="A3667" s="369" t="str">
        <f>Cover!$G$25</f>
        <v>NO</v>
      </c>
      <c r="B3667" s="320" t="s">
        <v>219</v>
      </c>
      <c r="C3667" s="320">
        <v>2011</v>
      </c>
      <c r="D3667" s="320" t="s">
        <v>214</v>
      </c>
      <c r="E3667" s="320" t="s">
        <v>126</v>
      </c>
      <c r="F3667" s="320" t="str">
        <f t="shared" si="57"/>
        <v>NO_EX_X_2011_1000 NAC_7_1</v>
      </c>
      <c r="G3667" s="663"/>
    </row>
    <row r="3668" spans="1:7" ht="13.5" thickBot="1" x14ac:dyDescent="0.25">
      <c r="A3668" s="369" t="str">
        <f>Cover!$G$25</f>
        <v>NO</v>
      </c>
      <c r="B3668" s="320" t="s">
        <v>219</v>
      </c>
      <c r="C3668" s="320">
        <v>2011</v>
      </c>
      <c r="D3668" s="320" t="s">
        <v>214</v>
      </c>
      <c r="E3668" s="320" t="s">
        <v>127</v>
      </c>
      <c r="F3668" s="320" t="str">
        <f t="shared" si="57"/>
        <v>NO_EX_X_2011_1000 NAC_7_2</v>
      </c>
      <c r="G3668" s="663"/>
    </row>
    <row r="3669" spans="1:7" ht="13.5" thickBot="1" x14ac:dyDescent="0.25">
      <c r="A3669" s="369" t="str">
        <f>Cover!$G$25</f>
        <v>NO</v>
      </c>
      <c r="B3669" s="320" t="s">
        <v>219</v>
      </c>
      <c r="C3669" s="320">
        <v>2011</v>
      </c>
      <c r="D3669" s="320" t="s">
        <v>214</v>
      </c>
      <c r="E3669" s="320" t="s">
        <v>128</v>
      </c>
      <c r="F3669" s="320" t="str">
        <f t="shared" si="57"/>
        <v>NO_EX_X_2011_1000 NAC_7_3</v>
      </c>
      <c r="G3669" s="663"/>
    </row>
    <row r="3670" spans="1:7" ht="13.5" thickBot="1" x14ac:dyDescent="0.25">
      <c r="A3670" s="369" t="str">
        <f>Cover!$G$25</f>
        <v>NO</v>
      </c>
      <c r="B3670" s="320" t="s">
        <v>219</v>
      </c>
      <c r="C3670" s="320">
        <v>2011</v>
      </c>
      <c r="D3670" s="320" t="s">
        <v>214</v>
      </c>
      <c r="E3670" s="320" t="s">
        <v>129</v>
      </c>
      <c r="F3670" s="320" t="str">
        <f t="shared" ref="F3670:F3733" si="58">CONCATENATE(A3670,"_",B3670,"_",C3670,"_",D3670,"_",E3670)</f>
        <v>NO_EX_X_2011_1000 NAC_7_3_1</v>
      </c>
      <c r="G3670" s="663"/>
    </row>
    <row r="3671" spans="1:7" ht="13.5" thickBot="1" x14ac:dyDescent="0.25">
      <c r="A3671" s="369" t="str">
        <f>Cover!$G$25</f>
        <v>NO</v>
      </c>
      <c r="B3671" s="320" t="s">
        <v>219</v>
      </c>
      <c r="C3671" s="320">
        <v>2011</v>
      </c>
      <c r="D3671" s="320" t="s">
        <v>214</v>
      </c>
      <c r="E3671" s="320" t="s">
        <v>130</v>
      </c>
      <c r="F3671" s="320" t="str">
        <f t="shared" si="58"/>
        <v>NO_EX_X_2011_1000 NAC_7_3_2</v>
      </c>
      <c r="G3671" s="663"/>
    </row>
    <row r="3672" spans="1:7" ht="13.5" thickBot="1" x14ac:dyDescent="0.25">
      <c r="A3672" s="369" t="str">
        <f>Cover!$G$25</f>
        <v>NO</v>
      </c>
      <c r="B3672" s="320" t="s">
        <v>219</v>
      </c>
      <c r="C3672" s="320">
        <v>2011</v>
      </c>
      <c r="D3672" s="320" t="s">
        <v>214</v>
      </c>
      <c r="E3672" s="320" t="s">
        <v>131</v>
      </c>
      <c r="F3672" s="320" t="str">
        <f t="shared" si="58"/>
        <v>NO_EX_X_2011_1000 NAC_7_3_3</v>
      </c>
      <c r="G3672" s="663"/>
    </row>
    <row r="3673" spans="1:7" ht="13.5" thickBot="1" x14ac:dyDescent="0.25">
      <c r="A3673" s="369" t="str">
        <f>Cover!$G$25</f>
        <v>NO</v>
      </c>
      <c r="B3673" s="320" t="s">
        <v>219</v>
      </c>
      <c r="C3673" s="320">
        <v>2011</v>
      </c>
      <c r="D3673" s="320" t="s">
        <v>214</v>
      </c>
      <c r="E3673" s="320" t="s">
        <v>132</v>
      </c>
      <c r="F3673" s="320" t="str">
        <f t="shared" si="58"/>
        <v>NO_EX_X_2011_1000 NAC_7_3_4</v>
      </c>
      <c r="G3673" s="663"/>
    </row>
    <row r="3674" spans="1:7" ht="13.5" thickBot="1" x14ac:dyDescent="0.25">
      <c r="A3674" s="369" t="str">
        <f>Cover!$G$25</f>
        <v>NO</v>
      </c>
      <c r="B3674" s="320" t="s">
        <v>219</v>
      </c>
      <c r="C3674" s="320">
        <v>2011</v>
      </c>
      <c r="D3674" s="320" t="s">
        <v>214</v>
      </c>
      <c r="E3674" s="320" t="s">
        <v>133</v>
      </c>
      <c r="F3674" s="320" t="str">
        <f t="shared" si="58"/>
        <v>NO_EX_X_2011_1000 NAC_7_4</v>
      </c>
      <c r="G3674" s="663"/>
    </row>
    <row r="3675" spans="1:7" ht="13.5" thickBot="1" x14ac:dyDescent="0.25">
      <c r="A3675" s="369" t="str">
        <f>Cover!$G$25</f>
        <v>NO</v>
      </c>
      <c r="B3675" s="320" t="s">
        <v>219</v>
      </c>
      <c r="C3675" s="320">
        <v>2011</v>
      </c>
      <c r="D3675" s="320" t="s">
        <v>214</v>
      </c>
      <c r="E3675" s="320">
        <v>8</v>
      </c>
      <c r="F3675" s="320" t="str">
        <f t="shared" si="58"/>
        <v>NO_EX_X_2011_1000 NAC_8</v>
      </c>
      <c r="G3675" s="663"/>
    </row>
    <row r="3676" spans="1:7" ht="13.5" thickBot="1" x14ac:dyDescent="0.25">
      <c r="A3676" s="369" t="str">
        <f>Cover!$G$25</f>
        <v>NO</v>
      </c>
      <c r="B3676" s="320" t="s">
        <v>219</v>
      </c>
      <c r="C3676" s="320">
        <v>2011</v>
      </c>
      <c r="D3676" s="320" t="s">
        <v>214</v>
      </c>
      <c r="E3676" s="320" t="s">
        <v>134</v>
      </c>
      <c r="F3676" s="320" t="str">
        <f t="shared" si="58"/>
        <v>NO_EX_X_2011_1000 NAC_8_1</v>
      </c>
      <c r="G3676" s="663"/>
    </row>
    <row r="3677" spans="1:7" ht="13.5" thickBot="1" x14ac:dyDescent="0.25">
      <c r="A3677" s="369" t="str">
        <f>Cover!$G$25</f>
        <v>NO</v>
      </c>
      <c r="B3677" s="320" t="s">
        <v>219</v>
      </c>
      <c r="C3677" s="320">
        <v>2011</v>
      </c>
      <c r="D3677" s="320" t="s">
        <v>214</v>
      </c>
      <c r="E3677" s="320" t="s">
        <v>135</v>
      </c>
      <c r="F3677" s="320" t="str">
        <f t="shared" si="58"/>
        <v>NO_EX_X_2011_1000 NAC_8_2</v>
      </c>
      <c r="G3677" s="663"/>
    </row>
    <row r="3678" spans="1:7" ht="13.5" thickBot="1" x14ac:dyDescent="0.25">
      <c r="A3678" s="369" t="str">
        <f>Cover!$G$25</f>
        <v>NO</v>
      </c>
      <c r="B3678" s="320" t="s">
        <v>219</v>
      </c>
      <c r="C3678" s="320">
        <v>2011</v>
      </c>
      <c r="D3678" s="320" t="s">
        <v>214</v>
      </c>
      <c r="E3678" s="320">
        <v>9</v>
      </c>
      <c r="F3678" s="320" t="str">
        <f t="shared" si="58"/>
        <v>NO_EX_X_2011_1000 NAC_9</v>
      </c>
      <c r="G3678" s="663"/>
    </row>
    <row r="3679" spans="1:7" ht="13.5" thickBot="1" x14ac:dyDescent="0.25">
      <c r="A3679" s="369" t="str">
        <f>Cover!$G$25</f>
        <v>NO</v>
      </c>
      <c r="B3679" s="320" t="s">
        <v>219</v>
      </c>
      <c r="C3679" s="320">
        <v>2011</v>
      </c>
      <c r="D3679" s="320" t="s">
        <v>214</v>
      </c>
      <c r="E3679" s="320">
        <v>10</v>
      </c>
      <c r="F3679" s="320" t="str">
        <f t="shared" si="58"/>
        <v>NO_EX_X_2011_1000 NAC_10</v>
      </c>
      <c r="G3679" s="663"/>
    </row>
    <row r="3680" spans="1:7" ht="13.5" thickBot="1" x14ac:dyDescent="0.25">
      <c r="A3680" s="369" t="str">
        <f>Cover!$G$25</f>
        <v>NO</v>
      </c>
      <c r="B3680" s="320" t="s">
        <v>219</v>
      </c>
      <c r="C3680" s="320">
        <v>2011</v>
      </c>
      <c r="D3680" s="320" t="s">
        <v>214</v>
      </c>
      <c r="E3680" s="320" t="s">
        <v>136</v>
      </c>
      <c r="F3680" s="320" t="str">
        <f t="shared" si="58"/>
        <v>NO_EX_X_2011_1000 NAC_10_1</v>
      </c>
      <c r="G3680" s="663"/>
    </row>
    <row r="3681" spans="1:7" ht="13.5" thickBot="1" x14ac:dyDescent="0.25">
      <c r="A3681" s="369" t="str">
        <f>Cover!$G$25</f>
        <v>NO</v>
      </c>
      <c r="B3681" s="320" t="s">
        <v>219</v>
      </c>
      <c r="C3681" s="320">
        <v>2011</v>
      </c>
      <c r="D3681" s="320" t="s">
        <v>214</v>
      </c>
      <c r="E3681" s="320" t="s">
        <v>137</v>
      </c>
      <c r="F3681" s="320" t="str">
        <f t="shared" si="58"/>
        <v>NO_EX_X_2011_1000 NAC_10_1_1</v>
      </c>
      <c r="G3681" s="663"/>
    </row>
    <row r="3682" spans="1:7" ht="13.5" thickBot="1" x14ac:dyDescent="0.25">
      <c r="A3682" s="369" t="str">
        <f>Cover!$G$25</f>
        <v>NO</v>
      </c>
      <c r="B3682" s="320" t="s">
        <v>219</v>
      </c>
      <c r="C3682" s="320">
        <v>2011</v>
      </c>
      <c r="D3682" s="320" t="s">
        <v>214</v>
      </c>
      <c r="E3682" s="320" t="s">
        <v>138</v>
      </c>
      <c r="F3682" s="320" t="str">
        <f t="shared" si="58"/>
        <v>NO_EX_X_2011_1000 NAC_10_1_2</v>
      </c>
      <c r="G3682" s="663"/>
    </row>
    <row r="3683" spans="1:7" ht="13.5" thickBot="1" x14ac:dyDescent="0.25">
      <c r="A3683" s="369" t="str">
        <f>Cover!$G$25</f>
        <v>NO</v>
      </c>
      <c r="B3683" s="320" t="s">
        <v>219</v>
      </c>
      <c r="C3683" s="320">
        <v>2011</v>
      </c>
      <c r="D3683" s="320" t="s">
        <v>214</v>
      </c>
      <c r="E3683" s="320" t="s">
        <v>139</v>
      </c>
      <c r="F3683" s="320" t="str">
        <f t="shared" si="58"/>
        <v>NO_EX_X_2011_1000 NAC_10_1_3</v>
      </c>
      <c r="G3683" s="663"/>
    </row>
    <row r="3684" spans="1:7" ht="13.5" thickBot="1" x14ac:dyDescent="0.25">
      <c r="A3684" s="369" t="str">
        <f>Cover!$G$25</f>
        <v>NO</v>
      </c>
      <c r="B3684" s="320" t="s">
        <v>219</v>
      </c>
      <c r="C3684" s="320">
        <v>2011</v>
      </c>
      <c r="D3684" s="320" t="s">
        <v>214</v>
      </c>
      <c r="E3684" s="320" t="s">
        <v>140</v>
      </c>
      <c r="F3684" s="320" t="str">
        <f t="shared" si="58"/>
        <v>NO_EX_X_2011_1000 NAC_10_1_4</v>
      </c>
      <c r="G3684" s="663"/>
    </row>
    <row r="3685" spans="1:7" ht="13.5" thickBot="1" x14ac:dyDescent="0.25">
      <c r="A3685" s="369" t="str">
        <f>Cover!$G$25</f>
        <v>NO</v>
      </c>
      <c r="B3685" s="320" t="s">
        <v>219</v>
      </c>
      <c r="C3685" s="320">
        <v>2011</v>
      </c>
      <c r="D3685" s="320" t="s">
        <v>214</v>
      </c>
      <c r="E3685" s="320" t="s">
        <v>141</v>
      </c>
      <c r="F3685" s="320" t="str">
        <f t="shared" si="58"/>
        <v>NO_EX_X_2011_1000 NAC_10_2</v>
      </c>
      <c r="G3685" s="663"/>
    </row>
    <row r="3686" spans="1:7" ht="13.5" thickBot="1" x14ac:dyDescent="0.25">
      <c r="A3686" s="369" t="str">
        <f>Cover!$G$25</f>
        <v>NO</v>
      </c>
      <c r="B3686" s="320" t="s">
        <v>219</v>
      </c>
      <c r="C3686" s="320">
        <v>2011</v>
      </c>
      <c r="D3686" s="320" t="s">
        <v>214</v>
      </c>
      <c r="E3686" s="320" t="s">
        <v>142</v>
      </c>
      <c r="F3686" s="320" t="str">
        <f t="shared" si="58"/>
        <v>NO_EX_X_2011_1000 NAC_10_3</v>
      </c>
      <c r="G3686" s="663"/>
    </row>
    <row r="3687" spans="1:7" ht="13.5" thickBot="1" x14ac:dyDescent="0.25">
      <c r="A3687" s="369" t="str">
        <f>Cover!$G$25</f>
        <v>NO</v>
      </c>
      <c r="B3687" s="320" t="s">
        <v>219</v>
      </c>
      <c r="C3687" s="320">
        <v>2011</v>
      </c>
      <c r="D3687" s="320" t="s">
        <v>214</v>
      </c>
      <c r="E3687" s="320" t="s">
        <v>143</v>
      </c>
      <c r="F3687" s="320" t="str">
        <f t="shared" si="58"/>
        <v>NO_EX_X_2011_1000 NAC_10_3_1</v>
      </c>
      <c r="G3687" s="663"/>
    </row>
    <row r="3688" spans="1:7" ht="13.5" thickBot="1" x14ac:dyDescent="0.25">
      <c r="A3688" s="369" t="str">
        <f>Cover!$G$25</f>
        <v>NO</v>
      </c>
      <c r="B3688" s="320" t="s">
        <v>219</v>
      </c>
      <c r="C3688" s="320">
        <v>2011</v>
      </c>
      <c r="D3688" s="320" t="s">
        <v>214</v>
      </c>
      <c r="E3688" s="320" t="s">
        <v>144</v>
      </c>
      <c r="F3688" s="320" t="str">
        <f t="shared" si="58"/>
        <v>NO_EX_X_2011_1000 NAC_10_3_2</v>
      </c>
      <c r="G3688" s="663"/>
    </row>
    <row r="3689" spans="1:7" ht="13.5" thickBot="1" x14ac:dyDescent="0.25">
      <c r="A3689" s="369" t="str">
        <f>Cover!$G$25</f>
        <v>NO</v>
      </c>
      <c r="B3689" s="320" t="s">
        <v>219</v>
      </c>
      <c r="C3689" s="320">
        <v>2011</v>
      </c>
      <c r="D3689" s="320" t="s">
        <v>214</v>
      </c>
      <c r="E3689" s="320" t="s">
        <v>145</v>
      </c>
      <c r="F3689" s="320" t="str">
        <f t="shared" si="58"/>
        <v>NO_EX_X_2011_1000 NAC_10_3_3</v>
      </c>
      <c r="G3689" s="663"/>
    </row>
    <row r="3690" spans="1:7" ht="13.5" thickBot="1" x14ac:dyDescent="0.25">
      <c r="A3690" s="369" t="str">
        <f>Cover!$G$25</f>
        <v>NO</v>
      </c>
      <c r="B3690" s="320" t="s">
        <v>219</v>
      </c>
      <c r="C3690" s="320">
        <v>2011</v>
      </c>
      <c r="D3690" s="320" t="s">
        <v>214</v>
      </c>
      <c r="E3690" s="320" t="s">
        <v>146</v>
      </c>
      <c r="F3690" s="320" t="str">
        <f t="shared" si="58"/>
        <v>NO_EX_X_2011_1000 NAC_10_3_4</v>
      </c>
      <c r="G3690" s="663"/>
    </row>
    <row r="3691" spans="1:7" ht="13.5" thickBot="1" x14ac:dyDescent="0.25">
      <c r="A3691" s="369" t="str">
        <f>Cover!$G$25</f>
        <v>NO</v>
      </c>
      <c r="B3691" s="320" t="s">
        <v>219</v>
      </c>
      <c r="C3691" s="320">
        <v>2011</v>
      </c>
      <c r="D3691" s="320" t="s">
        <v>214</v>
      </c>
      <c r="E3691" s="320" t="s">
        <v>147</v>
      </c>
      <c r="F3691" s="320" t="str">
        <f t="shared" si="58"/>
        <v>NO_EX_X_2011_1000 NAC_10_4</v>
      </c>
      <c r="G3691" s="663"/>
    </row>
    <row r="3692" spans="1:7" ht="13.5" thickBot="1" x14ac:dyDescent="0.25">
      <c r="A3692" s="369" t="str">
        <f>Cover!$G$25</f>
        <v>NO</v>
      </c>
      <c r="B3692" s="320" t="s">
        <v>293</v>
      </c>
      <c r="C3692" s="320">
        <v>2011</v>
      </c>
      <c r="D3692" s="320" t="s">
        <v>291</v>
      </c>
      <c r="E3692" s="320" t="s">
        <v>227</v>
      </c>
      <c r="F3692" s="320" t="str">
        <f t="shared" si="58"/>
        <v>NO_P_2011_1000 m3_EU2_1</v>
      </c>
      <c r="G3692" s="663"/>
    </row>
    <row r="3693" spans="1:7" ht="13.5" thickBot="1" x14ac:dyDescent="0.25">
      <c r="A3693" s="369" t="str">
        <f>Cover!$G$25</f>
        <v>NO</v>
      </c>
      <c r="B3693" s="320" t="s">
        <v>293</v>
      </c>
      <c r="C3693" s="320">
        <v>2011</v>
      </c>
      <c r="D3693" s="320" t="s">
        <v>291</v>
      </c>
      <c r="E3693" s="320" t="s">
        <v>228</v>
      </c>
      <c r="F3693" s="320" t="str">
        <f t="shared" si="58"/>
        <v>NO_P_2011_1000 m3_EU2_1_C</v>
      </c>
      <c r="G3693" s="663"/>
    </row>
    <row r="3694" spans="1:7" ht="13.5" thickBot="1" x14ac:dyDescent="0.25">
      <c r="A3694" s="369" t="str">
        <f>Cover!$G$25</f>
        <v>NO</v>
      </c>
      <c r="B3694" s="320" t="s">
        <v>293</v>
      </c>
      <c r="C3694" s="320">
        <v>2011</v>
      </c>
      <c r="D3694" s="320" t="s">
        <v>291</v>
      </c>
      <c r="E3694" s="320" t="s">
        <v>229</v>
      </c>
      <c r="F3694" s="320" t="str">
        <f t="shared" si="58"/>
        <v>NO_P_2011_1000 m3_EU2_1_NC</v>
      </c>
      <c r="G3694" s="663"/>
    </row>
    <row r="3695" spans="1:7" ht="13.5" thickBot="1" x14ac:dyDescent="0.25">
      <c r="A3695" s="369" t="str">
        <f>Cover!$G$25</f>
        <v>NO</v>
      </c>
      <c r="B3695" s="320" t="s">
        <v>293</v>
      </c>
      <c r="C3695" s="320">
        <v>2011</v>
      </c>
      <c r="D3695" s="320" t="s">
        <v>291</v>
      </c>
      <c r="E3695" s="320" t="s">
        <v>230</v>
      </c>
      <c r="F3695" s="320" t="str">
        <f t="shared" si="58"/>
        <v>NO_P_2011_1000 m3_EU2_1_1</v>
      </c>
      <c r="G3695" s="663"/>
    </row>
    <row r="3696" spans="1:7" ht="13.5" thickBot="1" x14ac:dyDescent="0.25">
      <c r="A3696" s="369" t="str">
        <f>Cover!$G$25</f>
        <v>NO</v>
      </c>
      <c r="B3696" s="320" t="s">
        <v>293</v>
      </c>
      <c r="C3696" s="320">
        <v>2011</v>
      </c>
      <c r="D3696" s="320" t="s">
        <v>291</v>
      </c>
      <c r="E3696" s="320" t="s">
        <v>231</v>
      </c>
      <c r="F3696" s="320" t="str">
        <f t="shared" si="58"/>
        <v>NO_P_2011_1000 m3_EU2_1_1_C</v>
      </c>
      <c r="G3696" s="663"/>
    </row>
    <row r="3697" spans="1:7" ht="13.5" thickBot="1" x14ac:dyDescent="0.25">
      <c r="A3697" s="369" t="str">
        <f>Cover!$G$25</f>
        <v>NO</v>
      </c>
      <c r="B3697" s="320" t="s">
        <v>293</v>
      </c>
      <c r="C3697" s="320">
        <v>2011</v>
      </c>
      <c r="D3697" s="320" t="s">
        <v>291</v>
      </c>
      <c r="E3697" s="320" t="s">
        <v>232</v>
      </c>
      <c r="F3697" s="320" t="str">
        <f t="shared" si="58"/>
        <v>NO_P_2011_1000 m3_EU2_1_1_NC</v>
      </c>
      <c r="G3697" s="663"/>
    </row>
    <row r="3698" spans="1:7" ht="13.5" thickBot="1" x14ac:dyDescent="0.25">
      <c r="A3698" s="369" t="str">
        <f>Cover!$G$25</f>
        <v>NO</v>
      </c>
      <c r="B3698" s="320" t="s">
        <v>293</v>
      </c>
      <c r="C3698" s="320">
        <v>2011</v>
      </c>
      <c r="D3698" s="320" t="s">
        <v>291</v>
      </c>
      <c r="E3698" s="320" t="s">
        <v>233</v>
      </c>
      <c r="F3698" s="320" t="str">
        <f t="shared" si="58"/>
        <v>NO_P_2011_1000 m3_EU2_1_2</v>
      </c>
      <c r="G3698" s="663"/>
    </row>
    <row r="3699" spans="1:7" ht="13.5" thickBot="1" x14ac:dyDescent="0.25">
      <c r="A3699" s="369" t="str">
        <f>Cover!$G$25</f>
        <v>NO</v>
      </c>
      <c r="B3699" s="320" t="s">
        <v>293</v>
      </c>
      <c r="C3699" s="320">
        <v>2011</v>
      </c>
      <c r="D3699" s="320" t="s">
        <v>291</v>
      </c>
      <c r="E3699" s="320" t="s">
        <v>234</v>
      </c>
      <c r="F3699" s="320" t="str">
        <f t="shared" si="58"/>
        <v>NO_P_2011_1000 m3_EU2_1_2_C</v>
      </c>
      <c r="G3699" s="663"/>
    </row>
    <row r="3700" spans="1:7" ht="13.5" thickBot="1" x14ac:dyDescent="0.25">
      <c r="A3700" s="369" t="str">
        <f>Cover!$G$25</f>
        <v>NO</v>
      </c>
      <c r="B3700" s="320" t="s">
        <v>293</v>
      </c>
      <c r="C3700" s="320">
        <v>2011</v>
      </c>
      <c r="D3700" s="320" t="s">
        <v>291</v>
      </c>
      <c r="E3700" s="320" t="s">
        <v>235</v>
      </c>
      <c r="F3700" s="320" t="str">
        <f t="shared" si="58"/>
        <v>NO_P_2011_1000 m3_EU2_1_2_NC</v>
      </c>
      <c r="G3700" s="663"/>
    </row>
    <row r="3701" spans="1:7" ht="13.5" thickBot="1" x14ac:dyDescent="0.25">
      <c r="A3701" s="369" t="str">
        <f>Cover!$G$25</f>
        <v>NO</v>
      </c>
      <c r="B3701" s="320" t="s">
        <v>293</v>
      </c>
      <c r="C3701" s="320">
        <v>2011</v>
      </c>
      <c r="D3701" s="320" t="s">
        <v>291</v>
      </c>
      <c r="E3701" s="320" t="s">
        <v>236</v>
      </c>
      <c r="F3701" s="320" t="str">
        <f t="shared" si="58"/>
        <v>NO_P_2011_1000 m3_EU2_1_3</v>
      </c>
      <c r="G3701" s="663"/>
    </row>
    <row r="3702" spans="1:7" ht="13.5" thickBot="1" x14ac:dyDescent="0.25">
      <c r="A3702" s="369" t="str">
        <f>Cover!$G$25</f>
        <v>NO</v>
      </c>
      <c r="B3702" s="320" t="s">
        <v>293</v>
      </c>
      <c r="C3702" s="320">
        <v>2011</v>
      </c>
      <c r="D3702" s="320" t="s">
        <v>291</v>
      </c>
      <c r="E3702" s="320" t="s">
        <v>237</v>
      </c>
      <c r="F3702" s="320" t="str">
        <f t="shared" si="58"/>
        <v>NO_P_2011_1000 m3_EU2_1_3_C</v>
      </c>
      <c r="G3702" s="663"/>
    </row>
    <row r="3703" spans="1:7" ht="13.5" thickBot="1" x14ac:dyDescent="0.25">
      <c r="A3703" s="369" t="str">
        <f>Cover!$G$25</f>
        <v>NO</v>
      </c>
      <c r="B3703" s="320" t="s">
        <v>293</v>
      </c>
      <c r="C3703" s="320">
        <v>2011</v>
      </c>
      <c r="D3703" s="320" t="s">
        <v>291</v>
      </c>
      <c r="E3703" s="320" t="s">
        <v>238</v>
      </c>
      <c r="F3703" s="320" t="str">
        <f t="shared" si="58"/>
        <v>NO_P_2011_1000 m3_EU2_1_3_NC</v>
      </c>
      <c r="G3703" s="663"/>
    </row>
    <row r="3704" spans="1:7" ht="13.5" thickBot="1" x14ac:dyDescent="0.25">
      <c r="A3704" s="369" t="str">
        <f>Cover!$G$25</f>
        <v>NO</v>
      </c>
      <c r="B3704" s="320" t="s">
        <v>268</v>
      </c>
      <c r="C3704" s="320">
        <v>2011</v>
      </c>
      <c r="D3704" s="320" t="s">
        <v>291</v>
      </c>
      <c r="E3704" s="320" t="s">
        <v>292</v>
      </c>
      <c r="F3704" s="320" t="str">
        <f t="shared" si="58"/>
        <v>NO_P.OB_2011_1000 m3_1</v>
      </c>
      <c r="G3704" s="663"/>
    </row>
    <row r="3705" spans="1:7" ht="13.5" thickBot="1" x14ac:dyDescent="0.25">
      <c r="A3705" s="369" t="str">
        <f>Cover!$G$25</f>
        <v>NO</v>
      </c>
      <c r="B3705" s="320" t="s">
        <v>268</v>
      </c>
      <c r="C3705" s="320">
        <v>2011</v>
      </c>
      <c r="D3705" s="320" t="s">
        <v>291</v>
      </c>
      <c r="E3705" s="320" t="s">
        <v>91</v>
      </c>
      <c r="F3705" s="320" t="str">
        <f t="shared" si="58"/>
        <v>NO_P.OB_2011_1000 m3_1_C</v>
      </c>
      <c r="G3705" s="663"/>
    </row>
    <row r="3706" spans="1:7" ht="13.5" thickBot="1" x14ac:dyDescent="0.25">
      <c r="A3706" s="369" t="str">
        <f>Cover!$G$25</f>
        <v>NO</v>
      </c>
      <c r="B3706" s="320" t="s">
        <v>268</v>
      </c>
      <c r="C3706" s="320">
        <v>2011</v>
      </c>
      <c r="D3706" s="320" t="s">
        <v>291</v>
      </c>
      <c r="E3706" s="320" t="s">
        <v>92</v>
      </c>
      <c r="F3706" s="320" t="str">
        <f t="shared" si="58"/>
        <v>NO_P.OB_2011_1000 m3_1_NC</v>
      </c>
      <c r="G3706" s="663"/>
    </row>
    <row r="3707" spans="1:7" ht="13.5" thickBot="1" x14ac:dyDescent="0.25">
      <c r="A3707" s="369" t="str">
        <f>Cover!$G$25</f>
        <v>NO</v>
      </c>
      <c r="B3707" s="320" t="s">
        <v>268</v>
      </c>
      <c r="C3707" s="320">
        <v>2011</v>
      </c>
      <c r="D3707" s="320" t="s">
        <v>291</v>
      </c>
      <c r="E3707" s="320" t="s">
        <v>93</v>
      </c>
      <c r="F3707" s="320" t="str">
        <f t="shared" si="58"/>
        <v>NO_P.OB_2011_1000 m3_1_1</v>
      </c>
      <c r="G3707" s="663"/>
    </row>
    <row r="3708" spans="1:7" ht="13.5" thickBot="1" x14ac:dyDescent="0.25">
      <c r="A3708" s="369" t="str">
        <f>Cover!$G$25</f>
        <v>NO</v>
      </c>
      <c r="B3708" s="320" t="s">
        <v>268</v>
      </c>
      <c r="C3708" s="320">
        <v>2011</v>
      </c>
      <c r="D3708" s="320" t="s">
        <v>291</v>
      </c>
      <c r="E3708" s="320" t="s">
        <v>94</v>
      </c>
      <c r="F3708" s="320" t="str">
        <f t="shared" si="58"/>
        <v>NO_P.OB_2011_1000 m3_1_1_C</v>
      </c>
      <c r="G3708" s="663"/>
    </row>
    <row r="3709" spans="1:7" ht="13.5" thickBot="1" x14ac:dyDescent="0.25">
      <c r="A3709" s="369" t="str">
        <f>Cover!$G$25</f>
        <v>NO</v>
      </c>
      <c r="B3709" s="320" t="s">
        <v>268</v>
      </c>
      <c r="C3709" s="320">
        <v>2011</v>
      </c>
      <c r="D3709" s="320" t="s">
        <v>291</v>
      </c>
      <c r="E3709" s="320" t="s">
        <v>95</v>
      </c>
      <c r="F3709" s="320" t="str">
        <f t="shared" si="58"/>
        <v>NO_P.OB_2011_1000 m3_1_1_NC</v>
      </c>
      <c r="G3709" s="663"/>
    </row>
    <row r="3710" spans="1:7" ht="13.5" thickBot="1" x14ac:dyDescent="0.25">
      <c r="A3710" s="369" t="str">
        <f>Cover!$G$25</f>
        <v>NO</v>
      </c>
      <c r="B3710" s="320" t="s">
        <v>268</v>
      </c>
      <c r="C3710" s="320">
        <v>2011</v>
      </c>
      <c r="D3710" s="320" t="s">
        <v>291</v>
      </c>
      <c r="E3710" s="320" t="s">
        <v>96</v>
      </c>
      <c r="F3710" s="320" t="str">
        <f t="shared" si="58"/>
        <v>NO_P.OB_2011_1000 m3_1_2</v>
      </c>
      <c r="G3710" s="663"/>
    </row>
    <row r="3711" spans="1:7" ht="13.5" thickBot="1" x14ac:dyDescent="0.25">
      <c r="A3711" s="369" t="str">
        <f>Cover!$G$25</f>
        <v>NO</v>
      </c>
      <c r="B3711" s="320" t="s">
        <v>268</v>
      </c>
      <c r="C3711" s="320">
        <v>2011</v>
      </c>
      <c r="D3711" s="320" t="s">
        <v>291</v>
      </c>
      <c r="E3711" s="320" t="s">
        <v>97</v>
      </c>
      <c r="F3711" s="320" t="str">
        <f t="shared" si="58"/>
        <v>NO_P.OB_2011_1000 m3_1_2_C</v>
      </c>
      <c r="G3711" s="663"/>
    </row>
    <row r="3712" spans="1:7" ht="13.5" thickBot="1" x14ac:dyDescent="0.25">
      <c r="A3712" s="369" t="str">
        <f>Cover!$G$25</f>
        <v>NO</v>
      </c>
      <c r="B3712" s="320" t="s">
        <v>268</v>
      </c>
      <c r="C3712" s="320">
        <v>2011</v>
      </c>
      <c r="D3712" s="320" t="s">
        <v>291</v>
      </c>
      <c r="E3712" s="320" t="s">
        <v>98</v>
      </c>
      <c r="F3712" s="320" t="str">
        <f t="shared" si="58"/>
        <v>NO_P.OB_2011_1000 m3_1_2_NC</v>
      </c>
      <c r="G3712" s="663"/>
    </row>
    <row r="3713" spans="1:7" ht="13.5" thickBot="1" x14ac:dyDescent="0.25">
      <c r="A3713" s="369" t="str">
        <f>Cover!$G$25</f>
        <v>NO</v>
      </c>
      <c r="B3713" s="320" t="s">
        <v>268</v>
      </c>
      <c r="C3713" s="320">
        <v>2011</v>
      </c>
      <c r="D3713" s="320" t="s">
        <v>291</v>
      </c>
      <c r="E3713" s="320" t="s">
        <v>100</v>
      </c>
      <c r="F3713" s="320" t="str">
        <f t="shared" si="58"/>
        <v>NO_P.OB_2011_1000 m3_1_2_1</v>
      </c>
      <c r="G3713" s="663"/>
    </row>
    <row r="3714" spans="1:7" ht="13.5" thickBot="1" x14ac:dyDescent="0.25">
      <c r="A3714" s="369" t="str">
        <f>Cover!$G$25</f>
        <v>NO</v>
      </c>
      <c r="B3714" s="320" t="s">
        <v>268</v>
      </c>
      <c r="C3714" s="320">
        <v>2011</v>
      </c>
      <c r="D3714" s="320" t="s">
        <v>291</v>
      </c>
      <c r="E3714" s="320" t="s">
        <v>101</v>
      </c>
      <c r="F3714" s="320" t="str">
        <f t="shared" si="58"/>
        <v>NO_P.OB_2011_1000 m3_1_2_1_C</v>
      </c>
      <c r="G3714" s="663"/>
    </row>
    <row r="3715" spans="1:7" ht="13.5" thickBot="1" x14ac:dyDescent="0.25">
      <c r="A3715" s="369" t="str">
        <f>Cover!$G$25</f>
        <v>NO</v>
      </c>
      <c r="B3715" s="320" t="s">
        <v>268</v>
      </c>
      <c r="C3715" s="320">
        <v>2011</v>
      </c>
      <c r="D3715" s="320" t="s">
        <v>291</v>
      </c>
      <c r="E3715" s="320" t="s">
        <v>102</v>
      </c>
      <c r="F3715" s="320" t="str">
        <f t="shared" si="58"/>
        <v>NO_P.OB_2011_1000 m3_1_2_1_NC</v>
      </c>
      <c r="G3715" s="663"/>
    </row>
    <row r="3716" spans="1:7" ht="13.5" thickBot="1" x14ac:dyDescent="0.25">
      <c r="A3716" s="369" t="str">
        <f>Cover!$G$25</f>
        <v>NO</v>
      </c>
      <c r="B3716" s="320" t="s">
        <v>268</v>
      </c>
      <c r="C3716" s="320">
        <v>2011</v>
      </c>
      <c r="D3716" s="320" t="s">
        <v>291</v>
      </c>
      <c r="E3716" s="320" t="s">
        <v>103</v>
      </c>
      <c r="F3716" s="320" t="str">
        <f t="shared" si="58"/>
        <v>NO_P.OB_2011_1000 m3_1_2_2</v>
      </c>
      <c r="G3716" s="663"/>
    </row>
    <row r="3717" spans="1:7" ht="13.5" thickBot="1" x14ac:dyDescent="0.25">
      <c r="A3717" s="369" t="str">
        <f>Cover!$G$25</f>
        <v>NO</v>
      </c>
      <c r="B3717" s="320" t="s">
        <v>268</v>
      </c>
      <c r="C3717" s="320">
        <v>2011</v>
      </c>
      <c r="D3717" s="320" t="s">
        <v>291</v>
      </c>
      <c r="E3717" s="320" t="s">
        <v>104</v>
      </c>
      <c r="F3717" s="320" t="str">
        <f t="shared" si="58"/>
        <v>NO_P.OB_2011_1000 m3_1_2_2_C</v>
      </c>
      <c r="G3717" s="663"/>
    </row>
    <row r="3718" spans="1:7" ht="13.5" thickBot="1" x14ac:dyDescent="0.25">
      <c r="A3718" s="369" t="str">
        <f>Cover!$G$25</f>
        <v>NO</v>
      </c>
      <c r="B3718" s="320" t="s">
        <v>268</v>
      </c>
      <c r="C3718" s="320">
        <v>2011</v>
      </c>
      <c r="D3718" s="320" t="s">
        <v>291</v>
      </c>
      <c r="E3718" s="320" t="s">
        <v>105</v>
      </c>
      <c r="F3718" s="320" t="str">
        <f t="shared" si="58"/>
        <v>NO_P.OB_2011_1000 m3_1_2_2_NC</v>
      </c>
      <c r="G3718" s="663"/>
    </row>
    <row r="3719" spans="1:7" ht="13.5" thickBot="1" x14ac:dyDescent="0.25">
      <c r="A3719" s="369" t="str">
        <f>Cover!$G$25</f>
        <v>NO</v>
      </c>
      <c r="B3719" s="320" t="s">
        <v>268</v>
      </c>
      <c r="C3719" s="320">
        <v>2011</v>
      </c>
      <c r="D3719" s="320" t="s">
        <v>291</v>
      </c>
      <c r="E3719" s="320" t="s">
        <v>106</v>
      </c>
      <c r="F3719" s="320" t="str">
        <f t="shared" si="58"/>
        <v>NO_P.OB_2011_1000 m3_1_2_3</v>
      </c>
      <c r="G3719" s="663"/>
    </row>
    <row r="3720" spans="1:7" ht="13.5" thickBot="1" x14ac:dyDescent="0.25">
      <c r="A3720" s="369" t="str">
        <f>Cover!$G$25</f>
        <v>NO</v>
      </c>
      <c r="B3720" s="320" t="s">
        <v>268</v>
      </c>
      <c r="C3720" s="320">
        <v>2011</v>
      </c>
      <c r="D3720" s="320" t="s">
        <v>291</v>
      </c>
      <c r="E3720" s="320" t="s">
        <v>107</v>
      </c>
      <c r="F3720" s="320" t="str">
        <f t="shared" si="58"/>
        <v>NO_P.OB_2011_1000 m3_1_2_3_C</v>
      </c>
      <c r="G3720" s="663"/>
    </row>
    <row r="3721" spans="1:7" x14ac:dyDescent="0.2">
      <c r="A3721" s="369" t="str">
        <f>Cover!$G$25</f>
        <v>NO</v>
      </c>
      <c r="B3721" s="320" t="s">
        <v>268</v>
      </c>
      <c r="C3721" s="320">
        <v>2011</v>
      </c>
      <c r="D3721" s="320" t="s">
        <v>291</v>
      </c>
      <c r="E3721" s="320" t="s">
        <v>108</v>
      </c>
      <c r="F3721" s="320" t="str">
        <f t="shared" si="58"/>
        <v>NO_P.OB_2011_1000 m3_1_2_3_NC</v>
      </c>
      <c r="G3721" s="663"/>
    </row>
    <row r="3722" spans="1:7" x14ac:dyDescent="0.2">
      <c r="A3722" s="369" t="str">
        <f>Cover!$G$25</f>
        <v>NO</v>
      </c>
      <c r="B3722" s="320" t="s">
        <v>293</v>
      </c>
      <c r="C3722" s="369">
        <v>2015</v>
      </c>
      <c r="D3722" s="541" t="s">
        <v>395</v>
      </c>
      <c r="E3722" s="320" t="s">
        <v>397</v>
      </c>
      <c r="F3722" s="320" t="str">
        <f t="shared" si="58"/>
        <v>NO_P_2015_1000_MT_GLULAM</v>
      </c>
    </row>
    <row r="3723" spans="1:7" x14ac:dyDescent="0.2">
      <c r="A3723" s="369" t="str">
        <f>Cover!$G$25</f>
        <v>NO</v>
      </c>
      <c r="B3723" s="320" t="s">
        <v>293</v>
      </c>
      <c r="C3723" s="369">
        <v>2015</v>
      </c>
      <c r="D3723" s="541" t="s">
        <v>395</v>
      </c>
      <c r="E3723" s="320" t="s">
        <v>398</v>
      </c>
      <c r="F3723" s="320" t="str">
        <f t="shared" si="58"/>
        <v>NO_P_2015_1000_MT_XLAM</v>
      </c>
    </row>
    <row r="3724" spans="1:7" x14ac:dyDescent="0.2">
      <c r="A3724" s="369" t="str">
        <f>Cover!$G$25</f>
        <v>NO</v>
      </c>
      <c r="B3724" s="320" t="s">
        <v>294</v>
      </c>
      <c r="C3724" s="369">
        <v>2015</v>
      </c>
      <c r="D3724" s="541" t="s">
        <v>395</v>
      </c>
      <c r="E3724" s="320" t="s">
        <v>397</v>
      </c>
      <c r="F3724" s="320" t="str">
        <f t="shared" si="58"/>
        <v>NO_X_2015_1000_MT_GLULAM</v>
      </c>
    </row>
    <row r="3725" spans="1:7" x14ac:dyDescent="0.2">
      <c r="A3725" s="369" t="str">
        <f>Cover!$G$25</f>
        <v>NO</v>
      </c>
      <c r="B3725" s="320" t="s">
        <v>294</v>
      </c>
      <c r="C3725" s="369">
        <v>2015</v>
      </c>
      <c r="D3725" s="541" t="s">
        <v>395</v>
      </c>
      <c r="E3725" s="320" t="s">
        <v>398</v>
      </c>
      <c r="F3725" s="320" t="str">
        <f t="shared" si="58"/>
        <v>NO_X_2015_1000_MT_XLAM</v>
      </c>
    </row>
    <row r="3726" spans="1:7" x14ac:dyDescent="0.2">
      <c r="A3726" s="369" t="str">
        <f>Cover!$G$25</f>
        <v>NO</v>
      </c>
      <c r="B3726" s="320" t="s">
        <v>294</v>
      </c>
      <c r="C3726" s="369">
        <v>2015</v>
      </c>
      <c r="D3726" s="541" t="s">
        <v>396</v>
      </c>
      <c r="E3726" s="320" t="s">
        <v>397</v>
      </c>
      <c r="F3726" s="320" t="str">
        <f t="shared" si="58"/>
        <v>NO_X_2015_1000_NAC_GLULAM</v>
      </c>
    </row>
    <row r="3727" spans="1:7" x14ac:dyDescent="0.2">
      <c r="A3727" s="369" t="str">
        <f>Cover!$G$25</f>
        <v>NO</v>
      </c>
      <c r="B3727" s="320" t="s">
        <v>294</v>
      </c>
      <c r="C3727" s="369">
        <v>2015</v>
      </c>
      <c r="D3727" s="541" t="s">
        <v>396</v>
      </c>
      <c r="E3727" s="320" t="s">
        <v>398</v>
      </c>
      <c r="F3727" s="320" t="str">
        <f t="shared" si="58"/>
        <v>NO_X_2015_1000_NAC_XLAM</v>
      </c>
    </row>
    <row r="3728" spans="1:7" x14ac:dyDescent="0.2">
      <c r="A3728" s="369" t="str">
        <f>Cover!$G$25</f>
        <v>NO</v>
      </c>
      <c r="B3728" s="320" t="s">
        <v>290</v>
      </c>
      <c r="C3728" s="369">
        <v>2015</v>
      </c>
      <c r="D3728" s="541" t="s">
        <v>395</v>
      </c>
      <c r="E3728" s="320" t="s">
        <v>397</v>
      </c>
      <c r="F3728" s="320" t="str">
        <f t="shared" si="58"/>
        <v>NO_M_2015_1000_MT_GLULAM</v>
      </c>
    </row>
    <row r="3729" spans="1:6" x14ac:dyDescent="0.2">
      <c r="A3729" s="369" t="str">
        <f>Cover!$G$25</f>
        <v>NO</v>
      </c>
      <c r="B3729" s="320" t="s">
        <v>290</v>
      </c>
      <c r="C3729" s="369">
        <v>2015</v>
      </c>
      <c r="D3729" s="541" t="s">
        <v>395</v>
      </c>
      <c r="E3729" s="320" t="s">
        <v>398</v>
      </c>
      <c r="F3729" s="320" t="str">
        <f t="shared" si="58"/>
        <v>NO_M_2015_1000_MT_XLAM</v>
      </c>
    </row>
    <row r="3730" spans="1:6" x14ac:dyDescent="0.2">
      <c r="A3730" s="369" t="str">
        <f>Cover!$G$25</f>
        <v>NO</v>
      </c>
      <c r="B3730" s="320" t="s">
        <v>290</v>
      </c>
      <c r="C3730" s="369">
        <v>2015</v>
      </c>
      <c r="D3730" s="541" t="s">
        <v>396</v>
      </c>
      <c r="E3730" s="320" t="s">
        <v>397</v>
      </c>
      <c r="F3730" s="320" t="str">
        <f t="shared" si="58"/>
        <v>NO_M_2015_1000_NAC_GLULAM</v>
      </c>
    </row>
    <row r="3731" spans="1:6" x14ac:dyDescent="0.2">
      <c r="A3731" s="369" t="str">
        <f>Cover!$G$25</f>
        <v>NO</v>
      </c>
      <c r="B3731" s="320" t="s">
        <v>290</v>
      </c>
      <c r="C3731" s="369">
        <v>2015</v>
      </c>
      <c r="D3731" s="541" t="s">
        <v>396</v>
      </c>
      <c r="E3731" s="320" t="s">
        <v>398</v>
      </c>
      <c r="F3731" s="320" t="str">
        <f t="shared" si="58"/>
        <v>NO_M_2015_1000_NAC_XLAM</v>
      </c>
    </row>
    <row r="3732" spans="1:6" x14ac:dyDescent="0.2">
      <c r="A3732" s="369" t="str">
        <f>Cover!$G$25</f>
        <v>NO</v>
      </c>
      <c r="B3732" s="320" t="s">
        <v>219</v>
      </c>
      <c r="C3732" s="369">
        <v>2015</v>
      </c>
      <c r="D3732" s="541" t="s">
        <v>395</v>
      </c>
      <c r="E3732" s="320" t="s">
        <v>397</v>
      </c>
      <c r="F3732" s="320" t="str">
        <f t="shared" si="58"/>
        <v>NO_EX_X_2015_1000_MT_GLULAM</v>
      </c>
    </row>
    <row r="3733" spans="1:6" x14ac:dyDescent="0.2">
      <c r="A3733" s="369" t="str">
        <f>Cover!$G$25</f>
        <v>NO</v>
      </c>
      <c r="B3733" s="320" t="s">
        <v>219</v>
      </c>
      <c r="C3733" s="369">
        <v>2015</v>
      </c>
      <c r="D3733" s="541" t="s">
        <v>395</v>
      </c>
      <c r="E3733" s="320" t="s">
        <v>398</v>
      </c>
      <c r="F3733" s="320" t="str">
        <f t="shared" si="58"/>
        <v>NO_EX_X_2015_1000_MT_XLAM</v>
      </c>
    </row>
    <row r="3734" spans="1:6" x14ac:dyDescent="0.2">
      <c r="A3734" s="369" t="str">
        <f>Cover!$G$25</f>
        <v>NO</v>
      </c>
      <c r="B3734" s="320" t="s">
        <v>219</v>
      </c>
      <c r="C3734" s="369">
        <v>2015</v>
      </c>
      <c r="D3734" s="541" t="s">
        <v>396</v>
      </c>
      <c r="E3734" s="320" t="s">
        <v>397</v>
      </c>
      <c r="F3734" s="320" t="str">
        <f t="shared" ref="F3734:F3739" si="59">CONCATENATE(A3734,"_",B3734,"_",C3734,"_",D3734,"_",E3734)</f>
        <v>NO_EX_X_2015_1000_NAC_GLULAM</v>
      </c>
    </row>
    <row r="3735" spans="1:6" x14ac:dyDescent="0.2">
      <c r="A3735" s="369" t="str">
        <f>Cover!$G$25</f>
        <v>NO</v>
      </c>
      <c r="B3735" s="320" t="s">
        <v>219</v>
      </c>
      <c r="C3735" s="369">
        <v>2015</v>
      </c>
      <c r="D3735" s="541" t="s">
        <v>396</v>
      </c>
      <c r="E3735" s="320" t="s">
        <v>398</v>
      </c>
      <c r="F3735" s="320" t="str">
        <f t="shared" si="59"/>
        <v>NO_EX_X_2015_1000_NAC_XLAM</v>
      </c>
    </row>
    <row r="3736" spans="1:6" x14ac:dyDescent="0.2">
      <c r="A3736" s="369" t="str">
        <f>Cover!$G$25</f>
        <v>NO</v>
      </c>
      <c r="B3736" s="320" t="s">
        <v>220</v>
      </c>
      <c r="C3736" s="369">
        <v>2015</v>
      </c>
      <c r="D3736" s="541" t="s">
        <v>395</v>
      </c>
      <c r="E3736" s="320" t="s">
        <v>397</v>
      </c>
      <c r="F3736" s="320" t="str">
        <f t="shared" si="59"/>
        <v>NO_EX_M_2015_1000_MT_GLULAM</v>
      </c>
    </row>
    <row r="3737" spans="1:6" x14ac:dyDescent="0.2">
      <c r="A3737" s="369" t="str">
        <f>Cover!$G$25</f>
        <v>NO</v>
      </c>
      <c r="B3737" s="320" t="s">
        <v>220</v>
      </c>
      <c r="C3737" s="369">
        <v>2015</v>
      </c>
      <c r="D3737" s="541" t="s">
        <v>395</v>
      </c>
      <c r="E3737" s="320" t="s">
        <v>398</v>
      </c>
      <c r="F3737" s="320" t="str">
        <f t="shared" si="59"/>
        <v>NO_EX_M_2015_1000_MT_XLAM</v>
      </c>
    </row>
    <row r="3738" spans="1:6" x14ac:dyDescent="0.2">
      <c r="A3738" s="369" t="str">
        <f>Cover!$G$25</f>
        <v>NO</v>
      </c>
      <c r="B3738" s="320" t="s">
        <v>220</v>
      </c>
      <c r="C3738" s="369">
        <v>2015</v>
      </c>
      <c r="D3738" s="541" t="s">
        <v>396</v>
      </c>
      <c r="E3738" s="320" t="s">
        <v>397</v>
      </c>
      <c r="F3738" s="320" t="str">
        <f t="shared" si="59"/>
        <v>NO_EX_M_2015_1000_NAC_GLULAM</v>
      </c>
    </row>
    <row r="3739" spans="1:6" x14ac:dyDescent="0.2">
      <c r="A3739" s="369" t="str">
        <f>Cover!$G$25</f>
        <v>NO</v>
      </c>
      <c r="B3739" s="320" t="s">
        <v>220</v>
      </c>
      <c r="C3739" s="369">
        <v>2015</v>
      </c>
      <c r="D3739" s="541" t="s">
        <v>396</v>
      </c>
      <c r="E3739" s="320" t="s">
        <v>398</v>
      </c>
      <c r="F3739" s="320" t="str">
        <f t="shared" si="59"/>
        <v>NO_EX_M_2015_1000_NAC_XLAM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734" customWidth="1"/>
    <col min="2" max="2" width="13" style="1734" bestFit="1" customWidth="1"/>
    <col min="3" max="3" width="10.375" style="1735" customWidth="1"/>
    <col min="4" max="4" width="22.25" style="1607" customWidth="1"/>
    <col min="5" max="16384" width="9" style="1607"/>
  </cols>
  <sheetData>
    <row r="1" spans="1:4" ht="30.75" customHeight="1" thickTop="1" thickBot="1" x14ac:dyDescent="0.2">
      <c r="A1" s="1604" t="s">
        <v>996</v>
      </c>
      <c r="B1" s="1605" t="s">
        <v>997</v>
      </c>
      <c r="C1" s="1605" t="s">
        <v>998</v>
      </c>
      <c r="D1" s="1606" t="s">
        <v>999</v>
      </c>
    </row>
    <row r="2" spans="1:4" ht="15.75" thickTop="1" x14ac:dyDescent="0.25">
      <c r="A2" s="1608">
        <v>1</v>
      </c>
      <c r="B2" s="1609" t="s">
        <v>1000</v>
      </c>
      <c r="C2" s="1610" t="s">
        <v>1001</v>
      </c>
      <c r="D2" s="1611"/>
    </row>
    <row r="3" spans="1:4" x14ac:dyDescent="0.25">
      <c r="A3" s="1612">
        <v>1</v>
      </c>
      <c r="B3" s="1613" t="s">
        <v>1000</v>
      </c>
      <c r="C3" s="1614">
        <v>4403</v>
      </c>
      <c r="D3" s="1615"/>
    </row>
    <row r="4" spans="1:4" x14ac:dyDescent="0.25">
      <c r="A4" s="1616">
        <v>1</v>
      </c>
      <c r="B4" s="1617" t="s">
        <v>43</v>
      </c>
      <c r="C4" s="1614" t="s">
        <v>1001</v>
      </c>
      <c r="D4" s="1618"/>
    </row>
    <row r="5" spans="1:4" x14ac:dyDescent="0.25">
      <c r="A5" s="1619">
        <v>1</v>
      </c>
      <c r="B5" s="1620" t="s">
        <v>43</v>
      </c>
      <c r="C5" s="1614">
        <v>4403</v>
      </c>
      <c r="D5" s="1618"/>
    </row>
    <row r="6" spans="1:4" x14ac:dyDescent="0.25">
      <c r="A6" s="1619">
        <v>1</v>
      </c>
      <c r="B6" s="1620" t="s">
        <v>372</v>
      </c>
      <c r="C6" s="1614" t="s">
        <v>1001</v>
      </c>
      <c r="D6" s="1618"/>
    </row>
    <row r="7" spans="1:4" x14ac:dyDescent="0.25">
      <c r="A7" s="1619">
        <v>1</v>
      </c>
      <c r="B7" s="1620" t="s">
        <v>372</v>
      </c>
      <c r="C7" s="1614">
        <v>4403</v>
      </c>
      <c r="D7" s="1618"/>
    </row>
    <row r="8" spans="1:4" x14ac:dyDescent="0.25">
      <c r="A8" s="1621">
        <v>1</v>
      </c>
      <c r="B8" s="1622" t="s">
        <v>541</v>
      </c>
      <c r="C8" s="1614">
        <v>440111</v>
      </c>
      <c r="D8" s="1623"/>
    </row>
    <row r="9" spans="1:4" x14ac:dyDescent="0.25">
      <c r="A9" s="1621">
        <v>1</v>
      </c>
      <c r="B9" s="1622" t="s">
        <v>541</v>
      </c>
      <c r="C9" s="1614">
        <v>440112</v>
      </c>
      <c r="D9" s="1623"/>
    </row>
    <row r="10" spans="1:4" ht="15.75" thickBot="1" x14ac:dyDescent="0.3">
      <c r="A10" s="1621">
        <v>1</v>
      </c>
      <c r="B10" s="1622" t="s">
        <v>541</v>
      </c>
      <c r="C10" s="1614">
        <v>4403</v>
      </c>
      <c r="D10" s="1623"/>
    </row>
    <row r="11" spans="1:4" ht="15.75" thickTop="1" x14ac:dyDescent="0.25">
      <c r="A11" s="1608">
        <v>1.1000000000000001</v>
      </c>
      <c r="B11" s="1609" t="s">
        <v>1000</v>
      </c>
      <c r="C11" s="1610" t="s">
        <v>1001</v>
      </c>
      <c r="D11" s="1618"/>
    </row>
    <row r="12" spans="1:4" x14ac:dyDescent="0.25">
      <c r="A12" s="1621" t="s">
        <v>1002</v>
      </c>
      <c r="B12" s="1624" t="s">
        <v>43</v>
      </c>
      <c r="C12" s="1625" t="s">
        <v>1001</v>
      </c>
      <c r="D12" s="1618"/>
    </row>
    <row r="13" spans="1:4" x14ac:dyDescent="0.25">
      <c r="A13" s="1621" t="s">
        <v>1002</v>
      </c>
      <c r="B13" s="1624" t="s">
        <v>372</v>
      </c>
      <c r="C13" s="1625" t="s">
        <v>1001</v>
      </c>
      <c r="D13" s="1618"/>
    </row>
    <row r="14" spans="1:4" x14ac:dyDescent="0.25">
      <c r="A14" s="1621">
        <v>1.1000000000000001</v>
      </c>
      <c r="B14" s="1622" t="s">
        <v>541</v>
      </c>
      <c r="C14" s="1625">
        <v>440111</v>
      </c>
      <c r="D14" s="1618"/>
    </row>
    <row r="15" spans="1:4" ht="15.75" thickBot="1" x14ac:dyDescent="0.3">
      <c r="A15" s="1626" t="s">
        <v>1002</v>
      </c>
      <c r="B15" s="1622" t="s">
        <v>541</v>
      </c>
      <c r="C15" s="1627">
        <v>440112</v>
      </c>
      <c r="D15" s="1618"/>
    </row>
    <row r="16" spans="1:4" ht="15.75" thickTop="1" x14ac:dyDescent="0.25">
      <c r="A16" s="1608" t="s">
        <v>1003</v>
      </c>
      <c r="B16" s="1609" t="s">
        <v>1000</v>
      </c>
      <c r="C16" s="1628" t="s">
        <v>1001</v>
      </c>
      <c r="D16" s="1623" t="s">
        <v>1004</v>
      </c>
    </row>
    <row r="17" spans="1:4" x14ac:dyDescent="0.25">
      <c r="A17" s="1621" t="s">
        <v>1003</v>
      </c>
      <c r="B17" s="1624" t="s">
        <v>43</v>
      </c>
      <c r="C17" s="1629" t="s">
        <v>1001</v>
      </c>
      <c r="D17" s="1623" t="s">
        <v>1004</v>
      </c>
    </row>
    <row r="18" spans="1:4" x14ac:dyDescent="0.25">
      <c r="A18" s="1621" t="s">
        <v>1003</v>
      </c>
      <c r="B18" s="1624" t="s">
        <v>372</v>
      </c>
      <c r="C18" s="1629" t="s">
        <v>1001</v>
      </c>
      <c r="D18" s="1623" t="s">
        <v>1004</v>
      </c>
    </row>
    <row r="19" spans="1:4" ht="15.75" thickBot="1" x14ac:dyDescent="0.3">
      <c r="A19" s="1621" t="s">
        <v>1003</v>
      </c>
      <c r="B19" s="1622" t="s">
        <v>541</v>
      </c>
      <c r="C19" s="1625">
        <v>440111</v>
      </c>
      <c r="D19" s="1618"/>
    </row>
    <row r="20" spans="1:4" ht="15.75" thickTop="1" x14ac:dyDescent="0.25">
      <c r="A20" s="1608" t="s">
        <v>1005</v>
      </c>
      <c r="B20" s="1609" t="s">
        <v>1000</v>
      </c>
      <c r="C20" s="1628" t="s">
        <v>1001</v>
      </c>
      <c r="D20" s="1623" t="s">
        <v>1004</v>
      </c>
    </row>
    <row r="21" spans="1:4" x14ac:dyDescent="0.25">
      <c r="A21" s="1621" t="s">
        <v>1005</v>
      </c>
      <c r="B21" s="1624" t="s">
        <v>43</v>
      </c>
      <c r="C21" s="1629" t="s">
        <v>1001</v>
      </c>
      <c r="D21" s="1623" t="s">
        <v>1004</v>
      </c>
    </row>
    <row r="22" spans="1:4" x14ac:dyDescent="0.25">
      <c r="A22" s="1621" t="s">
        <v>1005</v>
      </c>
      <c r="B22" s="1624" t="s">
        <v>372</v>
      </c>
      <c r="C22" s="1629" t="s">
        <v>1001</v>
      </c>
      <c r="D22" s="1623" t="s">
        <v>1004</v>
      </c>
    </row>
    <row r="23" spans="1:4" ht="15.75" thickBot="1" x14ac:dyDescent="0.3">
      <c r="A23" s="1621" t="s">
        <v>1005</v>
      </c>
      <c r="B23" s="1622" t="s">
        <v>541</v>
      </c>
      <c r="C23" s="1625">
        <v>440112</v>
      </c>
      <c r="D23" s="1618"/>
    </row>
    <row r="24" spans="1:4" ht="15.75" thickTop="1" x14ac:dyDescent="0.25">
      <c r="A24" s="1608">
        <v>1.2</v>
      </c>
      <c r="B24" s="1609" t="s">
        <v>1000</v>
      </c>
      <c r="C24" s="1610">
        <v>4403</v>
      </c>
      <c r="D24" s="1623"/>
    </row>
    <row r="25" spans="1:4" x14ac:dyDescent="0.25">
      <c r="A25" s="1621">
        <v>1.2</v>
      </c>
      <c r="B25" s="1624" t="s">
        <v>43</v>
      </c>
      <c r="C25" s="1625">
        <v>4403</v>
      </c>
      <c r="D25" s="1623"/>
    </row>
    <row r="26" spans="1:4" x14ac:dyDescent="0.25">
      <c r="A26" s="1621">
        <v>1.2</v>
      </c>
      <c r="B26" s="1624" t="s">
        <v>372</v>
      </c>
      <c r="C26" s="1625">
        <v>4403</v>
      </c>
      <c r="D26" s="1623"/>
    </row>
    <row r="27" spans="1:4" ht="15.75" thickBot="1" x14ac:dyDescent="0.3">
      <c r="A27" s="1630">
        <v>1.2</v>
      </c>
      <c r="B27" s="1631" t="s">
        <v>541</v>
      </c>
      <c r="C27" s="1632">
        <v>4403</v>
      </c>
      <c r="D27" s="1618"/>
    </row>
    <row r="28" spans="1:4" x14ac:dyDescent="0.25">
      <c r="A28" s="1633" t="s">
        <v>318</v>
      </c>
      <c r="B28" s="1634" t="s">
        <v>1000</v>
      </c>
      <c r="C28" s="1635">
        <v>440310</v>
      </c>
      <c r="D28" s="1623" t="s">
        <v>1004</v>
      </c>
    </row>
    <row r="29" spans="1:4" x14ac:dyDescent="0.25">
      <c r="A29" s="1612" t="s">
        <v>1006</v>
      </c>
      <c r="B29" s="1613" t="s">
        <v>1000</v>
      </c>
      <c r="C29" s="1614">
        <v>440320</v>
      </c>
      <c r="D29" s="1618"/>
    </row>
    <row r="30" spans="1:4" x14ac:dyDescent="0.25">
      <c r="A30" s="1621" t="s">
        <v>318</v>
      </c>
      <c r="B30" s="1622" t="s">
        <v>43</v>
      </c>
      <c r="C30" s="1629">
        <v>440310</v>
      </c>
      <c r="D30" s="1623" t="s">
        <v>1004</v>
      </c>
    </row>
    <row r="31" spans="1:4" x14ac:dyDescent="0.25">
      <c r="A31" s="1621" t="s">
        <v>318</v>
      </c>
      <c r="B31" s="1624" t="s">
        <v>43</v>
      </c>
      <c r="C31" s="1625" t="s">
        <v>1007</v>
      </c>
      <c r="D31" s="1618"/>
    </row>
    <row r="32" spans="1:4" x14ac:dyDescent="0.25">
      <c r="A32" s="1621" t="s">
        <v>318</v>
      </c>
      <c r="B32" s="1622" t="s">
        <v>372</v>
      </c>
      <c r="C32" s="1629">
        <v>440310</v>
      </c>
      <c r="D32" s="1623" t="s">
        <v>1004</v>
      </c>
    </row>
    <row r="33" spans="1:4" x14ac:dyDescent="0.25">
      <c r="A33" s="1621" t="s">
        <v>318</v>
      </c>
      <c r="B33" s="1624" t="s">
        <v>372</v>
      </c>
      <c r="C33" s="1625" t="s">
        <v>1007</v>
      </c>
      <c r="D33" s="1618"/>
    </row>
    <row r="34" spans="1:4" x14ac:dyDescent="0.25">
      <c r="A34" s="1621" t="s">
        <v>318</v>
      </c>
      <c r="B34" s="1622" t="s">
        <v>541</v>
      </c>
      <c r="C34" s="1625">
        <v>440311</v>
      </c>
      <c r="D34" s="1618"/>
    </row>
    <row r="35" spans="1:4" x14ac:dyDescent="0.25">
      <c r="A35" s="1621" t="s">
        <v>318</v>
      </c>
      <c r="B35" s="1622" t="s">
        <v>541</v>
      </c>
      <c r="C35" s="1625">
        <v>440321</v>
      </c>
      <c r="D35" s="1618"/>
    </row>
    <row r="36" spans="1:4" x14ac:dyDescent="0.25">
      <c r="A36" s="1621" t="s">
        <v>318</v>
      </c>
      <c r="B36" s="1622" t="s">
        <v>541</v>
      </c>
      <c r="C36" s="1625">
        <v>440322</v>
      </c>
      <c r="D36" s="1618"/>
    </row>
    <row r="37" spans="1:4" x14ac:dyDescent="0.25">
      <c r="A37" s="1621" t="s">
        <v>318</v>
      </c>
      <c r="B37" s="1622" t="s">
        <v>541</v>
      </c>
      <c r="C37" s="1625">
        <v>440323</v>
      </c>
      <c r="D37" s="1618"/>
    </row>
    <row r="38" spans="1:4" x14ac:dyDescent="0.25">
      <c r="A38" s="1621" t="s">
        <v>318</v>
      </c>
      <c r="B38" s="1622" t="s">
        <v>541</v>
      </c>
      <c r="C38" s="1625">
        <v>440324</v>
      </c>
      <c r="D38" s="1618"/>
    </row>
    <row r="39" spans="1:4" x14ac:dyDescent="0.25">
      <c r="A39" s="1621" t="s">
        <v>318</v>
      </c>
      <c r="B39" s="1622" t="s">
        <v>541</v>
      </c>
      <c r="C39" s="1625">
        <v>440325</v>
      </c>
      <c r="D39" s="1618"/>
    </row>
    <row r="40" spans="1:4" ht="15.75" thickBot="1" x14ac:dyDescent="0.3">
      <c r="A40" s="1621" t="s">
        <v>318</v>
      </c>
      <c r="B40" s="1622" t="s">
        <v>541</v>
      </c>
      <c r="C40" s="1625">
        <v>440326</v>
      </c>
      <c r="D40" s="1618"/>
    </row>
    <row r="41" spans="1:4" ht="15.75" thickTop="1" x14ac:dyDescent="0.25">
      <c r="A41" s="1636" t="s">
        <v>356</v>
      </c>
      <c r="B41" s="1637" t="s">
        <v>1000</v>
      </c>
      <c r="C41" s="1638">
        <v>440310</v>
      </c>
      <c r="D41" s="1623" t="s">
        <v>1004</v>
      </c>
    </row>
    <row r="42" spans="1:4" x14ac:dyDescent="0.25">
      <c r="A42" s="1621" t="s">
        <v>356</v>
      </c>
      <c r="B42" s="1622" t="s">
        <v>1000</v>
      </c>
      <c r="C42" s="1625" t="s">
        <v>1008</v>
      </c>
      <c r="D42" s="1618"/>
    </row>
    <row r="43" spans="1:4" x14ac:dyDescent="0.25">
      <c r="A43" s="1621" t="s">
        <v>356</v>
      </c>
      <c r="B43" s="1622" t="s">
        <v>1000</v>
      </c>
      <c r="C43" s="1625" t="s">
        <v>1009</v>
      </c>
      <c r="D43" s="1618"/>
    </row>
    <row r="44" spans="1:4" x14ac:dyDescent="0.25">
      <c r="A44" s="1621" t="s">
        <v>356</v>
      </c>
      <c r="B44" s="1622" t="s">
        <v>1000</v>
      </c>
      <c r="C44" s="1625" t="s">
        <v>1010</v>
      </c>
      <c r="D44" s="1618"/>
    </row>
    <row r="45" spans="1:4" x14ac:dyDescent="0.25">
      <c r="A45" s="1621" t="s">
        <v>356</v>
      </c>
      <c r="B45" s="1622" t="s">
        <v>1000</v>
      </c>
      <c r="C45" s="1625" t="s">
        <v>1011</v>
      </c>
      <c r="D45" s="1618"/>
    </row>
    <row r="46" spans="1:4" x14ac:dyDescent="0.25">
      <c r="A46" s="1621" t="s">
        <v>1012</v>
      </c>
      <c r="B46" s="1622" t="s">
        <v>1000</v>
      </c>
      <c r="C46" s="1625" t="s">
        <v>1013</v>
      </c>
      <c r="D46" s="1618"/>
    </row>
    <row r="47" spans="1:4" x14ac:dyDescent="0.25">
      <c r="A47" s="1621" t="s">
        <v>356</v>
      </c>
      <c r="B47" s="1622" t="s">
        <v>43</v>
      </c>
      <c r="C47" s="1629">
        <v>440310</v>
      </c>
      <c r="D47" s="1623" t="s">
        <v>1004</v>
      </c>
    </row>
    <row r="48" spans="1:4" x14ac:dyDescent="0.25">
      <c r="A48" s="1621" t="s">
        <v>356</v>
      </c>
      <c r="B48" s="1622" t="s">
        <v>43</v>
      </c>
      <c r="C48" s="1625" t="s">
        <v>1008</v>
      </c>
      <c r="D48" s="1618"/>
    </row>
    <row r="49" spans="1:4" x14ac:dyDescent="0.25">
      <c r="A49" s="1621" t="s">
        <v>356</v>
      </c>
      <c r="B49" s="1622" t="s">
        <v>43</v>
      </c>
      <c r="C49" s="1625" t="s">
        <v>1009</v>
      </c>
      <c r="D49" s="1618"/>
    </row>
    <row r="50" spans="1:4" x14ac:dyDescent="0.25">
      <c r="A50" s="1621" t="s">
        <v>356</v>
      </c>
      <c r="B50" s="1622" t="s">
        <v>43</v>
      </c>
      <c r="C50" s="1625" t="s">
        <v>1010</v>
      </c>
      <c r="D50" s="1618"/>
    </row>
    <row r="51" spans="1:4" x14ac:dyDescent="0.25">
      <c r="A51" s="1621" t="s">
        <v>356</v>
      </c>
      <c r="B51" s="1622" t="s">
        <v>43</v>
      </c>
      <c r="C51" s="1625" t="s">
        <v>1011</v>
      </c>
      <c r="D51" s="1618"/>
    </row>
    <row r="52" spans="1:4" x14ac:dyDescent="0.25">
      <c r="A52" s="1621" t="s">
        <v>1012</v>
      </c>
      <c r="B52" s="1622" t="s">
        <v>43</v>
      </c>
      <c r="C52" s="1625" t="s">
        <v>1013</v>
      </c>
      <c r="D52" s="1618"/>
    </row>
    <row r="53" spans="1:4" x14ac:dyDescent="0.25">
      <c r="A53" s="1621" t="s">
        <v>356</v>
      </c>
      <c r="B53" s="1622" t="s">
        <v>372</v>
      </c>
      <c r="C53" s="1629">
        <v>440310</v>
      </c>
      <c r="D53" s="1623" t="s">
        <v>1004</v>
      </c>
    </row>
    <row r="54" spans="1:4" x14ac:dyDescent="0.25">
      <c r="A54" s="1621" t="s">
        <v>356</v>
      </c>
      <c r="B54" s="1622" t="s">
        <v>372</v>
      </c>
      <c r="C54" s="1625" t="s">
        <v>1008</v>
      </c>
      <c r="D54" s="1618"/>
    </row>
    <row r="55" spans="1:4" x14ac:dyDescent="0.25">
      <c r="A55" s="1621" t="s">
        <v>356</v>
      </c>
      <c r="B55" s="1622" t="s">
        <v>372</v>
      </c>
      <c r="C55" s="1625" t="s">
        <v>1009</v>
      </c>
      <c r="D55" s="1618"/>
    </row>
    <row r="56" spans="1:4" x14ac:dyDescent="0.25">
      <c r="A56" s="1621" t="s">
        <v>356</v>
      </c>
      <c r="B56" s="1622" t="s">
        <v>372</v>
      </c>
      <c r="C56" s="1625" t="s">
        <v>1010</v>
      </c>
      <c r="D56" s="1618"/>
    </row>
    <row r="57" spans="1:4" x14ac:dyDescent="0.25">
      <c r="A57" s="1621" t="s">
        <v>356</v>
      </c>
      <c r="B57" s="1622" t="s">
        <v>372</v>
      </c>
      <c r="C57" s="1625" t="s">
        <v>1011</v>
      </c>
      <c r="D57" s="1618"/>
    </row>
    <row r="58" spans="1:4" x14ac:dyDescent="0.25">
      <c r="A58" s="1621" t="s">
        <v>356</v>
      </c>
      <c r="B58" s="1622" t="s">
        <v>372</v>
      </c>
      <c r="C58" s="1625">
        <v>440399</v>
      </c>
      <c r="D58" s="1618"/>
    </row>
    <row r="59" spans="1:4" x14ac:dyDescent="0.25">
      <c r="A59" s="1621" t="s">
        <v>356</v>
      </c>
      <c r="B59" s="1622" t="s">
        <v>541</v>
      </c>
      <c r="C59" s="1625">
        <v>440312</v>
      </c>
      <c r="D59" s="1618"/>
    </row>
    <row r="60" spans="1:4" x14ac:dyDescent="0.25">
      <c r="A60" s="1621" t="s">
        <v>356</v>
      </c>
      <c r="B60" s="1622" t="s">
        <v>541</v>
      </c>
      <c r="C60" s="1625">
        <v>440341</v>
      </c>
      <c r="D60" s="1618"/>
    </row>
    <row r="61" spans="1:4" x14ac:dyDescent="0.25">
      <c r="A61" s="1621" t="s">
        <v>356</v>
      </c>
      <c r="B61" s="1622" t="s">
        <v>541</v>
      </c>
      <c r="C61" s="1625">
        <v>440349</v>
      </c>
      <c r="D61" s="1618"/>
    </row>
    <row r="62" spans="1:4" x14ac:dyDescent="0.25">
      <c r="A62" s="1621" t="s">
        <v>356</v>
      </c>
      <c r="B62" s="1622" t="s">
        <v>541</v>
      </c>
      <c r="C62" s="1625">
        <v>440391</v>
      </c>
      <c r="D62" s="1618"/>
    </row>
    <row r="63" spans="1:4" x14ac:dyDescent="0.25">
      <c r="A63" s="1621" t="s">
        <v>356</v>
      </c>
      <c r="B63" s="1622" t="s">
        <v>541</v>
      </c>
      <c r="C63" s="1625">
        <v>440393</v>
      </c>
      <c r="D63" s="1618"/>
    </row>
    <row r="64" spans="1:4" x14ac:dyDescent="0.25">
      <c r="A64" s="1621" t="s">
        <v>356</v>
      </c>
      <c r="B64" s="1622" t="s">
        <v>541</v>
      </c>
      <c r="C64" s="1625">
        <v>440394</v>
      </c>
      <c r="D64" s="1618"/>
    </row>
    <row r="65" spans="1:4" x14ac:dyDescent="0.25">
      <c r="A65" s="1621" t="s">
        <v>356</v>
      </c>
      <c r="B65" s="1622" t="s">
        <v>541</v>
      </c>
      <c r="C65" s="1625">
        <v>440395</v>
      </c>
      <c r="D65" s="1618"/>
    </row>
    <row r="66" spans="1:4" x14ac:dyDescent="0.25">
      <c r="A66" s="1621" t="s">
        <v>356</v>
      </c>
      <c r="B66" s="1622" t="s">
        <v>541</v>
      </c>
      <c r="C66" s="1625">
        <v>440396</v>
      </c>
      <c r="D66" s="1618"/>
    </row>
    <row r="67" spans="1:4" x14ac:dyDescent="0.25">
      <c r="A67" s="1621" t="s">
        <v>356</v>
      </c>
      <c r="B67" s="1622" t="s">
        <v>541</v>
      </c>
      <c r="C67" s="1625">
        <v>440397</v>
      </c>
      <c r="D67" s="1618"/>
    </row>
    <row r="68" spans="1:4" x14ac:dyDescent="0.25">
      <c r="A68" s="1621" t="s">
        <v>356</v>
      </c>
      <c r="B68" s="1622" t="s">
        <v>541</v>
      </c>
      <c r="C68" s="1625">
        <v>440398</v>
      </c>
      <c r="D68" s="1618"/>
    </row>
    <row r="69" spans="1:4" ht="15.75" thickBot="1" x14ac:dyDescent="0.3">
      <c r="A69" s="1621" t="s">
        <v>356</v>
      </c>
      <c r="B69" s="1639" t="s">
        <v>541</v>
      </c>
      <c r="C69" s="1625">
        <v>440399</v>
      </c>
      <c r="D69" s="1618"/>
    </row>
    <row r="70" spans="1:4" ht="15.75" thickTop="1" x14ac:dyDescent="0.25">
      <c r="A70" s="1640" t="s">
        <v>1014</v>
      </c>
      <c r="B70" s="1609" t="s">
        <v>1000</v>
      </c>
      <c r="C70" s="1641">
        <v>440310</v>
      </c>
      <c r="D70" s="1642" t="s">
        <v>1015</v>
      </c>
    </row>
    <row r="71" spans="1:4" x14ac:dyDescent="0.25">
      <c r="A71" s="1621" t="s">
        <v>9</v>
      </c>
      <c r="B71" s="1613" t="s">
        <v>1000</v>
      </c>
      <c r="C71" s="1625" t="s">
        <v>1008</v>
      </c>
      <c r="D71" s="1618"/>
    </row>
    <row r="72" spans="1:4" x14ac:dyDescent="0.25">
      <c r="A72" s="1643" t="s">
        <v>1014</v>
      </c>
      <c r="B72" s="1613" t="s">
        <v>1000</v>
      </c>
      <c r="C72" s="1644" t="s">
        <v>1009</v>
      </c>
      <c r="D72" s="1618"/>
    </row>
    <row r="73" spans="1:4" x14ac:dyDescent="0.25">
      <c r="A73" s="1645" t="s">
        <v>1014</v>
      </c>
      <c r="B73" s="1613" t="s">
        <v>1000</v>
      </c>
      <c r="C73" s="1646" t="s">
        <v>1013</v>
      </c>
      <c r="D73" s="1642" t="s">
        <v>1015</v>
      </c>
    </row>
    <row r="74" spans="1:4" x14ac:dyDescent="0.25">
      <c r="A74" s="1616" t="s">
        <v>1014</v>
      </c>
      <c r="B74" s="1617" t="s">
        <v>43</v>
      </c>
      <c r="C74" s="1646">
        <v>440310</v>
      </c>
      <c r="D74" s="1642" t="s">
        <v>1015</v>
      </c>
    </row>
    <row r="75" spans="1:4" x14ac:dyDescent="0.25">
      <c r="A75" s="1616" t="s">
        <v>1014</v>
      </c>
      <c r="B75" s="1617" t="s">
        <v>43</v>
      </c>
      <c r="C75" s="1647" t="s">
        <v>1008</v>
      </c>
      <c r="D75" s="1618"/>
    </row>
    <row r="76" spans="1:4" x14ac:dyDescent="0.25">
      <c r="A76" s="1648" t="s">
        <v>1014</v>
      </c>
      <c r="B76" s="1649" t="s">
        <v>43</v>
      </c>
      <c r="C76" s="1650" t="s">
        <v>1009</v>
      </c>
      <c r="D76" s="1618"/>
    </row>
    <row r="77" spans="1:4" x14ac:dyDescent="0.25">
      <c r="A77" s="1616" t="s">
        <v>1014</v>
      </c>
      <c r="B77" s="1617" t="s">
        <v>43</v>
      </c>
      <c r="C77" s="1651" t="s">
        <v>1013</v>
      </c>
      <c r="D77" s="1642" t="s">
        <v>1015</v>
      </c>
    </row>
    <row r="78" spans="1:4" x14ac:dyDescent="0.25">
      <c r="A78" s="1621" t="s">
        <v>1014</v>
      </c>
      <c r="B78" s="1622" t="s">
        <v>372</v>
      </c>
      <c r="C78" s="1646">
        <v>440310</v>
      </c>
      <c r="D78" s="1642" t="s">
        <v>1015</v>
      </c>
    </row>
    <row r="79" spans="1:4" x14ac:dyDescent="0.25">
      <c r="A79" s="1621" t="s">
        <v>1014</v>
      </c>
      <c r="B79" s="1622" t="s">
        <v>372</v>
      </c>
      <c r="C79" s="1625" t="s">
        <v>1008</v>
      </c>
      <c r="D79" s="1618"/>
    </row>
    <row r="80" spans="1:4" x14ac:dyDescent="0.25">
      <c r="A80" s="1621" t="s">
        <v>1014</v>
      </c>
      <c r="B80" s="1622" t="s">
        <v>372</v>
      </c>
      <c r="C80" s="1625" t="s">
        <v>1009</v>
      </c>
      <c r="D80" s="1618"/>
    </row>
    <row r="81" spans="1:4" x14ac:dyDescent="0.25">
      <c r="A81" s="1621" t="s">
        <v>9</v>
      </c>
      <c r="B81" s="1622" t="s">
        <v>372</v>
      </c>
      <c r="C81" s="1629" t="s">
        <v>1013</v>
      </c>
      <c r="D81" s="1623" t="s">
        <v>1004</v>
      </c>
    </row>
    <row r="82" spans="1:4" x14ac:dyDescent="0.25">
      <c r="A82" s="1621" t="s">
        <v>9</v>
      </c>
      <c r="B82" s="1622" t="s">
        <v>541</v>
      </c>
      <c r="C82" s="1629">
        <v>440312</v>
      </c>
      <c r="D82" s="1623" t="s">
        <v>1004</v>
      </c>
    </row>
    <row r="83" spans="1:4" x14ac:dyDescent="0.25">
      <c r="A83" s="1621" t="s">
        <v>9</v>
      </c>
      <c r="B83" s="1622" t="s">
        <v>541</v>
      </c>
      <c r="C83" s="1625">
        <v>440341</v>
      </c>
      <c r="D83" s="1618"/>
    </row>
    <row r="84" spans="1:4" ht="15.75" thickBot="1" x14ac:dyDescent="0.3">
      <c r="A84" s="1626" t="s">
        <v>1014</v>
      </c>
      <c r="B84" s="1639" t="s">
        <v>541</v>
      </c>
      <c r="C84" s="1627">
        <v>440349</v>
      </c>
      <c r="D84" s="1642"/>
    </row>
    <row r="85" spans="1:4" ht="15.75" thickTop="1" x14ac:dyDescent="0.25">
      <c r="A85" s="1640">
        <v>2</v>
      </c>
      <c r="B85" s="1609" t="s">
        <v>1000</v>
      </c>
      <c r="C85" s="1641">
        <v>440200</v>
      </c>
      <c r="D85" s="1642" t="s">
        <v>1004</v>
      </c>
    </row>
    <row r="86" spans="1:4" x14ac:dyDescent="0.25">
      <c r="A86" s="1616" t="s">
        <v>1016</v>
      </c>
      <c r="B86" s="1617" t="s">
        <v>43</v>
      </c>
      <c r="C86" s="1647" t="s">
        <v>1017</v>
      </c>
      <c r="D86" s="1618"/>
    </row>
    <row r="87" spans="1:4" x14ac:dyDescent="0.25">
      <c r="A87" s="1652" t="s">
        <v>1016</v>
      </c>
      <c r="B87" s="1653" t="s">
        <v>372</v>
      </c>
      <c r="C87" s="1654" t="s">
        <v>1017</v>
      </c>
      <c r="D87" s="1618"/>
    </row>
    <row r="88" spans="1:4" ht="15.75" thickBot="1" x14ac:dyDescent="0.3">
      <c r="A88" s="1655" t="s">
        <v>1016</v>
      </c>
      <c r="B88" s="1656" t="s">
        <v>541</v>
      </c>
      <c r="C88" s="1657" t="s">
        <v>1017</v>
      </c>
      <c r="D88" s="1618"/>
    </row>
    <row r="89" spans="1:4" ht="15.75" thickTop="1" x14ac:dyDescent="0.25">
      <c r="A89" s="1640">
        <v>3</v>
      </c>
      <c r="B89" s="1609" t="s">
        <v>1000</v>
      </c>
      <c r="C89" s="1658">
        <v>440121</v>
      </c>
      <c r="D89" s="1618"/>
    </row>
    <row r="90" spans="1:4" x14ac:dyDescent="0.25">
      <c r="A90" s="1643">
        <v>3</v>
      </c>
      <c r="B90" s="1613" t="s">
        <v>1000</v>
      </c>
      <c r="C90" s="1644">
        <v>440122</v>
      </c>
      <c r="D90" s="1618"/>
    </row>
    <row r="91" spans="1:4" x14ac:dyDescent="0.25">
      <c r="A91" s="1621">
        <v>3</v>
      </c>
      <c r="B91" s="1613" t="s">
        <v>1000</v>
      </c>
      <c r="C91" s="1629">
        <v>440130</v>
      </c>
      <c r="D91" s="1642" t="s">
        <v>1015</v>
      </c>
    </row>
    <row r="92" spans="1:4" x14ac:dyDescent="0.25">
      <c r="A92" s="1616">
        <v>3</v>
      </c>
      <c r="B92" s="1617" t="s">
        <v>43</v>
      </c>
      <c r="C92" s="1647" t="s">
        <v>1018</v>
      </c>
      <c r="D92" s="1618"/>
    </row>
    <row r="93" spans="1:4" x14ac:dyDescent="0.25">
      <c r="A93" s="1621">
        <v>3</v>
      </c>
      <c r="B93" s="1622" t="s">
        <v>43</v>
      </c>
      <c r="C93" s="1625" t="s">
        <v>1019</v>
      </c>
      <c r="D93" s="1618"/>
    </row>
    <row r="94" spans="1:4" x14ac:dyDescent="0.25">
      <c r="A94" s="1621">
        <v>3</v>
      </c>
      <c r="B94" s="1622" t="s">
        <v>43</v>
      </c>
      <c r="C94" s="1629">
        <v>440130</v>
      </c>
      <c r="D94" s="1642" t="s">
        <v>1015</v>
      </c>
    </row>
    <row r="95" spans="1:4" x14ac:dyDescent="0.25">
      <c r="A95" s="1621">
        <v>3</v>
      </c>
      <c r="B95" s="1622" t="s">
        <v>372</v>
      </c>
      <c r="C95" s="1625" t="s">
        <v>1018</v>
      </c>
      <c r="D95" s="1618"/>
    </row>
    <row r="96" spans="1:4" x14ac:dyDescent="0.25">
      <c r="A96" s="1621">
        <v>3</v>
      </c>
      <c r="B96" s="1622" t="s">
        <v>372</v>
      </c>
      <c r="C96" s="1625" t="s">
        <v>1019</v>
      </c>
      <c r="D96" s="1618"/>
    </row>
    <row r="97" spans="1:4" x14ac:dyDescent="0.25">
      <c r="A97" s="1621">
        <v>3</v>
      </c>
      <c r="B97" s="1622" t="s">
        <v>372</v>
      </c>
      <c r="C97" s="1629">
        <v>440139</v>
      </c>
      <c r="D97" s="1623" t="s">
        <v>1004</v>
      </c>
    </row>
    <row r="98" spans="1:4" x14ac:dyDescent="0.25">
      <c r="A98" s="1621">
        <v>3</v>
      </c>
      <c r="B98" s="1622" t="s">
        <v>541</v>
      </c>
      <c r="C98" s="1625">
        <v>440121</v>
      </c>
      <c r="D98" s="1618"/>
    </row>
    <row r="99" spans="1:4" x14ac:dyDescent="0.25">
      <c r="A99" s="1621">
        <v>3</v>
      </c>
      <c r="B99" s="1622" t="s">
        <v>541</v>
      </c>
      <c r="C99" s="1625" t="s">
        <v>1019</v>
      </c>
      <c r="D99" s="1618"/>
    </row>
    <row r="100" spans="1:4" ht="15.75" thickBot="1" x14ac:dyDescent="0.3">
      <c r="A100" s="1626">
        <v>3</v>
      </c>
      <c r="B100" s="1639" t="s">
        <v>541</v>
      </c>
      <c r="C100" s="1627">
        <v>440140</v>
      </c>
      <c r="D100" s="1659"/>
    </row>
    <row r="101" spans="1:4" ht="15.75" thickTop="1" x14ac:dyDescent="0.25">
      <c r="A101" s="1640">
        <v>3.1</v>
      </c>
      <c r="B101" s="1609" t="s">
        <v>1000</v>
      </c>
      <c r="C101" s="1658">
        <v>440121</v>
      </c>
      <c r="D101" s="1618"/>
    </row>
    <row r="102" spans="1:4" x14ac:dyDescent="0.25">
      <c r="A102" s="1643">
        <v>3.1</v>
      </c>
      <c r="B102" s="1613" t="s">
        <v>1000</v>
      </c>
      <c r="C102" s="1644">
        <v>440122</v>
      </c>
      <c r="D102" s="1618"/>
    </row>
    <row r="103" spans="1:4" x14ac:dyDescent="0.25">
      <c r="A103" s="1616" t="s">
        <v>1020</v>
      </c>
      <c r="B103" s="1617" t="s">
        <v>43</v>
      </c>
      <c r="C103" s="1647" t="s">
        <v>1018</v>
      </c>
      <c r="D103" s="1618"/>
    </row>
    <row r="104" spans="1:4" x14ac:dyDescent="0.25">
      <c r="A104" s="1619" t="s">
        <v>1020</v>
      </c>
      <c r="B104" s="1620" t="s">
        <v>43</v>
      </c>
      <c r="C104" s="1660" t="s">
        <v>1019</v>
      </c>
      <c r="D104" s="1618"/>
    </row>
    <row r="105" spans="1:4" x14ac:dyDescent="0.25">
      <c r="A105" s="1619" t="s">
        <v>1020</v>
      </c>
      <c r="B105" s="1620" t="s">
        <v>372</v>
      </c>
      <c r="C105" s="1660" t="s">
        <v>1018</v>
      </c>
      <c r="D105" s="1618"/>
    </row>
    <row r="106" spans="1:4" x14ac:dyDescent="0.25">
      <c r="A106" s="1648" t="s">
        <v>363</v>
      </c>
      <c r="B106" s="1649" t="s">
        <v>372</v>
      </c>
      <c r="C106" s="1650" t="s">
        <v>1019</v>
      </c>
      <c r="D106" s="1618"/>
    </row>
    <row r="107" spans="1:4" x14ac:dyDescent="0.25">
      <c r="A107" s="1648" t="s">
        <v>363</v>
      </c>
      <c r="B107" s="1649" t="s">
        <v>541</v>
      </c>
      <c r="C107" s="1660" t="s">
        <v>1018</v>
      </c>
      <c r="D107" s="1618"/>
    </row>
    <row r="108" spans="1:4" ht="15.75" thickBot="1" x14ac:dyDescent="0.3">
      <c r="A108" s="1648" t="s">
        <v>363</v>
      </c>
      <c r="B108" s="1649" t="s">
        <v>541</v>
      </c>
      <c r="C108" s="1650" t="s">
        <v>1019</v>
      </c>
      <c r="D108" s="1618"/>
    </row>
    <row r="109" spans="1:4" ht="15.75" thickTop="1" x14ac:dyDescent="0.25">
      <c r="A109" s="1640">
        <v>3.2</v>
      </c>
      <c r="B109" s="1609" t="s">
        <v>1000</v>
      </c>
      <c r="C109" s="1641">
        <v>440130</v>
      </c>
      <c r="D109" s="1642" t="s">
        <v>1015</v>
      </c>
    </row>
    <row r="110" spans="1:4" x14ac:dyDescent="0.25">
      <c r="A110" s="1616" t="s">
        <v>1021</v>
      </c>
      <c r="B110" s="1617" t="s">
        <v>372</v>
      </c>
      <c r="C110" s="1651">
        <v>440130</v>
      </c>
      <c r="D110" s="1642" t="s">
        <v>1015</v>
      </c>
    </row>
    <row r="111" spans="1:4" x14ac:dyDescent="0.25">
      <c r="A111" s="1652" t="s">
        <v>364</v>
      </c>
      <c r="B111" s="1653" t="s">
        <v>372</v>
      </c>
      <c r="C111" s="1661" t="s">
        <v>1022</v>
      </c>
      <c r="D111" s="1642" t="s">
        <v>1004</v>
      </c>
    </row>
    <row r="112" spans="1:4" ht="15.75" thickBot="1" x14ac:dyDescent="0.3">
      <c r="A112" s="1655" t="s">
        <v>364</v>
      </c>
      <c r="B112" s="1656" t="s">
        <v>541</v>
      </c>
      <c r="C112" s="1662">
        <v>440140</v>
      </c>
      <c r="D112" s="1642" t="s">
        <v>1004</v>
      </c>
    </row>
    <row r="113" spans="1:4" ht="15.75" thickTop="1" x14ac:dyDescent="0.25">
      <c r="A113" s="1640">
        <v>4</v>
      </c>
      <c r="B113" s="1609" t="s">
        <v>1000</v>
      </c>
      <c r="C113" s="1641">
        <v>440130</v>
      </c>
      <c r="D113" s="1623" t="s">
        <v>1015</v>
      </c>
    </row>
    <row r="114" spans="1:4" x14ac:dyDescent="0.25">
      <c r="A114" s="1652">
        <v>4</v>
      </c>
      <c r="B114" s="1653" t="s">
        <v>43</v>
      </c>
      <c r="C114" s="1661">
        <v>440130</v>
      </c>
      <c r="D114" s="1623" t="s">
        <v>1015</v>
      </c>
    </row>
    <row r="115" spans="1:4" x14ac:dyDescent="0.25">
      <c r="A115" s="1652">
        <v>4</v>
      </c>
      <c r="B115" s="1653" t="s">
        <v>372</v>
      </c>
      <c r="C115" s="1663">
        <v>440139</v>
      </c>
      <c r="D115" s="1623" t="s">
        <v>1004</v>
      </c>
    </row>
    <row r="116" spans="1:4" ht="15.75" thickBot="1" x14ac:dyDescent="0.3">
      <c r="A116" s="1664">
        <v>4</v>
      </c>
      <c r="B116" s="1665" t="s">
        <v>541</v>
      </c>
      <c r="C116" s="1662">
        <v>440140</v>
      </c>
      <c r="D116" s="1642" t="s">
        <v>1015</v>
      </c>
    </row>
    <row r="117" spans="1:4" ht="15.75" thickTop="1" x14ac:dyDescent="0.25">
      <c r="A117" s="1640">
        <v>5</v>
      </c>
      <c r="B117" s="1609" t="s">
        <v>1000</v>
      </c>
      <c r="C117" s="1641">
        <v>440130</v>
      </c>
      <c r="D117" s="1623" t="s">
        <v>1015</v>
      </c>
    </row>
    <row r="118" spans="1:4" x14ac:dyDescent="0.25">
      <c r="A118" s="1652">
        <v>5</v>
      </c>
      <c r="B118" s="1653" t="s">
        <v>43</v>
      </c>
      <c r="C118" s="1661">
        <v>440130</v>
      </c>
      <c r="D118" s="1623" t="s">
        <v>1015</v>
      </c>
    </row>
    <row r="119" spans="1:4" x14ac:dyDescent="0.25">
      <c r="A119" s="1652">
        <v>5</v>
      </c>
      <c r="B119" s="1653" t="s">
        <v>372</v>
      </c>
      <c r="C119" s="1650">
        <v>440131</v>
      </c>
      <c r="D119" s="1623"/>
    </row>
    <row r="120" spans="1:4" x14ac:dyDescent="0.25">
      <c r="A120" s="1652">
        <v>5</v>
      </c>
      <c r="B120" s="1653" t="s">
        <v>372</v>
      </c>
      <c r="C120" s="1663">
        <v>440139</v>
      </c>
      <c r="D120" s="1623" t="s">
        <v>1004</v>
      </c>
    </row>
    <row r="121" spans="1:4" x14ac:dyDescent="0.25">
      <c r="A121" s="1652">
        <v>5</v>
      </c>
      <c r="B121" s="1653" t="s">
        <v>541</v>
      </c>
      <c r="C121" s="1650">
        <v>440131</v>
      </c>
      <c r="D121" s="1623"/>
    </row>
    <row r="122" spans="1:4" ht="15.75" thickBot="1" x14ac:dyDescent="0.3">
      <c r="A122" s="1664">
        <v>5</v>
      </c>
      <c r="B122" s="1665" t="s">
        <v>541</v>
      </c>
      <c r="C122" s="1657">
        <v>440139</v>
      </c>
      <c r="D122" s="1642"/>
    </row>
    <row r="123" spans="1:4" ht="15.75" thickTop="1" x14ac:dyDescent="0.25">
      <c r="A123" s="1640">
        <v>5.0999999999999996</v>
      </c>
      <c r="B123" s="1609" t="s">
        <v>1000</v>
      </c>
      <c r="C123" s="1641">
        <v>440130</v>
      </c>
      <c r="D123" s="1623" t="s">
        <v>1015</v>
      </c>
    </row>
    <row r="124" spans="1:4" x14ac:dyDescent="0.25">
      <c r="A124" s="1652">
        <v>5.0999999999999996</v>
      </c>
      <c r="B124" s="1653" t="s">
        <v>43</v>
      </c>
      <c r="C124" s="1661" t="s">
        <v>1023</v>
      </c>
      <c r="D124" s="1642" t="s">
        <v>1015</v>
      </c>
    </row>
    <row r="125" spans="1:4" x14ac:dyDescent="0.25">
      <c r="A125" s="1652">
        <v>5.0999999999999996</v>
      </c>
      <c r="B125" s="1653" t="s">
        <v>372</v>
      </c>
      <c r="C125" s="1654" t="s">
        <v>1024</v>
      </c>
      <c r="D125" s="1659"/>
    </row>
    <row r="126" spans="1:4" ht="15.75" thickBot="1" x14ac:dyDescent="0.3">
      <c r="A126" s="1655">
        <v>5.0999999999999996</v>
      </c>
      <c r="B126" s="1656" t="s">
        <v>541</v>
      </c>
      <c r="C126" s="1657" t="s">
        <v>1024</v>
      </c>
      <c r="D126" s="1618"/>
    </row>
    <row r="127" spans="1:4" ht="15.75" thickTop="1" x14ac:dyDescent="0.25">
      <c r="A127" s="1640">
        <v>5.2</v>
      </c>
      <c r="B127" s="1609" t="s">
        <v>1000</v>
      </c>
      <c r="C127" s="1641">
        <v>440130</v>
      </c>
      <c r="D127" s="1623" t="s">
        <v>1015</v>
      </c>
    </row>
    <row r="128" spans="1:4" x14ac:dyDescent="0.25">
      <c r="A128" s="1652">
        <v>5.2</v>
      </c>
      <c r="B128" s="1653" t="s">
        <v>43</v>
      </c>
      <c r="C128" s="1661" t="s">
        <v>1023</v>
      </c>
      <c r="D128" s="1642" t="s">
        <v>1015</v>
      </c>
    </row>
    <row r="129" spans="1:4" x14ac:dyDescent="0.25">
      <c r="A129" s="1652">
        <v>5.2</v>
      </c>
      <c r="B129" s="1653" t="s">
        <v>372</v>
      </c>
      <c r="C129" s="1661">
        <v>440139</v>
      </c>
      <c r="D129" s="1642" t="s">
        <v>1015</v>
      </c>
    </row>
    <row r="130" spans="1:4" ht="15.75" thickBot="1" x14ac:dyDescent="0.3">
      <c r="A130" s="1655">
        <v>5.2</v>
      </c>
      <c r="B130" s="1656" t="s">
        <v>541</v>
      </c>
      <c r="C130" s="1657">
        <v>440139</v>
      </c>
      <c r="D130" s="1659"/>
    </row>
    <row r="131" spans="1:4" ht="15.75" thickTop="1" x14ac:dyDescent="0.25">
      <c r="A131" s="1666">
        <v>6</v>
      </c>
      <c r="B131" s="1667" t="s">
        <v>1000</v>
      </c>
      <c r="C131" s="1668">
        <v>4406</v>
      </c>
      <c r="D131" s="1659"/>
    </row>
    <row r="132" spans="1:4" x14ac:dyDescent="0.25">
      <c r="A132" s="1652">
        <v>6</v>
      </c>
      <c r="B132" s="1653" t="s">
        <v>1000</v>
      </c>
      <c r="C132" s="1654">
        <v>4407</v>
      </c>
      <c r="D132" s="1659"/>
    </row>
    <row r="133" spans="1:4" x14ac:dyDescent="0.25">
      <c r="A133" s="1652">
        <v>6</v>
      </c>
      <c r="B133" s="1653" t="s">
        <v>43</v>
      </c>
      <c r="C133" s="1654">
        <v>4406</v>
      </c>
      <c r="D133" s="1659"/>
    </row>
    <row r="134" spans="1:4" x14ac:dyDescent="0.25">
      <c r="A134" s="1652">
        <v>6</v>
      </c>
      <c r="B134" s="1653" t="s">
        <v>43</v>
      </c>
      <c r="C134" s="1660">
        <v>4407</v>
      </c>
      <c r="D134" s="1659"/>
    </row>
    <row r="135" spans="1:4" x14ac:dyDescent="0.25">
      <c r="A135" s="1652">
        <v>6</v>
      </c>
      <c r="B135" s="1653" t="s">
        <v>372</v>
      </c>
      <c r="C135" s="1660">
        <v>4406</v>
      </c>
      <c r="D135" s="1659"/>
    </row>
    <row r="136" spans="1:4" x14ac:dyDescent="0.25">
      <c r="A136" s="1652">
        <v>6</v>
      </c>
      <c r="B136" s="1653" t="s">
        <v>372</v>
      </c>
      <c r="C136" s="1660">
        <v>4407</v>
      </c>
      <c r="D136" s="1659"/>
    </row>
    <row r="137" spans="1:4" x14ac:dyDescent="0.25">
      <c r="A137" s="1652">
        <v>6</v>
      </c>
      <c r="B137" s="1653" t="s">
        <v>541</v>
      </c>
      <c r="C137" s="1650">
        <v>4406</v>
      </c>
      <c r="D137" s="1659"/>
    </row>
    <row r="138" spans="1:4" ht="15.75" thickBot="1" x14ac:dyDescent="0.3">
      <c r="A138" s="1664">
        <v>6</v>
      </c>
      <c r="B138" s="1665" t="s">
        <v>541</v>
      </c>
      <c r="C138" s="1657">
        <v>4407</v>
      </c>
      <c r="D138" s="1659"/>
    </row>
    <row r="139" spans="1:4" ht="15.75" thickTop="1" x14ac:dyDescent="0.25">
      <c r="A139" s="1666" t="s">
        <v>447</v>
      </c>
      <c r="B139" s="1667" t="s">
        <v>1000</v>
      </c>
      <c r="C139" s="1669">
        <v>440610</v>
      </c>
      <c r="D139" s="1642" t="s">
        <v>1015</v>
      </c>
    </row>
    <row r="140" spans="1:4" x14ac:dyDescent="0.25">
      <c r="A140" s="1652" t="s">
        <v>447</v>
      </c>
      <c r="B140" s="1653" t="s">
        <v>1000</v>
      </c>
      <c r="C140" s="1661">
        <v>440690</v>
      </c>
      <c r="D140" s="1642" t="s">
        <v>1015</v>
      </c>
    </row>
    <row r="141" spans="1:4" x14ac:dyDescent="0.25">
      <c r="A141" s="1652" t="s">
        <v>447</v>
      </c>
      <c r="B141" s="1653" t="s">
        <v>1000</v>
      </c>
      <c r="C141" s="1654">
        <v>440710</v>
      </c>
      <c r="D141" s="1618"/>
    </row>
    <row r="142" spans="1:4" x14ac:dyDescent="0.25">
      <c r="A142" s="1652" t="s">
        <v>447</v>
      </c>
      <c r="B142" s="1653" t="s">
        <v>43</v>
      </c>
      <c r="C142" s="1661">
        <v>440610</v>
      </c>
      <c r="D142" s="1623" t="s">
        <v>1004</v>
      </c>
    </row>
    <row r="143" spans="1:4" x14ac:dyDescent="0.25">
      <c r="A143" s="1652" t="s">
        <v>447</v>
      </c>
      <c r="B143" s="1653" t="s">
        <v>43</v>
      </c>
      <c r="C143" s="1661">
        <v>440690</v>
      </c>
      <c r="D143" s="1623" t="s">
        <v>1004</v>
      </c>
    </row>
    <row r="144" spans="1:4" x14ac:dyDescent="0.25">
      <c r="A144" s="1652" t="s">
        <v>447</v>
      </c>
      <c r="B144" s="1653" t="s">
        <v>43</v>
      </c>
      <c r="C144" s="1654">
        <v>440710</v>
      </c>
      <c r="D144" s="1618"/>
    </row>
    <row r="145" spans="1:4" x14ac:dyDescent="0.25">
      <c r="A145" s="1652" t="s">
        <v>447</v>
      </c>
      <c r="B145" s="1653" t="s">
        <v>372</v>
      </c>
      <c r="C145" s="1661">
        <v>440610</v>
      </c>
      <c r="D145" s="1623" t="s">
        <v>1004</v>
      </c>
    </row>
    <row r="146" spans="1:4" x14ac:dyDescent="0.25">
      <c r="A146" s="1652" t="s">
        <v>447</v>
      </c>
      <c r="B146" s="1653" t="s">
        <v>372</v>
      </c>
      <c r="C146" s="1661">
        <v>440690</v>
      </c>
      <c r="D146" s="1623" t="s">
        <v>1004</v>
      </c>
    </row>
    <row r="147" spans="1:4" x14ac:dyDescent="0.25">
      <c r="A147" s="1652" t="s">
        <v>447</v>
      </c>
      <c r="B147" s="1653" t="s">
        <v>372</v>
      </c>
      <c r="C147" s="1654">
        <v>440710</v>
      </c>
      <c r="D147" s="1618"/>
    </row>
    <row r="148" spans="1:4" x14ac:dyDescent="0.25">
      <c r="A148" s="1652" t="s">
        <v>447</v>
      </c>
      <c r="B148" s="1653" t="s">
        <v>541</v>
      </c>
      <c r="C148" s="1654">
        <v>440611</v>
      </c>
      <c r="D148" s="1618"/>
    </row>
    <row r="149" spans="1:4" x14ac:dyDescent="0.25">
      <c r="A149" s="1652" t="s">
        <v>447</v>
      </c>
      <c r="B149" s="1653" t="s">
        <v>541</v>
      </c>
      <c r="C149" s="1654">
        <v>440691</v>
      </c>
      <c r="D149" s="1618"/>
    </row>
    <row r="150" spans="1:4" x14ac:dyDescent="0.25">
      <c r="A150" s="1652" t="s">
        <v>447</v>
      </c>
      <c r="B150" s="1653" t="s">
        <v>541</v>
      </c>
      <c r="C150" s="1654">
        <v>440711</v>
      </c>
      <c r="D150" s="1618"/>
    </row>
    <row r="151" spans="1:4" x14ac:dyDescent="0.25">
      <c r="A151" s="1652" t="s">
        <v>447</v>
      </c>
      <c r="B151" s="1653" t="s">
        <v>541</v>
      </c>
      <c r="C151" s="1654">
        <v>440712</v>
      </c>
      <c r="D151" s="1618"/>
    </row>
    <row r="152" spans="1:4" ht="15.75" thickBot="1" x14ac:dyDescent="0.3">
      <c r="A152" s="1652" t="s">
        <v>447</v>
      </c>
      <c r="B152" s="1653" t="s">
        <v>541</v>
      </c>
      <c r="C152" s="1654">
        <v>440719</v>
      </c>
      <c r="D152" s="1623"/>
    </row>
    <row r="153" spans="1:4" ht="15.75" thickTop="1" x14ac:dyDescent="0.25">
      <c r="A153" s="1666" t="s">
        <v>448</v>
      </c>
      <c r="B153" s="1667" t="s">
        <v>1000</v>
      </c>
      <c r="C153" s="1669">
        <v>440610</v>
      </c>
      <c r="D153" s="1642" t="s">
        <v>1015</v>
      </c>
    </row>
    <row r="154" spans="1:4" x14ac:dyDescent="0.25">
      <c r="A154" s="1652" t="s">
        <v>448</v>
      </c>
      <c r="B154" s="1653" t="s">
        <v>1000</v>
      </c>
      <c r="C154" s="1661">
        <v>440690</v>
      </c>
      <c r="D154" s="1642" t="s">
        <v>1015</v>
      </c>
    </row>
    <row r="155" spans="1:4" x14ac:dyDescent="0.25">
      <c r="A155" s="1652" t="s">
        <v>448</v>
      </c>
      <c r="B155" s="1653" t="s">
        <v>1000</v>
      </c>
      <c r="C155" s="1654">
        <v>440724</v>
      </c>
      <c r="D155" s="1618"/>
    </row>
    <row r="156" spans="1:4" x14ac:dyDescent="0.25">
      <c r="A156" s="1652" t="s">
        <v>448</v>
      </c>
      <c r="B156" s="1653" t="s">
        <v>1000</v>
      </c>
      <c r="C156" s="1654">
        <v>440725</v>
      </c>
      <c r="D156" s="1618"/>
    </row>
    <row r="157" spans="1:4" x14ac:dyDescent="0.25">
      <c r="A157" s="1652" t="s">
        <v>448</v>
      </c>
      <c r="B157" s="1653" t="s">
        <v>1000</v>
      </c>
      <c r="C157" s="1654">
        <v>440726</v>
      </c>
      <c r="D157" s="1618"/>
    </row>
    <row r="158" spans="1:4" x14ac:dyDescent="0.25">
      <c r="A158" s="1652" t="s">
        <v>448</v>
      </c>
      <c r="B158" s="1653" t="s">
        <v>1000</v>
      </c>
      <c r="C158" s="1654">
        <v>440729</v>
      </c>
      <c r="D158" s="1618"/>
    </row>
    <row r="159" spans="1:4" x14ac:dyDescent="0.25">
      <c r="A159" s="1652" t="s">
        <v>448</v>
      </c>
      <c r="B159" s="1653" t="s">
        <v>1000</v>
      </c>
      <c r="C159" s="1654">
        <v>440791</v>
      </c>
      <c r="D159" s="1618"/>
    </row>
    <row r="160" spans="1:4" x14ac:dyDescent="0.25">
      <c r="A160" s="1652" t="s">
        <v>448</v>
      </c>
      <c r="B160" s="1653" t="s">
        <v>1000</v>
      </c>
      <c r="C160" s="1654">
        <v>440792</v>
      </c>
      <c r="D160" s="1618"/>
    </row>
    <row r="161" spans="1:4" x14ac:dyDescent="0.25">
      <c r="A161" s="1652" t="s">
        <v>448</v>
      </c>
      <c r="B161" s="1653" t="s">
        <v>1000</v>
      </c>
      <c r="C161" s="1654">
        <v>440799</v>
      </c>
      <c r="D161" s="1618"/>
    </row>
    <row r="162" spans="1:4" x14ac:dyDescent="0.25">
      <c r="A162" s="1652" t="s">
        <v>448</v>
      </c>
      <c r="B162" s="1653" t="s">
        <v>43</v>
      </c>
      <c r="C162" s="1661">
        <v>440610</v>
      </c>
      <c r="D162" s="1623" t="s">
        <v>1004</v>
      </c>
    </row>
    <row r="163" spans="1:4" x14ac:dyDescent="0.25">
      <c r="A163" s="1652" t="s">
        <v>448</v>
      </c>
      <c r="B163" s="1653" t="s">
        <v>43</v>
      </c>
      <c r="C163" s="1661">
        <v>440690</v>
      </c>
      <c r="D163" s="1623" t="s">
        <v>1004</v>
      </c>
    </row>
    <row r="164" spans="1:4" x14ac:dyDescent="0.25">
      <c r="A164" s="1616" t="s">
        <v>448</v>
      </c>
      <c r="B164" s="1617" t="s">
        <v>43</v>
      </c>
      <c r="C164" s="1647" t="s">
        <v>1025</v>
      </c>
      <c r="D164" s="1618"/>
    </row>
    <row r="165" spans="1:4" x14ac:dyDescent="0.25">
      <c r="A165" s="1619" t="s">
        <v>448</v>
      </c>
      <c r="B165" s="1620" t="s">
        <v>43</v>
      </c>
      <c r="C165" s="1660" t="s">
        <v>1026</v>
      </c>
      <c r="D165" s="1618"/>
    </row>
    <row r="166" spans="1:4" x14ac:dyDescent="0.25">
      <c r="A166" s="1619" t="s">
        <v>448</v>
      </c>
      <c r="B166" s="1620" t="s">
        <v>43</v>
      </c>
      <c r="C166" s="1660" t="s">
        <v>1027</v>
      </c>
      <c r="D166" s="1618"/>
    </row>
    <row r="167" spans="1:4" x14ac:dyDescent="0.25">
      <c r="A167" s="1619" t="s">
        <v>448</v>
      </c>
      <c r="B167" s="1620" t="s">
        <v>43</v>
      </c>
      <c r="C167" s="1660" t="s">
        <v>1028</v>
      </c>
      <c r="D167" s="1618"/>
    </row>
    <row r="168" spans="1:4" x14ac:dyDescent="0.25">
      <c r="A168" s="1619" t="s">
        <v>448</v>
      </c>
      <c r="B168" s="1620" t="s">
        <v>43</v>
      </c>
      <c r="C168" s="1660" t="s">
        <v>1029</v>
      </c>
      <c r="D168" s="1618"/>
    </row>
    <row r="169" spans="1:4" x14ac:dyDescent="0.25">
      <c r="A169" s="1619" t="s">
        <v>448</v>
      </c>
      <c r="B169" s="1620" t="s">
        <v>43</v>
      </c>
      <c r="C169" s="1660" t="s">
        <v>1030</v>
      </c>
      <c r="D169" s="1618"/>
    </row>
    <row r="170" spans="1:4" x14ac:dyDescent="0.25">
      <c r="A170" s="1619" t="s">
        <v>448</v>
      </c>
      <c r="B170" s="1620" t="s">
        <v>43</v>
      </c>
      <c r="C170" s="1660" t="s">
        <v>1031</v>
      </c>
      <c r="D170" s="1618"/>
    </row>
    <row r="171" spans="1:4" x14ac:dyDescent="0.25">
      <c r="A171" s="1619" t="s">
        <v>448</v>
      </c>
      <c r="B171" s="1620" t="s">
        <v>43</v>
      </c>
      <c r="C171" s="1660" t="s">
        <v>1032</v>
      </c>
      <c r="D171" s="1618"/>
    </row>
    <row r="172" spans="1:4" x14ac:dyDescent="0.25">
      <c r="A172" s="1619" t="s">
        <v>448</v>
      </c>
      <c r="B172" s="1620" t="s">
        <v>43</v>
      </c>
      <c r="C172" s="1660" t="s">
        <v>1033</v>
      </c>
      <c r="D172" s="1618"/>
    </row>
    <row r="173" spans="1:4" x14ac:dyDescent="0.25">
      <c r="A173" s="1619" t="s">
        <v>448</v>
      </c>
      <c r="B173" s="1620" t="s">
        <v>43</v>
      </c>
      <c r="C173" s="1660" t="s">
        <v>1034</v>
      </c>
      <c r="D173" s="1618"/>
    </row>
    <row r="174" spans="1:4" x14ac:dyDescent="0.25">
      <c r="A174" s="1619" t="s">
        <v>448</v>
      </c>
      <c r="B174" s="1620" t="s">
        <v>43</v>
      </c>
      <c r="C174" s="1660" t="s">
        <v>1035</v>
      </c>
      <c r="D174" s="1618"/>
    </row>
    <row r="175" spans="1:4" x14ac:dyDescent="0.25">
      <c r="A175" s="1619" t="s">
        <v>448</v>
      </c>
      <c r="B175" s="1620" t="s">
        <v>43</v>
      </c>
      <c r="C175" s="1660" t="s">
        <v>1036</v>
      </c>
      <c r="D175" s="1618"/>
    </row>
    <row r="176" spans="1:4" x14ac:dyDescent="0.25">
      <c r="A176" s="1619" t="s">
        <v>448</v>
      </c>
      <c r="B176" s="1620" t="s">
        <v>43</v>
      </c>
      <c r="C176" s="1660" t="s">
        <v>1037</v>
      </c>
      <c r="D176" s="1618"/>
    </row>
    <row r="177" spans="1:4" x14ac:dyDescent="0.25">
      <c r="A177" s="1619" t="s">
        <v>448</v>
      </c>
      <c r="B177" s="1620" t="s">
        <v>372</v>
      </c>
      <c r="C177" s="1670">
        <v>440610</v>
      </c>
      <c r="D177" s="1623" t="s">
        <v>1004</v>
      </c>
    </row>
    <row r="178" spans="1:4" x14ac:dyDescent="0.25">
      <c r="A178" s="1619" t="s">
        <v>448</v>
      </c>
      <c r="B178" s="1620" t="s">
        <v>372</v>
      </c>
      <c r="C178" s="1670">
        <v>440690</v>
      </c>
      <c r="D178" s="1623" t="s">
        <v>1004</v>
      </c>
    </row>
    <row r="179" spans="1:4" x14ac:dyDescent="0.25">
      <c r="A179" s="1619" t="s">
        <v>448</v>
      </c>
      <c r="B179" s="1620" t="s">
        <v>372</v>
      </c>
      <c r="C179" s="1660" t="s">
        <v>1025</v>
      </c>
      <c r="D179" s="1618"/>
    </row>
    <row r="180" spans="1:4" x14ac:dyDescent="0.25">
      <c r="A180" s="1619" t="s">
        <v>448</v>
      </c>
      <c r="B180" s="1620" t="s">
        <v>372</v>
      </c>
      <c r="C180" s="1660" t="s">
        <v>1026</v>
      </c>
      <c r="D180" s="1618"/>
    </row>
    <row r="181" spans="1:4" x14ac:dyDescent="0.25">
      <c r="A181" s="1619" t="s">
        <v>448</v>
      </c>
      <c r="B181" s="1620" t="s">
        <v>372</v>
      </c>
      <c r="C181" s="1660" t="s">
        <v>1027</v>
      </c>
      <c r="D181" s="1618"/>
    </row>
    <row r="182" spans="1:4" x14ac:dyDescent="0.25">
      <c r="A182" s="1619" t="s">
        <v>448</v>
      </c>
      <c r="B182" s="1620" t="s">
        <v>372</v>
      </c>
      <c r="C182" s="1660" t="s">
        <v>1028</v>
      </c>
      <c r="D182" s="1618"/>
    </row>
    <row r="183" spans="1:4" x14ac:dyDescent="0.25">
      <c r="A183" s="1619" t="s">
        <v>448</v>
      </c>
      <c r="B183" s="1620" t="s">
        <v>372</v>
      </c>
      <c r="C183" s="1660" t="s">
        <v>1029</v>
      </c>
      <c r="D183" s="1618"/>
    </row>
    <row r="184" spans="1:4" x14ac:dyDescent="0.25">
      <c r="A184" s="1619" t="s">
        <v>448</v>
      </c>
      <c r="B184" s="1620" t="s">
        <v>372</v>
      </c>
      <c r="C184" s="1660" t="s">
        <v>1030</v>
      </c>
      <c r="D184" s="1618"/>
    </row>
    <row r="185" spans="1:4" x14ac:dyDescent="0.25">
      <c r="A185" s="1619" t="s">
        <v>448</v>
      </c>
      <c r="B185" s="1620" t="s">
        <v>372</v>
      </c>
      <c r="C185" s="1660" t="s">
        <v>1031</v>
      </c>
      <c r="D185" s="1618"/>
    </row>
    <row r="186" spans="1:4" x14ac:dyDescent="0.25">
      <c r="A186" s="1619" t="s">
        <v>448</v>
      </c>
      <c r="B186" s="1620" t="s">
        <v>372</v>
      </c>
      <c r="C186" s="1660" t="s">
        <v>1032</v>
      </c>
      <c r="D186" s="1618"/>
    </row>
    <row r="187" spans="1:4" x14ac:dyDescent="0.25">
      <c r="A187" s="1619" t="s">
        <v>448</v>
      </c>
      <c r="B187" s="1620" t="s">
        <v>372</v>
      </c>
      <c r="C187" s="1660" t="s">
        <v>1033</v>
      </c>
      <c r="D187" s="1618"/>
    </row>
    <row r="188" spans="1:4" x14ac:dyDescent="0.25">
      <c r="A188" s="1619" t="s">
        <v>448</v>
      </c>
      <c r="B188" s="1620" t="s">
        <v>372</v>
      </c>
      <c r="C188" s="1660" t="s">
        <v>1034</v>
      </c>
      <c r="D188" s="1618"/>
    </row>
    <row r="189" spans="1:4" x14ac:dyDescent="0.25">
      <c r="A189" s="1619" t="s">
        <v>448</v>
      </c>
      <c r="B189" s="1620" t="s">
        <v>372</v>
      </c>
      <c r="C189" s="1660" t="s">
        <v>1035</v>
      </c>
      <c r="D189" s="1618"/>
    </row>
    <row r="190" spans="1:4" x14ac:dyDescent="0.25">
      <c r="A190" s="1619" t="s">
        <v>448</v>
      </c>
      <c r="B190" s="1620" t="s">
        <v>372</v>
      </c>
      <c r="C190" s="1660" t="s">
        <v>1036</v>
      </c>
      <c r="D190" s="1618"/>
    </row>
    <row r="191" spans="1:4" x14ac:dyDescent="0.25">
      <c r="A191" s="1619" t="s">
        <v>448</v>
      </c>
      <c r="B191" s="1649" t="s">
        <v>372</v>
      </c>
      <c r="C191" s="1650" t="s">
        <v>1037</v>
      </c>
      <c r="D191" s="1618"/>
    </row>
    <row r="192" spans="1:4" x14ac:dyDescent="0.25">
      <c r="A192" s="1619" t="s">
        <v>448</v>
      </c>
      <c r="B192" s="1649" t="s">
        <v>541</v>
      </c>
      <c r="C192" s="1650">
        <v>4406.12</v>
      </c>
      <c r="D192" s="1618"/>
    </row>
    <row r="193" spans="1:4" x14ac:dyDescent="0.25">
      <c r="A193" s="1619" t="s">
        <v>448</v>
      </c>
      <c r="B193" s="1649" t="s">
        <v>541</v>
      </c>
      <c r="C193" s="1650">
        <v>4406.92</v>
      </c>
      <c r="D193" s="1618"/>
    </row>
    <row r="194" spans="1:4" x14ac:dyDescent="0.25">
      <c r="A194" s="1619" t="s">
        <v>448</v>
      </c>
      <c r="B194" s="1649" t="s">
        <v>541</v>
      </c>
      <c r="C194" s="1650">
        <v>4407.21</v>
      </c>
      <c r="D194" s="1618"/>
    </row>
    <row r="195" spans="1:4" x14ac:dyDescent="0.25">
      <c r="A195" s="1619" t="s">
        <v>448</v>
      </c>
      <c r="B195" s="1649" t="s">
        <v>541</v>
      </c>
      <c r="C195" s="1650">
        <v>4407.22</v>
      </c>
      <c r="D195" s="1618"/>
    </row>
    <row r="196" spans="1:4" x14ac:dyDescent="0.25">
      <c r="A196" s="1619" t="s">
        <v>448</v>
      </c>
      <c r="B196" s="1649" t="s">
        <v>541</v>
      </c>
      <c r="C196" s="1650">
        <v>4407.25</v>
      </c>
      <c r="D196" s="1618"/>
    </row>
    <row r="197" spans="1:4" x14ac:dyDescent="0.25">
      <c r="A197" s="1619" t="s">
        <v>448</v>
      </c>
      <c r="B197" s="1649" t="s">
        <v>541</v>
      </c>
      <c r="C197" s="1650">
        <v>4407.26</v>
      </c>
      <c r="D197" s="1618"/>
    </row>
    <row r="198" spans="1:4" x14ac:dyDescent="0.25">
      <c r="A198" s="1619" t="s">
        <v>448</v>
      </c>
      <c r="B198" s="1649" t="s">
        <v>541</v>
      </c>
      <c r="C198" s="1650">
        <v>4407.2700000000004</v>
      </c>
      <c r="D198" s="1618"/>
    </row>
    <row r="199" spans="1:4" x14ac:dyDescent="0.25">
      <c r="A199" s="1619" t="s">
        <v>448</v>
      </c>
      <c r="B199" s="1649" t="s">
        <v>541</v>
      </c>
      <c r="C199" s="1650">
        <v>4407.28</v>
      </c>
      <c r="D199" s="1618"/>
    </row>
    <row r="200" spans="1:4" x14ac:dyDescent="0.25">
      <c r="A200" s="1619" t="s">
        <v>448</v>
      </c>
      <c r="B200" s="1649" t="s">
        <v>541</v>
      </c>
      <c r="C200" s="1650">
        <v>4407.29</v>
      </c>
      <c r="D200" s="1618"/>
    </row>
    <row r="201" spans="1:4" x14ac:dyDescent="0.25">
      <c r="A201" s="1619" t="s">
        <v>448</v>
      </c>
      <c r="B201" s="1649" t="s">
        <v>541</v>
      </c>
      <c r="C201" s="1650">
        <v>4407.91</v>
      </c>
      <c r="D201" s="1618"/>
    </row>
    <row r="202" spans="1:4" x14ac:dyDescent="0.25">
      <c r="A202" s="1619" t="s">
        <v>448</v>
      </c>
      <c r="B202" s="1649" t="s">
        <v>541</v>
      </c>
      <c r="C202" s="1650">
        <v>4407.92</v>
      </c>
      <c r="D202" s="1618"/>
    </row>
    <row r="203" spans="1:4" x14ac:dyDescent="0.25">
      <c r="A203" s="1619" t="s">
        <v>448</v>
      </c>
      <c r="B203" s="1649" t="s">
        <v>541</v>
      </c>
      <c r="C203" s="1650">
        <v>4407.93</v>
      </c>
      <c r="D203" s="1618"/>
    </row>
    <row r="204" spans="1:4" x14ac:dyDescent="0.25">
      <c r="A204" s="1619" t="s">
        <v>448</v>
      </c>
      <c r="B204" s="1649" t="s">
        <v>541</v>
      </c>
      <c r="C204" s="1650">
        <v>4407.9399999999996</v>
      </c>
      <c r="D204" s="1618"/>
    </row>
    <row r="205" spans="1:4" x14ac:dyDescent="0.25">
      <c r="A205" s="1619" t="s">
        <v>448</v>
      </c>
      <c r="B205" s="1649" t="s">
        <v>541</v>
      </c>
      <c r="C205" s="1650">
        <v>4407.95</v>
      </c>
      <c r="D205" s="1618"/>
    </row>
    <row r="206" spans="1:4" x14ac:dyDescent="0.25">
      <c r="A206" s="1619" t="s">
        <v>448</v>
      </c>
      <c r="B206" s="1649" t="s">
        <v>541</v>
      </c>
      <c r="C206" s="1650">
        <v>4407.96</v>
      </c>
      <c r="D206" s="1618"/>
    </row>
    <row r="207" spans="1:4" x14ac:dyDescent="0.25">
      <c r="A207" s="1619" t="s">
        <v>448</v>
      </c>
      <c r="B207" s="1649" t="s">
        <v>541</v>
      </c>
      <c r="C207" s="1650">
        <v>4407.97</v>
      </c>
      <c r="D207" s="1618"/>
    </row>
    <row r="208" spans="1:4" ht="15.75" thickBot="1" x14ac:dyDescent="0.3">
      <c r="A208" s="1655" t="s">
        <v>448</v>
      </c>
      <c r="B208" s="1656" t="s">
        <v>541</v>
      </c>
      <c r="C208" s="1657">
        <v>4407.99</v>
      </c>
      <c r="D208" s="1618"/>
    </row>
    <row r="209" spans="1:4" ht="15.75" thickTop="1" x14ac:dyDescent="0.25">
      <c r="A209" s="1652" t="s">
        <v>449</v>
      </c>
      <c r="B209" s="1653" t="s">
        <v>1000</v>
      </c>
      <c r="C209" s="1661">
        <v>440610</v>
      </c>
      <c r="D209" s="1642" t="s">
        <v>1004</v>
      </c>
    </row>
    <row r="210" spans="1:4" x14ac:dyDescent="0.25">
      <c r="A210" s="1652" t="s">
        <v>449</v>
      </c>
      <c r="B210" s="1653" t="s">
        <v>1000</v>
      </c>
      <c r="C210" s="1661">
        <v>440690</v>
      </c>
      <c r="D210" s="1642" t="s">
        <v>1004</v>
      </c>
    </row>
    <row r="211" spans="1:4" x14ac:dyDescent="0.25">
      <c r="A211" s="1652" t="s">
        <v>449</v>
      </c>
      <c r="B211" s="1653" t="s">
        <v>1000</v>
      </c>
      <c r="C211" s="1654">
        <v>440724</v>
      </c>
      <c r="D211" s="1618"/>
    </row>
    <row r="212" spans="1:4" x14ac:dyDescent="0.25">
      <c r="A212" s="1652" t="s">
        <v>449</v>
      </c>
      <c r="B212" s="1653" t="s">
        <v>1000</v>
      </c>
      <c r="C212" s="1654">
        <v>440725</v>
      </c>
      <c r="D212" s="1618"/>
    </row>
    <row r="213" spans="1:4" x14ac:dyDescent="0.25">
      <c r="A213" s="1652" t="s">
        <v>449</v>
      </c>
      <c r="B213" s="1653" t="s">
        <v>1000</v>
      </c>
      <c r="C213" s="1654">
        <v>440726</v>
      </c>
      <c r="D213" s="1618"/>
    </row>
    <row r="214" spans="1:4" x14ac:dyDescent="0.25">
      <c r="A214" s="1652" t="s">
        <v>449</v>
      </c>
      <c r="B214" s="1653" t="s">
        <v>1000</v>
      </c>
      <c r="C214" s="1654">
        <v>440729</v>
      </c>
      <c r="D214" s="1618"/>
    </row>
    <row r="215" spans="1:4" x14ac:dyDescent="0.25">
      <c r="A215" s="1652" t="s">
        <v>449</v>
      </c>
      <c r="B215" s="1653" t="s">
        <v>1000</v>
      </c>
      <c r="C215" s="1661">
        <v>440799</v>
      </c>
      <c r="D215" s="1642" t="s">
        <v>1015</v>
      </c>
    </row>
    <row r="216" spans="1:4" x14ac:dyDescent="0.25">
      <c r="A216" s="1652" t="s">
        <v>449</v>
      </c>
      <c r="B216" s="1653" t="s">
        <v>43</v>
      </c>
      <c r="C216" s="1661">
        <v>440610</v>
      </c>
      <c r="D216" s="1642" t="s">
        <v>1004</v>
      </c>
    </row>
    <row r="217" spans="1:4" x14ac:dyDescent="0.25">
      <c r="A217" s="1652" t="s">
        <v>449</v>
      </c>
      <c r="B217" s="1653" t="s">
        <v>43</v>
      </c>
      <c r="C217" s="1661">
        <v>440690</v>
      </c>
      <c r="D217" s="1642" t="s">
        <v>1004</v>
      </c>
    </row>
    <row r="218" spans="1:4" x14ac:dyDescent="0.25">
      <c r="A218" s="1619" t="s">
        <v>449</v>
      </c>
      <c r="B218" s="1620" t="s">
        <v>43</v>
      </c>
      <c r="C218" s="1660" t="s">
        <v>1025</v>
      </c>
      <c r="D218" s="1618"/>
    </row>
    <row r="219" spans="1:4" x14ac:dyDescent="0.25">
      <c r="A219" s="1619" t="s">
        <v>449</v>
      </c>
      <c r="B219" s="1620" t="s">
        <v>43</v>
      </c>
      <c r="C219" s="1660" t="s">
        <v>1026</v>
      </c>
      <c r="D219" s="1618"/>
    </row>
    <row r="220" spans="1:4" x14ac:dyDescent="0.25">
      <c r="A220" s="1619" t="s">
        <v>449</v>
      </c>
      <c r="B220" s="1620" t="s">
        <v>43</v>
      </c>
      <c r="C220" s="1660" t="s">
        <v>1027</v>
      </c>
      <c r="D220" s="1618"/>
    </row>
    <row r="221" spans="1:4" x14ac:dyDescent="0.25">
      <c r="A221" s="1619" t="s">
        <v>449</v>
      </c>
      <c r="B221" s="1620" t="s">
        <v>43</v>
      </c>
      <c r="C221" s="1660" t="s">
        <v>1028</v>
      </c>
      <c r="D221" s="1618"/>
    </row>
    <row r="222" spans="1:4" x14ac:dyDescent="0.25">
      <c r="A222" s="1619" t="s">
        <v>449</v>
      </c>
      <c r="B222" s="1620" t="s">
        <v>43</v>
      </c>
      <c r="C222" s="1660" t="s">
        <v>1029</v>
      </c>
      <c r="D222" s="1618"/>
    </row>
    <row r="223" spans="1:4" x14ac:dyDescent="0.25">
      <c r="A223" s="1619" t="s">
        <v>449</v>
      </c>
      <c r="B223" s="1620" t="s">
        <v>43</v>
      </c>
      <c r="C223" s="1660" t="s">
        <v>1030</v>
      </c>
      <c r="D223" s="1618"/>
    </row>
    <row r="224" spans="1:4" x14ac:dyDescent="0.25">
      <c r="A224" s="1619" t="s">
        <v>449</v>
      </c>
      <c r="B224" s="1620" t="s">
        <v>43</v>
      </c>
      <c r="C224" s="1660" t="s">
        <v>1031</v>
      </c>
      <c r="D224" s="1618"/>
    </row>
    <row r="225" spans="1:4" x14ac:dyDescent="0.25">
      <c r="A225" s="1619" t="s">
        <v>449</v>
      </c>
      <c r="B225" s="1620" t="s">
        <v>43</v>
      </c>
      <c r="C225" s="1670" t="s">
        <v>1037</v>
      </c>
      <c r="D225" s="1642" t="s">
        <v>1015</v>
      </c>
    </row>
    <row r="226" spans="1:4" x14ac:dyDescent="0.25">
      <c r="A226" s="1619" t="s">
        <v>449</v>
      </c>
      <c r="B226" s="1620" t="s">
        <v>372</v>
      </c>
      <c r="C226" s="1670">
        <v>440610</v>
      </c>
      <c r="D226" s="1642" t="s">
        <v>1004</v>
      </c>
    </row>
    <row r="227" spans="1:4" x14ac:dyDescent="0.25">
      <c r="A227" s="1619" t="s">
        <v>449</v>
      </c>
      <c r="B227" s="1620" t="s">
        <v>372</v>
      </c>
      <c r="C227" s="1670">
        <v>440690</v>
      </c>
      <c r="D227" s="1642" t="s">
        <v>1004</v>
      </c>
    </row>
    <row r="228" spans="1:4" x14ac:dyDescent="0.25">
      <c r="A228" s="1619" t="s">
        <v>449</v>
      </c>
      <c r="B228" s="1620" t="s">
        <v>372</v>
      </c>
      <c r="C228" s="1660" t="s">
        <v>1025</v>
      </c>
      <c r="D228" s="1618"/>
    </row>
    <row r="229" spans="1:4" x14ac:dyDescent="0.25">
      <c r="A229" s="1619" t="s">
        <v>449</v>
      </c>
      <c r="B229" s="1620" t="s">
        <v>372</v>
      </c>
      <c r="C229" s="1660" t="s">
        <v>1026</v>
      </c>
      <c r="D229" s="1618"/>
    </row>
    <row r="230" spans="1:4" x14ac:dyDescent="0.25">
      <c r="A230" s="1619" t="s">
        <v>449</v>
      </c>
      <c r="B230" s="1620" t="s">
        <v>372</v>
      </c>
      <c r="C230" s="1660" t="s">
        <v>1027</v>
      </c>
      <c r="D230" s="1618"/>
    </row>
    <row r="231" spans="1:4" x14ac:dyDescent="0.25">
      <c r="A231" s="1619" t="s">
        <v>449</v>
      </c>
      <c r="B231" s="1620" t="s">
        <v>372</v>
      </c>
      <c r="C231" s="1660" t="s">
        <v>1028</v>
      </c>
      <c r="D231" s="1618"/>
    </row>
    <row r="232" spans="1:4" x14ac:dyDescent="0.25">
      <c r="A232" s="1619" t="s">
        <v>449</v>
      </c>
      <c r="B232" s="1620" t="s">
        <v>372</v>
      </c>
      <c r="C232" s="1660" t="s">
        <v>1029</v>
      </c>
      <c r="D232" s="1618"/>
    </row>
    <row r="233" spans="1:4" x14ac:dyDescent="0.25">
      <c r="A233" s="1619" t="s">
        <v>449</v>
      </c>
      <c r="B233" s="1620" t="s">
        <v>372</v>
      </c>
      <c r="C233" s="1660" t="s">
        <v>1030</v>
      </c>
      <c r="D233" s="1618"/>
    </row>
    <row r="234" spans="1:4" x14ac:dyDescent="0.25">
      <c r="A234" s="1619" t="s">
        <v>449</v>
      </c>
      <c r="B234" s="1620" t="s">
        <v>372</v>
      </c>
      <c r="C234" s="1660" t="s">
        <v>1031</v>
      </c>
      <c r="D234" s="1618"/>
    </row>
    <row r="235" spans="1:4" x14ac:dyDescent="0.25">
      <c r="A235" s="1648" t="s">
        <v>449</v>
      </c>
      <c r="B235" s="1649" t="s">
        <v>372</v>
      </c>
      <c r="C235" s="1663" t="s">
        <v>1037</v>
      </c>
      <c r="D235" s="1623" t="s">
        <v>1004</v>
      </c>
    </row>
    <row r="236" spans="1:4" x14ac:dyDescent="0.25">
      <c r="A236" s="1648" t="s">
        <v>449</v>
      </c>
      <c r="B236" s="1649" t="s">
        <v>541</v>
      </c>
      <c r="C236" s="1663">
        <v>440612</v>
      </c>
      <c r="D236" s="1642" t="s">
        <v>1015</v>
      </c>
    </row>
    <row r="237" spans="1:4" x14ac:dyDescent="0.25">
      <c r="A237" s="1648" t="s">
        <v>449</v>
      </c>
      <c r="B237" s="1649" t="s">
        <v>541</v>
      </c>
      <c r="C237" s="1663">
        <v>440692</v>
      </c>
      <c r="D237" s="1642" t="s">
        <v>1015</v>
      </c>
    </row>
    <row r="238" spans="1:4" x14ac:dyDescent="0.25">
      <c r="A238" s="1648" t="s">
        <v>449</v>
      </c>
      <c r="B238" s="1649" t="s">
        <v>541</v>
      </c>
      <c r="C238" s="1650">
        <v>440721</v>
      </c>
      <c r="D238" s="1618"/>
    </row>
    <row r="239" spans="1:4" x14ac:dyDescent="0.25">
      <c r="A239" s="1648" t="s">
        <v>449</v>
      </c>
      <c r="B239" s="1649" t="s">
        <v>541</v>
      </c>
      <c r="C239" s="1650">
        <v>440722</v>
      </c>
      <c r="D239" s="1618"/>
    </row>
    <row r="240" spans="1:4" x14ac:dyDescent="0.25">
      <c r="A240" s="1648" t="s">
        <v>449</v>
      </c>
      <c r="B240" s="1649" t="s">
        <v>541</v>
      </c>
      <c r="C240" s="1650">
        <v>440725</v>
      </c>
      <c r="D240" s="1618"/>
    </row>
    <row r="241" spans="1:4" x14ac:dyDescent="0.25">
      <c r="A241" s="1648" t="s">
        <v>449</v>
      </c>
      <c r="B241" s="1649" t="s">
        <v>541</v>
      </c>
      <c r="C241" s="1650">
        <v>440726</v>
      </c>
      <c r="D241" s="1618"/>
    </row>
    <row r="242" spans="1:4" x14ac:dyDescent="0.25">
      <c r="A242" s="1648" t="s">
        <v>449</v>
      </c>
      <c r="B242" s="1649" t="s">
        <v>541</v>
      </c>
      <c r="C242" s="1650">
        <v>440727</v>
      </c>
      <c r="D242" s="1618"/>
    </row>
    <row r="243" spans="1:4" x14ac:dyDescent="0.25">
      <c r="A243" s="1648" t="s">
        <v>449</v>
      </c>
      <c r="B243" s="1649" t="s">
        <v>541</v>
      </c>
      <c r="C243" s="1650">
        <v>440728</v>
      </c>
      <c r="D243" s="1618"/>
    </row>
    <row r="244" spans="1:4" ht="15.75" thickBot="1" x14ac:dyDescent="0.3">
      <c r="A244" s="1648" t="s">
        <v>449</v>
      </c>
      <c r="B244" s="1649" t="s">
        <v>541</v>
      </c>
      <c r="C244" s="1650">
        <v>440729</v>
      </c>
      <c r="D244" s="1618"/>
    </row>
    <row r="245" spans="1:4" ht="15.75" thickTop="1" x14ac:dyDescent="0.25">
      <c r="A245" s="1666">
        <v>7</v>
      </c>
      <c r="B245" s="1667" t="s">
        <v>1000</v>
      </c>
      <c r="C245" s="1668">
        <v>4408</v>
      </c>
      <c r="D245" s="1659"/>
    </row>
    <row r="246" spans="1:4" x14ac:dyDescent="0.25">
      <c r="A246" s="1619">
        <v>7</v>
      </c>
      <c r="B246" s="1620" t="s">
        <v>43</v>
      </c>
      <c r="C246" s="1660">
        <v>4408</v>
      </c>
      <c r="D246" s="1618"/>
    </row>
    <row r="247" spans="1:4" x14ac:dyDescent="0.25">
      <c r="A247" s="1619">
        <v>7</v>
      </c>
      <c r="B247" s="1620" t="s">
        <v>372</v>
      </c>
      <c r="C247" s="1660">
        <v>4408</v>
      </c>
      <c r="D247" s="1659"/>
    </row>
    <row r="248" spans="1:4" ht="15.75" thickBot="1" x14ac:dyDescent="0.3">
      <c r="A248" s="1655">
        <v>7</v>
      </c>
      <c r="B248" s="1656" t="s">
        <v>541</v>
      </c>
      <c r="C248" s="1660">
        <v>4408</v>
      </c>
      <c r="D248" s="1659"/>
    </row>
    <row r="249" spans="1:4" ht="15.75" thickTop="1" x14ac:dyDescent="0.25">
      <c r="A249" s="1666" t="s">
        <v>451</v>
      </c>
      <c r="B249" s="1667" t="s">
        <v>1000</v>
      </c>
      <c r="C249" s="1668">
        <v>440810</v>
      </c>
      <c r="D249" s="1659"/>
    </row>
    <row r="250" spans="1:4" x14ac:dyDescent="0.25">
      <c r="A250" s="1619" t="s">
        <v>451</v>
      </c>
      <c r="B250" s="1620" t="s">
        <v>43</v>
      </c>
      <c r="C250" s="1660" t="s">
        <v>1038</v>
      </c>
      <c r="D250" s="1618"/>
    </row>
    <row r="251" spans="1:4" x14ac:dyDescent="0.25">
      <c r="A251" s="1648" t="s">
        <v>451</v>
      </c>
      <c r="B251" s="1649" t="s">
        <v>372</v>
      </c>
      <c r="C251" s="1650" t="s">
        <v>1038</v>
      </c>
      <c r="D251" s="1618"/>
    </row>
    <row r="252" spans="1:4" ht="15.75" thickBot="1" x14ac:dyDescent="0.3">
      <c r="A252" s="1655" t="s">
        <v>451</v>
      </c>
      <c r="B252" s="1656" t="s">
        <v>541</v>
      </c>
      <c r="C252" s="1657" t="s">
        <v>1038</v>
      </c>
      <c r="D252" s="1618"/>
    </row>
    <row r="253" spans="1:4" ht="15.75" thickTop="1" x14ac:dyDescent="0.25">
      <c r="A253" s="1666" t="s">
        <v>452</v>
      </c>
      <c r="B253" s="1667" t="s">
        <v>1000</v>
      </c>
      <c r="C253" s="1671">
        <v>440831</v>
      </c>
      <c r="D253" s="1618"/>
    </row>
    <row r="254" spans="1:4" x14ac:dyDescent="0.25">
      <c r="A254" s="1652" t="s">
        <v>452</v>
      </c>
      <c r="B254" s="1653" t="s">
        <v>1000</v>
      </c>
      <c r="C254" s="1672">
        <v>440839</v>
      </c>
      <c r="D254" s="1618"/>
    </row>
    <row r="255" spans="1:4" x14ac:dyDescent="0.25">
      <c r="A255" s="1652" t="s">
        <v>452</v>
      </c>
      <c r="B255" s="1653" t="s">
        <v>1000</v>
      </c>
      <c r="C255" s="1654">
        <v>440890</v>
      </c>
      <c r="D255" s="1659"/>
    </row>
    <row r="256" spans="1:4" x14ac:dyDescent="0.25">
      <c r="A256" s="1619" t="s">
        <v>452</v>
      </c>
      <c r="B256" s="1620" t="s">
        <v>43</v>
      </c>
      <c r="C256" s="1660" t="s">
        <v>1039</v>
      </c>
      <c r="D256" s="1618"/>
    </row>
    <row r="257" spans="1:4" x14ac:dyDescent="0.25">
      <c r="A257" s="1619" t="s">
        <v>452</v>
      </c>
      <c r="B257" s="1620" t="s">
        <v>43</v>
      </c>
      <c r="C257" s="1660" t="s">
        <v>1040</v>
      </c>
      <c r="D257" s="1618"/>
    </row>
    <row r="258" spans="1:4" x14ac:dyDescent="0.25">
      <c r="A258" s="1619" t="s">
        <v>452</v>
      </c>
      <c r="B258" s="1620" t="s">
        <v>43</v>
      </c>
      <c r="C258" s="1660" t="s">
        <v>1041</v>
      </c>
      <c r="D258" s="1618"/>
    </row>
    <row r="259" spans="1:4" x14ac:dyDescent="0.25">
      <c r="A259" s="1619" t="s">
        <v>452</v>
      </c>
      <c r="B259" s="1620" t="s">
        <v>372</v>
      </c>
      <c r="C259" s="1660" t="s">
        <v>1039</v>
      </c>
      <c r="D259" s="1618"/>
    </row>
    <row r="260" spans="1:4" x14ac:dyDescent="0.25">
      <c r="A260" s="1619" t="s">
        <v>452</v>
      </c>
      <c r="B260" s="1620" t="s">
        <v>372</v>
      </c>
      <c r="C260" s="1660" t="s">
        <v>1040</v>
      </c>
      <c r="D260" s="1618"/>
    </row>
    <row r="261" spans="1:4" x14ac:dyDescent="0.25">
      <c r="A261" s="1648" t="s">
        <v>452</v>
      </c>
      <c r="B261" s="1649" t="s">
        <v>372</v>
      </c>
      <c r="C261" s="1650" t="s">
        <v>1041</v>
      </c>
      <c r="D261" s="1618"/>
    </row>
    <row r="262" spans="1:4" x14ac:dyDescent="0.25">
      <c r="A262" s="1648" t="s">
        <v>452</v>
      </c>
      <c r="B262" s="1649" t="s">
        <v>541</v>
      </c>
      <c r="C262" s="1650">
        <v>440831</v>
      </c>
      <c r="D262" s="1618"/>
    </row>
    <row r="263" spans="1:4" x14ac:dyDescent="0.25">
      <c r="A263" s="1648" t="s">
        <v>452</v>
      </c>
      <c r="B263" s="1649" t="s">
        <v>541</v>
      </c>
      <c r="C263" s="1650">
        <v>440839</v>
      </c>
      <c r="D263" s="1618"/>
    </row>
    <row r="264" spans="1:4" ht="15.75" thickBot="1" x14ac:dyDescent="0.3">
      <c r="A264" s="1648" t="s">
        <v>452</v>
      </c>
      <c r="B264" s="1649" t="s">
        <v>541</v>
      </c>
      <c r="C264" s="1657">
        <v>440890</v>
      </c>
      <c r="D264" s="1618"/>
    </row>
    <row r="265" spans="1:4" ht="15.75" thickTop="1" x14ac:dyDescent="0.25">
      <c r="A265" s="1666" t="s">
        <v>453</v>
      </c>
      <c r="B265" s="1667" t="s">
        <v>1000</v>
      </c>
      <c r="C265" s="1671">
        <v>440831</v>
      </c>
      <c r="D265" s="1618"/>
    </row>
    <row r="266" spans="1:4" x14ac:dyDescent="0.25">
      <c r="A266" s="1652" t="s">
        <v>453</v>
      </c>
      <c r="B266" s="1653" t="s">
        <v>1000</v>
      </c>
      <c r="C266" s="1672">
        <v>440839</v>
      </c>
      <c r="D266" s="1618"/>
    </row>
    <row r="267" spans="1:4" x14ac:dyDescent="0.25">
      <c r="A267" s="1652" t="s">
        <v>453</v>
      </c>
      <c r="B267" s="1653" t="s">
        <v>1000</v>
      </c>
      <c r="C267" s="1661">
        <v>440890</v>
      </c>
      <c r="D267" s="1642" t="s">
        <v>1015</v>
      </c>
    </row>
    <row r="268" spans="1:4" x14ac:dyDescent="0.25">
      <c r="A268" s="1619" t="s">
        <v>453</v>
      </c>
      <c r="B268" s="1620" t="s">
        <v>43</v>
      </c>
      <c r="C268" s="1660" t="s">
        <v>1039</v>
      </c>
      <c r="D268" s="1618"/>
    </row>
    <row r="269" spans="1:4" x14ac:dyDescent="0.25">
      <c r="A269" s="1619" t="s">
        <v>453</v>
      </c>
      <c r="B269" s="1620" t="s">
        <v>43</v>
      </c>
      <c r="C269" s="1660" t="s">
        <v>1040</v>
      </c>
      <c r="D269" s="1618"/>
    </row>
    <row r="270" spans="1:4" x14ac:dyDescent="0.25">
      <c r="A270" s="1619" t="s">
        <v>453</v>
      </c>
      <c r="B270" s="1620" t="s">
        <v>43</v>
      </c>
      <c r="C270" s="1670" t="s">
        <v>1041</v>
      </c>
      <c r="D270" s="1642" t="s">
        <v>1015</v>
      </c>
    </row>
    <row r="271" spans="1:4" x14ac:dyDescent="0.25">
      <c r="A271" s="1619" t="s">
        <v>453</v>
      </c>
      <c r="B271" s="1620" t="s">
        <v>372</v>
      </c>
      <c r="C271" s="1660" t="s">
        <v>1039</v>
      </c>
      <c r="D271" s="1618"/>
    </row>
    <row r="272" spans="1:4" x14ac:dyDescent="0.25">
      <c r="A272" s="1619" t="s">
        <v>453</v>
      </c>
      <c r="B272" s="1620" t="s">
        <v>372</v>
      </c>
      <c r="C272" s="1660" t="s">
        <v>1040</v>
      </c>
      <c r="D272" s="1618"/>
    </row>
    <row r="273" spans="1:4" x14ac:dyDescent="0.25">
      <c r="A273" s="1648" t="s">
        <v>453</v>
      </c>
      <c r="B273" s="1649" t="s">
        <v>372</v>
      </c>
      <c r="C273" s="1663" t="s">
        <v>1041</v>
      </c>
      <c r="D273" s="1623" t="s">
        <v>1004</v>
      </c>
    </row>
    <row r="274" spans="1:4" x14ac:dyDescent="0.25">
      <c r="A274" s="1648" t="s">
        <v>453</v>
      </c>
      <c r="B274" s="1649" t="s">
        <v>541</v>
      </c>
      <c r="C274" s="1650">
        <v>440831</v>
      </c>
      <c r="D274" s="1618"/>
    </row>
    <row r="275" spans="1:4" ht="15.75" thickBot="1" x14ac:dyDescent="0.3">
      <c r="A275" s="1655" t="s">
        <v>453</v>
      </c>
      <c r="B275" s="1656" t="s">
        <v>541</v>
      </c>
      <c r="C275" s="1657">
        <v>440839</v>
      </c>
      <c r="D275" s="1659"/>
    </row>
    <row r="276" spans="1:4" ht="15.75" thickTop="1" x14ac:dyDescent="0.25">
      <c r="A276" s="1652">
        <v>8</v>
      </c>
      <c r="B276" s="1653" t="s">
        <v>1000</v>
      </c>
      <c r="C276" s="1672">
        <v>4410</v>
      </c>
      <c r="D276" s="1659"/>
    </row>
    <row r="277" spans="1:4" x14ac:dyDescent="0.25">
      <c r="A277" s="1652">
        <v>8</v>
      </c>
      <c r="B277" s="1653" t="s">
        <v>1000</v>
      </c>
      <c r="C277" s="1672">
        <v>4411</v>
      </c>
      <c r="D277" s="1659"/>
    </row>
    <row r="278" spans="1:4" x14ac:dyDescent="0.25">
      <c r="A278" s="1619">
        <v>8</v>
      </c>
      <c r="B278" s="1620" t="s">
        <v>1000</v>
      </c>
      <c r="C278" s="1614">
        <v>441213</v>
      </c>
      <c r="D278" s="1659"/>
    </row>
    <row r="279" spans="1:4" x14ac:dyDescent="0.25">
      <c r="A279" s="1619">
        <v>8</v>
      </c>
      <c r="B279" s="1620" t="s">
        <v>1000</v>
      </c>
      <c r="C279" s="1614">
        <v>441214</v>
      </c>
      <c r="D279" s="1659"/>
    </row>
    <row r="280" spans="1:4" x14ac:dyDescent="0.25">
      <c r="A280" s="1619">
        <v>8</v>
      </c>
      <c r="B280" s="1620" t="s">
        <v>1000</v>
      </c>
      <c r="C280" s="1614">
        <v>441219</v>
      </c>
      <c r="D280" s="1659"/>
    </row>
    <row r="281" spans="1:4" x14ac:dyDescent="0.25">
      <c r="A281" s="1619">
        <v>8</v>
      </c>
      <c r="B281" s="1620" t="s">
        <v>1000</v>
      </c>
      <c r="C281" s="1673" t="s">
        <v>1042</v>
      </c>
      <c r="D281" s="1642" t="s">
        <v>1004</v>
      </c>
    </row>
    <row r="282" spans="1:4" x14ac:dyDescent="0.25">
      <c r="A282" s="1619">
        <v>8</v>
      </c>
      <c r="B282" s="1620" t="s">
        <v>43</v>
      </c>
      <c r="C282" s="1614" t="s">
        <v>1043</v>
      </c>
      <c r="D282" s="1659"/>
    </row>
    <row r="283" spans="1:4" x14ac:dyDescent="0.25">
      <c r="A283" s="1619">
        <v>8</v>
      </c>
      <c r="B283" s="1620" t="s">
        <v>43</v>
      </c>
      <c r="C283" s="1614">
        <v>4411</v>
      </c>
      <c r="D283" s="1659"/>
    </row>
    <row r="284" spans="1:4" x14ac:dyDescent="0.25">
      <c r="A284" s="1619">
        <v>8</v>
      </c>
      <c r="B284" s="1620" t="s">
        <v>43</v>
      </c>
      <c r="C284" s="1614" t="s">
        <v>1044</v>
      </c>
      <c r="D284" s="1659"/>
    </row>
    <row r="285" spans="1:4" x14ac:dyDescent="0.25">
      <c r="A285" s="1619">
        <v>8</v>
      </c>
      <c r="B285" s="1620" t="s">
        <v>43</v>
      </c>
      <c r="C285" s="1614" t="s">
        <v>1045</v>
      </c>
      <c r="D285" s="1659"/>
    </row>
    <row r="286" spans="1:4" x14ac:dyDescent="0.25">
      <c r="A286" s="1619">
        <v>8</v>
      </c>
      <c r="B286" s="1620" t="s">
        <v>43</v>
      </c>
      <c r="C286" s="1614" t="s">
        <v>1046</v>
      </c>
      <c r="D286" s="1659"/>
    </row>
    <row r="287" spans="1:4" x14ac:dyDescent="0.25">
      <c r="A287" s="1619">
        <v>8</v>
      </c>
      <c r="B287" s="1620" t="s">
        <v>43</v>
      </c>
      <c r="C287" s="1614" t="s">
        <v>1047</v>
      </c>
      <c r="D287" s="1659"/>
    </row>
    <row r="288" spans="1:4" x14ac:dyDescent="0.25">
      <c r="A288" s="1619">
        <v>8</v>
      </c>
      <c r="B288" s="1620" t="s">
        <v>43</v>
      </c>
      <c r="C288" s="1614" t="s">
        <v>1042</v>
      </c>
      <c r="D288" s="1659"/>
    </row>
    <row r="289" spans="1:4" x14ac:dyDescent="0.25">
      <c r="A289" s="1619">
        <v>8</v>
      </c>
      <c r="B289" s="1620" t="s">
        <v>372</v>
      </c>
      <c r="C289" s="1614" t="s">
        <v>1043</v>
      </c>
      <c r="D289" s="1659"/>
    </row>
    <row r="290" spans="1:4" x14ac:dyDescent="0.25">
      <c r="A290" s="1619">
        <v>8</v>
      </c>
      <c r="B290" s="1620" t="s">
        <v>372</v>
      </c>
      <c r="C290" s="1614">
        <v>4411</v>
      </c>
      <c r="D290" s="1659"/>
    </row>
    <row r="291" spans="1:4" x14ac:dyDescent="0.25">
      <c r="A291" s="1619">
        <v>8</v>
      </c>
      <c r="B291" s="1620" t="s">
        <v>372</v>
      </c>
      <c r="C291" s="1614" t="s">
        <v>1044</v>
      </c>
      <c r="D291" s="1659"/>
    </row>
    <row r="292" spans="1:4" x14ac:dyDescent="0.25">
      <c r="A292" s="1619">
        <v>8</v>
      </c>
      <c r="B292" s="1620" t="s">
        <v>372</v>
      </c>
      <c r="C292" s="1614" t="s">
        <v>1045</v>
      </c>
      <c r="D292" s="1659"/>
    </row>
    <row r="293" spans="1:4" x14ac:dyDescent="0.25">
      <c r="A293" s="1619">
        <v>8</v>
      </c>
      <c r="B293" s="1620" t="s">
        <v>372</v>
      </c>
      <c r="C293" s="1614" t="s">
        <v>1046</v>
      </c>
      <c r="D293" s="1659"/>
    </row>
    <row r="294" spans="1:4" x14ac:dyDescent="0.25">
      <c r="A294" s="1619">
        <v>8</v>
      </c>
      <c r="B294" s="1620" t="s">
        <v>372</v>
      </c>
      <c r="C294" s="1614" t="s">
        <v>1047</v>
      </c>
      <c r="D294" s="1659"/>
    </row>
    <row r="295" spans="1:4" x14ac:dyDescent="0.25">
      <c r="A295" s="1648">
        <v>8</v>
      </c>
      <c r="B295" s="1649" t="s">
        <v>372</v>
      </c>
      <c r="C295" s="1614" t="s">
        <v>1042</v>
      </c>
      <c r="D295" s="1659"/>
    </row>
    <row r="296" spans="1:4" x14ac:dyDescent="0.25">
      <c r="A296" s="1648">
        <v>8</v>
      </c>
      <c r="B296" s="1649" t="s">
        <v>541</v>
      </c>
      <c r="C296" s="1614">
        <v>4410</v>
      </c>
      <c r="D296" s="1659"/>
    </row>
    <row r="297" spans="1:4" x14ac:dyDescent="0.25">
      <c r="A297" s="1648">
        <v>8</v>
      </c>
      <c r="B297" s="1649" t="s">
        <v>541</v>
      </c>
      <c r="C297" s="1614">
        <v>4411</v>
      </c>
      <c r="D297" s="1659"/>
    </row>
    <row r="298" spans="1:4" x14ac:dyDescent="0.25">
      <c r="A298" s="1648">
        <v>8</v>
      </c>
      <c r="B298" s="1649" t="s">
        <v>541</v>
      </c>
      <c r="C298" s="1614">
        <v>441231</v>
      </c>
      <c r="D298" s="1659"/>
    </row>
    <row r="299" spans="1:4" x14ac:dyDescent="0.25">
      <c r="A299" s="1648">
        <v>8</v>
      </c>
      <c r="B299" s="1649" t="s">
        <v>541</v>
      </c>
      <c r="C299" s="1614">
        <v>441233</v>
      </c>
      <c r="D299" s="1659"/>
    </row>
    <row r="300" spans="1:4" x14ac:dyDescent="0.25">
      <c r="A300" s="1648">
        <v>8</v>
      </c>
      <c r="B300" s="1649" t="s">
        <v>541</v>
      </c>
      <c r="C300" s="1614">
        <v>441234</v>
      </c>
      <c r="D300" s="1659"/>
    </row>
    <row r="301" spans="1:4" x14ac:dyDescent="0.25">
      <c r="A301" s="1648">
        <v>8</v>
      </c>
      <c r="B301" s="1649" t="s">
        <v>541</v>
      </c>
      <c r="C301" s="1614">
        <v>441239</v>
      </c>
      <c r="D301" s="1659"/>
    </row>
    <row r="302" spans="1:4" x14ac:dyDescent="0.25">
      <c r="A302" s="1648">
        <v>8</v>
      </c>
      <c r="B302" s="1649" t="s">
        <v>541</v>
      </c>
      <c r="C302" s="1614">
        <v>441294</v>
      </c>
      <c r="D302" s="1659"/>
    </row>
    <row r="303" spans="1:4" ht="15.75" thickBot="1" x14ac:dyDescent="0.3">
      <c r="A303" s="1648">
        <v>8</v>
      </c>
      <c r="B303" s="1649" t="s">
        <v>541</v>
      </c>
      <c r="C303" s="1614">
        <v>441299</v>
      </c>
      <c r="D303" s="1659"/>
    </row>
    <row r="304" spans="1:4" ht="15.75" thickTop="1" x14ac:dyDescent="0.25">
      <c r="A304" s="1666">
        <v>8.1</v>
      </c>
      <c r="B304" s="1667" t="s">
        <v>1000</v>
      </c>
      <c r="C304" s="1668">
        <v>441213</v>
      </c>
      <c r="D304" s="1659"/>
    </row>
    <row r="305" spans="1:4" x14ac:dyDescent="0.25">
      <c r="A305" s="1652">
        <v>8.1</v>
      </c>
      <c r="B305" s="1653" t="s">
        <v>1000</v>
      </c>
      <c r="C305" s="1625">
        <v>441214</v>
      </c>
      <c r="D305" s="1659"/>
    </row>
    <row r="306" spans="1:4" x14ac:dyDescent="0.25">
      <c r="A306" s="1652">
        <v>8.1</v>
      </c>
      <c r="B306" s="1653" t="s">
        <v>1000</v>
      </c>
      <c r="C306" s="1625">
        <v>441219</v>
      </c>
      <c r="D306" s="1659"/>
    </row>
    <row r="307" spans="1:4" x14ac:dyDescent="0.25">
      <c r="A307" s="1652">
        <v>8.1</v>
      </c>
      <c r="B307" s="1653" t="s">
        <v>1000</v>
      </c>
      <c r="C307" s="1629">
        <v>441299</v>
      </c>
      <c r="D307" s="1642" t="s">
        <v>1004</v>
      </c>
    </row>
    <row r="308" spans="1:4" x14ac:dyDescent="0.25">
      <c r="A308" s="1616">
        <v>8.1</v>
      </c>
      <c r="B308" s="1617" t="s">
        <v>43</v>
      </c>
      <c r="C308" s="1647" t="s">
        <v>1044</v>
      </c>
      <c r="D308" s="1659"/>
    </row>
    <row r="309" spans="1:4" x14ac:dyDescent="0.25">
      <c r="A309" s="1619">
        <v>8.1</v>
      </c>
      <c r="B309" s="1620" t="s">
        <v>43</v>
      </c>
      <c r="C309" s="1660" t="s">
        <v>1045</v>
      </c>
      <c r="D309" s="1659"/>
    </row>
    <row r="310" spans="1:4" x14ac:dyDescent="0.25">
      <c r="A310" s="1619">
        <v>8.1</v>
      </c>
      <c r="B310" s="1620" t="s">
        <v>43</v>
      </c>
      <c r="C310" s="1660" t="s">
        <v>1046</v>
      </c>
      <c r="D310" s="1659"/>
    </row>
    <row r="311" spans="1:4" x14ac:dyDescent="0.25">
      <c r="A311" s="1619">
        <v>8.1</v>
      </c>
      <c r="B311" s="1620" t="s">
        <v>43</v>
      </c>
      <c r="C311" s="1660" t="s">
        <v>1047</v>
      </c>
      <c r="D311" s="1659"/>
    </row>
    <row r="312" spans="1:4" x14ac:dyDescent="0.25">
      <c r="A312" s="1619">
        <v>8.1</v>
      </c>
      <c r="B312" s="1620" t="s">
        <v>43</v>
      </c>
      <c r="C312" s="1660" t="s">
        <v>1042</v>
      </c>
      <c r="D312" s="1659"/>
    </row>
    <row r="313" spans="1:4" x14ac:dyDescent="0.25">
      <c r="A313" s="1652">
        <v>8.1</v>
      </c>
      <c r="B313" s="1653" t="s">
        <v>372</v>
      </c>
      <c r="C313" s="1654">
        <v>441231</v>
      </c>
      <c r="D313" s="1659"/>
    </row>
    <row r="314" spans="1:4" x14ac:dyDescent="0.25">
      <c r="A314" s="1652">
        <v>8.1</v>
      </c>
      <c r="B314" s="1653" t="s">
        <v>372</v>
      </c>
      <c r="C314" s="1654">
        <v>441232</v>
      </c>
      <c r="D314" s="1659"/>
    </row>
    <row r="315" spans="1:4" x14ac:dyDescent="0.25">
      <c r="A315" s="1652">
        <v>8.1</v>
      </c>
      <c r="B315" s="1653" t="s">
        <v>372</v>
      </c>
      <c r="C315" s="1654">
        <v>441239</v>
      </c>
      <c r="D315" s="1659"/>
    </row>
    <row r="316" spans="1:4" x14ac:dyDescent="0.25">
      <c r="A316" s="1652">
        <v>8.1</v>
      </c>
      <c r="B316" s="1653" t="s">
        <v>372</v>
      </c>
      <c r="C316" s="1654">
        <v>441294</v>
      </c>
      <c r="D316" s="1659"/>
    </row>
    <row r="317" spans="1:4" x14ac:dyDescent="0.25">
      <c r="A317" s="1652">
        <v>8.1</v>
      </c>
      <c r="B317" s="1653" t="s">
        <v>372</v>
      </c>
      <c r="C317" s="1654">
        <v>441299</v>
      </c>
      <c r="D317" s="1659"/>
    </row>
    <row r="318" spans="1:4" x14ac:dyDescent="0.25">
      <c r="A318" s="1652">
        <v>8.1</v>
      </c>
      <c r="B318" s="1653" t="s">
        <v>541</v>
      </c>
      <c r="C318" s="1654">
        <v>441231</v>
      </c>
      <c r="D318" s="1659"/>
    </row>
    <row r="319" spans="1:4" x14ac:dyDescent="0.25">
      <c r="A319" s="1652">
        <v>8.1</v>
      </c>
      <c r="B319" s="1653" t="s">
        <v>541</v>
      </c>
      <c r="C319" s="1654">
        <v>441233</v>
      </c>
      <c r="D319" s="1659"/>
    </row>
    <row r="320" spans="1:4" x14ac:dyDescent="0.25">
      <c r="A320" s="1652">
        <v>8.1</v>
      </c>
      <c r="B320" s="1653" t="s">
        <v>541</v>
      </c>
      <c r="C320" s="1654">
        <v>441234</v>
      </c>
      <c r="D320" s="1659"/>
    </row>
    <row r="321" spans="1:4" x14ac:dyDescent="0.25">
      <c r="A321" s="1652">
        <v>8.1</v>
      </c>
      <c r="B321" s="1653" t="s">
        <v>541</v>
      </c>
      <c r="C321" s="1654">
        <v>441239</v>
      </c>
      <c r="D321" s="1659"/>
    </row>
    <row r="322" spans="1:4" x14ac:dyDescent="0.25">
      <c r="A322" s="1652">
        <v>8.1</v>
      </c>
      <c r="B322" s="1653" t="s">
        <v>541</v>
      </c>
      <c r="C322" s="1654">
        <v>441294</v>
      </c>
      <c r="D322" s="1659"/>
    </row>
    <row r="323" spans="1:4" ht="15.75" thickBot="1" x14ac:dyDescent="0.3">
      <c r="A323" s="1664">
        <v>8.1</v>
      </c>
      <c r="B323" s="1653" t="s">
        <v>541</v>
      </c>
      <c r="C323" s="1674">
        <v>441299</v>
      </c>
      <c r="D323" s="1659"/>
    </row>
    <row r="324" spans="1:4" ht="15.75" thickTop="1" x14ac:dyDescent="0.25">
      <c r="A324" s="1666" t="s">
        <v>455</v>
      </c>
      <c r="B324" s="1667" t="s">
        <v>1000</v>
      </c>
      <c r="C324" s="1668">
        <v>441219</v>
      </c>
      <c r="D324" s="1659"/>
    </row>
    <row r="325" spans="1:4" x14ac:dyDescent="0.25">
      <c r="A325" s="1652" t="s">
        <v>455</v>
      </c>
      <c r="B325" s="1653" t="s">
        <v>1000</v>
      </c>
      <c r="C325" s="1661">
        <v>441299</v>
      </c>
      <c r="D325" s="1642" t="s">
        <v>1015</v>
      </c>
    </row>
    <row r="326" spans="1:4" x14ac:dyDescent="0.25">
      <c r="A326" s="1619" t="s">
        <v>455</v>
      </c>
      <c r="B326" s="1620" t="s">
        <v>43</v>
      </c>
      <c r="C326" s="1660" t="s">
        <v>1046</v>
      </c>
      <c r="D326" s="1618"/>
    </row>
    <row r="327" spans="1:4" x14ac:dyDescent="0.25">
      <c r="A327" s="1652" t="s">
        <v>455</v>
      </c>
      <c r="B327" s="1653" t="s">
        <v>43</v>
      </c>
      <c r="C327" s="1661">
        <v>441294</v>
      </c>
      <c r="D327" s="1642" t="s">
        <v>1015</v>
      </c>
    </row>
    <row r="328" spans="1:4" x14ac:dyDescent="0.25">
      <c r="A328" s="1652" t="s">
        <v>455</v>
      </c>
      <c r="B328" s="1653" t="s">
        <v>43</v>
      </c>
      <c r="C328" s="1661">
        <v>441299</v>
      </c>
      <c r="D328" s="1642" t="s">
        <v>1015</v>
      </c>
    </row>
    <row r="329" spans="1:4" x14ac:dyDescent="0.25">
      <c r="A329" s="1621" t="s">
        <v>455</v>
      </c>
      <c r="B329" s="1622" t="s">
        <v>372</v>
      </c>
      <c r="C329" s="1625" t="s">
        <v>1046</v>
      </c>
      <c r="D329" s="1618"/>
    </row>
    <row r="330" spans="1:4" x14ac:dyDescent="0.25">
      <c r="A330" s="1621" t="s">
        <v>455</v>
      </c>
      <c r="B330" s="1622" t="s">
        <v>372</v>
      </c>
      <c r="C330" s="1629">
        <v>441294</v>
      </c>
      <c r="D330" s="1642" t="s">
        <v>1015</v>
      </c>
    </row>
    <row r="331" spans="1:4" x14ac:dyDescent="0.25">
      <c r="A331" s="1621" t="s">
        <v>455</v>
      </c>
      <c r="B331" s="1622" t="s">
        <v>372</v>
      </c>
      <c r="C331" s="1629">
        <v>441299</v>
      </c>
      <c r="D331" s="1642" t="s">
        <v>1004</v>
      </c>
    </row>
    <row r="332" spans="1:4" x14ac:dyDescent="0.25">
      <c r="A332" s="1621" t="s">
        <v>455</v>
      </c>
      <c r="B332" s="1622" t="s">
        <v>541</v>
      </c>
      <c r="C332" s="1625">
        <v>441239</v>
      </c>
      <c r="D332" s="1659"/>
    </row>
    <row r="333" spans="1:4" x14ac:dyDescent="0.25">
      <c r="A333" s="1621" t="s">
        <v>455</v>
      </c>
      <c r="B333" s="1622" t="s">
        <v>541</v>
      </c>
      <c r="C333" s="1629">
        <v>441294</v>
      </c>
      <c r="D333" s="1642" t="s">
        <v>1015</v>
      </c>
    </row>
    <row r="334" spans="1:4" ht="15.75" thickBot="1" x14ac:dyDescent="0.3">
      <c r="A334" s="1626" t="s">
        <v>455</v>
      </c>
      <c r="B334" s="1639" t="s">
        <v>541</v>
      </c>
      <c r="C334" s="1675">
        <v>441299</v>
      </c>
      <c r="D334" s="1642" t="s">
        <v>1015</v>
      </c>
    </row>
    <row r="335" spans="1:4" ht="15.75" thickTop="1" x14ac:dyDescent="0.25">
      <c r="A335" s="1636" t="s">
        <v>456</v>
      </c>
      <c r="B335" s="1637" t="s">
        <v>1000</v>
      </c>
      <c r="C335" s="1676">
        <v>441213</v>
      </c>
      <c r="D335" s="1659"/>
    </row>
    <row r="336" spans="1:4" x14ac:dyDescent="0.25">
      <c r="A336" s="1621" t="s">
        <v>456</v>
      </c>
      <c r="B336" s="1622" t="s">
        <v>1000</v>
      </c>
      <c r="C336" s="1625">
        <v>441214</v>
      </c>
      <c r="D336" s="1659"/>
    </row>
    <row r="337" spans="1:4" x14ac:dyDescent="0.25">
      <c r="A337" s="1621" t="s">
        <v>456</v>
      </c>
      <c r="B337" s="1622" t="s">
        <v>1000</v>
      </c>
      <c r="C337" s="1629">
        <v>441299</v>
      </c>
      <c r="D337" s="1642" t="s">
        <v>1004</v>
      </c>
    </row>
    <row r="338" spans="1:4" x14ac:dyDescent="0.25">
      <c r="A338" s="1616" t="s">
        <v>456</v>
      </c>
      <c r="B338" s="1617" t="s">
        <v>43</v>
      </c>
      <c r="C338" s="1647" t="s">
        <v>1044</v>
      </c>
      <c r="D338" s="1618"/>
    </row>
    <row r="339" spans="1:4" x14ac:dyDescent="0.25">
      <c r="A339" s="1619" t="s">
        <v>456</v>
      </c>
      <c r="B339" s="1620" t="s">
        <v>43</v>
      </c>
      <c r="C339" s="1660" t="s">
        <v>1045</v>
      </c>
      <c r="D339" s="1618"/>
    </row>
    <row r="340" spans="1:4" x14ac:dyDescent="0.25">
      <c r="A340" s="1619" t="s">
        <v>456</v>
      </c>
      <c r="B340" s="1620" t="s">
        <v>43</v>
      </c>
      <c r="C340" s="1670" t="s">
        <v>1047</v>
      </c>
      <c r="D340" s="1623" t="s">
        <v>1015</v>
      </c>
    </row>
    <row r="341" spans="1:4" x14ac:dyDescent="0.25">
      <c r="A341" s="1619" t="s">
        <v>456</v>
      </c>
      <c r="B341" s="1620" t="s">
        <v>43</v>
      </c>
      <c r="C341" s="1670" t="s">
        <v>1042</v>
      </c>
      <c r="D341" s="1623" t="s">
        <v>1015</v>
      </c>
    </row>
    <row r="342" spans="1:4" x14ac:dyDescent="0.25">
      <c r="A342" s="1619" t="s">
        <v>456</v>
      </c>
      <c r="B342" s="1620" t="s">
        <v>372</v>
      </c>
      <c r="C342" s="1660" t="s">
        <v>1044</v>
      </c>
      <c r="D342" s="1618"/>
    </row>
    <row r="343" spans="1:4" x14ac:dyDescent="0.25">
      <c r="A343" s="1619" t="s">
        <v>456</v>
      </c>
      <c r="B343" s="1620" t="s">
        <v>372</v>
      </c>
      <c r="C343" s="1660" t="s">
        <v>1045</v>
      </c>
      <c r="D343" s="1618"/>
    </row>
    <row r="344" spans="1:4" x14ac:dyDescent="0.25">
      <c r="A344" s="1619" t="s">
        <v>456</v>
      </c>
      <c r="B344" s="1620" t="s">
        <v>372</v>
      </c>
      <c r="C344" s="1670" t="s">
        <v>1047</v>
      </c>
      <c r="D344" s="1623" t="s">
        <v>1015</v>
      </c>
    </row>
    <row r="345" spans="1:4" x14ac:dyDescent="0.25">
      <c r="A345" s="1648" t="s">
        <v>456</v>
      </c>
      <c r="B345" s="1649" t="s">
        <v>372</v>
      </c>
      <c r="C345" s="1663" t="s">
        <v>1042</v>
      </c>
      <c r="D345" s="1623" t="s">
        <v>1015</v>
      </c>
    </row>
    <row r="346" spans="1:4" x14ac:dyDescent="0.25">
      <c r="A346" s="1648" t="s">
        <v>456</v>
      </c>
      <c r="B346" s="1649" t="s">
        <v>541</v>
      </c>
      <c r="C346" s="1650">
        <v>441231</v>
      </c>
      <c r="D346" s="1618"/>
    </row>
    <row r="347" spans="1:4" x14ac:dyDescent="0.25">
      <c r="A347" s="1648" t="s">
        <v>456</v>
      </c>
      <c r="B347" s="1649" t="s">
        <v>541</v>
      </c>
      <c r="C347" s="1650">
        <v>441233</v>
      </c>
      <c r="D347" s="1618"/>
    </row>
    <row r="348" spans="1:4" x14ac:dyDescent="0.25">
      <c r="A348" s="1648" t="s">
        <v>456</v>
      </c>
      <c r="B348" s="1649" t="s">
        <v>541</v>
      </c>
      <c r="C348" s="1650">
        <v>441234</v>
      </c>
      <c r="D348" s="1618"/>
    </row>
    <row r="349" spans="1:4" x14ac:dyDescent="0.25">
      <c r="A349" s="1648" t="s">
        <v>456</v>
      </c>
      <c r="B349" s="1649" t="s">
        <v>541</v>
      </c>
      <c r="C349" s="1663">
        <v>441294</v>
      </c>
      <c r="D349" s="1623" t="s">
        <v>1015</v>
      </c>
    </row>
    <row r="350" spans="1:4" ht="15.75" thickBot="1" x14ac:dyDescent="0.3">
      <c r="A350" s="1648" t="s">
        <v>456</v>
      </c>
      <c r="B350" s="1649" t="s">
        <v>541</v>
      </c>
      <c r="C350" s="1662">
        <v>441299</v>
      </c>
      <c r="D350" s="1623" t="s">
        <v>1015</v>
      </c>
    </row>
    <row r="351" spans="1:4" ht="15.75" thickTop="1" x14ac:dyDescent="0.25">
      <c r="A351" s="1666" t="s">
        <v>457</v>
      </c>
      <c r="B351" s="1667" t="s">
        <v>1000</v>
      </c>
      <c r="C351" s="1668">
        <v>441213</v>
      </c>
      <c r="D351" s="1618"/>
    </row>
    <row r="352" spans="1:4" x14ac:dyDescent="0.25">
      <c r="A352" s="1652" t="s">
        <v>457</v>
      </c>
      <c r="B352" s="1653" t="s">
        <v>1000</v>
      </c>
      <c r="C352" s="1661">
        <v>441214</v>
      </c>
      <c r="D352" s="1623" t="s">
        <v>1015</v>
      </c>
    </row>
    <row r="353" spans="1:4" x14ac:dyDescent="0.25">
      <c r="A353" s="1652" t="s">
        <v>457</v>
      </c>
      <c r="B353" s="1653" t="s">
        <v>1000</v>
      </c>
      <c r="C353" s="1629">
        <v>441299</v>
      </c>
      <c r="D353" s="1623" t="s">
        <v>1015</v>
      </c>
    </row>
    <row r="354" spans="1:4" x14ac:dyDescent="0.25">
      <c r="A354" s="1616" t="s">
        <v>457</v>
      </c>
      <c r="B354" s="1617" t="s">
        <v>43</v>
      </c>
      <c r="C354" s="1647" t="s">
        <v>1044</v>
      </c>
      <c r="D354" s="1618"/>
    </row>
    <row r="355" spans="1:4" x14ac:dyDescent="0.25">
      <c r="A355" s="1619" t="s">
        <v>457</v>
      </c>
      <c r="B355" s="1620" t="s">
        <v>43</v>
      </c>
      <c r="C355" s="1670" t="s">
        <v>1045</v>
      </c>
      <c r="D355" s="1623" t="s">
        <v>1015</v>
      </c>
    </row>
    <row r="356" spans="1:4" x14ac:dyDescent="0.25">
      <c r="A356" s="1619" t="s">
        <v>457</v>
      </c>
      <c r="B356" s="1620" t="s">
        <v>43</v>
      </c>
      <c r="C356" s="1670" t="s">
        <v>1047</v>
      </c>
      <c r="D356" s="1642" t="s">
        <v>1015</v>
      </c>
    </row>
    <row r="357" spans="1:4" x14ac:dyDescent="0.25">
      <c r="A357" s="1619" t="s">
        <v>457</v>
      </c>
      <c r="B357" s="1620" t="s">
        <v>43</v>
      </c>
      <c r="C357" s="1670" t="s">
        <v>1042</v>
      </c>
      <c r="D357" s="1642" t="s">
        <v>1015</v>
      </c>
    </row>
    <row r="358" spans="1:4" x14ac:dyDescent="0.25">
      <c r="A358" s="1619" t="s">
        <v>457</v>
      </c>
      <c r="B358" s="1620" t="s">
        <v>372</v>
      </c>
      <c r="C358" s="1660" t="s">
        <v>1044</v>
      </c>
      <c r="D358" s="1618"/>
    </row>
    <row r="359" spans="1:4" x14ac:dyDescent="0.25">
      <c r="A359" s="1619" t="s">
        <v>457</v>
      </c>
      <c r="B359" s="1620" t="s">
        <v>372</v>
      </c>
      <c r="C359" s="1670" t="s">
        <v>1045</v>
      </c>
      <c r="D359" s="1642" t="s">
        <v>1015</v>
      </c>
    </row>
    <row r="360" spans="1:4" x14ac:dyDescent="0.25">
      <c r="A360" s="1619" t="s">
        <v>457</v>
      </c>
      <c r="B360" s="1620" t="s">
        <v>372</v>
      </c>
      <c r="C360" s="1670" t="s">
        <v>1047</v>
      </c>
      <c r="D360" s="1642" t="s">
        <v>1015</v>
      </c>
    </row>
    <row r="361" spans="1:4" x14ac:dyDescent="0.25">
      <c r="A361" s="1648" t="s">
        <v>457</v>
      </c>
      <c r="B361" s="1649" t="s">
        <v>372</v>
      </c>
      <c r="C361" s="1663" t="s">
        <v>1042</v>
      </c>
      <c r="D361" s="1642" t="s">
        <v>1004</v>
      </c>
    </row>
    <row r="362" spans="1:4" x14ac:dyDescent="0.25">
      <c r="A362" s="1648" t="s">
        <v>457</v>
      </c>
      <c r="B362" s="1649" t="s">
        <v>541</v>
      </c>
      <c r="C362" s="1650">
        <v>441231</v>
      </c>
      <c r="D362" s="1659"/>
    </row>
    <row r="363" spans="1:4" x14ac:dyDescent="0.25">
      <c r="A363" s="1648" t="s">
        <v>457</v>
      </c>
      <c r="B363" s="1649" t="s">
        <v>541</v>
      </c>
      <c r="C363" s="1663">
        <v>441294</v>
      </c>
      <c r="D363" s="1642" t="s">
        <v>1004</v>
      </c>
    </row>
    <row r="364" spans="1:4" ht="15.75" thickBot="1" x14ac:dyDescent="0.3">
      <c r="A364" s="1648" t="s">
        <v>457</v>
      </c>
      <c r="B364" s="1649" t="s">
        <v>541</v>
      </c>
      <c r="C364" s="1662">
        <v>441299</v>
      </c>
      <c r="D364" s="1642" t="s">
        <v>1004</v>
      </c>
    </row>
    <row r="365" spans="1:4" ht="15.75" thickTop="1" x14ac:dyDescent="0.25">
      <c r="A365" s="1636">
        <v>8.1999999999999993</v>
      </c>
      <c r="B365" s="1637" t="s">
        <v>1000</v>
      </c>
      <c r="C365" s="1676">
        <v>4410</v>
      </c>
      <c r="D365" s="1618"/>
    </row>
    <row r="366" spans="1:4" x14ac:dyDescent="0.25">
      <c r="A366" s="1621">
        <v>8.1999999999999993</v>
      </c>
      <c r="B366" s="1622" t="s">
        <v>43</v>
      </c>
      <c r="C366" s="1625">
        <v>4410</v>
      </c>
      <c r="D366" s="1618"/>
    </row>
    <row r="367" spans="1:4" x14ac:dyDescent="0.25">
      <c r="A367" s="1621">
        <v>8.1999999999999993</v>
      </c>
      <c r="B367" s="1622" t="s">
        <v>372</v>
      </c>
      <c r="C367" s="1625">
        <v>4410</v>
      </c>
      <c r="D367" s="1618"/>
    </row>
    <row r="368" spans="1:4" ht="15.75" thickBot="1" x14ac:dyDescent="0.3">
      <c r="A368" s="1621">
        <v>8.1999999999999993</v>
      </c>
      <c r="B368" s="1622" t="s">
        <v>541</v>
      </c>
      <c r="C368" s="1625">
        <v>4410</v>
      </c>
      <c r="D368" s="1618"/>
    </row>
    <row r="369" spans="1:4" ht="15.75" thickTop="1" x14ac:dyDescent="0.25">
      <c r="A369" s="1636" t="s">
        <v>459</v>
      </c>
      <c r="B369" s="1637" t="s">
        <v>1000</v>
      </c>
      <c r="C369" s="1638">
        <v>441021</v>
      </c>
      <c r="D369" s="1623" t="s">
        <v>1004</v>
      </c>
    </row>
    <row r="370" spans="1:4" x14ac:dyDescent="0.25">
      <c r="A370" s="1621" t="s">
        <v>459</v>
      </c>
      <c r="B370" s="1622" t="s">
        <v>1000</v>
      </c>
      <c r="C370" s="1629">
        <v>441029</v>
      </c>
      <c r="D370" s="1623" t="s">
        <v>1004</v>
      </c>
    </row>
    <row r="371" spans="1:4" x14ac:dyDescent="0.25">
      <c r="A371" s="1616" t="s">
        <v>459</v>
      </c>
      <c r="B371" s="1617" t="s">
        <v>43</v>
      </c>
      <c r="C371" s="1647" t="s">
        <v>1048</v>
      </c>
      <c r="D371" s="1618"/>
    </row>
    <row r="372" spans="1:4" x14ac:dyDescent="0.25">
      <c r="A372" s="1652" t="s">
        <v>459</v>
      </c>
      <c r="B372" s="1653" t="s">
        <v>372</v>
      </c>
      <c r="C372" s="1654" t="s">
        <v>1048</v>
      </c>
      <c r="D372" s="1618"/>
    </row>
    <row r="373" spans="1:4" ht="15.75" thickBot="1" x14ac:dyDescent="0.3">
      <c r="A373" s="1655" t="s">
        <v>459</v>
      </c>
      <c r="B373" s="1656" t="s">
        <v>541</v>
      </c>
      <c r="C373" s="1657" t="s">
        <v>1048</v>
      </c>
      <c r="D373" s="1618"/>
    </row>
    <row r="374" spans="1:4" ht="15.75" thickTop="1" x14ac:dyDescent="0.25">
      <c r="A374" s="1636">
        <v>8.3000000000000007</v>
      </c>
      <c r="B374" s="1637" t="s">
        <v>1000</v>
      </c>
      <c r="C374" s="1676">
        <v>4411</v>
      </c>
      <c r="D374" s="1618"/>
    </row>
    <row r="375" spans="1:4" x14ac:dyDescent="0.25">
      <c r="A375" s="1616">
        <v>8.3000000000000007</v>
      </c>
      <c r="B375" s="1617" t="s">
        <v>43</v>
      </c>
      <c r="C375" s="1647">
        <v>4411</v>
      </c>
      <c r="D375" s="1618"/>
    </row>
    <row r="376" spans="1:4" x14ac:dyDescent="0.25">
      <c r="A376" s="1621">
        <v>8.3000000000000007</v>
      </c>
      <c r="B376" s="1622" t="s">
        <v>372</v>
      </c>
      <c r="C376" s="1625">
        <v>4411</v>
      </c>
      <c r="D376" s="1618"/>
    </row>
    <row r="377" spans="1:4" ht="15.75" thickBot="1" x14ac:dyDescent="0.3">
      <c r="A377" s="1621">
        <v>8.3000000000000007</v>
      </c>
      <c r="B377" s="1622" t="s">
        <v>541</v>
      </c>
      <c r="C377" s="1625">
        <v>4411</v>
      </c>
      <c r="D377" s="1618"/>
    </row>
    <row r="378" spans="1:4" ht="15.75" thickTop="1" x14ac:dyDescent="0.25">
      <c r="A378" s="1636" t="s">
        <v>461</v>
      </c>
      <c r="B378" s="1637" t="s">
        <v>1000</v>
      </c>
      <c r="C378" s="1638">
        <v>441111</v>
      </c>
      <c r="D378" s="1623" t="s">
        <v>1004</v>
      </c>
    </row>
    <row r="379" spans="1:4" x14ac:dyDescent="0.25">
      <c r="A379" s="1621" t="s">
        <v>461</v>
      </c>
      <c r="B379" s="1622" t="s">
        <v>1000</v>
      </c>
      <c r="C379" s="1629">
        <v>441119</v>
      </c>
      <c r="D379" s="1623" t="s">
        <v>1004</v>
      </c>
    </row>
    <row r="380" spans="1:4" x14ac:dyDescent="0.25">
      <c r="A380" s="1616" t="s">
        <v>461</v>
      </c>
      <c r="B380" s="1617" t="s">
        <v>43</v>
      </c>
      <c r="C380" s="1647" t="s">
        <v>1049</v>
      </c>
      <c r="D380" s="1618"/>
    </row>
    <row r="381" spans="1:4" x14ac:dyDescent="0.25">
      <c r="A381" s="1652" t="s">
        <v>461</v>
      </c>
      <c r="B381" s="1653" t="s">
        <v>372</v>
      </c>
      <c r="C381" s="1654" t="s">
        <v>1049</v>
      </c>
      <c r="D381" s="1618"/>
    </row>
    <row r="382" spans="1:4" ht="15.75" thickBot="1" x14ac:dyDescent="0.3">
      <c r="A382" s="1655" t="s">
        <v>461</v>
      </c>
      <c r="B382" s="1656" t="s">
        <v>541</v>
      </c>
      <c r="C382" s="1657" t="s">
        <v>1049</v>
      </c>
      <c r="D382" s="1618"/>
    </row>
    <row r="383" spans="1:4" ht="15.75" thickTop="1" x14ac:dyDescent="0.25">
      <c r="A383" s="1636" t="s">
        <v>462</v>
      </c>
      <c r="B383" s="1637" t="s">
        <v>1000</v>
      </c>
      <c r="C383" s="1638">
        <v>441111</v>
      </c>
      <c r="D383" s="1623" t="s">
        <v>1004</v>
      </c>
    </row>
    <row r="384" spans="1:4" x14ac:dyDescent="0.25">
      <c r="A384" s="1621" t="s">
        <v>462</v>
      </c>
      <c r="B384" s="1622" t="s">
        <v>1000</v>
      </c>
      <c r="C384" s="1629">
        <v>441119</v>
      </c>
      <c r="D384" s="1623" t="s">
        <v>1004</v>
      </c>
    </row>
    <row r="385" spans="1:4" x14ac:dyDescent="0.25">
      <c r="A385" s="1621" t="s">
        <v>462</v>
      </c>
      <c r="B385" s="1622" t="s">
        <v>1000</v>
      </c>
      <c r="C385" s="1629">
        <v>441121</v>
      </c>
      <c r="D385" s="1623" t="s">
        <v>1004</v>
      </c>
    </row>
    <row r="386" spans="1:4" x14ac:dyDescent="0.25">
      <c r="A386" s="1621" t="s">
        <v>462</v>
      </c>
      <c r="B386" s="1622" t="s">
        <v>1000</v>
      </c>
      <c r="C386" s="1629">
        <v>441129</v>
      </c>
      <c r="D386" s="1623" t="s">
        <v>1004</v>
      </c>
    </row>
    <row r="387" spans="1:4" x14ac:dyDescent="0.25">
      <c r="A387" s="1616" t="s">
        <v>462</v>
      </c>
      <c r="B387" s="1617" t="s">
        <v>43</v>
      </c>
      <c r="C387" s="1647" t="s">
        <v>1050</v>
      </c>
      <c r="D387" s="1618"/>
    </row>
    <row r="388" spans="1:4" x14ac:dyDescent="0.25">
      <c r="A388" s="1621" t="s">
        <v>462</v>
      </c>
      <c r="B388" s="1622" t="s">
        <v>43</v>
      </c>
      <c r="C388" s="1625" t="s">
        <v>1051</v>
      </c>
      <c r="D388" s="1618"/>
    </row>
    <row r="389" spans="1:4" x14ac:dyDescent="0.25">
      <c r="A389" s="1621" t="s">
        <v>462</v>
      </c>
      <c r="B389" s="1622" t="s">
        <v>43</v>
      </c>
      <c r="C389" s="1629" t="s">
        <v>1052</v>
      </c>
      <c r="D389" s="1642" t="s">
        <v>1004</v>
      </c>
    </row>
    <row r="390" spans="1:4" x14ac:dyDescent="0.25">
      <c r="A390" s="1616" t="s">
        <v>462</v>
      </c>
      <c r="B390" s="1617" t="s">
        <v>372</v>
      </c>
      <c r="C390" s="1647" t="s">
        <v>1050</v>
      </c>
      <c r="D390" s="1618"/>
    </row>
    <row r="391" spans="1:4" x14ac:dyDescent="0.25">
      <c r="A391" s="1619" t="s">
        <v>462</v>
      </c>
      <c r="B391" s="1620" t="s">
        <v>372</v>
      </c>
      <c r="C391" s="1660" t="s">
        <v>1051</v>
      </c>
      <c r="D391" s="1618"/>
    </row>
    <row r="392" spans="1:4" x14ac:dyDescent="0.25">
      <c r="A392" s="1648" t="s">
        <v>462</v>
      </c>
      <c r="B392" s="1649" t="s">
        <v>372</v>
      </c>
      <c r="C392" s="1663" t="s">
        <v>1052</v>
      </c>
      <c r="D392" s="1642" t="s">
        <v>1004</v>
      </c>
    </row>
    <row r="393" spans="1:4" x14ac:dyDescent="0.25">
      <c r="A393" s="1648" t="s">
        <v>462</v>
      </c>
      <c r="B393" s="1649" t="s">
        <v>541</v>
      </c>
      <c r="C393" s="1650">
        <v>441112</v>
      </c>
      <c r="D393" s="1618"/>
    </row>
    <row r="394" spans="1:4" x14ac:dyDescent="0.25">
      <c r="A394" s="1648" t="s">
        <v>462</v>
      </c>
      <c r="B394" s="1649" t="s">
        <v>541</v>
      </c>
      <c r="C394" s="1650">
        <v>441113</v>
      </c>
      <c r="D394" s="1618"/>
    </row>
    <row r="395" spans="1:4" ht="15.75" thickBot="1" x14ac:dyDescent="0.3">
      <c r="A395" s="1655" t="s">
        <v>462</v>
      </c>
      <c r="B395" s="1656" t="s">
        <v>541</v>
      </c>
      <c r="C395" s="1662">
        <v>441114</v>
      </c>
      <c r="D395" s="1642" t="s">
        <v>1004</v>
      </c>
    </row>
    <row r="396" spans="1:4" ht="15.75" thickTop="1" x14ac:dyDescent="0.25">
      <c r="A396" s="1666" t="s">
        <v>464</v>
      </c>
      <c r="B396" s="1637" t="s">
        <v>1000</v>
      </c>
      <c r="C396" s="1668">
        <v>441131</v>
      </c>
      <c r="D396" s="1618"/>
    </row>
    <row r="397" spans="1:4" x14ac:dyDescent="0.25">
      <c r="A397" s="1652" t="s">
        <v>464</v>
      </c>
      <c r="B397" s="1622" t="s">
        <v>1000</v>
      </c>
      <c r="C397" s="1654">
        <v>441139</v>
      </c>
      <c r="D397" s="1618"/>
    </row>
    <row r="398" spans="1:4" x14ac:dyDescent="0.25">
      <c r="A398" s="1652" t="s">
        <v>464</v>
      </c>
      <c r="B398" s="1622" t="s">
        <v>1000</v>
      </c>
      <c r="C398" s="1654">
        <v>441191</v>
      </c>
      <c r="D398" s="1618"/>
    </row>
    <row r="399" spans="1:4" x14ac:dyDescent="0.25">
      <c r="A399" s="1652" t="s">
        <v>464</v>
      </c>
      <c r="B399" s="1622" t="s">
        <v>1000</v>
      </c>
      <c r="C399" s="1654">
        <v>441199</v>
      </c>
      <c r="D399" s="1618"/>
    </row>
    <row r="400" spans="1:4" x14ac:dyDescent="0.25">
      <c r="A400" s="1652" t="s">
        <v>464</v>
      </c>
      <c r="B400" s="1622" t="s">
        <v>43</v>
      </c>
      <c r="C400" s="1661">
        <v>441114</v>
      </c>
      <c r="D400" s="1623" t="s">
        <v>1004</v>
      </c>
    </row>
    <row r="401" spans="1:4" x14ac:dyDescent="0.25">
      <c r="A401" s="1652" t="s">
        <v>464</v>
      </c>
      <c r="B401" s="1617" t="s">
        <v>43</v>
      </c>
      <c r="C401" s="1647" t="s">
        <v>1053</v>
      </c>
      <c r="D401" s="1618"/>
    </row>
    <row r="402" spans="1:4" x14ac:dyDescent="0.25">
      <c r="A402" s="1652" t="s">
        <v>464</v>
      </c>
      <c r="B402" s="1620" t="s">
        <v>43</v>
      </c>
      <c r="C402" s="1660" t="s">
        <v>1054</v>
      </c>
      <c r="D402" s="1618"/>
    </row>
    <row r="403" spans="1:4" x14ac:dyDescent="0.25">
      <c r="A403" s="1652" t="s">
        <v>464</v>
      </c>
      <c r="B403" s="1620" t="s">
        <v>372</v>
      </c>
      <c r="C403" s="1670">
        <v>441114</v>
      </c>
      <c r="D403" s="1623" t="s">
        <v>1004</v>
      </c>
    </row>
    <row r="404" spans="1:4" x14ac:dyDescent="0.25">
      <c r="A404" s="1652" t="s">
        <v>464</v>
      </c>
      <c r="B404" s="1620" t="s">
        <v>372</v>
      </c>
      <c r="C404" s="1660" t="s">
        <v>1053</v>
      </c>
      <c r="D404" s="1618"/>
    </row>
    <row r="405" spans="1:4" x14ac:dyDescent="0.25">
      <c r="A405" s="1652" t="s">
        <v>464</v>
      </c>
      <c r="B405" s="1649" t="s">
        <v>372</v>
      </c>
      <c r="C405" s="1650" t="s">
        <v>1054</v>
      </c>
      <c r="D405" s="1618"/>
    </row>
    <row r="406" spans="1:4" x14ac:dyDescent="0.25">
      <c r="A406" s="1652" t="s">
        <v>464</v>
      </c>
      <c r="B406" s="1649" t="s">
        <v>541</v>
      </c>
      <c r="C406" s="1663">
        <v>441114</v>
      </c>
      <c r="D406" s="1642" t="s">
        <v>1004</v>
      </c>
    </row>
    <row r="407" spans="1:4" x14ac:dyDescent="0.25">
      <c r="A407" s="1652" t="s">
        <v>464</v>
      </c>
      <c r="B407" s="1649" t="s">
        <v>541</v>
      </c>
      <c r="C407" s="1650">
        <v>441193</v>
      </c>
      <c r="D407" s="1618"/>
    </row>
    <row r="408" spans="1:4" ht="15.75" thickBot="1" x14ac:dyDescent="0.3">
      <c r="A408" s="1652" t="s">
        <v>464</v>
      </c>
      <c r="B408" s="1656" t="s">
        <v>541</v>
      </c>
      <c r="C408" s="1657" t="s">
        <v>1054</v>
      </c>
      <c r="D408" s="1618"/>
    </row>
    <row r="409" spans="1:4" ht="15.75" thickTop="1" x14ac:dyDescent="0.25">
      <c r="A409" s="1636">
        <v>9</v>
      </c>
      <c r="B409" s="1637" t="s">
        <v>1000</v>
      </c>
      <c r="C409" s="1676">
        <v>4701</v>
      </c>
      <c r="D409" s="1618"/>
    </row>
    <row r="410" spans="1:4" x14ac:dyDescent="0.25">
      <c r="A410" s="1621">
        <v>9</v>
      </c>
      <c r="B410" s="1622" t="s">
        <v>1000</v>
      </c>
      <c r="C410" s="1625">
        <v>4702</v>
      </c>
      <c r="D410" s="1618"/>
    </row>
    <row r="411" spans="1:4" x14ac:dyDescent="0.25">
      <c r="A411" s="1621">
        <v>9</v>
      </c>
      <c r="B411" s="1622" t="s">
        <v>1000</v>
      </c>
      <c r="C411" s="1625">
        <v>4703</v>
      </c>
      <c r="D411" s="1618"/>
    </row>
    <row r="412" spans="1:4" x14ac:dyDescent="0.25">
      <c r="A412" s="1621">
        <v>9</v>
      </c>
      <c r="B412" s="1622" t="s">
        <v>1000</v>
      </c>
      <c r="C412" s="1625">
        <v>4704</v>
      </c>
      <c r="D412" s="1618"/>
    </row>
    <row r="413" spans="1:4" x14ac:dyDescent="0.25">
      <c r="A413" s="1621">
        <v>9</v>
      </c>
      <c r="B413" s="1622" t="s">
        <v>1000</v>
      </c>
      <c r="C413" s="1625">
        <v>4705</v>
      </c>
      <c r="D413" s="1618"/>
    </row>
    <row r="414" spans="1:4" x14ac:dyDescent="0.25">
      <c r="A414" s="1652">
        <v>9</v>
      </c>
      <c r="B414" s="1653" t="s">
        <v>43</v>
      </c>
      <c r="C414" s="1677">
        <v>4701</v>
      </c>
      <c r="D414" s="1618"/>
    </row>
    <row r="415" spans="1:4" x14ac:dyDescent="0.25">
      <c r="A415" s="1652">
        <v>9</v>
      </c>
      <c r="B415" s="1653" t="s">
        <v>43</v>
      </c>
      <c r="C415" s="1677">
        <v>4702</v>
      </c>
      <c r="D415" s="1618"/>
    </row>
    <row r="416" spans="1:4" x14ac:dyDescent="0.25">
      <c r="A416" s="1652">
        <v>9</v>
      </c>
      <c r="B416" s="1653" t="s">
        <v>43</v>
      </c>
      <c r="C416" s="1677">
        <v>4703</v>
      </c>
      <c r="D416" s="1618"/>
    </row>
    <row r="417" spans="1:4" x14ac:dyDescent="0.25">
      <c r="A417" s="1652">
        <v>9</v>
      </c>
      <c r="B417" s="1653" t="s">
        <v>43</v>
      </c>
      <c r="C417" s="1677">
        <v>4704</v>
      </c>
      <c r="D417" s="1618"/>
    </row>
    <row r="418" spans="1:4" x14ac:dyDescent="0.25">
      <c r="A418" s="1652">
        <v>9</v>
      </c>
      <c r="B418" s="1653" t="s">
        <v>43</v>
      </c>
      <c r="C418" s="1677">
        <v>4705</v>
      </c>
      <c r="D418" s="1618"/>
    </row>
    <row r="419" spans="1:4" x14ac:dyDescent="0.25">
      <c r="A419" s="1652">
        <v>9</v>
      </c>
      <c r="B419" s="1653" t="s">
        <v>372</v>
      </c>
      <c r="C419" s="1677" t="s">
        <v>1055</v>
      </c>
      <c r="D419" s="1618"/>
    </row>
    <row r="420" spans="1:4" x14ac:dyDescent="0.25">
      <c r="A420" s="1652">
        <v>9</v>
      </c>
      <c r="B420" s="1653" t="s">
        <v>372</v>
      </c>
      <c r="C420" s="1677">
        <v>4702</v>
      </c>
      <c r="D420" s="1618"/>
    </row>
    <row r="421" spans="1:4" x14ac:dyDescent="0.25">
      <c r="A421" s="1652">
        <v>9</v>
      </c>
      <c r="B421" s="1653" t="s">
        <v>372</v>
      </c>
      <c r="C421" s="1677">
        <v>4703</v>
      </c>
      <c r="D421" s="1618"/>
    </row>
    <row r="422" spans="1:4" x14ac:dyDescent="0.25">
      <c r="A422" s="1652">
        <v>9</v>
      </c>
      <c r="B422" s="1653" t="s">
        <v>372</v>
      </c>
      <c r="C422" s="1677">
        <v>4704</v>
      </c>
      <c r="D422" s="1618"/>
    </row>
    <row r="423" spans="1:4" x14ac:dyDescent="0.25">
      <c r="A423" s="1652">
        <v>9</v>
      </c>
      <c r="B423" s="1653" t="s">
        <v>372</v>
      </c>
      <c r="C423" s="1677" t="s">
        <v>1056</v>
      </c>
      <c r="D423" s="1618"/>
    </row>
    <row r="424" spans="1:4" x14ac:dyDescent="0.25">
      <c r="A424" s="1652">
        <v>9</v>
      </c>
      <c r="B424" s="1653" t="s">
        <v>541</v>
      </c>
      <c r="C424" s="1677">
        <v>4701</v>
      </c>
      <c r="D424" s="1618"/>
    </row>
    <row r="425" spans="1:4" x14ac:dyDescent="0.25">
      <c r="A425" s="1652">
        <v>9</v>
      </c>
      <c r="B425" s="1653" t="s">
        <v>541</v>
      </c>
      <c r="C425" s="1677">
        <v>4702</v>
      </c>
      <c r="D425" s="1618"/>
    </row>
    <row r="426" spans="1:4" x14ac:dyDescent="0.25">
      <c r="A426" s="1652">
        <v>9</v>
      </c>
      <c r="B426" s="1653" t="s">
        <v>541</v>
      </c>
      <c r="C426" s="1677">
        <v>4703</v>
      </c>
      <c r="D426" s="1618"/>
    </row>
    <row r="427" spans="1:4" x14ac:dyDescent="0.25">
      <c r="A427" s="1652">
        <v>9</v>
      </c>
      <c r="B427" s="1653" t="s">
        <v>541</v>
      </c>
      <c r="C427" s="1677">
        <v>4704</v>
      </c>
      <c r="D427" s="1618"/>
    </row>
    <row r="428" spans="1:4" ht="15.75" thickBot="1" x14ac:dyDescent="0.3">
      <c r="A428" s="1652">
        <v>9</v>
      </c>
      <c r="B428" s="1653" t="s">
        <v>541</v>
      </c>
      <c r="C428" s="1677">
        <v>4705</v>
      </c>
      <c r="D428" s="1618"/>
    </row>
    <row r="429" spans="1:4" ht="15.75" thickTop="1" x14ac:dyDescent="0.25">
      <c r="A429" s="1636">
        <v>9.1</v>
      </c>
      <c r="B429" s="1637" t="s">
        <v>1000</v>
      </c>
      <c r="C429" s="1676">
        <v>4701</v>
      </c>
      <c r="D429" s="1618"/>
    </row>
    <row r="430" spans="1:4" x14ac:dyDescent="0.25">
      <c r="A430" s="1621">
        <v>9.1</v>
      </c>
      <c r="B430" s="1622" t="s">
        <v>1000</v>
      </c>
      <c r="C430" s="1625">
        <v>4705</v>
      </c>
      <c r="D430" s="1618"/>
    </row>
    <row r="431" spans="1:4" x14ac:dyDescent="0.25">
      <c r="A431" s="1621">
        <v>9.1</v>
      </c>
      <c r="B431" s="1622" t="s">
        <v>43</v>
      </c>
      <c r="C431" s="1625" t="s">
        <v>1055</v>
      </c>
      <c r="D431" s="1618"/>
    </row>
    <row r="432" spans="1:4" x14ac:dyDescent="0.25">
      <c r="A432" s="1621">
        <v>9.1</v>
      </c>
      <c r="B432" s="1622" t="s">
        <v>43</v>
      </c>
      <c r="C432" s="1625" t="s">
        <v>1056</v>
      </c>
      <c r="D432" s="1618"/>
    </row>
    <row r="433" spans="1:4" x14ac:dyDescent="0.25">
      <c r="A433" s="1616">
        <v>9.1</v>
      </c>
      <c r="B433" s="1617" t="s">
        <v>372</v>
      </c>
      <c r="C433" s="1647" t="s">
        <v>1055</v>
      </c>
      <c r="D433" s="1618"/>
    </row>
    <row r="434" spans="1:4" x14ac:dyDescent="0.25">
      <c r="A434" s="1652">
        <v>9.1</v>
      </c>
      <c r="B434" s="1653" t="s">
        <v>372</v>
      </c>
      <c r="C434" s="1654" t="s">
        <v>1056</v>
      </c>
      <c r="D434" s="1618"/>
    </row>
    <row r="435" spans="1:4" x14ac:dyDescent="0.25">
      <c r="A435" s="1652">
        <v>9.1</v>
      </c>
      <c r="B435" s="1653" t="s">
        <v>541</v>
      </c>
      <c r="C435" s="1654">
        <v>4701</v>
      </c>
      <c r="D435" s="1618"/>
    </row>
    <row r="436" spans="1:4" ht="15.75" thickBot="1" x14ac:dyDescent="0.3">
      <c r="A436" s="1655">
        <v>9.1</v>
      </c>
      <c r="B436" s="1656" t="s">
        <v>541</v>
      </c>
      <c r="C436" s="1657">
        <v>4705</v>
      </c>
      <c r="D436" s="1618"/>
    </row>
    <row r="437" spans="1:4" ht="15.75" thickTop="1" x14ac:dyDescent="0.25">
      <c r="A437" s="1636">
        <v>9.1999999999999993</v>
      </c>
      <c r="B437" s="1637" t="s">
        <v>1000</v>
      </c>
      <c r="C437" s="1676">
        <v>4703</v>
      </c>
      <c r="D437" s="1618"/>
    </row>
    <row r="438" spans="1:4" x14ac:dyDescent="0.25">
      <c r="A438" s="1621">
        <v>9.1999999999999993</v>
      </c>
      <c r="B438" s="1622" t="s">
        <v>1000</v>
      </c>
      <c r="C438" s="1625">
        <v>4704</v>
      </c>
      <c r="D438" s="1618"/>
    </row>
    <row r="439" spans="1:4" x14ac:dyDescent="0.25">
      <c r="A439" s="1616">
        <v>9.1999999999999993</v>
      </c>
      <c r="B439" s="1617" t="s">
        <v>43</v>
      </c>
      <c r="C439" s="1647">
        <v>4703</v>
      </c>
      <c r="D439" s="1618"/>
    </row>
    <row r="440" spans="1:4" x14ac:dyDescent="0.25">
      <c r="A440" s="1616">
        <v>9.1999999999999993</v>
      </c>
      <c r="B440" s="1617" t="s">
        <v>43</v>
      </c>
      <c r="C440" s="1647">
        <v>4704</v>
      </c>
      <c r="D440" s="1618"/>
    </row>
    <row r="441" spans="1:4" x14ac:dyDescent="0.25">
      <c r="A441" s="1619">
        <v>9.1999999999999993</v>
      </c>
      <c r="B441" s="1620" t="s">
        <v>372</v>
      </c>
      <c r="C441" s="1660">
        <v>4703</v>
      </c>
      <c r="D441" s="1618"/>
    </row>
    <row r="442" spans="1:4" x14ac:dyDescent="0.25">
      <c r="A442" s="1619">
        <v>9.1999999999999993</v>
      </c>
      <c r="B442" s="1620" t="s">
        <v>372</v>
      </c>
      <c r="C442" s="1660">
        <v>4704</v>
      </c>
      <c r="D442" s="1618"/>
    </row>
    <row r="443" spans="1:4" x14ac:dyDescent="0.25">
      <c r="A443" s="1648">
        <v>9.1999999999999993</v>
      </c>
      <c r="B443" s="1649" t="s">
        <v>541</v>
      </c>
      <c r="C443" s="1650">
        <v>4703</v>
      </c>
      <c r="D443" s="1618"/>
    </row>
    <row r="444" spans="1:4" ht="15.75" thickBot="1" x14ac:dyDescent="0.3">
      <c r="A444" s="1655">
        <v>9.1999999999999993</v>
      </c>
      <c r="B444" s="1656" t="s">
        <v>541</v>
      </c>
      <c r="C444" s="1657">
        <v>4704</v>
      </c>
      <c r="D444" s="1618"/>
    </row>
    <row r="445" spans="1:4" ht="15.75" thickTop="1" x14ac:dyDescent="0.25">
      <c r="A445" s="1636" t="s">
        <v>470</v>
      </c>
      <c r="B445" s="1637" t="s">
        <v>1000</v>
      </c>
      <c r="C445" s="1676">
        <v>4703</v>
      </c>
      <c r="D445" s="1618"/>
    </row>
    <row r="446" spans="1:4" x14ac:dyDescent="0.25">
      <c r="A446" s="1616" t="s">
        <v>470</v>
      </c>
      <c r="B446" s="1617" t="s">
        <v>43</v>
      </c>
      <c r="C446" s="1625">
        <v>4703</v>
      </c>
      <c r="D446" s="1618"/>
    </row>
    <row r="447" spans="1:4" x14ac:dyDescent="0.25">
      <c r="A447" s="1621" t="s">
        <v>470</v>
      </c>
      <c r="B447" s="1620" t="s">
        <v>372</v>
      </c>
      <c r="C447" s="1625">
        <v>4703</v>
      </c>
      <c r="D447" s="1618"/>
    </row>
    <row r="448" spans="1:4" ht="15.75" thickBot="1" x14ac:dyDescent="0.3">
      <c r="A448" s="1655" t="s">
        <v>470</v>
      </c>
      <c r="B448" s="1620" t="s">
        <v>541</v>
      </c>
      <c r="C448" s="1625">
        <v>4703</v>
      </c>
      <c r="D448" s="1618"/>
    </row>
    <row r="449" spans="1:4" ht="15.75" thickTop="1" x14ac:dyDescent="0.25">
      <c r="A449" s="1636" t="s">
        <v>472</v>
      </c>
      <c r="B449" s="1637" t="s">
        <v>1000</v>
      </c>
      <c r="C449" s="1676">
        <v>470321</v>
      </c>
      <c r="D449" s="1618"/>
    </row>
    <row r="450" spans="1:4" x14ac:dyDescent="0.25">
      <c r="A450" s="1621" t="s">
        <v>472</v>
      </c>
      <c r="B450" s="1622" t="s">
        <v>1000</v>
      </c>
      <c r="C450" s="1625">
        <v>470329</v>
      </c>
      <c r="D450" s="1618"/>
    </row>
    <row r="451" spans="1:4" x14ac:dyDescent="0.25">
      <c r="A451" s="1616" t="s">
        <v>472</v>
      </c>
      <c r="B451" s="1617" t="s">
        <v>43</v>
      </c>
      <c r="C451" s="1647" t="s">
        <v>1057</v>
      </c>
      <c r="D451" s="1618"/>
    </row>
    <row r="452" spans="1:4" x14ac:dyDescent="0.25">
      <c r="A452" s="1619" t="s">
        <v>472</v>
      </c>
      <c r="B452" s="1620" t="s">
        <v>43</v>
      </c>
      <c r="C452" s="1660" t="s">
        <v>1058</v>
      </c>
      <c r="D452" s="1618"/>
    </row>
    <row r="453" spans="1:4" x14ac:dyDescent="0.25">
      <c r="A453" s="1619" t="s">
        <v>472</v>
      </c>
      <c r="B453" s="1620" t="s">
        <v>372</v>
      </c>
      <c r="C453" s="1660" t="s">
        <v>1057</v>
      </c>
      <c r="D453" s="1618"/>
    </row>
    <row r="454" spans="1:4" x14ac:dyDescent="0.25">
      <c r="A454" s="1648" t="s">
        <v>472</v>
      </c>
      <c r="B454" s="1649" t="s">
        <v>372</v>
      </c>
      <c r="C454" s="1650" t="s">
        <v>1058</v>
      </c>
      <c r="D454" s="1618"/>
    </row>
    <row r="455" spans="1:4" x14ac:dyDescent="0.25">
      <c r="A455" s="1648" t="s">
        <v>472</v>
      </c>
      <c r="B455" s="1649" t="s">
        <v>541</v>
      </c>
      <c r="C455" s="1650">
        <v>470321</v>
      </c>
      <c r="D455" s="1618"/>
    </row>
    <row r="456" spans="1:4" ht="15.75" thickBot="1" x14ac:dyDescent="0.3">
      <c r="A456" s="1655" t="s">
        <v>472</v>
      </c>
      <c r="B456" s="1656" t="s">
        <v>541</v>
      </c>
      <c r="C456" s="1657" t="s">
        <v>1058</v>
      </c>
      <c r="D456" s="1618"/>
    </row>
    <row r="457" spans="1:4" ht="15.75" thickTop="1" x14ac:dyDescent="0.25">
      <c r="A457" s="1636" t="s">
        <v>474</v>
      </c>
      <c r="B457" s="1637" t="s">
        <v>1000</v>
      </c>
      <c r="C457" s="1668">
        <v>4704</v>
      </c>
      <c r="D457" s="1618"/>
    </row>
    <row r="458" spans="1:4" x14ac:dyDescent="0.25">
      <c r="A458" s="1619" t="s">
        <v>474</v>
      </c>
      <c r="B458" s="1620" t="s">
        <v>43</v>
      </c>
      <c r="C458" s="1647">
        <v>4704</v>
      </c>
      <c r="D458" s="1618"/>
    </row>
    <row r="459" spans="1:4" x14ac:dyDescent="0.25">
      <c r="A459" s="1619" t="s">
        <v>474</v>
      </c>
      <c r="B459" s="1620" t="s">
        <v>372</v>
      </c>
      <c r="C459" s="1647">
        <v>4704</v>
      </c>
      <c r="D459" s="1618"/>
    </row>
    <row r="460" spans="1:4" ht="15.75" thickBot="1" x14ac:dyDescent="0.3">
      <c r="A460" s="1655" t="s">
        <v>474</v>
      </c>
      <c r="B460" s="1656" t="s">
        <v>541</v>
      </c>
      <c r="C460" s="1647">
        <v>4704</v>
      </c>
      <c r="D460" s="1618"/>
    </row>
    <row r="461" spans="1:4" ht="15.75" thickTop="1" x14ac:dyDescent="0.25">
      <c r="A461" s="1666">
        <v>9.3000000000000007</v>
      </c>
      <c r="B461" s="1667" t="s">
        <v>1000</v>
      </c>
      <c r="C461" s="1668">
        <v>4702</v>
      </c>
      <c r="D461" s="1618"/>
    </row>
    <row r="462" spans="1:4" x14ac:dyDescent="0.25">
      <c r="A462" s="1616">
        <v>9.3000000000000007</v>
      </c>
      <c r="B462" s="1617" t="s">
        <v>43</v>
      </c>
      <c r="C462" s="1647" t="s">
        <v>1059</v>
      </c>
      <c r="D462" s="1618"/>
    </row>
    <row r="463" spans="1:4" x14ac:dyDescent="0.25">
      <c r="A463" s="1652">
        <v>9.3000000000000007</v>
      </c>
      <c r="B463" s="1653" t="s">
        <v>372</v>
      </c>
      <c r="C463" s="1654" t="s">
        <v>1059</v>
      </c>
      <c r="D463" s="1618"/>
    </row>
    <row r="464" spans="1:4" ht="15.75" thickBot="1" x14ac:dyDescent="0.3">
      <c r="A464" s="1655">
        <v>9.3000000000000007</v>
      </c>
      <c r="B464" s="1656" t="s">
        <v>541</v>
      </c>
      <c r="C464" s="1657" t="s">
        <v>1059</v>
      </c>
      <c r="D464" s="1618"/>
    </row>
    <row r="465" spans="1:4" ht="15.75" thickTop="1" x14ac:dyDescent="0.25">
      <c r="A465" s="1636">
        <v>10</v>
      </c>
      <c r="B465" s="1637" t="s">
        <v>1000</v>
      </c>
      <c r="C465" s="1668">
        <v>4706</v>
      </c>
      <c r="D465" s="1618"/>
    </row>
    <row r="466" spans="1:4" x14ac:dyDescent="0.25">
      <c r="A466" s="1652">
        <v>10</v>
      </c>
      <c r="B466" s="1653" t="s">
        <v>43</v>
      </c>
      <c r="C466" s="1614">
        <v>4706</v>
      </c>
      <c r="D466" s="1618"/>
    </row>
    <row r="467" spans="1:4" x14ac:dyDescent="0.25">
      <c r="A467" s="1619">
        <v>10</v>
      </c>
      <c r="B467" s="1620" t="s">
        <v>372</v>
      </c>
      <c r="C467" s="1660">
        <v>4706</v>
      </c>
      <c r="D467" s="1618"/>
    </row>
    <row r="468" spans="1:4" ht="15.75" thickBot="1" x14ac:dyDescent="0.3">
      <c r="A468" s="1655">
        <v>10</v>
      </c>
      <c r="B468" s="1656" t="s">
        <v>541</v>
      </c>
      <c r="C468" s="1657">
        <v>4706</v>
      </c>
      <c r="D468" s="1618"/>
    </row>
    <row r="469" spans="1:4" ht="15.75" thickTop="1" x14ac:dyDescent="0.25">
      <c r="A469" s="1666">
        <v>10.1</v>
      </c>
      <c r="B469" s="1667" t="s">
        <v>1000</v>
      </c>
      <c r="C469" s="1610">
        <v>470610</v>
      </c>
      <c r="D469" s="1618"/>
    </row>
    <row r="470" spans="1:4" x14ac:dyDescent="0.25">
      <c r="A470" s="1652">
        <v>10.1</v>
      </c>
      <c r="B470" s="1653" t="s">
        <v>1000</v>
      </c>
      <c r="C470" s="1614">
        <v>470691</v>
      </c>
      <c r="D470" s="1618"/>
    </row>
    <row r="471" spans="1:4" x14ac:dyDescent="0.25">
      <c r="A471" s="1652">
        <v>10.1</v>
      </c>
      <c r="B471" s="1653" t="s">
        <v>1000</v>
      </c>
      <c r="C471" s="1614">
        <v>470692</v>
      </c>
      <c r="D471" s="1618"/>
    </row>
    <row r="472" spans="1:4" x14ac:dyDescent="0.25">
      <c r="A472" s="1652">
        <v>10.1</v>
      </c>
      <c r="B472" s="1653" t="s">
        <v>1000</v>
      </c>
      <c r="C472" s="1614">
        <v>470693</v>
      </c>
      <c r="D472" s="1618"/>
    </row>
    <row r="473" spans="1:4" x14ac:dyDescent="0.25">
      <c r="A473" s="1652">
        <v>10.1</v>
      </c>
      <c r="B473" s="1653" t="s">
        <v>43</v>
      </c>
      <c r="C473" s="1614" t="s">
        <v>1060</v>
      </c>
      <c r="D473" s="1618"/>
    </row>
    <row r="474" spans="1:4" x14ac:dyDescent="0.25">
      <c r="A474" s="1619">
        <v>10.1</v>
      </c>
      <c r="B474" s="1620" t="s">
        <v>43</v>
      </c>
      <c r="C474" s="1660" t="s">
        <v>1061</v>
      </c>
      <c r="D474" s="1618"/>
    </row>
    <row r="475" spans="1:4" x14ac:dyDescent="0.25">
      <c r="A475" s="1619">
        <v>10.1</v>
      </c>
      <c r="B475" s="1620" t="s">
        <v>43</v>
      </c>
      <c r="C475" s="1660" t="s">
        <v>1062</v>
      </c>
      <c r="D475" s="1618"/>
    </row>
    <row r="476" spans="1:4" x14ac:dyDescent="0.25">
      <c r="A476" s="1619">
        <v>10.1</v>
      </c>
      <c r="B476" s="1620" t="s">
        <v>43</v>
      </c>
      <c r="C476" s="1660" t="s">
        <v>1063</v>
      </c>
      <c r="D476" s="1618"/>
    </row>
    <row r="477" spans="1:4" x14ac:dyDescent="0.25">
      <c r="A477" s="1619">
        <v>10.1</v>
      </c>
      <c r="B477" s="1620" t="s">
        <v>43</v>
      </c>
      <c r="C477" s="1660" t="s">
        <v>1064</v>
      </c>
      <c r="D477" s="1618"/>
    </row>
    <row r="478" spans="1:4" x14ac:dyDescent="0.25">
      <c r="A478" s="1619">
        <v>10.1</v>
      </c>
      <c r="B478" s="1620" t="s">
        <v>372</v>
      </c>
      <c r="C478" s="1660" t="s">
        <v>1060</v>
      </c>
      <c r="D478" s="1618"/>
    </row>
    <row r="479" spans="1:4" x14ac:dyDescent="0.25">
      <c r="A479" s="1619">
        <v>10.1</v>
      </c>
      <c r="B479" s="1620" t="s">
        <v>372</v>
      </c>
      <c r="C479" s="1660" t="s">
        <v>1061</v>
      </c>
      <c r="D479" s="1618"/>
    </row>
    <row r="480" spans="1:4" x14ac:dyDescent="0.25">
      <c r="A480" s="1619">
        <v>10.1</v>
      </c>
      <c r="B480" s="1620" t="s">
        <v>372</v>
      </c>
      <c r="C480" s="1660" t="s">
        <v>1062</v>
      </c>
      <c r="D480" s="1618"/>
    </row>
    <row r="481" spans="1:4" x14ac:dyDescent="0.25">
      <c r="A481" s="1619">
        <v>10.1</v>
      </c>
      <c r="B481" s="1620" t="s">
        <v>372</v>
      </c>
      <c r="C481" s="1660" t="s">
        <v>1063</v>
      </c>
      <c r="D481" s="1618"/>
    </row>
    <row r="482" spans="1:4" x14ac:dyDescent="0.25">
      <c r="A482" s="1619">
        <v>10.1</v>
      </c>
      <c r="B482" s="1649" t="s">
        <v>372</v>
      </c>
      <c r="C482" s="1650" t="s">
        <v>1064</v>
      </c>
      <c r="D482" s="1618"/>
    </row>
    <row r="483" spans="1:4" x14ac:dyDescent="0.25">
      <c r="A483" s="1619">
        <v>10.1</v>
      </c>
      <c r="B483" s="1649" t="s">
        <v>541</v>
      </c>
      <c r="C483" s="1650">
        <v>470610</v>
      </c>
      <c r="D483" s="1618"/>
    </row>
    <row r="484" spans="1:4" x14ac:dyDescent="0.25">
      <c r="A484" s="1619">
        <v>10.1</v>
      </c>
      <c r="B484" s="1649" t="s">
        <v>541</v>
      </c>
      <c r="C484" s="1650">
        <v>470630</v>
      </c>
      <c r="D484" s="1618"/>
    </row>
    <row r="485" spans="1:4" x14ac:dyDescent="0.25">
      <c r="A485" s="1619">
        <v>10.1</v>
      </c>
      <c r="B485" s="1649" t="s">
        <v>541</v>
      </c>
      <c r="C485" s="1650">
        <v>470691</v>
      </c>
      <c r="D485" s="1618"/>
    </row>
    <row r="486" spans="1:4" x14ac:dyDescent="0.25">
      <c r="A486" s="1619">
        <v>10.1</v>
      </c>
      <c r="B486" s="1649" t="s">
        <v>541</v>
      </c>
      <c r="C486" s="1650">
        <v>470692</v>
      </c>
      <c r="D486" s="1618"/>
    </row>
    <row r="487" spans="1:4" ht="15.75" thickBot="1" x14ac:dyDescent="0.3">
      <c r="A487" s="1655">
        <v>10.1</v>
      </c>
      <c r="B487" s="1649" t="s">
        <v>541</v>
      </c>
      <c r="C487" s="1657" t="s">
        <v>1064</v>
      </c>
      <c r="D487" s="1618"/>
    </row>
    <row r="488" spans="1:4" ht="15.75" thickTop="1" x14ac:dyDescent="0.25">
      <c r="A488" s="1666">
        <v>10.199999999999999</v>
      </c>
      <c r="B488" s="1667" t="s">
        <v>1000</v>
      </c>
      <c r="C488" s="1610">
        <v>470620</v>
      </c>
      <c r="D488" s="1618"/>
    </row>
    <row r="489" spans="1:4" x14ac:dyDescent="0.25">
      <c r="A489" s="1652">
        <v>10.199999999999999</v>
      </c>
      <c r="B489" s="1653" t="s">
        <v>43</v>
      </c>
      <c r="C489" s="1614" t="s">
        <v>1065</v>
      </c>
      <c r="D489" s="1618"/>
    </row>
    <row r="490" spans="1:4" x14ac:dyDescent="0.25">
      <c r="A490" s="1652">
        <v>10.199999999999999</v>
      </c>
      <c r="B490" s="1653" t="s">
        <v>372</v>
      </c>
      <c r="C490" s="1614" t="s">
        <v>1065</v>
      </c>
      <c r="D490" s="1618"/>
    </row>
    <row r="491" spans="1:4" ht="15.75" thickBot="1" x14ac:dyDescent="0.3">
      <c r="A491" s="1655">
        <v>10.199999999999999</v>
      </c>
      <c r="B491" s="1656" t="s">
        <v>541</v>
      </c>
      <c r="C491" s="1657" t="s">
        <v>1065</v>
      </c>
      <c r="D491" s="1618"/>
    </row>
    <row r="492" spans="1:4" ht="15.75" thickTop="1" x14ac:dyDescent="0.25">
      <c r="A492" s="1666">
        <v>11</v>
      </c>
      <c r="B492" s="1667" t="s">
        <v>1000</v>
      </c>
      <c r="C492" s="1610">
        <v>4707</v>
      </c>
      <c r="D492" s="1618"/>
    </row>
    <row r="493" spans="1:4" x14ac:dyDescent="0.25">
      <c r="A493" s="1652">
        <v>11</v>
      </c>
      <c r="B493" s="1653" t="s">
        <v>43</v>
      </c>
      <c r="C493" s="1614" t="s">
        <v>1066</v>
      </c>
      <c r="D493" s="1618"/>
    </row>
    <row r="494" spans="1:4" x14ac:dyDescent="0.25">
      <c r="A494" s="1652">
        <v>11</v>
      </c>
      <c r="B494" s="1653" t="s">
        <v>372</v>
      </c>
      <c r="C494" s="1614" t="s">
        <v>1066</v>
      </c>
      <c r="D494" s="1618"/>
    </row>
    <row r="495" spans="1:4" ht="15.75" thickBot="1" x14ac:dyDescent="0.3">
      <c r="A495" s="1655">
        <v>11</v>
      </c>
      <c r="B495" s="1656" t="s">
        <v>541</v>
      </c>
      <c r="C495" s="1657" t="s">
        <v>1066</v>
      </c>
      <c r="D495" s="1618"/>
    </row>
    <row r="496" spans="1:4" ht="15.75" thickTop="1" x14ac:dyDescent="0.25">
      <c r="A496" s="1636">
        <v>12</v>
      </c>
      <c r="B496" s="1637" t="s">
        <v>1000</v>
      </c>
      <c r="C496" s="1676">
        <v>4801</v>
      </c>
      <c r="D496" s="1618"/>
    </row>
    <row r="497" spans="1:4" x14ac:dyDescent="0.25">
      <c r="A497" s="1621">
        <v>12</v>
      </c>
      <c r="B497" s="1622" t="s">
        <v>1000</v>
      </c>
      <c r="C497" s="1625">
        <v>4802</v>
      </c>
      <c r="D497" s="1618"/>
    </row>
    <row r="498" spans="1:4" x14ac:dyDescent="0.25">
      <c r="A498" s="1621">
        <v>12</v>
      </c>
      <c r="B498" s="1622" t="s">
        <v>1000</v>
      </c>
      <c r="C498" s="1625">
        <v>4803</v>
      </c>
      <c r="D498" s="1618"/>
    </row>
    <row r="499" spans="1:4" x14ac:dyDescent="0.25">
      <c r="A499" s="1621">
        <v>12</v>
      </c>
      <c r="B499" s="1622" t="s">
        <v>1000</v>
      </c>
      <c r="C499" s="1625">
        <v>4804</v>
      </c>
      <c r="D499" s="1618"/>
    </row>
    <row r="500" spans="1:4" x14ac:dyDescent="0.25">
      <c r="A500" s="1621">
        <v>12</v>
      </c>
      <c r="B500" s="1622" t="s">
        <v>1000</v>
      </c>
      <c r="C500" s="1625">
        <v>4805</v>
      </c>
      <c r="D500" s="1618"/>
    </row>
    <row r="501" spans="1:4" x14ac:dyDescent="0.25">
      <c r="A501" s="1621">
        <v>12</v>
      </c>
      <c r="B501" s="1622" t="s">
        <v>1000</v>
      </c>
      <c r="C501" s="1625">
        <v>4806</v>
      </c>
      <c r="D501" s="1618"/>
    </row>
    <row r="502" spans="1:4" x14ac:dyDescent="0.25">
      <c r="A502" s="1621">
        <v>12</v>
      </c>
      <c r="B502" s="1622" t="s">
        <v>1000</v>
      </c>
      <c r="C502" s="1625">
        <v>4808</v>
      </c>
      <c r="D502" s="1618"/>
    </row>
    <row r="503" spans="1:4" x14ac:dyDescent="0.25">
      <c r="A503" s="1621">
        <v>12</v>
      </c>
      <c r="B503" s="1622" t="s">
        <v>1000</v>
      </c>
      <c r="C503" s="1625">
        <v>4809</v>
      </c>
      <c r="D503" s="1618"/>
    </row>
    <row r="504" spans="1:4" x14ac:dyDescent="0.25">
      <c r="A504" s="1621">
        <v>12</v>
      </c>
      <c r="B504" s="1622" t="s">
        <v>1000</v>
      </c>
      <c r="C504" s="1625">
        <v>4810</v>
      </c>
      <c r="D504" s="1618"/>
    </row>
    <row r="505" spans="1:4" x14ac:dyDescent="0.25">
      <c r="A505" s="1621">
        <v>12</v>
      </c>
      <c r="B505" s="1622" t="s">
        <v>1000</v>
      </c>
      <c r="C505" s="1625">
        <v>481151</v>
      </c>
      <c r="D505" s="1618"/>
    </row>
    <row r="506" spans="1:4" x14ac:dyDescent="0.25">
      <c r="A506" s="1621">
        <v>12</v>
      </c>
      <c r="B506" s="1622" t="s">
        <v>1000</v>
      </c>
      <c r="C506" s="1625">
        <v>481159</v>
      </c>
      <c r="D506" s="1618"/>
    </row>
    <row r="507" spans="1:4" x14ac:dyDescent="0.25">
      <c r="A507" s="1621">
        <v>12</v>
      </c>
      <c r="B507" s="1622" t="s">
        <v>1000</v>
      </c>
      <c r="C507" s="1625">
        <v>4812</v>
      </c>
      <c r="D507" s="1618"/>
    </row>
    <row r="508" spans="1:4" x14ac:dyDescent="0.25">
      <c r="A508" s="1621">
        <v>12</v>
      </c>
      <c r="B508" s="1622" t="s">
        <v>1000</v>
      </c>
      <c r="C508" s="1625">
        <v>4813</v>
      </c>
      <c r="D508" s="1618"/>
    </row>
    <row r="509" spans="1:4" x14ac:dyDescent="0.25">
      <c r="A509" s="1652">
        <v>12</v>
      </c>
      <c r="B509" s="1653" t="s">
        <v>43</v>
      </c>
      <c r="C509" s="1614" t="s">
        <v>1067</v>
      </c>
      <c r="D509" s="1618"/>
    </row>
    <row r="510" spans="1:4" x14ac:dyDescent="0.25">
      <c r="A510" s="1621">
        <v>12</v>
      </c>
      <c r="B510" s="1622" t="s">
        <v>43</v>
      </c>
      <c r="C510" s="1625">
        <v>4802</v>
      </c>
      <c r="D510" s="1618"/>
    </row>
    <row r="511" spans="1:4" x14ac:dyDescent="0.25">
      <c r="A511" s="1621">
        <v>12</v>
      </c>
      <c r="B511" s="1622" t="s">
        <v>43</v>
      </c>
      <c r="C511" s="1625" t="s">
        <v>1068</v>
      </c>
      <c r="D511" s="1618"/>
    </row>
    <row r="512" spans="1:4" x14ac:dyDescent="0.25">
      <c r="A512" s="1621">
        <v>12</v>
      </c>
      <c r="B512" s="1622" t="s">
        <v>43</v>
      </c>
      <c r="C512" s="1625">
        <v>4804</v>
      </c>
      <c r="D512" s="1618"/>
    </row>
    <row r="513" spans="1:4" x14ac:dyDescent="0.25">
      <c r="A513" s="1621">
        <v>12</v>
      </c>
      <c r="B513" s="1622" t="s">
        <v>43</v>
      </c>
      <c r="C513" s="1625">
        <v>4805</v>
      </c>
      <c r="D513" s="1618"/>
    </row>
    <row r="514" spans="1:4" x14ac:dyDescent="0.25">
      <c r="A514" s="1621">
        <v>12</v>
      </c>
      <c r="B514" s="1622" t="s">
        <v>43</v>
      </c>
      <c r="C514" s="1625">
        <v>4806</v>
      </c>
      <c r="D514" s="1618"/>
    </row>
    <row r="515" spans="1:4" x14ac:dyDescent="0.25">
      <c r="A515" s="1621">
        <v>12</v>
      </c>
      <c r="B515" s="1622" t="s">
        <v>43</v>
      </c>
      <c r="C515" s="1625" t="s">
        <v>1069</v>
      </c>
      <c r="D515" s="1618"/>
    </row>
    <row r="516" spans="1:4" x14ac:dyDescent="0.25">
      <c r="A516" s="1621">
        <v>12</v>
      </c>
      <c r="B516" s="1622" t="s">
        <v>43</v>
      </c>
      <c r="C516" s="1625">
        <v>4809</v>
      </c>
      <c r="D516" s="1618"/>
    </row>
    <row r="517" spans="1:4" x14ac:dyDescent="0.25">
      <c r="A517" s="1621">
        <v>12</v>
      </c>
      <c r="B517" s="1622" t="s">
        <v>43</v>
      </c>
      <c r="C517" s="1625">
        <v>4810</v>
      </c>
      <c r="D517" s="1618"/>
    </row>
    <row r="518" spans="1:4" x14ac:dyDescent="0.25">
      <c r="A518" s="1621">
        <v>12</v>
      </c>
      <c r="B518" s="1622" t="s">
        <v>43</v>
      </c>
      <c r="C518" s="1625" t="s">
        <v>1070</v>
      </c>
      <c r="D518" s="1618"/>
    </row>
    <row r="519" spans="1:4" x14ac:dyDescent="0.25">
      <c r="A519" s="1621">
        <v>12</v>
      </c>
      <c r="B519" s="1622" t="s">
        <v>43</v>
      </c>
      <c r="C519" s="1625" t="s">
        <v>1071</v>
      </c>
      <c r="D519" s="1618"/>
    </row>
    <row r="520" spans="1:4" x14ac:dyDescent="0.25">
      <c r="A520" s="1621">
        <v>12</v>
      </c>
      <c r="B520" s="1622" t="s">
        <v>43</v>
      </c>
      <c r="C520" s="1625" t="s">
        <v>1072</v>
      </c>
      <c r="D520" s="1618"/>
    </row>
    <row r="521" spans="1:4" x14ac:dyDescent="0.25">
      <c r="A521" s="1621">
        <v>12</v>
      </c>
      <c r="B521" s="1622" t="s">
        <v>43</v>
      </c>
      <c r="C521" s="1625" t="s">
        <v>1073</v>
      </c>
      <c r="D521" s="1618"/>
    </row>
    <row r="522" spans="1:4" x14ac:dyDescent="0.25">
      <c r="A522" s="1621">
        <v>12</v>
      </c>
      <c r="B522" s="1622" t="s">
        <v>372</v>
      </c>
      <c r="C522" s="1625" t="s">
        <v>1067</v>
      </c>
      <c r="D522" s="1618"/>
    </row>
    <row r="523" spans="1:4" x14ac:dyDescent="0.25">
      <c r="A523" s="1621">
        <v>12</v>
      </c>
      <c r="B523" s="1622" t="s">
        <v>372</v>
      </c>
      <c r="C523" s="1625">
        <v>4802</v>
      </c>
      <c r="D523" s="1618"/>
    </row>
    <row r="524" spans="1:4" x14ac:dyDescent="0.25">
      <c r="A524" s="1621">
        <v>12</v>
      </c>
      <c r="B524" s="1622" t="s">
        <v>372</v>
      </c>
      <c r="C524" s="1625" t="s">
        <v>1068</v>
      </c>
      <c r="D524" s="1618"/>
    </row>
    <row r="525" spans="1:4" x14ac:dyDescent="0.25">
      <c r="A525" s="1621">
        <v>12</v>
      </c>
      <c r="B525" s="1622" t="s">
        <v>372</v>
      </c>
      <c r="C525" s="1625">
        <v>4804</v>
      </c>
      <c r="D525" s="1618"/>
    </row>
    <row r="526" spans="1:4" x14ac:dyDescent="0.25">
      <c r="A526" s="1621">
        <v>12</v>
      </c>
      <c r="B526" s="1622" t="s">
        <v>372</v>
      </c>
      <c r="C526" s="1625">
        <v>4805</v>
      </c>
      <c r="D526" s="1618"/>
    </row>
    <row r="527" spans="1:4" x14ac:dyDescent="0.25">
      <c r="A527" s="1621">
        <v>12</v>
      </c>
      <c r="B527" s="1622" t="s">
        <v>372</v>
      </c>
      <c r="C527" s="1625">
        <v>4806</v>
      </c>
      <c r="D527" s="1618"/>
    </row>
    <row r="528" spans="1:4" x14ac:dyDescent="0.25">
      <c r="A528" s="1621">
        <v>12</v>
      </c>
      <c r="B528" s="1622" t="s">
        <v>372</v>
      </c>
      <c r="C528" s="1625" t="s">
        <v>1069</v>
      </c>
      <c r="D528" s="1618"/>
    </row>
    <row r="529" spans="1:4" x14ac:dyDescent="0.25">
      <c r="A529" s="1621">
        <v>12</v>
      </c>
      <c r="B529" s="1622" t="s">
        <v>372</v>
      </c>
      <c r="C529" s="1625">
        <v>4809</v>
      </c>
      <c r="D529" s="1618"/>
    </row>
    <row r="530" spans="1:4" x14ac:dyDescent="0.25">
      <c r="A530" s="1621">
        <v>12</v>
      </c>
      <c r="B530" s="1622" t="s">
        <v>372</v>
      </c>
      <c r="C530" s="1625">
        <v>4810</v>
      </c>
      <c r="D530" s="1618"/>
    </row>
    <row r="531" spans="1:4" x14ac:dyDescent="0.25">
      <c r="A531" s="1621">
        <v>12</v>
      </c>
      <c r="B531" s="1622" t="s">
        <v>372</v>
      </c>
      <c r="C531" s="1625" t="s">
        <v>1070</v>
      </c>
      <c r="D531" s="1618"/>
    </row>
    <row r="532" spans="1:4" x14ac:dyDescent="0.25">
      <c r="A532" s="1621">
        <v>12</v>
      </c>
      <c r="B532" s="1622" t="s">
        <v>372</v>
      </c>
      <c r="C532" s="1625" t="s">
        <v>1071</v>
      </c>
      <c r="D532" s="1618"/>
    </row>
    <row r="533" spans="1:4" x14ac:dyDescent="0.25">
      <c r="A533" s="1621">
        <v>12</v>
      </c>
      <c r="B533" s="1622" t="s">
        <v>372</v>
      </c>
      <c r="C533" s="1625" t="s">
        <v>1072</v>
      </c>
      <c r="D533" s="1618"/>
    </row>
    <row r="534" spans="1:4" x14ac:dyDescent="0.25">
      <c r="A534" s="1621">
        <v>12</v>
      </c>
      <c r="B534" s="1622" t="s">
        <v>372</v>
      </c>
      <c r="C534" s="1625" t="s">
        <v>1073</v>
      </c>
      <c r="D534" s="1618"/>
    </row>
    <row r="535" spans="1:4" x14ac:dyDescent="0.25">
      <c r="A535" s="1621">
        <v>12</v>
      </c>
      <c r="B535" s="1622" t="s">
        <v>541</v>
      </c>
      <c r="C535" s="1625">
        <v>4801</v>
      </c>
      <c r="D535" s="1618"/>
    </row>
    <row r="536" spans="1:4" x14ac:dyDescent="0.25">
      <c r="A536" s="1621">
        <v>12</v>
      </c>
      <c r="B536" s="1622" t="s">
        <v>541</v>
      </c>
      <c r="C536" s="1625">
        <v>4802</v>
      </c>
      <c r="D536" s="1618"/>
    </row>
    <row r="537" spans="1:4" x14ac:dyDescent="0.25">
      <c r="A537" s="1621">
        <v>12</v>
      </c>
      <c r="B537" s="1622" t="s">
        <v>541</v>
      </c>
      <c r="C537" s="1625">
        <v>4803</v>
      </c>
      <c r="D537" s="1618"/>
    </row>
    <row r="538" spans="1:4" x14ac:dyDescent="0.25">
      <c r="A538" s="1621">
        <v>12</v>
      </c>
      <c r="B538" s="1622" t="s">
        <v>541</v>
      </c>
      <c r="C538" s="1625">
        <v>4804</v>
      </c>
      <c r="D538" s="1618"/>
    </row>
    <row r="539" spans="1:4" x14ac:dyDescent="0.25">
      <c r="A539" s="1621">
        <v>12</v>
      </c>
      <c r="B539" s="1622" t="s">
        <v>541</v>
      </c>
      <c r="C539" s="1625">
        <v>4805</v>
      </c>
      <c r="D539" s="1618"/>
    </row>
    <row r="540" spans="1:4" x14ac:dyDescent="0.25">
      <c r="A540" s="1621">
        <v>12</v>
      </c>
      <c r="B540" s="1622" t="s">
        <v>541</v>
      </c>
      <c r="C540" s="1625">
        <v>4806</v>
      </c>
      <c r="D540" s="1618"/>
    </row>
    <row r="541" spans="1:4" x14ac:dyDescent="0.25">
      <c r="A541" s="1621">
        <v>12</v>
      </c>
      <c r="B541" s="1622" t="s">
        <v>541</v>
      </c>
      <c r="C541" s="1625">
        <v>4808</v>
      </c>
      <c r="D541" s="1618"/>
    </row>
    <row r="542" spans="1:4" x14ac:dyDescent="0.25">
      <c r="A542" s="1621">
        <v>12</v>
      </c>
      <c r="B542" s="1622" t="s">
        <v>541</v>
      </c>
      <c r="C542" s="1625">
        <v>4809</v>
      </c>
      <c r="D542" s="1618"/>
    </row>
    <row r="543" spans="1:4" x14ac:dyDescent="0.25">
      <c r="A543" s="1621">
        <v>12</v>
      </c>
      <c r="B543" s="1622" t="s">
        <v>541</v>
      </c>
      <c r="C543" s="1625">
        <v>4810</v>
      </c>
      <c r="D543" s="1618"/>
    </row>
    <row r="544" spans="1:4" x14ac:dyDescent="0.25">
      <c r="A544" s="1621">
        <v>12</v>
      </c>
      <c r="B544" s="1622" t="s">
        <v>541</v>
      </c>
      <c r="C544" s="1625">
        <v>481151</v>
      </c>
      <c r="D544" s="1618"/>
    </row>
    <row r="545" spans="1:4" x14ac:dyDescent="0.25">
      <c r="A545" s="1621">
        <v>12</v>
      </c>
      <c r="B545" s="1622" t="s">
        <v>541</v>
      </c>
      <c r="C545" s="1625">
        <v>481159</v>
      </c>
      <c r="D545" s="1618"/>
    </row>
    <row r="546" spans="1:4" x14ac:dyDescent="0.25">
      <c r="A546" s="1621">
        <v>12</v>
      </c>
      <c r="B546" s="1622" t="s">
        <v>541</v>
      </c>
      <c r="C546" s="1625">
        <v>4812</v>
      </c>
      <c r="D546" s="1618"/>
    </row>
    <row r="547" spans="1:4" ht="15.75" thickBot="1" x14ac:dyDescent="0.3">
      <c r="A547" s="1621">
        <v>12</v>
      </c>
      <c r="B547" s="1622" t="s">
        <v>541</v>
      </c>
      <c r="C547" s="1625">
        <v>4813</v>
      </c>
      <c r="D547" s="1618"/>
    </row>
    <row r="548" spans="1:4" ht="15.75" thickTop="1" x14ac:dyDescent="0.25">
      <c r="A548" s="1636">
        <v>12.1</v>
      </c>
      <c r="B548" s="1637" t="s">
        <v>1000</v>
      </c>
      <c r="C548" s="1676">
        <v>4801</v>
      </c>
      <c r="D548" s="1618"/>
    </row>
    <row r="549" spans="1:4" x14ac:dyDescent="0.25">
      <c r="A549" s="1621">
        <v>12.1</v>
      </c>
      <c r="B549" s="1622" t="s">
        <v>1000</v>
      </c>
      <c r="C549" s="1625">
        <v>480210</v>
      </c>
      <c r="D549" s="1618"/>
    </row>
    <row r="550" spans="1:4" x14ac:dyDescent="0.25">
      <c r="A550" s="1621">
        <v>12.1</v>
      </c>
      <c r="B550" s="1622" t="s">
        <v>1000</v>
      </c>
      <c r="C550" s="1625">
        <v>480220</v>
      </c>
      <c r="D550" s="1618"/>
    </row>
    <row r="551" spans="1:4" x14ac:dyDescent="0.25">
      <c r="A551" s="1621">
        <v>12.1</v>
      </c>
      <c r="B551" s="1622" t="s">
        <v>1000</v>
      </c>
      <c r="C551" s="1625">
        <v>480254</v>
      </c>
      <c r="D551" s="1618"/>
    </row>
    <row r="552" spans="1:4" x14ac:dyDescent="0.25">
      <c r="A552" s="1621">
        <v>12.1</v>
      </c>
      <c r="B552" s="1622" t="s">
        <v>1000</v>
      </c>
      <c r="C552" s="1625">
        <v>480255</v>
      </c>
      <c r="D552" s="1618"/>
    </row>
    <row r="553" spans="1:4" x14ac:dyDescent="0.25">
      <c r="A553" s="1621">
        <v>12.1</v>
      </c>
      <c r="B553" s="1622" t="s">
        <v>1000</v>
      </c>
      <c r="C553" s="1625">
        <v>480256</v>
      </c>
      <c r="D553" s="1618"/>
    </row>
    <row r="554" spans="1:4" x14ac:dyDescent="0.25">
      <c r="A554" s="1621">
        <v>12.1</v>
      </c>
      <c r="B554" s="1622" t="s">
        <v>1000</v>
      </c>
      <c r="C554" s="1625">
        <v>480257</v>
      </c>
      <c r="D554" s="1618"/>
    </row>
    <row r="555" spans="1:4" x14ac:dyDescent="0.25">
      <c r="A555" s="1621">
        <v>12.1</v>
      </c>
      <c r="B555" s="1622" t="s">
        <v>1000</v>
      </c>
      <c r="C555" s="1625">
        <v>480258</v>
      </c>
      <c r="D555" s="1618"/>
    </row>
    <row r="556" spans="1:4" x14ac:dyDescent="0.25">
      <c r="A556" s="1621">
        <v>12.1</v>
      </c>
      <c r="B556" s="1622" t="s">
        <v>1000</v>
      </c>
      <c r="C556" s="1625">
        <v>480261</v>
      </c>
      <c r="D556" s="1618"/>
    </row>
    <row r="557" spans="1:4" x14ac:dyDescent="0.25">
      <c r="A557" s="1621">
        <v>12.1</v>
      </c>
      <c r="B557" s="1622" t="s">
        <v>1000</v>
      </c>
      <c r="C557" s="1625">
        <v>480262</v>
      </c>
      <c r="D557" s="1618"/>
    </row>
    <row r="558" spans="1:4" x14ac:dyDescent="0.25">
      <c r="A558" s="1621">
        <v>12.1</v>
      </c>
      <c r="B558" s="1622" t="s">
        <v>1000</v>
      </c>
      <c r="C558" s="1625">
        <v>480269</v>
      </c>
      <c r="D558" s="1618"/>
    </row>
    <row r="559" spans="1:4" x14ac:dyDescent="0.25">
      <c r="A559" s="1621">
        <v>12.1</v>
      </c>
      <c r="B559" s="1622" t="s">
        <v>1000</v>
      </c>
      <c r="C559" s="1625">
        <v>4809</v>
      </c>
      <c r="D559" s="1678"/>
    </row>
    <row r="560" spans="1:4" x14ac:dyDescent="0.25">
      <c r="A560" s="1621">
        <v>12.1</v>
      </c>
      <c r="B560" s="1622" t="s">
        <v>1000</v>
      </c>
      <c r="C560" s="1625">
        <v>481013</v>
      </c>
      <c r="D560" s="1618"/>
    </row>
    <row r="561" spans="1:4" x14ac:dyDescent="0.25">
      <c r="A561" s="1621">
        <v>12.1</v>
      </c>
      <c r="B561" s="1622" t="s">
        <v>1000</v>
      </c>
      <c r="C561" s="1625">
        <v>481014</v>
      </c>
      <c r="D561" s="1618"/>
    </row>
    <row r="562" spans="1:4" x14ac:dyDescent="0.25">
      <c r="A562" s="1621">
        <v>12.1</v>
      </c>
      <c r="B562" s="1622" t="s">
        <v>1000</v>
      </c>
      <c r="C562" s="1625">
        <v>481019</v>
      </c>
      <c r="D562" s="1618"/>
    </row>
    <row r="563" spans="1:4" x14ac:dyDescent="0.25">
      <c r="A563" s="1652">
        <v>12.1</v>
      </c>
      <c r="B563" s="1653" t="s">
        <v>1000</v>
      </c>
      <c r="C563" s="1614">
        <v>481022</v>
      </c>
      <c r="D563" s="1618"/>
    </row>
    <row r="564" spans="1:4" x14ac:dyDescent="0.25">
      <c r="A564" s="1652">
        <v>12.1</v>
      </c>
      <c r="B564" s="1653" t="s">
        <v>1000</v>
      </c>
      <c r="C564" s="1614">
        <v>481029</v>
      </c>
      <c r="D564" s="1618"/>
    </row>
    <row r="565" spans="1:4" x14ac:dyDescent="0.25">
      <c r="A565" s="1652">
        <v>12.1</v>
      </c>
      <c r="B565" s="1653" t="s">
        <v>43</v>
      </c>
      <c r="C565" s="1614" t="s">
        <v>1067</v>
      </c>
      <c r="D565" s="1618"/>
    </row>
    <row r="566" spans="1:4" x14ac:dyDescent="0.25">
      <c r="A566" s="1621">
        <v>12.1</v>
      </c>
      <c r="B566" s="1622" t="s">
        <v>43</v>
      </c>
      <c r="C566" s="1614" t="s">
        <v>1074</v>
      </c>
      <c r="D566" s="1618"/>
    </row>
    <row r="567" spans="1:4" x14ac:dyDescent="0.25">
      <c r="A567" s="1621">
        <v>12.1</v>
      </c>
      <c r="B567" s="1622" t="s">
        <v>43</v>
      </c>
      <c r="C567" s="1614" t="s">
        <v>1075</v>
      </c>
      <c r="D567" s="1618"/>
    </row>
    <row r="568" spans="1:4" x14ac:dyDescent="0.25">
      <c r="A568" s="1621">
        <v>12.1</v>
      </c>
      <c r="B568" s="1622" t="s">
        <v>43</v>
      </c>
      <c r="C568" s="1614" t="s">
        <v>1076</v>
      </c>
      <c r="D568" s="1618"/>
    </row>
    <row r="569" spans="1:4" x14ac:dyDescent="0.25">
      <c r="A569" s="1621">
        <v>12.1</v>
      </c>
      <c r="B569" s="1622" t="s">
        <v>43</v>
      </c>
      <c r="C569" s="1614" t="s">
        <v>1077</v>
      </c>
      <c r="D569" s="1618"/>
    </row>
    <row r="570" spans="1:4" x14ac:dyDescent="0.25">
      <c r="A570" s="1621">
        <v>12.1</v>
      </c>
      <c r="B570" s="1622" t="s">
        <v>43</v>
      </c>
      <c r="C570" s="1614" t="s">
        <v>1078</v>
      </c>
      <c r="D570" s="1618"/>
    </row>
    <row r="571" spans="1:4" x14ac:dyDescent="0.25">
      <c r="A571" s="1621">
        <v>12.1</v>
      </c>
      <c r="B571" s="1622" t="s">
        <v>43</v>
      </c>
      <c r="C571" s="1614" t="s">
        <v>1079</v>
      </c>
      <c r="D571" s="1618"/>
    </row>
    <row r="572" spans="1:4" x14ac:dyDescent="0.25">
      <c r="A572" s="1621">
        <v>12.1</v>
      </c>
      <c r="B572" s="1622" t="s">
        <v>43</v>
      </c>
      <c r="C572" s="1614" t="s">
        <v>1080</v>
      </c>
      <c r="D572" s="1618"/>
    </row>
    <row r="573" spans="1:4" x14ac:dyDescent="0.25">
      <c r="A573" s="1621">
        <v>12.1</v>
      </c>
      <c r="B573" s="1622" t="s">
        <v>43</v>
      </c>
      <c r="C573" s="1614" t="s">
        <v>1081</v>
      </c>
      <c r="D573" s="1618"/>
    </row>
    <row r="574" spans="1:4" x14ac:dyDescent="0.25">
      <c r="A574" s="1621">
        <v>12.1</v>
      </c>
      <c r="B574" s="1622" t="s">
        <v>43</v>
      </c>
      <c r="C574" s="1614" t="s">
        <v>1082</v>
      </c>
      <c r="D574" s="1618"/>
    </row>
    <row r="575" spans="1:4" x14ac:dyDescent="0.25">
      <c r="A575" s="1621">
        <v>12.1</v>
      </c>
      <c r="B575" s="1622" t="s">
        <v>43</v>
      </c>
      <c r="C575" s="1614" t="s">
        <v>1083</v>
      </c>
      <c r="D575" s="1618"/>
    </row>
    <row r="576" spans="1:4" x14ac:dyDescent="0.25">
      <c r="A576" s="1621">
        <v>12.1</v>
      </c>
      <c r="B576" s="1622" t="s">
        <v>43</v>
      </c>
      <c r="C576" s="1614">
        <v>4809</v>
      </c>
      <c r="D576" s="1678"/>
    </row>
    <row r="577" spans="1:4" x14ac:dyDescent="0.25">
      <c r="A577" s="1621">
        <v>12.1</v>
      </c>
      <c r="B577" s="1622" t="s">
        <v>43</v>
      </c>
      <c r="C577" s="1614" t="s">
        <v>1084</v>
      </c>
      <c r="D577" s="1618"/>
    </row>
    <row r="578" spans="1:4" x14ac:dyDescent="0.25">
      <c r="A578" s="1621">
        <v>12.1</v>
      </c>
      <c r="B578" s="1622" t="s">
        <v>43</v>
      </c>
      <c r="C578" s="1614" t="s">
        <v>1085</v>
      </c>
      <c r="D578" s="1618"/>
    </row>
    <row r="579" spans="1:4" x14ac:dyDescent="0.25">
      <c r="A579" s="1621">
        <v>12.1</v>
      </c>
      <c r="B579" s="1622" t="s">
        <v>43</v>
      </c>
      <c r="C579" s="1614" t="s">
        <v>1086</v>
      </c>
      <c r="D579" s="1618"/>
    </row>
    <row r="580" spans="1:4" x14ac:dyDescent="0.25">
      <c r="A580" s="1621">
        <v>12.1</v>
      </c>
      <c r="B580" s="1622" t="s">
        <v>43</v>
      </c>
      <c r="C580" s="1614" t="s">
        <v>1087</v>
      </c>
      <c r="D580" s="1618"/>
    </row>
    <row r="581" spans="1:4" x14ac:dyDescent="0.25">
      <c r="A581" s="1621">
        <v>12.1</v>
      </c>
      <c r="B581" s="1622" t="s">
        <v>43</v>
      </c>
      <c r="C581" s="1614" t="s">
        <v>1088</v>
      </c>
      <c r="D581" s="1618"/>
    </row>
    <row r="582" spans="1:4" x14ac:dyDescent="0.25">
      <c r="A582" s="1621">
        <v>12.1</v>
      </c>
      <c r="B582" s="1622" t="s">
        <v>372</v>
      </c>
      <c r="C582" s="1614" t="s">
        <v>1067</v>
      </c>
      <c r="D582" s="1618"/>
    </row>
    <row r="583" spans="1:4" x14ac:dyDescent="0.25">
      <c r="A583" s="1621">
        <v>12.1</v>
      </c>
      <c r="B583" s="1622" t="s">
        <v>372</v>
      </c>
      <c r="C583" s="1614" t="s">
        <v>1074</v>
      </c>
      <c r="D583" s="1618"/>
    </row>
    <row r="584" spans="1:4" x14ac:dyDescent="0.25">
      <c r="A584" s="1621">
        <v>12.1</v>
      </c>
      <c r="B584" s="1622" t="s">
        <v>372</v>
      </c>
      <c r="C584" s="1614" t="s">
        <v>1075</v>
      </c>
      <c r="D584" s="1618"/>
    </row>
    <row r="585" spans="1:4" x14ac:dyDescent="0.25">
      <c r="A585" s="1621">
        <v>12.1</v>
      </c>
      <c r="B585" s="1622" t="s">
        <v>372</v>
      </c>
      <c r="C585" s="1614" t="s">
        <v>1076</v>
      </c>
      <c r="D585" s="1618"/>
    </row>
    <row r="586" spans="1:4" x14ac:dyDescent="0.25">
      <c r="A586" s="1621">
        <v>12.1</v>
      </c>
      <c r="B586" s="1622" t="s">
        <v>372</v>
      </c>
      <c r="C586" s="1614" t="s">
        <v>1077</v>
      </c>
      <c r="D586" s="1618"/>
    </row>
    <row r="587" spans="1:4" x14ac:dyDescent="0.25">
      <c r="A587" s="1621">
        <v>12.1</v>
      </c>
      <c r="B587" s="1622" t="s">
        <v>372</v>
      </c>
      <c r="C587" s="1614" t="s">
        <v>1078</v>
      </c>
      <c r="D587" s="1618"/>
    </row>
    <row r="588" spans="1:4" x14ac:dyDescent="0.25">
      <c r="A588" s="1621">
        <v>12.1</v>
      </c>
      <c r="B588" s="1622" t="s">
        <v>372</v>
      </c>
      <c r="C588" s="1614" t="s">
        <v>1079</v>
      </c>
      <c r="D588" s="1618"/>
    </row>
    <row r="589" spans="1:4" x14ac:dyDescent="0.25">
      <c r="A589" s="1621">
        <v>12.1</v>
      </c>
      <c r="B589" s="1622" t="s">
        <v>372</v>
      </c>
      <c r="C589" s="1614" t="s">
        <v>1080</v>
      </c>
      <c r="D589" s="1618"/>
    </row>
    <row r="590" spans="1:4" x14ac:dyDescent="0.25">
      <c r="A590" s="1621">
        <v>12.1</v>
      </c>
      <c r="B590" s="1622" t="s">
        <v>372</v>
      </c>
      <c r="C590" s="1614" t="s">
        <v>1081</v>
      </c>
      <c r="D590" s="1618"/>
    </row>
    <row r="591" spans="1:4" x14ac:dyDescent="0.25">
      <c r="A591" s="1621">
        <v>12.1</v>
      </c>
      <c r="B591" s="1622" t="s">
        <v>372</v>
      </c>
      <c r="C591" s="1614" t="s">
        <v>1082</v>
      </c>
      <c r="D591" s="1618"/>
    </row>
    <row r="592" spans="1:4" x14ac:dyDescent="0.25">
      <c r="A592" s="1621">
        <v>12.1</v>
      </c>
      <c r="B592" s="1622" t="s">
        <v>372</v>
      </c>
      <c r="C592" s="1614" t="s">
        <v>1083</v>
      </c>
      <c r="D592" s="1618"/>
    </row>
    <row r="593" spans="1:4" x14ac:dyDescent="0.25">
      <c r="A593" s="1621">
        <v>12.1</v>
      </c>
      <c r="B593" s="1622" t="s">
        <v>372</v>
      </c>
      <c r="C593" s="1614">
        <v>4809</v>
      </c>
      <c r="D593" s="1618"/>
    </row>
    <row r="594" spans="1:4" x14ac:dyDescent="0.25">
      <c r="A594" s="1621">
        <v>12.1</v>
      </c>
      <c r="B594" s="1622" t="s">
        <v>372</v>
      </c>
      <c r="C594" s="1614" t="s">
        <v>1084</v>
      </c>
      <c r="D594" s="1618"/>
    </row>
    <row r="595" spans="1:4" x14ac:dyDescent="0.25">
      <c r="A595" s="1621">
        <v>12.1</v>
      </c>
      <c r="B595" s="1622" t="s">
        <v>372</v>
      </c>
      <c r="C595" s="1614" t="s">
        <v>1085</v>
      </c>
      <c r="D595" s="1618"/>
    </row>
    <row r="596" spans="1:4" x14ac:dyDescent="0.25">
      <c r="A596" s="1621">
        <v>12.1</v>
      </c>
      <c r="B596" s="1622" t="s">
        <v>372</v>
      </c>
      <c r="C596" s="1614" t="s">
        <v>1086</v>
      </c>
      <c r="D596" s="1618"/>
    </row>
    <row r="597" spans="1:4" x14ac:dyDescent="0.25">
      <c r="A597" s="1621">
        <v>12.1</v>
      </c>
      <c r="B597" s="1622" t="s">
        <v>372</v>
      </c>
      <c r="C597" s="1614" t="s">
        <v>1087</v>
      </c>
      <c r="D597" s="1618"/>
    </row>
    <row r="598" spans="1:4" x14ac:dyDescent="0.25">
      <c r="A598" s="1621">
        <v>12.1</v>
      </c>
      <c r="B598" s="1622" t="s">
        <v>372</v>
      </c>
      <c r="C598" s="1614" t="s">
        <v>1088</v>
      </c>
      <c r="D598" s="1618"/>
    </row>
    <row r="599" spans="1:4" x14ac:dyDescent="0.25">
      <c r="A599" s="1621">
        <v>12.1</v>
      </c>
      <c r="B599" s="1622" t="s">
        <v>541</v>
      </c>
      <c r="C599" s="1614">
        <v>4801</v>
      </c>
      <c r="D599" s="1618"/>
    </row>
    <row r="600" spans="1:4" x14ac:dyDescent="0.25">
      <c r="A600" s="1621">
        <v>12.1</v>
      </c>
      <c r="B600" s="1622" t="s">
        <v>541</v>
      </c>
      <c r="C600" s="1614">
        <v>480210</v>
      </c>
      <c r="D600" s="1618"/>
    </row>
    <row r="601" spans="1:4" x14ac:dyDescent="0.25">
      <c r="A601" s="1621">
        <v>12.1</v>
      </c>
      <c r="B601" s="1622" t="s">
        <v>541</v>
      </c>
      <c r="C601" s="1614">
        <v>480220</v>
      </c>
      <c r="D601" s="1618"/>
    </row>
    <row r="602" spans="1:4" x14ac:dyDescent="0.25">
      <c r="A602" s="1621">
        <v>12.1</v>
      </c>
      <c r="B602" s="1622" t="s">
        <v>541</v>
      </c>
      <c r="C602" s="1614">
        <v>480254</v>
      </c>
      <c r="D602" s="1618"/>
    </row>
    <row r="603" spans="1:4" x14ac:dyDescent="0.25">
      <c r="A603" s="1621">
        <v>12.1</v>
      </c>
      <c r="B603" s="1622" t="s">
        <v>541</v>
      </c>
      <c r="C603" s="1614">
        <v>480255</v>
      </c>
      <c r="D603" s="1618"/>
    </row>
    <row r="604" spans="1:4" x14ac:dyDescent="0.25">
      <c r="A604" s="1621">
        <v>12.1</v>
      </c>
      <c r="B604" s="1622" t="s">
        <v>541</v>
      </c>
      <c r="C604" s="1614">
        <v>480256</v>
      </c>
      <c r="D604" s="1618"/>
    </row>
    <row r="605" spans="1:4" x14ac:dyDescent="0.25">
      <c r="A605" s="1621">
        <v>12.1</v>
      </c>
      <c r="B605" s="1622" t="s">
        <v>541</v>
      </c>
      <c r="C605" s="1614">
        <v>480257</v>
      </c>
      <c r="D605" s="1618"/>
    </row>
    <row r="606" spans="1:4" x14ac:dyDescent="0.25">
      <c r="A606" s="1621">
        <v>12.1</v>
      </c>
      <c r="B606" s="1622" t="s">
        <v>541</v>
      </c>
      <c r="C606" s="1614">
        <v>480258</v>
      </c>
      <c r="D606" s="1618"/>
    </row>
    <row r="607" spans="1:4" x14ac:dyDescent="0.25">
      <c r="A607" s="1621">
        <v>12.1</v>
      </c>
      <c r="B607" s="1622" t="s">
        <v>541</v>
      </c>
      <c r="C607" s="1614">
        <v>480261</v>
      </c>
      <c r="D607" s="1618"/>
    </row>
    <row r="608" spans="1:4" x14ac:dyDescent="0.25">
      <c r="A608" s="1621">
        <v>12.1</v>
      </c>
      <c r="B608" s="1622" t="s">
        <v>541</v>
      </c>
      <c r="C608" s="1614">
        <v>480262</v>
      </c>
      <c r="D608" s="1618"/>
    </row>
    <row r="609" spans="1:4" x14ac:dyDescent="0.25">
      <c r="A609" s="1621">
        <v>12.1</v>
      </c>
      <c r="B609" s="1622" t="s">
        <v>541</v>
      </c>
      <c r="C609" s="1614">
        <v>480269</v>
      </c>
      <c r="D609" s="1618"/>
    </row>
    <row r="610" spans="1:4" x14ac:dyDescent="0.25">
      <c r="A610" s="1621">
        <v>12.1</v>
      </c>
      <c r="B610" s="1622" t="s">
        <v>541</v>
      </c>
      <c r="C610" s="1614">
        <v>4809</v>
      </c>
      <c r="D610" s="1618"/>
    </row>
    <row r="611" spans="1:4" x14ac:dyDescent="0.25">
      <c r="A611" s="1621">
        <v>12.1</v>
      </c>
      <c r="B611" s="1622" t="s">
        <v>541</v>
      </c>
      <c r="C611" s="1614">
        <v>481013</v>
      </c>
      <c r="D611" s="1618"/>
    </row>
    <row r="612" spans="1:4" x14ac:dyDescent="0.25">
      <c r="A612" s="1621">
        <v>12.1</v>
      </c>
      <c r="B612" s="1622" t="s">
        <v>541</v>
      </c>
      <c r="C612" s="1614">
        <v>481014</v>
      </c>
      <c r="D612" s="1618"/>
    </row>
    <row r="613" spans="1:4" x14ac:dyDescent="0.25">
      <c r="A613" s="1621">
        <v>12.1</v>
      </c>
      <c r="B613" s="1622" t="s">
        <v>541</v>
      </c>
      <c r="C613" s="1614">
        <v>481019</v>
      </c>
      <c r="D613" s="1618"/>
    </row>
    <row r="614" spans="1:4" x14ac:dyDescent="0.25">
      <c r="A614" s="1621">
        <v>12.1</v>
      </c>
      <c r="B614" s="1622" t="s">
        <v>541</v>
      </c>
      <c r="C614" s="1614">
        <v>481022</v>
      </c>
      <c r="D614" s="1618"/>
    </row>
    <row r="615" spans="1:4" ht="15.75" thickBot="1" x14ac:dyDescent="0.3">
      <c r="A615" s="1621">
        <v>12.1</v>
      </c>
      <c r="B615" s="1622" t="s">
        <v>541</v>
      </c>
      <c r="C615" s="1614">
        <v>481029</v>
      </c>
      <c r="D615" s="1618"/>
    </row>
    <row r="616" spans="1:4" ht="15.75" thickTop="1" x14ac:dyDescent="0.25">
      <c r="A616" s="1666" t="s">
        <v>481</v>
      </c>
      <c r="B616" s="1667" t="s">
        <v>1000</v>
      </c>
      <c r="C616" s="1610">
        <v>4801</v>
      </c>
      <c r="D616" s="1618"/>
    </row>
    <row r="617" spans="1:4" x14ac:dyDescent="0.25">
      <c r="A617" s="1652" t="s">
        <v>481</v>
      </c>
      <c r="B617" s="1653" t="s">
        <v>43</v>
      </c>
      <c r="C617" s="1614" t="s">
        <v>1067</v>
      </c>
      <c r="D617" s="1618"/>
    </row>
    <row r="618" spans="1:4" x14ac:dyDescent="0.25">
      <c r="A618" s="1652" t="s">
        <v>481</v>
      </c>
      <c r="B618" s="1653" t="s">
        <v>372</v>
      </c>
      <c r="C618" s="1614" t="s">
        <v>1067</v>
      </c>
      <c r="D618" s="1618"/>
    </row>
    <row r="619" spans="1:4" ht="15.75" thickBot="1" x14ac:dyDescent="0.3">
      <c r="A619" s="1655" t="s">
        <v>481</v>
      </c>
      <c r="B619" s="1656" t="s">
        <v>541</v>
      </c>
      <c r="C619" s="1657" t="s">
        <v>1067</v>
      </c>
      <c r="D619" s="1618"/>
    </row>
    <row r="620" spans="1:4" ht="15.75" thickTop="1" x14ac:dyDescent="0.25">
      <c r="A620" s="1636" t="s">
        <v>482</v>
      </c>
      <c r="B620" s="1637" t="s">
        <v>1000</v>
      </c>
      <c r="C620" s="1676">
        <v>480261</v>
      </c>
      <c r="D620" s="1618"/>
    </row>
    <row r="621" spans="1:4" x14ac:dyDescent="0.25">
      <c r="A621" s="1621" t="s">
        <v>482</v>
      </c>
      <c r="B621" s="1622" t="s">
        <v>1000</v>
      </c>
      <c r="C621" s="1625">
        <v>480262</v>
      </c>
      <c r="D621" s="1618"/>
    </row>
    <row r="622" spans="1:4" x14ac:dyDescent="0.25">
      <c r="A622" s="1621" t="s">
        <v>482</v>
      </c>
      <c r="B622" s="1622" t="s">
        <v>1000</v>
      </c>
      <c r="C622" s="1625">
        <v>480269</v>
      </c>
      <c r="D622" s="1618"/>
    </row>
    <row r="623" spans="1:4" x14ac:dyDescent="0.25">
      <c r="A623" s="1652" t="s">
        <v>482</v>
      </c>
      <c r="B623" s="1653" t="s">
        <v>43</v>
      </c>
      <c r="C623" s="1614" t="s">
        <v>1081</v>
      </c>
      <c r="D623" s="1618"/>
    </row>
    <row r="624" spans="1:4" x14ac:dyDescent="0.25">
      <c r="A624" s="1619" t="s">
        <v>482</v>
      </c>
      <c r="B624" s="1620" t="s">
        <v>43</v>
      </c>
      <c r="C624" s="1660" t="s">
        <v>1082</v>
      </c>
      <c r="D624" s="1618"/>
    </row>
    <row r="625" spans="1:4" x14ac:dyDescent="0.25">
      <c r="A625" s="1619" t="s">
        <v>482</v>
      </c>
      <c r="B625" s="1620" t="s">
        <v>43</v>
      </c>
      <c r="C625" s="1660" t="s">
        <v>1083</v>
      </c>
      <c r="D625" s="1618"/>
    </row>
    <row r="626" spans="1:4" x14ac:dyDescent="0.25">
      <c r="A626" s="1619" t="s">
        <v>482</v>
      </c>
      <c r="B626" s="1620" t="s">
        <v>372</v>
      </c>
      <c r="C626" s="1660" t="s">
        <v>1081</v>
      </c>
      <c r="D626" s="1618"/>
    </row>
    <row r="627" spans="1:4" x14ac:dyDescent="0.25">
      <c r="A627" s="1619" t="s">
        <v>482</v>
      </c>
      <c r="B627" s="1620" t="s">
        <v>372</v>
      </c>
      <c r="C627" s="1660" t="s">
        <v>1082</v>
      </c>
      <c r="D627" s="1618"/>
    </row>
    <row r="628" spans="1:4" x14ac:dyDescent="0.25">
      <c r="A628" s="1648" t="s">
        <v>482</v>
      </c>
      <c r="B628" s="1649" t="s">
        <v>372</v>
      </c>
      <c r="C628" s="1650" t="s">
        <v>1083</v>
      </c>
      <c r="D628" s="1618"/>
    </row>
    <row r="629" spans="1:4" x14ac:dyDescent="0.25">
      <c r="A629" s="1619" t="s">
        <v>482</v>
      </c>
      <c r="B629" s="1649" t="s">
        <v>541</v>
      </c>
      <c r="C629" s="1650">
        <v>480261</v>
      </c>
      <c r="D629" s="1618"/>
    </row>
    <row r="630" spans="1:4" x14ac:dyDescent="0.25">
      <c r="A630" s="1619" t="s">
        <v>482</v>
      </c>
      <c r="B630" s="1649" t="s">
        <v>541</v>
      </c>
      <c r="C630" s="1650">
        <v>480262</v>
      </c>
      <c r="D630" s="1618"/>
    </row>
    <row r="631" spans="1:4" ht="15.75" thickBot="1" x14ac:dyDescent="0.3">
      <c r="A631" s="1648" t="s">
        <v>482</v>
      </c>
      <c r="B631" s="1649" t="s">
        <v>541</v>
      </c>
      <c r="C631" s="1650">
        <v>480269</v>
      </c>
      <c r="D631" s="1618"/>
    </row>
    <row r="632" spans="1:4" ht="15.75" thickTop="1" x14ac:dyDescent="0.25">
      <c r="A632" s="1636" t="s">
        <v>483</v>
      </c>
      <c r="B632" s="1637" t="s">
        <v>1000</v>
      </c>
      <c r="C632" s="1676">
        <v>480210</v>
      </c>
      <c r="D632" s="1618"/>
    </row>
    <row r="633" spans="1:4" x14ac:dyDescent="0.25">
      <c r="A633" s="1621" t="s">
        <v>483</v>
      </c>
      <c r="B633" s="1622" t="s">
        <v>1000</v>
      </c>
      <c r="C633" s="1625">
        <v>480220</v>
      </c>
      <c r="D633" s="1618"/>
    </row>
    <row r="634" spans="1:4" x14ac:dyDescent="0.25">
      <c r="A634" s="1621" t="s">
        <v>483</v>
      </c>
      <c r="B634" s="1622" t="s">
        <v>1000</v>
      </c>
      <c r="C634" s="1625">
        <v>480254</v>
      </c>
      <c r="D634" s="1618"/>
    </row>
    <row r="635" spans="1:4" x14ac:dyDescent="0.25">
      <c r="A635" s="1621" t="s">
        <v>483</v>
      </c>
      <c r="B635" s="1622" t="s">
        <v>1000</v>
      </c>
      <c r="C635" s="1625">
        <v>480255</v>
      </c>
      <c r="D635" s="1618"/>
    </row>
    <row r="636" spans="1:4" x14ac:dyDescent="0.25">
      <c r="A636" s="1621" t="s">
        <v>483</v>
      </c>
      <c r="B636" s="1622" t="s">
        <v>1000</v>
      </c>
      <c r="C636" s="1625">
        <v>480256</v>
      </c>
      <c r="D636" s="1618"/>
    </row>
    <row r="637" spans="1:4" x14ac:dyDescent="0.25">
      <c r="A637" s="1621" t="s">
        <v>483</v>
      </c>
      <c r="B637" s="1622" t="s">
        <v>1000</v>
      </c>
      <c r="C637" s="1625">
        <v>480257</v>
      </c>
      <c r="D637" s="1618"/>
    </row>
    <row r="638" spans="1:4" x14ac:dyDescent="0.25">
      <c r="A638" s="1621" t="s">
        <v>483</v>
      </c>
      <c r="B638" s="1622" t="s">
        <v>1000</v>
      </c>
      <c r="C638" s="1625">
        <v>480258</v>
      </c>
      <c r="D638" s="1618"/>
    </row>
    <row r="639" spans="1:4" x14ac:dyDescent="0.25">
      <c r="A639" s="1616" t="s">
        <v>483</v>
      </c>
      <c r="B639" s="1617" t="s">
        <v>43</v>
      </c>
      <c r="C639" s="1647" t="s">
        <v>1074</v>
      </c>
      <c r="D639" s="1618"/>
    </row>
    <row r="640" spans="1:4" x14ac:dyDescent="0.25">
      <c r="A640" s="1619" t="s">
        <v>483</v>
      </c>
      <c r="B640" s="1620" t="s">
        <v>43</v>
      </c>
      <c r="C640" s="1660" t="s">
        <v>1075</v>
      </c>
      <c r="D640" s="1618"/>
    </row>
    <row r="641" spans="1:4" x14ac:dyDescent="0.25">
      <c r="A641" s="1619" t="s">
        <v>483</v>
      </c>
      <c r="B641" s="1620" t="s">
        <v>43</v>
      </c>
      <c r="C641" s="1660" t="s">
        <v>1076</v>
      </c>
      <c r="D641" s="1618"/>
    </row>
    <row r="642" spans="1:4" x14ac:dyDescent="0.25">
      <c r="A642" s="1619" t="s">
        <v>483</v>
      </c>
      <c r="B642" s="1620" t="s">
        <v>43</v>
      </c>
      <c r="C642" s="1660" t="s">
        <v>1077</v>
      </c>
      <c r="D642" s="1618"/>
    </row>
    <row r="643" spans="1:4" x14ac:dyDescent="0.25">
      <c r="A643" s="1619" t="s">
        <v>483</v>
      </c>
      <c r="B643" s="1620" t="s">
        <v>43</v>
      </c>
      <c r="C643" s="1660" t="s">
        <v>1078</v>
      </c>
      <c r="D643" s="1618"/>
    </row>
    <row r="644" spans="1:4" x14ac:dyDescent="0.25">
      <c r="A644" s="1619" t="s">
        <v>483</v>
      </c>
      <c r="B644" s="1620" t="s">
        <v>43</v>
      </c>
      <c r="C644" s="1660" t="s">
        <v>1079</v>
      </c>
      <c r="D644" s="1618"/>
    </row>
    <row r="645" spans="1:4" x14ac:dyDescent="0.25">
      <c r="A645" s="1619" t="s">
        <v>483</v>
      </c>
      <c r="B645" s="1620" t="s">
        <v>43</v>
      </c>
      <c r="C645" s="1660" t="s">
        <v>1080</v>
      </c>
      <c r="D645" s="1618"/>
    </row>
    <row r="646" spans="1:4" x14ac:dyDescent="0.25">
      <c r="A646" s="1619" t="s">
        <v>483</v>
      </c>
      <c r="B646" s="1620" t="s">
        <v>372</v>
      </c>
      <c r="C646" s="1660" t="s">
        <v>1074</v>
      </c>
      <c r="D646" s="1618"/>
    </row>
    <row r="647" spans="1:4" x14ac:dyDescent="0.25">
      <c r="A647" s="1619" t="s">
        <v>483</v>
      </c>
      <c r="B647" s="1620" t="s">
        <v>372</v>
      </c>
      <c r="C647" s="1660" t="s">
        <v>1075</v>
      </c>
      <c r="D647" s="1618"/>
    </row>
    <row r="648" spans="1:4" x14ac:dyDescent="0.25">
      <c r="A648" s="1619" t="s">
        <v>483</v>
      </c>
      <c r="B648" s="1620" t="s">
        <v>372</v>
      </c>
      <c r="C648" s="1660" t="s">
        <v>1076</v>
      </c>
      <c r="D648" s="1618"/>
    </row>
    <row r="649" spans="1:4" x14ac:dyDescent="0.25">
      <c r="A649" s="1619" t="s">
        <v>483</v>
      </c>
      <c r="B649" s="1620" t="s">
        <v>372</v>
      </c>
      <c r="C649" s="1660" t="s">
        <v>1077</v>
      </c>
      <c r="D649" s="1618"/>
    </row>
    <row r="650" spans="1:4" x14ac:dyDescent="0.25">
      <c r="A650" s="1619" t="s">
        <v>483</v>
      </c>
      <c r="B650" s="1620" t="s">
        <v>372</v>
      </c>
      <c r="C650" s="1660" t="s">
        <v>1078</v>
      </c>
      <c r="D650" s="1618"/>
    </row>
    <row r="651" spans="1:4" x14ac:dyDescent="0.25">
      <c r="A651" s="1619" t="s">
        <v>483</v>
      </c>
      <c r="B651" s="1620" t="s">
        <v>372</v>
      </c>
      <c r="C651" s="1660" t="s">
        <v>1079</v>
      </c>
      <c r="D651" s="1618"/>
    </row>
    <row r="652" spans="1:4" x14ac:dyDescent="0.25">
      <c r="A652" s="1648" t="s">
        <v>483</v>
      </c>
      <c r="B652" s="1649" t="s">
        <v>372</v>
      </c>
      <c r="C652" s="1650" t="s">
        <v>1080</v>
      </c>
      <c r="D652" s="1618"/>
    </row>
    <row r="653" spans="1:4" x14ac:dyDescent="0.25">
      <c r="A653" s="1619" t="s">
        <v>483</v>
      </c>
      <c r="B653" s="1620" t="s">
        <v>541</v>
      </c>
      <c r="C653" s="1660">
        <v>480210</v>
      </c>
      <c r="D653" s="1618"/>
    </row>
    <row r="654" spans="1:4" x14ac:dyDescent="0.25">
      <c r="A654" s="1648" t="s">
        <v>483</v>
      </c>
      <c r="B654" s="1649" t="s">
        <v>541</v>
      </c>
      <c r="C654" s="1650">
        <v>480220</v>
      </c>
      <c r="D654" s="1618"/>
    </row>
    <row r="655" spans="1:4" x14ac:dyDescent="0.25">
      <c r="A655" s="1619" t="s">
        <v>483</v>
      </c>
      <c r="B655" s="1620" t="s">
        <v>541</v>
      </c>
      <c r="C655" s="1660">
        <v>480254</v>
      </c>
      <c r="D655" s="1618"/>
    </row>
    <row r="656" spans="1:4" x14ac:dyDescent="0.25">
      <c r="A656" s="1648" t="s">
        <v>483</v>
      </c>
      <c r="B656" s="1649" t="s">
        <v>541</v>
      </c>
      <c r="C656" s="1650">
        <v>480255</v>
      </c>
      <c r="D656" s="1618"/>
    </row>
    <row r="657" spans="1:4" x14ac:dyDescent="0.25">
      <c r="A657" s="1619" t="s">
        <v>483</v>
      </c>
      <c r="B657" s="1620" t="s">
        <v>541</v>
      </c>
      <c r="C657" s="1660">
        <v>480256</v>
      </c>
      <c r="D657" s="1618"/>
    </row>
    <row r="658" spans="1:4" x14ac:dyDescent="0.25">
      <c r="A658" s="1648" t="s">
        <v>483</v>
      </c>
      <c r="B658" s="1649" t="s">
        <v>541</v>
      </c>
      <c r="C658" s="1650">
        <v>480257</v>
      </c>
      <c r="D658" s="1618"/>
    </row>
    <row r="659" spans="1:4" ht="15.75" thickBot="1" x14ac:dyDescent="0.3">
      <c r="A659" s="1619" t="s">
        <v>483</v>
      </c>
      <c r="B659" s="1620" t="s">
        <v>541</v>
      </c>
      <c r="C659" s="1660">
        <v>480258</v>
      </c>
      <c r="D659" s="1618"/>
    </row>
    <row r="660" spans="1:4" ht="15.75" thickTop="1" x14ac:dyDescent="0.25">
      <c r="A660" s="1679" t="s">
        <v>484</v>
      </c>
      <c r="B660" s="1667" t="s">
        <v>1000</v>
      </c>
      <c r="C660" s="1676">
        <v>4809</v>
      </c>
      <c r="D660" s="1618"/>
    </row>
    <row r="661" spans="1:4" x14ac:dyDescent="0.25">
      <c r="A661" s="1616" t="s">
        <v>484</v>
      </c>
      <c r="B661" s="1653" t="s">
        <v>1000</v>
      </c>
      <c r="C661" s="1625">
        <v>481013</v>
      </c>
      <c r="D661" s="1618"/>
    </row>
    <row r="662" spans="1:4" x14ac:dyDescent="0.25">
      <c r="A662" s="1616" t="s">
        <v>484</v>
      </c>
      <c r="B662" s="1653" t="s">
        <v>1000</v>
      </c>
      <c r="C662" s="1625">
        <v>481014</v>
      </c>
      <c r="D662" s="1618"/>
    </row>
    <row r="663" spans="1:4" x14ac:dyDescent="0.25">
      <c r="A663" s="1616" t="s">
        <v>484</v>
      </c>
      <c r="B663" s="1653" t="s">
        <v>1000</v>
      </c>
      <c r="C663" s="1625">
        <v>481019</v>
      </c>
      <c r="D663" s="1618"/>
    </row>
    <row r="664" spans="1:4" x14ac:dyDescent="0.25">
      <c r="A664" s="1616" t="s">
        <v>484</v>
      </c>
      <c r="B664" s="1653" t="s">
        <v>1000</v>
      </c>
      <c r="C664" s="1625">
        <v>481022</v>
      </c>
      <c r="D664" s="1618"/>
    </row>
    <row r="665" spans="1:4" x14ac:dyDescent="0.25">
      <c r="A665" s="1616" t="s">
        <v>484</v>
      </c>
      <c r="B665" s="1653" t="s">
        <v>1000</v>
      </c>
      <c r="C665" s="1625">
        <v>481029</v>
      </c>
      <c r="D665" s="1618"/>
    </row>
    <row r="666" spans="1:4" x14ac:dyDescent="0.25">
      <c r="A666" s="1616" t="s">
        <v>484</v>
      </c>
      <c r="B666" s="1617" t="s">
        <v>43</v>
      </c>
      <c r="C666" s="1647">
        <v>4809</v>
      </c>
      <c r="D666" s="1618"/>
    </row>
    <row r="667" spans="1:4" x14ac:dyDescent="0.25">
      <c r="A667" s="1619" t="s">
        <v>484</v>
      </c>
      <c r="B667" s="1620" t="s">
        <v>43</v>
      </c>
      <c r="C667" s="1660" t="s">
        <v>1084</v>
      </c>
      <c r="D667" s="1618"/>
    </row>
    <row r="668" spans="1:4" x14ac:dyDescent="0.25">
      <c r="A668" s="1619" t="s">
        <v>484</v>
      </c>
      <c r="B668" s="1620" t="s">
        <v>43</v>
      </c>
      <c r="C668" s="1660" t="s">
        <v>1085</v>
      </c>
      <c r="D668" s="1618"/>
    </row>
    <row r="669" spans="1:4" x14ac:dyDescent="0.25">
      <c r="A669" s="1619" t="s">
        <v>484</v>
      </c>
      <c r="B669" s="1620" t="s">
        <v>43</v>
      </c>
      <c r="C669" s="1660" t="s">
        <v>1086</v>
      </c>
      <c r="D669" s="1618"/>
    </row>
    <row r="670" spans="1:4" x14ac:dyDescent="0.25">
      <c r="A670" s="1619" t="s">
        <v>484</v>
      </c>
      <c r="B670" s="1620" t="s">
        <v>43</v>
      </c>
      <c r="C670" s="1660" t="s">
        <v>1087</v>
      </c>
      <c r="D670" s="1618"/>
    </row>
    <row r="671" spans="1:4" x14ac:dyDescent="0.25">
      <c r="A671" s="1619" t="s">
        <v>484</v>
      </c>
      <c r="B671" s="1620" t="s">
        <v>43</v>
      </c>
      <c r="C671" s="1660" t="s">
        <v>1088</v>
      </c>
      <c r="D671" s="1618"/>
    </row>
    <row r="672" spans="1:4" x14ac:dyDescent="0.25">
      <c r="A672" s="1619" t="s">
        <v>484</v>
      </c>
      <c r="B672" s="1620" t="s">
        <v>372</v>
      </c>
      <c r="C672" s="1660">
        <v>4809</v>
      </c>
      <c r="D672" s="1618"/>
    </row>
    <row r="673" spans="1:4" x14ac:dyDescent="0.25">
      <c r="A673" s="1619" t="s">
        <v>484</v>
      </c>
      <c r="B673" s="1620" t="s">
        <v>372</v>
      </c>
      <c r="C673" s="1660" t="s">
        <v>1084</v>
      </c>
      <c r="D673" s="1618"/>
    </row>
    <row r="674" spans="1:4" x14ac:dyDescent="0.25">
      <c r="A674" s="1619" t="s">
        <v>484</v>
      </c>
      <c r="B674" s="1620" t="s">
        <v>372</v>
      </c>
      <c r="C674" s="1660" t="s">
        <v>1085</v>
      </c>
      <c r="D674" s="1618"/>
    </row>
    <row r="675" spans="1:4" x14ac:dyDescent="0.25">
      <c r="A675" s="1619" t="s">
        <v>484</v>
      </c>
      <c r="B675" s="1620" t="s">
        <v>372</v>
      </c>
      <c r="C675" s="1660" t="s">
        <v>1086</v>
      </c>
      <c r="D675" s="1618"/>
    </row>
    <row r="676" spans="1:4" x14ac:dyDescent="0.25">
      <c r="A676" s="1619" t="s">
        <v>484</v>
      </c>
      <c r="B676" s="1620" t="s">
        <v>372</v>
      </c>
      <c r="C676" s="1660" t="s">
        <v>1087</v>
      </c>
      <c r="D676" s="1618"/>
    </row>
    <row r="677" spans="1:4" x14ac:dyDescent="0.25">
      <c r="A677" s="1648" t="s">
        <v>484</v>
      </c>
      <c r="B677" s="1649" t="s">
        <v>372</v>
      </c>
      <c r="C677" s="1650" t="s">
        <v>1088</v>
      </c>
      <c r="D677" s="1618"/>
    </row>
    <row r="678" spans="1:4" x14ac:dyDescent="0.25">
      <c r="A678" s="1619" t="s">
        <v>484</v>
      </c>
      <c r="B678" s="1649" t="s">
        <v>541</v>
      </c>
      <c r="C678" s="1650">
        <v>4809</v>
      </c>
      <c r="D678" s="1618"/>
    </row>
    <row r="679" spans="1:4" x14ac:dyDescent="0.25">
      <c r="A679" s="1648" t="s">
        <v>484</v>
      </c>
      <c r="B679" s="1649" t="s">
        <v>541</v>
      </c>
      <c r="C679" s="1650">
        <v>481013</v>
      </c>
      <c r="D679" s="1618"/>
    </row>
    <row r="680" spans="1:4" x14ac:dyDescent="0.25">
      <c r="A680" s="1619" t="s">
        <v>484</v>
      </c>
      <c r="B680" s="1649" t="s">
        <v>541</v>
      </c>
      <c r="C680" s="1650">
        <v>481014</v>
      </c>
      <c r="D680" s="1618"/>
    </row>
    <row r="681" spans="1:4" x14ac:dyDescent="0.25">
      <c r="A681" s="1648" t="s">
        <v>484</v>
      </c>
      <c r="B681" s="1649" t="s">
        <v>541</v>
      </c>
      <c r="C681" s="1650">
        <v>481019</v>
      </c>
      <c r="D681" s="1618"/>
    </row>
    <row r="682" spans="1:4" x14ac:dyDescent="0.25">
      <c r="A682" s="1619" t="s">
        <v>484</v>
      </c>
      <c r="B682" s="1649" t="s">
        <v>541</v>
      </c>
      <c r="C682" s="1650">
        <v>481022</v>
      </c>
      <c r="D682" s="1618"/>
    </row>
    <row r="683" spans="1:4" ht="15.75" thickBot="1" x14ac:dyDescent="0.3">
      <c r="A683" s="1648" t="s">
        <v>484</v>
      </c>
      <c r="B683" s="1649" t="s">
        <v>541</v>
      </c>
      <c r="C683" s="1657">
        <v>481029</v>
      </c>
      <c r="D683" s="1618"/>
    </row>
    <row r="684" spans="1:4" ht="15.75" thickTop="1" x14ac:dyDescent="0.25">
      <c r="A684" s="1666">
        <v>12.2</v>
      </c>
      <c r="B684" s="1667" t="s">
        <v>1000</v>
      </c>
      <c r="C684" s="1668">
        <v>4803</v>
      </c>
      <c r="D684" s="1618"/>
    </row>
    <row r="685" spans="1:4" x14ac:dyDescent="0.25">
      <c r="A685" s="1616">
        <v>12.2</v>
      </c>
      <c r="B685" s="1617" t="s">
        <v>43</v>
      </c>
      <c r="C685" s="1647" t="s">
        <v>1068</v>
      </c>
      <c r="D685" s="1618"/>
    </row>
    <row r="686" spans="1:4" x14ac:dyDescent="0.25">
      <c r="A686" s="1652">
        <v>12.2</v>
      </c>
      <c r="B686" s="1653" t="s">
        <v>372</v>
      </c>
      <c r="C686" s="1654" t="s">
        <v>1068</v>
      </c>
      <c r="D686" s="1618"/>
    </row>
    <row r="687" spans="1:4" ht="15.75" thickBot="1" x14ac:dyDescent="0.3">
      <c r="A687" s="1655">
        <v>12.2</v>
      </c>
      <c r="B687" s="1656" t="s">
        <v>541</v>
      </c>
      <c r="C687" s="1657" t="s">
        <v>1068</v>
      </c>
      <c r="D687" s="1618"/>
    </row>
    <row r="688" spans="1:4" ht="15.75" thickTop="1" x14ac:dyDescent="0.25">
      <c r="A688" s="1666">
        <v>12.3</v>
      </c>
      <c r="B688" s="1667" t="s">
        <v>1000</v>
      </c>
      <c r="C688" s="1676">
        <v>480411</v>
      </c>
      <c r="D688" s="1618"/>
    </row>
    <row r="689" spans="1:4" x14ac:dyDescent="0.25">
      <c r="A689" s="1652">
        <v>12.3</v>
      </c>
      <c r="B689" s="1653" t="s">
        <v>1000</v>
      </c>
      <c r="C689" s="1625">
        <v>480419</v>
      </c>
      <c r="D689" s="1618"/>
    </row>
    <row r="690" spans="1:4" x14ac:dyDescent="0.25">
      <c r="A690" s="1652">
        <v>12.3</v>
      </c>
      <c r="B690" s="1653" t="s">
        <v>1000</v>
      </c>
      <c r="C690" s="1625">
        <v>480421</v>
      </c>
      <c r="D690" s="1618"/>
    </row>
    <row r="691" spans="1:4" x14ac:dyDescent="0.25">
      <c r="A691" s="1652">
        <v>12.3</v>
      </c>
      <c r="B691" s="1653" t="s">
        <v>1000</v>
      </c>
      <c r="C691" s="1625">
        <v>480429</v>
      </c>
      <c r="D691" s="1618"/>
    </row>
    <row r="692" spans="1:4" x14ac:dyDescent="0.25">
      <c r="A692" s="1652">
        <v>12.3</v>
      </c>
      <c r="B692" s="1653" t="s">
        <v>1000</v>
      </c>
      <c r="C692" s="1625">
        <v>480431</v>
      </c>
      <c r="D692" s="1618"/>
    </row>
    <row r="693" spans="1:4" x14ac:dyDescent="0.25">
      <c r="A693" s="1652">
        <v>12.3</v>
      </c>
      <c r="B693" s="1653" t="s">
        <v>1000</v>
      </c>
      <c r="C693" s="1625">
        <v>480439</v>
      </c>
      <c r="D693" s="1618"/>
    </row>
    <row r="694" spans="1:4" x14ac:dyDescent="0.25">
      <c r="A694" s="1652">
        <v>12.3</v>
      </c>
      <c r="B694" s="1653" t="s">
        <v>1000</v>
      </c>
      <c r="C694" s="1625">
        <v>480442</v>
      </c>
      <c r="D694" s="1618"/>
    </row>
    <row r="695" spans="1:4" x14ac:dyDescent="0.25">
      <c r="A695" s="1652">
        <v>12.3</v>
      </c>
      <c r="B695" s="1653" t="s">
        <v>1000</v>
      </c>
      <c r="C695" s="1625">
        <v>480449</v>
      </c>
      <c r="D695" s="1618"/>
    </row>
    <row r="696" spans="1:4" x14ac:dyDescent="0.25">
      <c r="A696" s="1652">
        <v>12.3</v>
      </c>
      <c r="B696" s="1653" t="s">
        <v>1000</v>
      </c>
      <c r="C696" s="1625">
        <v>480451</v>
      </c>
      <c r="D696" s="1618"/>
    </row>
    <row r="697" spans="1:4" x14ac:dyDescent="0.25">
      <c r="A697" s="1652">
        <v>12.3</v>
      </c>
      <c r="B697" s="1653" t="s">
        <v>1000</v>
      </c>
      <c r="C697" s="1625">
        <v>480452</v>
      </c>
      <c r="D697" s="1618"/>
    </row>
    <row r="698" spans="1:4" x14ac:dyDescent="0.25">
      <c r="A698" s="1652">
        <v>12.3</v>
      </c>
      <c r="B698" s="1653" t="s">
        <v>1000</v>
      </c>
      <c r="C698" s="1625">
        <v>480459</v>
      </c>
      <c r="D698" s="1618"/>
    </row>
    <row r="699" spans="1:4" x14ac:dyDescent="0.25">
      <c r="A699" s="1652">
        <v>12.3</v>
      </c>
      <c r="B699" s="1653" t="s">
        <v>1000</v>
      </c>
      <c r="C699" s="1625">
        <v>480511</v>
      </c>
      <c r="D699" s="1618"/>
    </row>
    <row r="700" spans="1:4" x14ac:dyDescent="0.25">
      <c r="A700" s="1652">
        <v>12.3</v>
      </c>
      <c r="B700" s="1653" t="s">
        <v>1000</v>
      </c>
      <c r="C700" s="1625">
        <v>480512</v>
      </c>
      <c r="D700" s="1618"/>
    </row>
    <row r="701" spans="1:4" x14ac:dyDescent="0.25">
      <c r="A701" s="1652">
        <v>12.3</v>
      </c>
      <c r="B701" s="1653" t="s">
        <v>1000</v>
      </c>
      <c r="C701" s="1625">
        <v>480519</v>
      </c>
      <c r="D701" s="1618"/>
    </row>
    <row r="702" spans="1:4" x14ac:dyDescent="0.25">
      <c r="A702" s="1652">
        <v>12.3</v>
      </c>
      <c r="B702" s="1653" t="s">
        <v>1000</v>
      </c>
      <c r="C702" s="1625">
        <v>480524</v>
      </c>
      <c r="D702" s="1618"/>
    </row>
    <row r="703" spans="1:4" x14ac:dyDescent="0.25">
      <c r="A703" s="1652">
        <v>12.3</v>
      </c>
      <c r="B703" s="1653" t="s">
        <v>1000</v>
      </c>
      <c r="C703" s="1625">
        <v>480525</v>
      </c>
      <c r="D703" s="1618"/>
    </row>
    <row r="704" spans="1:4" x14ac:dyDescent="0.25">
      <c r="A704" s="1652">
        <v>12.3</v>
      </c>
      <c r="B704" s="1653" t="s">
        <v>1000</v>
      </c>
      <c r="C704" s="1625">
        <v>480530</v>
      </c>
      <c r="D704" s="1618"/>
    </row>
    <row r="705" spans="1:4" x14ac:dyDescent="0.25">
      <c r="A705" s="1652">
        <v>12.3</v>
      </c>
      <c r="B705" s="1653" t="s">
        <v>1000</v>
      </c>
      <c r="C705" s="1625">
        <v>480591</v>
      </c>
      <c r="D705" s="1618"/>
    </row>
    <row r="706" spans="1:4" x14ac:dyDescent="0.25">
      <c r="A706" s="1652">
        <v>12.3</v>
      </c>
      <c r="B706" s="1653" t="s">
        <v>1000</v>
      </c>
      <c r="C706" s="1625">
        <v>480592</v>
      </c>
      <c r="D706" s="1618"/>
    </row>
    <row r="707" spans="1:4" x14ac:dyDescent="0.25">
      <c r="A707" s="1652">
        <v>12.3</v>
      </c>
      <c r="B707" s="1653" t="s">
        <v>1000</v>
      </c>
      <c r="C707" s="1625">
        <v>480593</v>
      </c>
      <c r="D707" s="1618"/>
    </row>
    <row r="708" spans="1:4" x14ac:dyDescent="0.25">
      <c r="A708" s="1652">
        <v>12.3</v>
      </c>
      <c r="B708" s="1653" t="s">
        <v>1000</v>
      </c>
      <c r="C708" s="1625">
        <v>480610</v>
      </c>
      <c r="D708" s="1618"/>
    </row>
    <row r="709" spans="1:4" x14ac:dyDescent="0.25">
      <c r="A709" s="1652">
        <v>12.3</v>
      </c>
      <c r="B709" s="1653" t="s">
        <v>1000</v>
      </c>
      <c r="C709" s="1625">
        <v>480620</v>
      </c>
      <c r="D709" s="1618"/>
    </row>
    <row r="710" spans="1:4" x14ac:dyDescent="0.25">
      <c r="A710" s="1652">
        <v>12.3</v>
      </c>
      <c r="B710" s="1653" t="s">
        <v>1000</v>
      </c>
      <c r="C710" s="1625">
        <v>480640</v>
      </c>
      <c r="D710" s="1618"/>
    </row>
    <row r="711" spans="1:4" x14ac:dyDescent="0.25">
      <c r="A711" s="1652">
        <v>12.3</v>
      </c>
      <c r="B711" s="1653" t="s">
        <v>1000</v>
      </c>
      <c r="C711" s="1625">
        <v>4808</v>
      </c>
      <c r="D711" s="1618"/>
    </row>
    <row r="712" spans="1:4" x14ac:dyDescent="0.25">
      <c r="A712" s="1652">
        <v>12.3</v>
      </c>
      <c r="B712" s="1653" t="s">
        <v>1000</v>
      </c>
      <c r="C712" s="1625">
        <v>481031</v>
      </c>
      <c r="D712" s="1618"/>
    </row>
    <row r="713" spans="1:4" x14ac:dyDescent="0.25">
      <c r="A713" s="1652">
        <v>12.3</v>
      </c>
      <c r="B713" s="1653" t="s">
        <v>1000</v>
      </c>
      <c r="C713" s="1625">
        <v>481032</v>
      </c>
      <c r="D713" s="1618"/>
    </row>
    <row r="714" spans="1:4" x14ac:dyDescent="0.25">
      <c r="A714" s="1652">
        <v>12.3</v>
      </c>
      <c r="B714" s="1653" t="s">
        <v>1000</v>
      </c>
      <c r="C714" s="1625">
        <v>481039</v>
      </c>
      <c r="D714" s="1618"/>
    </row>
    <row r="715" spans="1:4" x14ac:dyDescent="0.25">
      <c r="A715" s="1652">
        <v>12.3</v>
      </c>
      <c r="B715" s="1653" t="s">
        <v>1000</v>
      </c>
      <c r="C715" s="1625">
        <v>481092</v>
      </c>
      <c r="D715" s="1618"/>
    </row>
    <row r="716" spans="1:4" x14ac:dyDescent="0.25">
      <c r="A716" s="1652">
        <v>12.3</v>
      </c>
      <c r="B716" s="1653" t="s">
        <v>1000</v>
      </c>
      <c r="C716" s="1625">
        <v>481099</v>
      </c>
      <c r="D716" s="1618"/>
    </row>
    <row r="717" spans="1:4" x14ac:dyDescent="0.25">
      <c r="A717" s="1652">
        <v>12.3</v>
      </c>
      <c r="B717" s="1653" t="s">
        <v>1000</v>
      </c>
      <c r="C717" s="1625">
        <v>481151</v>
      </c>
      <c r="D717" s="1618"/>
    </row>
    <row r="718" spans="1:4" x14ac:dyDescent="0.25">
      <c r="A718" s="1652">
        <v>12.3</v>
      </c>
      <c r="B718" s="1653" t="s">
        <v>1000</v>
      </c>
      <c r="C718" s="1654">
        <v>481159</v>
      </c>
      <c r="D718" s="1618"/>
    </row>
    <row r="719" spans="1:4" x14ac:dyDescent="0.25">
      <c r="A719" s="1616">
        <v>12.3</v>
      </c>
      <c r="B719" s="1617" t="s">
        <v>43</v>
      </c>
      <c r="C719" s="1680">
        <v>480411</v>
      </c>
      <c r="D719" s="1618"/>
    </row>
    <row r="720" spans="1:4" x14ac:dyDescent="0.25">
      <c r="A720" s="1652">
        <v>12.3</v>
      </c>
      <c r="B720" s="1653" t="s">
        <v>43</v>
      </c>
      <c r="C720" s="1681">
        <v>480419</v>
      </c>
      <c r="D720" s="1618"/>
    </row>
    <row r="721" spans="1:4" x14ac:dyDescent="0.25">
      <c r="A721" s="1652">
        <v>12.3</v>
      </c>
      <c r="B721" s="1653" t="s">
        <v>43</v>
      </c>
      <c r="C721" s="1681">
        <v>480421</v>
      </c>
      <c r="D721" s="1618"/>
    </row>
    <row r="722" spans="1:4" x14ac:dyDescent="0.25">
      <c r="A722" s="1652">
        <v>12.3</v>
      </c>
      <c r="B722" s="1653" t="s">
        <v>43</v>
      </c>
      <c r="C722" s="1681">
        <v>480429</v>
      </c>
      <c r="D722" s="1618"/>
    </row>
    <row r="723" spans="1:4" x14ac:dyDescent="0.25">
      <c r="A723" s="1652">
        <v>12.3</v>
      </c>
      <c r="B723" s="1653" t="s">
        <v>43</v>
      </c>
      <c r="C723" s="1681">
        <v>480431</v>
      </c>
      <c r="D723" s="1618"/>
    </row>
    <row r="724" spans="1:4" x14ac:dyDescent="0.25">
      <c r="A724" s="1652">
        <v>12.3</v>
      </c>
      <c r="B724" s="1653" t="s">
        <v>43</v>
      </c>
      <c r="C724" s="1681">
        <v>480439</v>
      </c>
      <c r="D724" s="1618"/>
    </row>
    <row r="725" spans="1:4" x14ac:dyDescent="0.25">
      <c r="A725" s="1652">
        <v>12.3</v>
      </c>
      <c r="B725" s="1653" t="s">
        <v>43</v>
      </c>
      <c r="C725" s="1681">
        <v>480442</v>
      </c>
      <c r="D725" s="1618"/>
    </row>
    <row r="726" spans="1:4" x14ac:dyDescent="0.25">
      <c r="A726" s="1652">
        <v>12.3</v>
      </c>
      <c r="B726" s="1653" t="s">
        <v>43</v>
      </c>
      <c r="C726" s="1681">
        <v>480449</v>
      </c>
      <c r="D726" s="1618"/>
    </row>
    <row r="727" spans="1:4" x14ac:dyDescent="0.25">
      <c r="A727" s="1652">
        <v>12.3</v>
      </c>
      <c r="B727" s="1653" t="s">
        <v>43</v>
      </c>
      <c r="C727" s="1681">
        <v>480451</v>
      </c>
      <c r="D727" s="1618"/>
    </row>
    <row r="728" spans="1:4" x14ac:dyDescent="0.25">
      <c r="A728" s="1652">
        <v>12.3</v>
      </c>
      <c r="B728" s="1653" t="s">
        <v>43</v>
      </c>
      <c r="C728" s="1681">
        <v>480452</v>
      </c>
      <c r="D728" s="1618"/>
    </row>
    <row r="729" spans="1:4" x14ac:dyDescent="0.25">
      <c r="A729" s="1652">
        <v>12.3</v>
      </c>
      <c r="B729" s="1653" t="s">
        <v>43</v>
      </c>
      <c r="C729" s="1681">
        <v>480459</v>
      </c>
      <c r="D729" s="1618"/>
    </row>
    <row r="730" spans="1:4" x14ac:dyDescent="0.25">
      <c r="A730" s="1652">
        <v>12.3</v>
      </c>
      <c r="B730" s="1653" t="s">
        <v>43</v>
      </c>
      <c r="C730" s="1681">
        <v>480511</v>
      </c>
      <c r="D730" s="1618"/>
    </row>
    <row r="731" spans="1:4" x14ac:dyDescent="0.25">
      <c r="A731" s="1652">
        <v>12.3</v>
      </c>
      <c r="B731" s="1653" t="s">
        <v>43</v>
      </c>
      <c r="C731" s="1681">
        <v>480512</v>
      </c>
      <c r="D731" s="1618"/>
    </row>
    <row r="732" spans="1:4" x14ac:dyDescent="0.25">
      <c r="A732" s="1652">
        <v>12.3</v>
      </c>
      <c r="B732" s="1653" t="s">
        <v>43</v>
      </c>
      <c r="C732" s="1681">
        <v>480519</v>
      </c>
      <c r="D732" s="1618"/>
    </row>
    <row r="733" spans="1:4" x14ac:dyDescent="0.25">
      <c r="A733" s="1652">
        <v>12.3</v>
      </c>
      <c r="B733" s="1653" t="s">
        <v>43</v>
      </c>
      <c r="C733" s="1681">
        <v>480524</v>
      </c>
      <c r="D733" s="1618"/>
    </row>
    <row r="734" spans="1:4" x14ac:dyDescent="0.25">
      <c r="A734" s="1652">
        <v>12.3</v>
      </c>
      <c r="B734" s="1653" t="s">
        <v>43</v>
      </c>
      <c r="C734" s="1681">
        <v>480525</v>
      </c>
      <c r="D734" s="1618"/>
    </row>
    <row r="735" spans="1:4" x14ac:dyDescent="0.25">
      <c r="A735" s="1652">
        <v>12.3</v>
      </c>
      <c r="B735" s="1653" t="s">
        <v>43</v>
      </c>
      <c r="C735" s="1681">
        <v>480530</v>
      </c>
      <c r="D735" s="1618"/>
    </row>
    <row r="736" spans="1:4" x14ac:dyDescent="0.25">
      <c r="A736" s="1652">
        <v>12.3</v>
      </c>
      <c r="B736" s="1653" t="s">
        <v>43</v>
      </c>
      <c r="C736" s="1681">
        <v>480591</v>
      </c>
      <c r="D736" s="1618"/>
    </row>
    <row r="737" spans="1:4" x14ac:dyDescent="0.25">
      <c r="A737" s="1652">
        <v>12.3</v>
      </c>
      <c r="B737" s="1653" t="s">
        <v>43</v>
      </c>
      <c r="C737" s="1681">
        <v>480592</v>
      </c>
      <c r="D737" s="1618"/>
    </row>
    <row r="738" spans="1:4" x14ac:dyDescent="0.25">
      <c r="A738" s="1652">
        <v>12.3</v>
      </c>
      <c r="B738" s="1653" t="s">
        <v>43</v>
      </c>
      <c r="C738" s="1681">
        <v>480593</v>
      </c>
      <c r="D738" s="1618"/>
    </row>
    <row r="739" spans="1:4" x14ac:dyDescent="0.25">
      <c r="A739" s="1652">
        <v>12.3</v>
      </c>
      <c r="B739" s="1653" t="s">
        <v>43</v>
      </c>
      <c r="C739" s="1681">
        <v>480610</v>
      </c>
      <c r="D739" s="1618"/>
    </row>
    <row r="740" spans="1:4" x14ac:dyDescent="0.25">
      <c r="A740" s="1652">
        <v>12.3</v>
      </c>
      <c r="B740" s="1653" t="s">
        <v>43</v>
      </c>
      <c r="C740" s="1681">
        <v>480620</v>
      </c>
      <c r="D740" s="1618"/>
    </row>
    <row r="741" spans="1:4" x14ac:dyDescent="0.25">
      <c r="A741" s="1652">
        <v>12.3</v>
      </c>
      <c r="B741" s="1653" t="s">
        <v>43</v>
      </c>
      <c r="C741" s="1681">
        <v>480640</v>
      </c>
      <c r="D741" s="1618"/>
    </row>
    <row r="742" spans="1:4" x14ac:dyDescent="0.25">
      <c r="A742" s="1652">
        <v>12.3</v>
      </c>
      <c r="B742" s="1653" t="s">
        <v>43</v>
      </c>
      <c r="C742" s="1681">
        <v>4808</v>
      </c>
      <c r="D742" s="1618"/>
    </row>
    <row r="743" spans="1:4" x14ac:dyDescent="0.25">
      <c r="A743" s="1652">
        <v>12.3</v>
      </c>
      <c r="B743" s="1653" t="s">
        <v>43</v>
      </c>
      <c r="C743" s="1681">
        <v>481031</v>
      </c>
      <c r="D743" s="1618"/>
    </row>
    <row r="744" spans="1:4" x14ac:dyDescent="0.25">
      <c r="A744" s="1652">
        <v>12.3</v>
      </c>
      <c r="B744" s="1653" t="s">
        <v>43</v>
      </c>
      <c r="C744" s="1681">
        <v>481032</v>
      </c>
      <c r="D744" s="1618"/>
    </row>
    <row r="745" spans="1:4" x14ac:dyDescent="0.25">
      <c r="A745" s="1652">
        <v>12.3</v>
      </c>
      <c r="B745" s="1653" t="s">
        <v>43</v>
      </c>
      <c r="C745" s="1681">
        <v>481039</v>
      </c>
      <c r="D745" s="1618"/>
    </row>
    <row r="746" spans="1:4" x14ac:dyDescent="0.25">
      <c r="A746" s="1652">
        <v>12.3</v>
      </c>
      <c r="B746" s="1653" t="s">
        <v>43</v>
      </c>
      <c r="C746" s="1681">
        <v>481092</v>
      </c>
      <c r="D746" s="1618"/>
    </row>
    <row r="747" spans="1:4" x14ac:dyDescent="0.25">
      <c r="A747" s="1652">
        <v>12.3</v>
      </c>
      <c r="B747" s="1653" t="s">
        <v>43</v>
      </c>
      <c r="C747" s="1681">
        <v>481099</v>
      </c>
      <c r="D747" s="1618"/>
    </row>
    <row r="748" spans="1:4" x14ac:dyDescent="0.25">
      <c r="A748" s="1652">
        <v>12.3</v>
      </c>
      <c r="B748" s="1653" t="s">
        <v>43</v>
      </c>
      <c r="C748" s="1681">
        <v>481151</v>
      </c>
      <c r="D748" s="1618"/>
    </row>
    <row r="749" spans="1:4" x14ac:dyDescent="0.25">
      <c r="A749" s="1652">
        <v>12.3</v>
      </c>
      <c r="B749" s="1653" t="s">
        <v>43</v>
      </c>
      <c r="C749" s="1681">
        <v>481159</v>
      </c>
      <c r="D749" s="1618"/>
    </row>
    <row r="750" spans="1:4" x14ac:dyDescent="0.25">
      <c r="A750" s="1652">
        <v>12.3</v>
      </c>
      <c r="B750" s="1653" t="s">
        <v>372</v>
      </c>
      <c r="C750" s="1614">
        <v>480411</v>
      </c>
      <c r="D750" s="1618"/>
    </row>
    <row r="751" spans="1:4" x14ac:dyDescent="0.25">
      <c r="A751" s="1652">
        <v>12.3</v>
      </c>
      <c r="B751" s="1653" t="s">
        <v>372</v>
      </c>
      <c r="C751" s="1614">
        <v>480419</v>
      </c>
      <c r="D751" s="1618"/>
    </row>
    <row r="752" spans="1:4" x14ac:dyDescent="0.25">
      <c r="A752" s="1652">
        <v>12.3</v>
      </c>
      <c r="B752" s="1653" t="s">
        <v>372</v>
      </c>
      <c r="C752" s="1614">
        <v>480421</v>
      </c>
      <c r="D752" s="1618"/>
    </row>
    <row r="753" spans="1:4" x14ac:dyDescent="0.25">
      <c r="A753" s="1652">
        <v>12.3</v>
      </c>
      <c r="B753" s="1653" t="s">
        <v>372</v>
      </c>
      <c r="C753" s="1614">
        <v>480429</v>
      </c>
      <c r="D753" s="1618"/>
    </row>
    <row r="754" spans="1:4" x14ac:dyDescent="0.25">
      <c r="A754" s="1652">
        <v>12.3</v>
      </c>
      <c r="B754" s="1653" t="s">
        <v>372</v>
      </c>
      <c r="C754" s="1614">
        <v>480431</v>
      </c>
      <c r="D754" s="1618"/>
    </row>
    <row r="755" spans="1:4" x14ac:dyDescent="0.25">
      <c r="A755" s="1652">
        <v>12.3</v>
      </c>
      <c r="B755" s="1653" t="s">
        <v>372</v>
      </c>
      <c r="C755" s="1614">
        <v>480439</v>
      </c>
      <c r="D755" s="1618"/>
    </row>
    <row r="756" spans="1:4" x14ac:dyDescent="0.25">
      <c r="A756" s="1652">
        <v>12.3</v>
      </c>
      <c r="B756" s="1653" t="s">
        <v>372</v>
      </c>
      <c r="C756" s="1614">
        <v>480442</v>
      </c>
      <c r="D756" s="1618"/>
    </row>
    <row r="757" spans="1:4" x14ac:dyDescent="0.25">
      <c r="A757" s="1652">
        <v>12.3</v>
      </c>
      <c r="B757" s="1653" t="s">
        <v>372</v>
      </c>
      <c r="C757" s="1614">
        <v>480449</v>
      </c>
      <c r="D757" s="1618"/>
    </row>
    <row r="758" spans="1:4" x14ac:dyDescent="0.25">
      <c r="A758" s="1652">
        <v>12.3</v>
      </c>
      <c r="B758" s="1653" t="s">
        <v>372</v>
      </c>
      <c r="C758" s="1614">
        <v>480451</v>
      </c>
      <c r="D758" s="1618"/>
    </row>
    <row r="759" spans="1:4" x14ac:dyDescent="0.25">
      <c r="A759" s="1652">
        <v>12.3</v>
      </c>
      <c r="B759" s="1653" t="s">
        <v>372</v>
      </c>
      <c r="C759" s="1614">
        <v>480452</v>
      </c>
      <c r="D759" s="1618"/>
    </row>
    <row r="760" spans="1:4" x14ac:dyDescent="0.25">
      <c r="A760" s="1652">
        <v>12.3</v>
      </c>
      <c r="B760" s="1653" t="s">
        <v>372</v>
      </c>
      <c r="C760" s="1614">
        <v>480459</v>
      </c>
      <c r="D760" s="1618"/>
    </row>
    <row r="761" spans="1:4" x14ac:dyDescent="0.25">
      <c r="A761" s="1652">
        <v>12.3</v>
      </c>
      <c r="B761" s="1653" t="s">
        <v>372</v>
      </c>
      <c r="C761" s="1614">
        <v>480511</v>
      </c>
      <c r="D761" s="1618"/>
    </row>
    <row r="762" spans="1:4" x14ac:dyDescent="0.25">
      <c r="A762" s="1652">
        <v>12.3</v>
      </c>
      <c r="B762" s="1653" t="s">
        <v>372</v>
      </c>
      <c r="C762" s="1614">
        <v>480512</v>
      </c>
      <c r="D762" s="1618"/>
    </row>
    <row r="763" spans="1:4" x14ac:dyDescent="0.25">
      <c r="A763" s="1652">
        <v>12.3</v>
      </c>
      <c r="B763" s="1653" t="s">
        <v>372</v>
      </c>
      <c r="C763" s="1614">
        <v>480519</v>
      </c>
      <c r="D763" s="1618"/>
    </row>
    <row r="764" spans="1:4" x14ac:dyDescent="0.25">
      <c r="A764" s="1652">
        <v>12.3</v>
      </c>
      <c r="B764" s="1653" t="s">
        <v>372</v>
      </c>
      <c r="C764" s="1614">
        <v>480524</v>
      </c>
      <c r="D764" s="1618"/>
    </row>
    <row r="765" spans="1:4" x14ac:dyDescent="0.25">
      <c r="A765" s="1652">
        <v>12.3</v>
      </c>
      <c r="B765" s="1653" t="s">
        <v>372</v>
      </c>
      <c r="C765" s="1614">
        <v>480525</v>
      </c>
      <c r="D765" s="1618"/>
    </row>
    <row r="766" spans="1:4" x14ac:dyDescent="0.25">
      <c r="A766" s="1652">
        <v>12.3</v>
      </c>
      <c r="B766" s="1653" t="s">
        <v>372</v>
      </c>
      <c r="C766" s="1614">
        <v>480530</v>
      </c>
      <c r="D766" s="1618"/>
    </row>
    <row r="767" spans="1:4" x14ac:dyDescent="0.25">
      <c r="A767" s="1652">
        <v>12.3</v>
      </c>
      <c r="B767" s="1653" t="s">
        <v>372</v>
      </c>
      <c r="C767" s="1614">
        <v>480591</v>
      </c>
      <c r="D767" s="1618"/>
    </row>
    <row r="768" spans="1:4" x14ac:dyDescent="0.25">
      <c r="A768" s="1652">
        <v>12.3</v>
      </c>
      <c r="B768" s="1653" t="s">
        <v>372</v>
      </c>
      <c r="C768" s="1614">
        <v>480592</v>
      </c>
      <c r="D768" s="1618"/>
    </row>
    <row r="769" spans="1:4" x14ac:dyDescent="0.25">
      <c r="A769" s="1652">
        <v>12.3</v>
      </c>
      <c r="B769" s="1653" t="s">
        <v>372</v>
      </c>
      <c r="C769" s="1614">
        <v>480593</v>
      </c>
      <c r="D769" s="1618"/>
    </row>
    <row r="770" spans="1:4" x14ac:dyDescent="0.25">
      <c r="A770" s="1652">
        <v>12.3</v>
      </c>
      <c r="B770" s="1653" t="s">
        <v>372</v>
      </c>
      <c r="C770" s="1614">
        <v>480610</v>
      </c>
      <c r="D770" s="1618"/>
    </row>
    <row r="771" spans="1:4" x14ac:dyDescent="0.25">
      <c r="A771" s="1652">
        <v>12.3</v>
      </c>
      <c r="B771" s="1653" t="s">
        <v>372</v>
      </c>
      <c r="C771" s="1614">
        <v>480620</v>
      </c>
      <c r="D771" s="1618"/>
    </row>
    <row r="772" spans="1:4" x14ac:dyDescent="0.25">
      <c r="A772" s="1652">
        <v>12.3</v>
      </c>
      <c r="B772" s="1653" t="s">
        <v>372</v>
      </c>
      <c r="C772" s="1614">
        <v>480640</v>
      </c>
      <c r="D772" s="1618"/>
    </row>
    <row r="773" spans="1:4" x14ac:dyDescent="0.25">
      <c r="A773" s="1652">
        <v>12.3</v>
      </c>
      <c r="B773" s="1653" t="s">
        <v>372</v>
      </c>
      <c r="C773" s="1614">
        <v>4808</v>
      </c>
      <c r="D773" s="1618"/>
    </row>
    <row r="774" spans="1:4" x14ac:dyDescent="0.25">
      <c r="A774" s="1621">
        <v>12.3</v>
      </c>
      <c r="B774" s="1622" t="s">
        <v>372</v>
      </c>
      <c r="C774" s="1614">
        <v>481031</v>
      </c>
      <c r="D774" s="1618"/>
    </row>
    <row r="775" spans="1:4" x14ac:dyDescent="0.25">
      <c r="A775" s="1621">
        <v>12.3</v>
      </c>
      <c r="B775" s="1622" t="s">
        <v>372</v>
      </c>
      <c r="C775" s="1614">
        <v>481032</v>
      </c>
      <c r="D775" s="1618"/>
    </row>
    <row r="776" spans="1:4" x14ac:dyDescent="0.25">
      <c r="A776" s="1621">
        <v>12.3</v>
      </c>
      <c r="B776" s="1622" t="s">
        <v>372</v>
      </c>
      <c r="C776" s="1614">
        <v>481039</v>
      </c>
      <c r="D776" s="1618"/>
    </row>
    <row r="777" spans="1:4" x14ac:dyDescent="0.25">
      <c r="A777" s="1621">
        <v>12.3</v>
      </c>
      <c r="B777" s="1622" t="s">
        <v>372</v>
      </c>
      <c r="C777" s="1614">
        <v>481092</v>
      </c>
      <c r="D777" s="1618"/>
    </row>
    <row r="778" spans="1:4" x14ac:dyDescent="0.25">
      <c r="A778" s="1621">
        <v>12.3</v>
      </c>
      <c r="B778" s="1622" t="s">
        <v>372</v>
      </c>
      <c r="C778" s="1614">
        <v>481099</v>
      </c>
      <c r="D778" s="1618"/>
    </row>
    <row r="779" spans="1:4" x14ac:dyDescent="0.25">
      <c r="A779" s="1621">
        <v>12.3</v>
      </c>
      <c r="B779" s="1622" t="s">
        <v>372</v>
      </c>
      <c r="C779" s="1614">
        <v>481151</v>
      </c>
      <c r="D779" s="1618"/>
    </row>
    <row r="780" spans="1:4" x14ac:dyDescent="0.25">
      <c r="A780" s="1621">
        <v>12.3</v>
      </c>
      <c r="B780" s="1622" t="s">
        <v>372</v>
      </c>
      <c r="C780" s="1614">
        <v>481159</v>
      </c>
      <c r="D780" s="1618"/>
    </row>
    <row r="781" spans="1:4" x14ac:dyDescent="0.25">
      <c r="A781" s="1621">
        <v>12.3</v>
      </c>
      <c r="B781" s="1622" t="s">
        <v>541</v>
      </c>
      <c r="C781" s="1614">
        <v>480411</v>
      </c>
      <c r="D781" s="1618"/>
    </row>
    <row r="782" spans="1:4" x14ac:dyDescent="0.25">
      <c r="A782" s="1621">
        <v>12.3</v>
      </c>
      <c r="B782" s="1622" t="s">
        <v>541</v>
      </c>
      <c r="C782" s="1614">
        <v>480419</v>
      </c>
      <c r="D782" s="1618"/>
    </row>
    <row r="783" spans="1:4" x14ac:dyDescent="0.25">
      <c r="A783" s="1621">
        <v>12.3</v>
      </c>
      <c r="B783" s="1622" t="s">
        <v>541</v>
      </c>
      <c r="C783" s="1614">
        <v>480421</v>
      </c>
      <c r="D783" s="1618"/>
    </row>
    <row r="784" spans="1:4" x14ac:dyDescent="0.25">
      <c r="A784" s="1621">
        <v>12.3</v>
      </c>
      <c r="B784" s="1622" t="s">
        <v>541</v>
      </c>
      <c r="C784" s="1614">
        <v>480429</v>
      </c>
      <c r="D784" s="1618"/>
    </row>
    <row r="785" spans="1:4" x14ac:dyDescent="0.25">
      <c r="A785" s="1652">
        <v>12.3</v>
      </c>
      <c r="B785" s="1653" t="s">
        <v>541</v>
      </c>
      <c r="C785" s="1614">
        <v>480431</v>
      </c>
      <c r="D785" s="1618"/>
    </row>
    <row r="786" spans="1:4" x14ac:dyDescent="0.25">
      <c r="A786" s="1652">
        <v>12.3</v>
      </c>
      <c r="B786" s="1653" t="s">
        <v>541</v>
      </c>
      <c r="C786" s="1614">
        <v>480439</v>
      </c>
      <c r="D786" s="1618"/>
    </row>
    <row r="787" spans="1:4" x14ac:dyDescent="0.25">
      <c r="A787" s="1652">
        <v>12.3</v>
      </c>
      <c r="B787" s="1653" t="s">
        <v>541</v>
      </c>
      <c r="C787" s="1614">
        <v>480442</v>
      </c>
      <c r="D787" s="1618"/>
    </row>
    <row r="788" spans="1:4" x14ac:dyDescent="0.25">
      <c r="A788" s="1652">
        <v>12.3</v>
      </c>
      <c r="B788" s="1653" t="s">
        <v>541</v>
      </c>
      <c r="C788" s="1614">
        <v>480449</v>
      </c>
      <c r="D788" s="1618"/>
    </row>
    <row r="789" spans="1:4" x14ac:dyDescent="0.25">
      <c r="A789" s="1652">
        <v>12.3</v>
      </c>
      <c r="B789" s="1653" t="s">
        <v>541</v>
      </c>
      <c r="C789" s="1614">
        <v>480451</v>
      </c>
      <c r="D789" s="1618"/>
    </row>
    <row r="790" spans="1:4" x14ac:dyDescent="0.25">
      <c r="A790" s="1652">
        <v>12.3</v>
      </c>
      <c r="B790" s="1653" t="s">
        <v>541</v>
      </c>
      <c r="C790" s="1614">
        <v>480452</v>
      </c>
      <c r="D790" s="1618"/>
    </row>
    <row r="791" spans="1:4" x14ac:dyDescent="0.25">
      <c r="A791" s="1652">
        <v>12.3</v>
      </c>
      <c r="B791" s="1653" t="s">
        <v>541</v>
      </c>
      <c r="C791" s="1614">
        <v>480459</v>
      </c>
      <c r="D791" s="1618"/>
    </row>
    <row r="792" spans="1:4" x14ac:dyDescent="0.25">
      <c r="A792" s="1652">
        <v>12.3</v>
      </c>
      <c r="B792" s="1653" t="s">
        <v>541</v>
      </c>
      <c r="C792" s="1614">
        <v>480511</v>
      </c>
      <c r="D792" s="1618"/>
    </row>
    <row r="793" spans="1:4" x14ac:dyDescent="0.25">
      <c r="A793" s="1652">
        <v>12.3</v>
      </c>
      <c r="B793" s="1653" t="s">
        <v>541</v>
      </c>
      <c r="C793" s="1614">
        <v>480512</v>
      </c>
      <c r="D793" s="1618"/>
    </row>
    <row r="794" spans="1:4" x14ac:dyDescent="0.25">
      <c r="A794" s="1652">
        <v>12.3</v>
      </c>
      <c r="B794" s="1653" t="s">
        <v>541</v>
      </c>
      <c r="C794" s="1614">
        <v>480519</v>
      </c>
      <c r="D794" s="1618"/>
    </row>
    <row r="795" spans="1:4" x14ac:dyDescent="0.25">
      <c r="A795" s="1652">
        <v>12.3</v>
      </c>
      <c r="B795" s="1653" t="s">
        <v>541</v>
      </c>
      <c r="C795" s="1614">
        <v>480524</v>
      </c>
      <c r="D795" s="1618"/>
    </row>
    <row r="796" spans="1:4" x14ac:dyDescent="0.25">
      <c r="A796" s="1652">
        <v>12.3</v>
      </c>
      <c r="B796" s="1653" t="s">
        <v>541</v>
      </c>
      <c r="C796" s="1614">
        <v>480525</v>
      </c>
      <c r="D796" s="1618"/>
    </row>
    <row r="797" spans="1:4" x14ac:dyDescent="0.25">
      <c r="A797" s="1652">
        <v>12.3</v>
      </c>
      <c r="B797" s="1653" t="s">
        <v>541</v>
      </c>
      <c r="C797" s="1614">
        <v>480530</v>
      </c>
      <c r="D797" s="1618"/>
    </row>
    <row r="798" spans="1:4" x14ac:dyDescent="0.25">
      <c r="A798" s="1652">
        <v>12.3</v>
      </c>
      <c r="B798" s="1653" t="s">
        <v>541</v>
      </c>
      <c r="C798" s="1614">
        <v>480591</v>
      </c>
      <c r="D798" s="1618"/>
    </row>
    <row r="799" spans="1:4" x14ac:dyDescent="0.25">
      <c r="A799" s="1652">
        <v>12.3</v>
      </c>
      <c r="B799" s="1653" t="s">
        <v>541</v>
      </c>
      <c r="C799" s="1614">
        <v>480592</v>
      </c>
      <c r="D799" s="1618"/>
    </row>
    <row r="800" spans="1:4" x14ac:dyDescent="0.25">
      <c r="A800" s="1652">
        <v>12.3</v>
      </c>
      <c r="B800" s="1653" t="s">
        <v>541</v>
      </c>
      <c r="C800" s="1614">
        <v>480593</v>
      </c>
      <c r="D800" s="1618"/>
    </row>
    <row r="801" spans="1:4" x14ac:dyDescent="0.25">
      <c r="A801" s="1652">
        <v>12.3</v>
      </c>
      <c r="B801" s="1653" t="s">
        <v>541</v>
      </c>
      <c r="C801" s="1614">
        <v>480610</v>
      </c>
      <c r="D801" s="1618"/>
    </row>
    <row r="802" spans="1:4" x14ac:dyDescent="0.25">
      <c r="A802" s="1652">
        <v>12.3</v>
      </c>
      <c r="B802" s="1653" t="s">
        <v>541</v>
      </c>
      <c r="C802" s="1614">
        <v>480620</v>
      </c>
      <c r="D802" s="1618"/>
    </row>
    <row r="803" spans="1:4" x14ac:dyDescent="0.25">
      <c r="A803" s="1652">
        <v>12.3</v>
      </c>
      <c r="B803" s="1653" t="s">
        <v>541</v>
      </c>
      <c r="C803" s="1614">
        <v>480640</v>
      </c>
      <c r="D803" s="1618"/>
    </row>
    <row r="804" spans="1:4" x14ac:dyDescent="0.25">
      <c r="A804" s="1652">
        <v>12.3</v>
      </c>
      <c r="B804" s="1653" t="s">
        <v>541</v>
      </c>
      <c r="C804" s="1614">
        <v>4808</v>
      </c>
      <c r="D804" s="1618"/>
    </row>
    <row r="805" spans="1:4" x14ac:dyDescent="0.25">
      <c r="A805" s="1652">
        <v>12.3</v>
      </c>
      <c r="B805" s="1653" t="s">
        <v>541</v>
      </c>
      <c r="C805" s="1614">
        <v>481031</v>
      </c>
      <c r="D805" s="1618"/>
    </row>
    <row r="806" spans="1:4" x14ac:dyDescent="0.25">
      <c r="A806" s="1652">
        <v>12.3</v>
      </c>
      <c r="B806" s="1653" t="s">
        <v>541</v>
      </c>
      <c r="C806" s="1614">
        <v>481032</v>
      </c>
      <c r="D806" s="1618"/>
    </row>
    <row r="807" spans="1:4" x14ac:dyDescent="0.25">
      <c r="A807" s="1652">
        <v>12.3</v>
      </c>
      <c r="B807" s="1653" t="s">
        <v>541</v>
      </c>
      <c r="C807" s="1614">
        <v>481039</v>
      </c>
      <c r="D807" s="1618"/>
    </row>
    <row r="808" spans="1:4" x14ac:dyDescent="0.25">
      <c r="A808" s="1652">
        <v>12.3</v>
      </c>
      <c r="B808" s="1653" t="s">
        <v>541</v>
      </c>
      <c r="C808" s="1614">
        <v>481092</v>
      </c>
      <c r="D808" s="1618"/>
    </row>
    <row r="809" spans="1:4" x14ac:dyDescent="0.25">
      <c r="A809" s="1652">
        <v>12.3</v>
      </c>
      <c r="B809" s="1653" t="s">
        <v>541</v>
      </c>
      <c r="C809" s="1614">
        <v>481099</v>
      </c>
      <c r="D809" s="1618"/>
    </row>
    <row r="810" spans="1:4" x14ac:dyDescent="0.25">
      <c r="A810" s="1652">
        <v>12.3</v>
      </c>
      <c r="B810" s="1653" t="s">
        <v>541</v>
      </c>
      <c r="C810" s="1614">
        <v>481151</v>
      </c>
      <c r="D810" s="1618"/>
    </row>
    <row r="811" spans="1:4" ht="15.75" thickBot="1" x14ac:dyDescent="0.3">
      <c r="A811" s="1652">
        <v>12.3</v>
      </c>
      <c r="B811" s="1653" t="s">
        <v>541</v>
      </c>
      <c r="C811" s="1682">
        <v>481159</v>
      </c>
      <c r="D811" s="1618"/>
    </row>
    <row r="812" spans="1:4" ht="15.75" thickTop="1" x14ac:dyDescent="0.25">
      <c r="A812" s="1666" t="s">
        <v>486</v>
      </c>
      <c r="B812" s="1667" t="s">
        <v>1000</v>
      </c>
      <c r="C812" s="1676">
        <v>480411</v>
      </c>
      <c r="D812" s="1618"/>
    </row>
    <row r="813" spans="1:4" x14ac:dyDescent="0.25">
      <c r="A813" s="1652" t="s">
        <v>486</v>
      </c>
      <c r="B813" s="1653" t="s">
        <v>1000</v>
      </c>
      <c r="C813" s="1625">
        <v>480419</v>
      </c>
      <c r="D813" s="1618"/>
    </row>
    <row r="814" spans="1:4" x14ac:dyDescent="0.25">
      <c r="A814" s="1652" t="s">
        <v>486</v>
      </c>
      <c r="B814" s="1653" t="s">
        <v>1000</v>
      </c>
      <c r="C814" s="1625">
        <v>480511</v>
      </c>
      <c r="D814" s="1618"/>
    </row>
    <row r="815" spans="1:4" x14ac:dyDescent="0.25">
      <c r="A815" s="1652" t="s">
        <v>486</v>
      </c>
      <c r="B815" s="1653" t="s">
        <v>1000</v>
      </c>
      <c r="C815" s="1625">
        <v>480512</v>
      </c>
      <c r="D815" s="1618"/>
    </row>
    <row r="816" spans="1:4" x14ac:dyDescent="0.25">
      <c r="A816" s="1652" t="s">
        <v>486</v>
      </c>
      <c r="B816" s="1653" t="s">
        <v>1000</v>
      </c>
      <c r="C816" s="1625">
        <v>480519</v>
      </c>
      <c r="D816" s="1618"/>
    </row>
    <row r="817" spans="1:4" x14ac:dyDescent="0.25">
      <c r="A817" s="1652" t="s">
        <v>486</v>
      </c>
      <c r="B817" s="1653" t="s">
        <v>1000</v>
      </c>
      <c r="C817" s="1625">
        <v>480524</v>
      </c>
      <c r="D817" s="1618"/>
    </row>
    <row r="818" spans="1:4" x14ac:dyDescent="0.25">
      <c r="A818" s="1652" t="s">
        <v>486</v>
      </c>
      <c r="B818" s="1653" t="s">
        <v>1000</v>
      </c>
      <c r="C818" s="1625">
        <v>480525</v>
      </c>
      <c r="D818" s="1618"/>
    </row>
    <row r="819" spans="1:4" x14ac:dyDescent="0.25">
      <c r="A819" s="1652" t="s">
        <v>486</v>
      </c>
      <c r="B819" s="1653" t="s">
        <v>1000</v>
      </c>
      <c r="C819" s="1654">
        <v>480591</v>
      </c>
      <c r="D819" s="1618"/>
    </row>
    <row r="820" spans="1:4" x14ac:dyDescent="0.25">
      <c r="A820" s="1616" t="s">
        <v>486</v>
      </c>
      <c r="B820" s="1617" t="s">
        <v>43</v>
      </c>
      <c r="C820" s="1680">
        <v>480411</v>
      </c>
      <c r="D820" s="1618"/>
    </row>
    <row r="821" spans="1:4" x14ac:dyDescent="0.25">
      <c r="A821" s="1619" t="s">
        <v>486</v>
      </c>
      <c r="B821" s="1620" t="s">
        <v>43</v>
      </c>
      <c r="C821" s="1683">
        <v>480419</v>
      </c>
      <c r="D821" s="1618"/>
    </row>
    <row r="822" spans="1:4" x14ac:dyDescent="0.25">
      <c r="A822" s="1619" t="s">
        <v>486</v>
      </c>
      <c r="B822" s="1620" t="s">
        <v>43</v>
      </c>
      <c r="C822" s="1683">
        <v>480511</v>
      </c>
      <c r="D822" s="1618"/>
    </row>
    <row r="823" spans="1:4" x14ac:dyDescent="0.25">
      <c r="A823" s="1619" t="s">
        <v>486</v>
      </c>
      <c r="B823" s="1620" t="s">
        <v>43</v>
      </c>
      <c r="C823" s="1683">
        <v>480512</v>
      </c>
      <c r="D823" s="1618"/>
    </row>
    <row r="824" spans="1:4" x14ac:dyDescent="0.25">
      <c r="A824" s="1619" t="s">
        <v>486</v>
      </c>
      <c r="B824" s="1620" t="s">
        <v>43</v>
      </c>
      <c r="C824" s="1683">
        <v>480519</v>
      </c>
      <c r="D824" s="1618"/>
    </row>
    <row r="825" spans="1:4" x14ac:dyDescent="0.25">
      <c r="A825" s="1619" t="s">
        <v>486</v>
      </c>
      <c r="B825" s="1620" t="s">
        <v>43</v>
      </c>
      <c r="C825" s="1683">
        <v>480524</v>
      </c>
      <c r="D825" s="1618"/>
    </row>
    <row r="826" spans="1:4" x14ac:dyDescent="0.25">
      <c r="A826" s="1619" t="s">
        <v>486</v>
      </c>
      <c r="B826" s="1620" t="s">
        <v>43</v>
      </c>
      <c r="C826" s="1683">
        <v>480525</v>
      </c>
      <c r="D826" s="1618"/>
    </row>
    <row r="827" spans="1:4" x14ac:dyDescent="0.25">
      <c r="A827" s="1619" t="s">
        <v>486</v>
      </c>
      <c r="B827" s="1620" t="s">
        <v>43</v>
      </c>
      <c r="C827" s="1683">
        <v>480591</v>
      </c>
      <c r="D827" s="1618"/>
    </row>
    <row r="828" spans="1:4" x14ac:dyDescent="0.25">
      <c r="A828" s="1619" t="s">
        <v>486</v>
      </c>
      <c r="B828" s="1649" t="s">
        <v>372</v>
      </c>
      <c r="C828" s="1650">
        <v>480411</v>
      </c>
      <c r="D828" s="1618"/>
    </row>
    <row r="829" spans="1:4" x14ac:dyDescent="0.25">
      <c r="A829" s="1648" t="s">
        <v>486</v>
      </c>
      <c r="B829" s="1649" t="s">
        <v>372</v>
      </c>
      <c r="C829" s="1650">
        <v>480419</v>
      </c>
      <c r="D829" s="1618"/>
    </row>
    <row r="830" spans="1:4" x14ac:dyDescent="0.25">
      <c r="A830" s="1619" t="s">
        <v>486</v>
      </c>
      <c r="B830" s="1649" t="s">
        <v>372</v>
      </c>
      <c r="C830" s="1650">
        <v>480511</v>
      </c>
      <c r="D830" s="1618"/>
    </row>
    <row r="831" spans="1:4" x14ac:dyDescent="0.25">
      <c r="A831" s="1648" t="s">
        <v>486</v>
      </c>
      <c r="B831" s="1649" t="s">
        <v>372</v>
      </c>
      <c r="C831" s="1650">
        <v>480512</v>
      </c>
      <c r="D831" s="1618"/>
    </row>
    <row r="832" spans="1:4" x14ac:dyDescent="0.25">
      <c r="A832" s="1619" t="s">
        <v>486</v>
      </c>
      <c r="B832" s="1649" t="s">
        <v>372</v>
      </c>
      <c r="C832" s="1650">
        <v>480519</v>
      </c>
      <c r="D832" s="1618"/>
    </row>
    <row r="833" spans="1:4" x14ac:dyDescent="0.25">
      <c r="A833" s="1648" t="s">
        <v>486</v>
      </c>
      <c r="B833" s="1649" t="s">
        <v>372</v>
      </c>
      <c r="C833" s="1650">
        <v>480524</v>
      </c>
      <c r="D833" s="1618"/>
    </row>
    <row r="834" spans="1:4" x14ac:dyDescent="0.25">
      <c r="A834" s="1619" t="s">
        <v>486</v>
      </c>
      <c r="B834" s="1649" t="s">
        <v>372</v>
      </c>
      <c r="C834" s="1650">
        <v>480525</v>
      </c>
      <c r="D834" s="1618"/>
    </row>
    <row r="835" spans="1:4" ht="15.75" thickBot="1" x14ac:dyDescent="0.3">
      <c r="A835" s="1648" t="s">
        <v>486</v>
      </c>
      <c r="B835" s="1656" t="s">
        <v>372</v>
      </c>
      <c r="C835" s="1657">
        <v>480591</v>
      </c>
      <c r="D835" s="1618"/>
    </row>
    <row r="836" spans="1:4" ht="15.75" thickTop="1" x14ac:dyDescent="0.25">
      <c r="A836" s="1666" t="s">
        <v>487</v>
      </c>
      <c r="B836" s="1667" t="s">
        <v>1000</v>
      </c>
      <c r="C836" s="1676">
        <v>480442</v>
      </c>
      <c r="D836" s="1618"/>
    </row>
    <row r="837" spans="1:4" x14ac:dyDescent="0.25">
      <c r="A837" s="1652" t="s">
        <v>487</v>
      </c>
      <c r="B837" s="1653" t="s">
        <v>1000</v>
      </c>
      <c r="C837" s="1625">
        <v>480449</v>
      </c>
      <c r="D837" s="1618"/>
    </row>
    <row r="838" spans="1:4" x14ac:dyDescent="0.25">
      <c r="A838" s="1652" t="s">
        <v>487</v>
      </c>
      <c r="B838" s="1653" t="s">
        <v>1000</v>
      </c>
      <c r="C838" s="1625">
        <v>480451</v>
      </c>
      <c r="D838" s="1618"/>
    </row>
    <row r="839" spans="1:4" x14ac:dyDescent="0.25">
      <c r="A839" s="1652" t="s">
        <v>487</v>
      </c>
      <c r="B839" s="1653" t="s">
        <v>1000</v>
      </c>
      <c r="C839" s="1625">
        <v>480452</v>
      </c>
      <c r="D839" s="1618"/>
    </row>
    <row r="840" spans="1:4" x14ac:dyDescent="0.25">
      <c r="A840" s="1652" t="s">
        <v>487</v>
      </c>
      <c r="B840" s="1653" t="s">
        <v>1000</v>
      </c>
      <c r="C840" s="1625">
        <v>480459</v>
      </c>
      <c r="D840" s="1618"/>
    </row>
    <row r="841" spans="1:4" x14ac:dyDescent="0.25">
      <c r="A841" s="1652" t="s">
        <v>487</v>
      </c>
      <c r="B841" s="1653" t="s">
        <v>1000</v>
      </c>
      <c r="C841" s="1625">
        <v>480592</v>
      </c>
      <c r="D841" s="1618"/>
    </row>
    <row r="842" spans="1:4" x14ac:dyDescent="0.25">
      <c r="A842" s="1652" t="s">
        <v>487</v>
      </c>
      <c r="B842" s="1653" t="s">
        <v>1000</v>
      </c>
      <c r="C842" s="1625">
        <v>481032</v>
      </c>
      <c r="D842" s="1618"/>
    </row>
    <row r="843" spans="1:4" x14ac:dyDescent="0.25">
      <c r="A843" s="1652" t="s">
        <v>487</v>
      </c>
      <c r="B843" s="1653" t="s">
        <v>1000</v>
      </c>
      <c r="C843" s="1625">
        <v>481039</v>
      </c>
      <c r="D843" s="1618"/>
    </row>
    <row r="844" spans="1:4" x14ac:dyDescent="0.25">
      <c r="A844" s="1652" t="s">
        <v>487</v>
      </c>
      <c r="B844" s="1653" t="s">
        <v>1000</v>
      </c>
      <c r="C844" s="1625">
        <v>481092</v>
      </c>
      <c r="D844" s="1618"/>
    </row>
    <row r="845" spans="1:4" x14ac:dyDescent="0.25">
      <c r="A845" s="1652" t="s">
        <v>487</v>
      </c>
      <c r="B845" s="1653" t="s">
        <v>1000</v>
      </c>
      <c r="C845" s="1625">
        <v>481151</v>
      </c>
      <c r="D845" s="1618"/>
    </row>
    <row r="846" spans="1:4" x14ac:dyDescent="0.25">
      <c r="A846" s="1652" t="s">
        <v>487</v>
      </c>
      <c r="B846" s="1653" t="s">
        <v>1000</v>
      </c>
      <c r="C846" s="1654">
        <v>481159</v>
      </c>
      <c r="D846" s="1618"/>
    </row>
    <row r="847" spans="1:4" x14ac:dyDescent="0.25">
      <c r="A847" s="1616" t="s">
        <v>487</v>
      </c>
      <c r="B847" s="1617" t="s">
        <v>43</v>
      </c>
      <c r="C847" s="1680">
        <v>480442</v>
      </c>
      <c r="D847" s="1618"/>
    </row>
    <row r="848" spans="1:4" x14ac:dyDescent="0.25">
      <c r="A848" s="1619" t="s">
        <v>487</v>
      </c>
      <c r="B848" s="1620" t="s">
        <v>43</v>
      </c>
      <c r="C848" s="1683">
        <v>480449</v>
      </c>
      <c r="D848" s="1618"/>
    </row>
    <row r="849" spans="1:4" x14ac:dyDescent="0.25">
      <c r="A849" s="1619" t="s">
        <v>487</v>
      </c>
      <c r="B849" s="1620" t="s">
        <v>43</v>
      </c>
      <c r="C849" s="1683">
        <v>480451</v>
      </c>
      <c r="D849" s="1618"/>
    </row>
    <row r="850" spans="1:4" x14ac:dyDescent="0.25">
      <c r="A850" s="1619" t="s">
        <v>487</v>
      </c>
      <c r="B850" s="1620" t="s">
        <v>43</v>
      </c>
      <c r="C850" s="1683">
        <v>480452</v>
      </c>
      <c r="D850" s="1618"/>
    </row>
    <row r="851" spans="1:4" x14ac:dyDescent="0.25">
      <c r="A851" s="1619" t="s">
        <v>487</v>
      </c>
      <c r="B851" s="1620" t="s">
        <v>43</v>
      </c>
      <c r="C851" s="1683">
        <v>480459</v>
      </c>
      <c r="D851" s="1618"/>
    </row>
    <row r="852" spans="1:4" x14ac:dyDescent="0.25">
      <c r="A852" s="1619" t="s">
        <v>487</v>
      </c>
      <c r="B852" s="1620" t="s">
        <v>43</v>
      </c>
      <c r="C852" s="1683">
        <v>480592</v>
      </c>
      <c r="D852" s="1618"/>
    </row>
    <row r="853" spans="1:4" x14ac:dyDescent="0.25">
      <c r="A853" s="1619" t="s">
        <v>487</v>
      </c>
      <c r="B853" s="1620" t="s">
        <v>43</v>
      </c>
      <c r="C853" s="1683">
        <v>481032</v>
      </c>
      <c r="D853" s="1618"/>
    </row>
    <row r="854" spans="1:4" x14ac:dyDescent="0.25">
      <c r="A854" s="1619" t="s">
        <v>487</v>
      </c>
      <c r="B854" s="1620" t="s">
        <v>43</v>
      </c>
      <c r="C854" s="1683">
        <v>481039</v>
      </c>
      <c r="D854" s="1618"/>
    </row>
    <row r="855" spans="1:4" x14ac:dyDescent="0.25">
      <c r="A855" s="1619" t="s">
        <v>487</v>
      </c>
      <c r="B855" s="1620" t="s">
        <v>43</v>
      </c>
      <c r="C855" s="1683">
        <v>481092</v>
      </c>
      <c r="D855" s="1618"/>
    </row>
    <row r="856" spans="1:4" x14ac:dyDescent="0.25">
      <c r="A856" s="1619" t="s">
        <v>487</v>
      </c>
      <c r="B856" s="1620" t="s">
        <v>43</v>
      </c>
      <c r="C856" s="1683">
        <v>481151</v>
      </c>
      <c r="D856" s="1618"/>
    </row>
    <row r="857" spans="1:4" x14ac:dyDescent="0.25">
      <c r="A857" s="1619" t="s">
        <v>487</v>
      </c>
      <c r="B857" s="1620" t="s">
        <v>43</v>
      </c>
      <c r="C857" s="1683">
        <v>481159</v>
      </c>
      <c r="D857" s="1618"/>
    </row>
    <row r="858" spans="1:4" x14ac:dyDescent="0.25">
      <c r="A858" s="1619" t="s">
        <v>487</v>
      </c>
      <c r="B858" s="1620" t="s">
        <v>372</v>
      </c>
      <c r="C858" s="1683">
        <v>480442</v>
      </c>
      <c r="D858" s="1618"/>
    </row>
    <row r="859" spans="1:4" x14ac:dyDescent="0.25">
      <c r="A859" s="1619" t="s">
        <v>487</v>
      </c>
      <c r="B859" s="1620" t="s">
        <v>372</v>
      </c>
      <c r="C859" s="1683">
        <v>480449</v>
      </c>
      <c r="D859" s="1618"/>
    </row>
    <row r="860" spans="1:4" x14ac:dyDescent="0.25">
      <c r="A860" s="1619" t="s">
        <v>487</v>
      </c>
      <c r="B860" s="1620" t="s">
        <v>372</v>
      </c>
      <c r="C860" s="1683">
        <v>480451</v>
      </c>
      <c r="D860" s="1618"/>
    </row>
    <row r="861" spans="1:4" x14ac:dyDescent="0.25">
      <c r="A861" s="1619" t="s">
        <v>487</v>
      </c>
      <c r="B861" s="1620" t="s">
        <v>372</v>
      </c>
      <c r="C861" s="1683">
        <v>480452</v>
      </c>
      <c r="D861" s="1618"/>
    </row>
    <row r="862" spans="1:4" x14ac:dyDescent="0.25">
      <c r="A862" s="1619" t="s">
        <v>487</v>
      </c>
      <c r="B862" s="1620" t="s">
        <v>372</v>
      </c>
      <c r="C862" s="1683">
        <v>480459</v>
      </c>
      <c r="D862" s="1618"/>
    </row>
    <row r="863" spans="1:4" x14ac:dyDescent="0.25">
      <c r="A863" s="1619" t="s">
        <v>487</v>
      </c>
      <c r="B863" s="1620" t="s">
        <v>372</v>
      </c>
      <c r="C863" s="1683">
        <v>480592</v>
      </c>
      <c r="D863" s="1618"/>
    </row>
    <row r="864" spans="1:4" x14ac:dyDescent="0.25">
      <c r="A864" s="1619" t="s">
        <v>487</v>
      </c>
      <c r="B864" s="1620" t="s">
        <v>372</v>
      </c>
      <c r="C864" s="1683">
        <v>481032</v>
      </c>
      <c r="D864" s="1618"/>
    </row>
    <row r="865" spans="1:4" x14ac:dyDescent="0.25">
      <c r="A865" s="1619" t="s">
        <v>487</v>
      </c>
      <c r="B865" s="1620" t="s">
        <v>372</v>
      </c>
      <c r="C865" s="1683">
        <v>481039</v>
      </c>
      <c r="D865" s="1618"/>
    </row>
    <row r="866" spans="1:4" x14ac:dyDescent="0.25">
      <c r="A866" s="1619" t="s">
        <v>487</v>
      </c>
      <c r="B866" s="1620" t="s">
        <v>372</v>
      </c>
      <c r="C866" s="1683">
        <v>481092</v>
      </c>
      <c r="D866" s="1618"/>
    </row>
    <row r="867" spans="1:4" x14ac:dyDescent="0.25">
      <c r="A867" s="1619" t="s">
        <v>487</v>
      </c>
      <c r="B867" s="1620" t="s">
        <v>372</v>
      </c>
      <c r="C867" s="1683">
        <v>481151</v>
      </c>
      <c r="D867" s="1618"/>
    </row>
    <row r="868" spans="1:4" x14ac:dyDescent="0.25">
      <c r="A868" s="1648" t="s">
        <v>487</v>
      </c>
      <c r="B868" s="1649" t="s">
        <v>372</v>
      </c>
      <c r="C868" s="1684">
        <v>481159</v>
      </c>
      <c r="D868" s="1618"/>
    </row>
    <row r="869" spans="1:4" x14ac:dyDescent="0.25">
      <c r="A869" s="1619" t="s">
        <v>487</v>
      </c>
      <c r="B869" s="1649" t="s">
        <v>541</v>
      </c>
      <c r="C869" s="1650">
        <v>480442</v>
      </c>
      <c r="D869" s="1618"/>
    </row>
    <row r="870" spans="1:4" x14ac:dyDescent="0.25">
      <c r="A870" s="1648" t="s">
        <v>487</v>
      </c>
      <c r="B870" s="1649" t="s">
        <v>541</v>
      </c>
      <c r="C870" s="1650">
        <v>480449</v>
      </c>
      <c r="D870" s="1618"/>
    </row>
    <row r="871" spans="1:4" x14ac:dyDescent="0.25">
      <c r="A871" s="1619" t="s">
        <v>487</v>
      </c>
      <c r="B871" s="1649" t="s">
        <v>541</v>
      </c>
      <c r="C871" s="1650">
        <v>480451</v>
      </c>
      <c r="D871" s="1618"/>
    </row>
    <row r="872" spans="1:4" x14ac:dyDescent="0.25">
      <c r="A872" s="1648" t="s">
        <v>487</v>
      </c>
      <c r="B872" s="1649" t="s">
        <v>541</v>
      </c>
      <c r="C872" s="1650">
        <v>480452</v>
      </c>
      <c r="D872" s="1618"/>
    </row>
    <row r="873" spans="1:4" x14ac:dyDescent="0.25">
      <c r="A873" s="1619" t="s">
        <v>487</v>
      </c>
      <c r="B873" s="1649" t="s">
        <v>541</v>
      </c>
      <c r="C873" s="1650">
        <v>480459</v>
      </c>
      <c r="D873" s="1618"/>
    </row>
    <row r="874" spans="1:4" x14ac:dyDescent="0.25">
      <c r="A874" s="1648" t="s">
        <v>487</v>
      </c>
      <c r="B874" s="1649" t="s">
        <v>541</v>
      </c>
      <c r="C874" s="1650">
        <v>480592</v>
      </c>
      <c r="D874" s="1618"/>
    </row>
    <row r="875" spans="1:4" x14ac:dyDescent="0.25">
      <c r="A875" s="1619" t="s">
        <v>487</v>
      </c>
      <c r="B875" s="1649" t="s">
        <v>541</v>
      </c>
      <c r="C875" s="1650">
        <v>481032</v>
      </c>
      <c r="D875" s="1618"/>
    </row>
    <row r="876" spans="1:4" x14ac:dyDescent="0.25">
      <c r="A876" s="1648" t="s">
        <v>487</v>
      </c>
      <c r="B876" s="1649" t="s">
        <v>541</v>
      </c>
      <c r="C876" s="1650">
        <v>481039</v>
      </c>
      <c r="D876" s="1618"/>
    </row>
    <row r="877" spans="1:4" x14ac:dyDescent="0.25">
      <c r="A877" s="1619" t="s">
        <v>487</v>
      </c>
      <c r="B877" s="1649" t="s">
        <v>541</v>
      </c>
      <c r="C877" s="1650">
        <v>481092</v>
      </c>
      <c r="D877" s="1618"/>
    </row>
    <row r="878" spans="1:4" x14ac:dyDescent="0.25">
      <c r="A878" s="1648" t="s">
        <v>487</v>
      </c>
      <c r="B878" s="1649" t="s">
        <v>541</v>
      </c>
      <c r="C878" s="1650">
        <v>481151</v>
      </c>
      <c r="D878" s="1618"/>
    </row>
    <row r="879" spans="1:4" ht="15.75" thickBot="1" x14ac:dyDescent="0.3">
      <c r="A879" s="1619" t="s">
        <v>487</v>
      </c>
      <c r="B879" s="1649" t="s">
        <v>541</v>
      </c>
      <c r="C879" s="1657">
        <v>481159</v>
      </c>
      <c r="D879" s="1618"/>
    </row>
    <row r="880" spans="1:4" ht="15.75" thickTop="1" x14ac:dyDescent="0.25">
      <c r="A880" s="1666" t="s">
        <v>488</v>
      </c>
      <c r="B880" s="1667" t="s">
        <v>1000</v>
      </c>
      <c r="C880" s="1668">
        <v>480421</v>
      </c>
      <c r="D880" s="1618"/>
    </row>
    <row r="881" spans="1:4" x14ac:dyDescent="0.25">
      <c r="A881" s="1652" t="s">
        <v>488</v>
      </c>
      <c r="B881" s="1653" t="s">
        <v>1000</v>
      </c>
      <c r="C881" s="1654" t="s">
        <v>1089</v>
      </c>
      <c r="D881" s="1618"/>
    </row>
    <row r="882" spans="1:4" x14ac:dyDescent="0.25">
      <c r="A882" s="1652" t="s">
        <v>488</v>
      </c>
      <c r="B882" s="1653" t="s">
        <v>1000</v>
      </c>
      <c r="C882" s="1654" t="s">
        <v>1090</v>
      </c>
      <c r="D882" s="1618"/>
    </row>
    <row r="883" spans="1:4" x14ac:dyDescent="0.25">
      <c r="A883" s="1652" t="s">
        <v>488</v>
      </c>
      <c r="B883" s="1653" t="s">
        <v>1000</v>
      </c>
      <c r="C883" s="1654">
        <v>480439</v>
      </c>
      <c r="D883" s="1618"/>
    </row>
    <row r="884" spans="1:4" x14ac:dyDescent="0.25">
      <c r="A884" s="1652" t="s">
        <v>488</v>
      </c>
      <c r="B884" s="1653" t="s">
        <v>1000</v>
      </c>
      <c r="C884" s="1625">
        <v>480530</v>
      </c>
      <c r="D884" s="1618"/>
    </row>
    <row r="885" spans="1:4" x14ac:dyDescent="0.25">
      <c r="A885" s="1652" t="s">
        <v>488</v>
      </c>
      <c r="B885" s="1653" t="s">
        <v>1000</v>
      </c>
      <c r="C885" s="1625">
        <v>480610</v>
      </c>
      <c r="D885" s="1618"/>
    </row>
    <row r="886" spans="1:4" x14ac:dyDescent="0.25">
      <c r="A886" s="1652" t="s">
        <v>488</v>
      </c>
      <c r="B886" s="1653" t="s">
        <v>1000</v>
      </c>
      <c r="C886" s="1625">
        <v>480620</v>
      </c>
      <c r="D886" s="1618"/>
    </row>
    <row r="887" spans="1:4" x14ac:dyDescent="0.25">
      <c r="A887" s="1652" t="s">
        <v>488</v>
      </c>
      <c r="B887" s="1653" t="s">
        <v>1000</v>
      </c>
      <c r="C887" s="1625">
        <v>480640</v>
      </c>
      <c r="D887" s="1618"/>
    </row>
    <row r="888" spans="1:4" x14ac:dyDescent="0.25">
      <c r="A888" s="1652" t="s">
        <v>488</v>
      </c>
      <c r="B888" s="1653" t="s">
        <v>1000</v>
      </c>
      <c r="C888" s="1625">
        <v>4808</v>
      </c>
      <c r="D888" s="1618"/>
    </row>
    <row r="889" spans="1:4" x14ac:dyDescent="0.25">
      <c r="A889" s="1652" t="s">
        <v>488</v>
      </c>
      <c r="B889" s="1653" t="s">
        <v>1000</v>
      </c>
      <c r="C889" s="1625">
        <v>481031</v>
      </c>
      <c r="D889" s="1618"/>
    </row>
    <row r="890" spans="1:4" x14ac:dyDescent="0.25">
      <c r="A890" s="1652" t="s">
        <v>488</v>
      </c>
      <c r="B890" s="1653" t="s">
        <v>1000</v>
      </c>
      <c r="C890" s="1625">
        <v>481099</v>
      </c>
      <c r="D890" s="1618"/>
    </row>
    <row r="891" spans="1:4" x14ac:dyDescent="0.25">
      <c r="A891" s="1616" t="s">
        <v>488</v>
      </c>
      <c r="B891" s="1617" t="s">
        <v>43</v>
      </c>
      <c r="C891" s="1680">
        <v>480421</v>
      </c>
      <c r="D891" s="1618"/>
    </row>
    <row r="892" spans="1:4" x14ac:dyDescent="0.25">
      <c r="A892" s="1619" t="s">
        <v>488</v>
      </c>
      <c r="B892" s="1620" t="s">
        <v>43</v>
      </c>
      <c r="C892" s="1683">
        <v>480429</v>
      </c>
      <c r="D892" s="1618"/>
    </row>
    <row r="893" spans="1:4" x14ac:dyDescent="0.25">
      <c r="A893" s="1619" t="s">
        <v>488</v>
      </c>
      <c r="B893" s="1620" t="s">
        <v>43</v>
      </c>
      <c r="C893" s="1683">
        <v>480431</v>
      </c>
      <c r="D893" s="1618"/>
    </row>
    <row r="894" spans="1:4" x14ac:dyDescent="0.25">
      <c r="A894" s="1619" t="s">
        <v>488</v>
      </c>
      <c r="B894" s="1620" t="s">
        <v>43</v>
      </c>
      <c r="C894" s="1683">
        <v>480439</v>
      </c>
      <c r="D894" s="1618"/>
    </row>
    <row r="895" spans="1:4" x14ac:dyDescent="0.25">
      <c r="A895" s="1619" t="s">
        <v>488</v>
      </c>
      <c r="B895" s="1620" t="s">
        <v>43</v>
      </c>
      <c r="C895" s="1683">
        <v>480530</v>
      </c>
      <c r="D895" s="1618"/>
    </row>
    <row r="896" spans="1:4" x14ac:dyDescent="0.25">
      <c r="A896" s="1619" t="s">
        <v>488</v>
      </c>
      <c r="B896" s="1620" t="s">
        <v>43</v>
      </c>
      <c r="C896" s="1683">
        <v>480610</v>
      </c>
      <c r="D896" s="1618"/>
    </row>
    <row r="897" spans="1:4" x14ac:dyDescent="0.25">
      <c r="A897" s="1619" t="s">
        <v>488</v>
      </c>
      <c r="B897" s="1620" t="s">
        <v>43</v>
      </c>
      <c r="C897" s="1683">
        <v>480620</v>
      </c>
      <c r="D897" s="1618"/>
    </row>
    <row r="898" spans="1:4" x14ac:dyDescent="0.25">
      <c r="A898" s="1619" t="s">
        <v>488</v>
      </c>
      <c r="B898" s="1620" t="s">
        <v>43</v>
      </c>
      <c r="C898" s="1683">
        <v>480640</v>
      </c>
      <c r="D898" s="1618"/>
    </row>
    <row r="899" spans="1:4" x14ac:dyDescent="0.25">
      <c r="A899" s="1619" t="s">
        <v>488</v>
      </c>
      <c r="B899" s="1620" t="s">
        <v>43</v>
      </c>
      <c r="C899" s="1683">
        <v>4808</v>
      </c>
      <c r="D899" s="1618"/>
    </row>
    <row r="900" spans="1:4" x14ac:dyDescent="0.25">
      <c r="A900" s="1619" t="s">
        <v>488</v>
      </c>
      <c r="B900" s="1620" t="s">
        <v>43</v>
      </c>
      <c r="C900" s="1683">
        <v>481031</v>
      </c>
      <c r="D900" s="1618"/>
    </row>
    <row r="901" spans="1:4" x14ac:dyDescent="0.25">
      <c r="A901" s="1619" t="s">
        <v>488</v>
      </c>
      <c r="B901" s="1620" t="s">
        <v>43</v>
      </c>
      <c r="C901" s="1683">
        <v>481099</v>
      </c>
      <c r="D901" s="1618"/>
    </row>
    <row r="902" spans="1:4" x14ac:dyDescent="0.25">
      <c r="A902" s="1619" t="s">
        <v>488</v>
      </c>
      <c r="B902" s="1620" t="s">
        <v>372</v>
      </c>
      <c r="C902" s="1683">
        <v>480421</v>
      </c>
      <c r="D902" s="1618"/>
    </row>
    <row r="903" spans="1:4" x14ac:dyDescent="0.25">
      <c r="A903" s="1619" t="s">
        <v>488</v>
      </c>
      <c r="B903" s="1620" t="s">
        <v>372</v>
      </c>
      <c r="C903" s="1683">
        <v>480429</v>
      </c>
      <c r="D903" s="1618"/>
    </row>
    <row r="904" spans="1:4" x14ac:dyDescent="0.25">
      <c r="A904" s="1619" t="s">
        <v>488</v>
      </c>
      <c r="B904" s="1620" t="s">
        <v>372</v>
      </c>
      <c r="C904" s="1683">
        <v>480431</v>
      </c>
      <c r="D904" s="1618"/>
    </row>
    <row r="905" spans="1:4" x14ac:dyDescent="0.25">
      <c r="A905" s="1619" t="s">
        <v>488</v>
      </c>
      <c r="B905" s="1620" t="s">
        <v>372</v>
      </c>
      <c r="C905" s="1683">
        <v>480439</v>
      </c>
      <c r="D905" s="1618"/>
    </row>
    <row r="906" spans="1:4" x14ac:dyDescent="0.25">
      <c r="A906" s="1619" t="s">
        <v>488</v>
      </c>
      <c r="B906" s="1620" t="s">
        <v>372</v>
      </c>
      <c r="C906" s="1683">
        <v>480530</v>
      </c>
      <c r="D906" s="1618"/>
    </row>
    <row r="907" spans="1:4" x14ac:dyDescent="0.25">
      <c r="A907" s="1619" t="s">
        <v>488</v>
      </c>
      <c r="B907" s="1620" t="s">
        <v>372</v>
      </c>
      <c r="C907" s="1683">
        <v>480610</v>
      </c>
      <c r="D907" s="1618"/>
    </row>
    <row r="908" spans="1:4" x14ac:dyDescent="0.25">
      <c r="A908" s="1619" t="s">
        <v>488</v>
      </c>
      <c r="B908" s="1620" t="s">
        <v>372</v>
      </c>
      <c r="C908" s="1683">
        <v>480620</v>
      </c>
      <c r="D908" s="1618"/>
    </row>
    <row r="909" spans="1:4" x14ac:dyDescent="0.25">
      <c r="A909" s="1619" t="s">
        <v>488</v>
      </c>
      <c r="B909" s="1620" t="s">
        <v>372</v>
      </c>
      <c r="C909" s="1683">
        <v>480640</v>
      </c>
      <c r="D909" s="1618"/>
    </row>
    <row r="910" spans="1:4" x14ac:dyDescent="0.25">
      <c r="A910" s="1619" t="s">
        <v>488</v>
      </c>
      <c r="B910" s="1620" t="s">
        <v>372</v>
      </c>
      <c r="C910" s="1683">
        <v>4808</v>
      </c>
      <c r="D910" s="1618"/>
    </row>
    <row r="911" spans="1:4" x14ac:dyDescent="0.25">
      <c r="A911" s="1619" t="s">
        <v>488</v>
      </c>
      <c r="B911" s="1620" t="s">
        <v>372</v>
      </c>
      <c r="C911" s="1683">
        <v>481031</v>
      </c>
      <c r="D911" s="1618"/>
    </row>
    <row r="912" spans="1:4" x14ac:dyDescent="0.25">
      <c r="A912" s="1648" t="s">
        <v>488</v>
      </c>
      <c r="B912" s="1649" t="s">
        <v>372</v>
      </c>
      <c r="C912" s="1684">
        <v>481099</v>
      </c>
      <c r="D912" s="1618"/>
    </row>
    <row r="913" spans="1:4" x14ac:dyDescent="0.25">
      <c r="A913" s="1619" t="s">
        <v>488</v>
      </c>
      <c r="B913" s="1649" t="s">
        <v>541</v>
      </c>
      <c r="C913" s="1650">
        <v>480421</v>
      </c>
      <c r="D913" s="1618"/>
    </row>
    <row r="914" spans="1:4" x14ac:dyDescent="0.25">
      <c r="A914" s="1648" t="s">
        <v>488</v>
      </c>
      <c r="B914" s="1649" t="s">
        <v>541</v>
      </c>
      <c r="C914" s="1650">
        <v>480429</v>
      </c>
      <c r="D914" s="1618"/>
    </row>
    <row r="915" spans="1:4" x14ac:dyDescent="0.25">
      <c r="A915" s="1619" t="s">
        <v>488</v>
      </c>
      <c r="B915" s="1649" t="s">
        <v>541</v>
      </c>
      <c r="C915" s="1650">
        <v>480431</v>
      </c>
      <c r="D915" s="1618"/>
    </row>
    <row r="916" spans="1:4" x14ac:dyDescent="0.25">
      <c r="A916" s="1648" t="s">
        <v>488</v>
      </c>
      <c r="B916" s="1649" t="s">
        <v>541</v>
      </c>
      <c r="C916" s="1650">
        <v>480439</v>
      </c>
      <c r="D916" s="1618"/>
    </row>
    <row r="917" spans="1:4" x14ac:dyDescent="0.25">
      <c r="A917" s="1619" t="s">
        <v>488</v>
      </c>
      <c r="B917" s="1649" t="s">
        <v>541</v>
      </c>
      <c r="C917" s="1650">
        <v>480530</v>
      </c>
      <c r="D917" s="1618"/>
    </row>
    <row r="918" spans="1:4" x14ac:dyDescent="0.25">
      <c r="A918" s="1648" t="s">
        <v>488</v>
      </c>
      <c r="B918" s="1649" t="s">
        <v>541</v>
      </c>
      <c r="C918" s="1650">
        <v>480610</v>
      </c>
      <c r="D918" s="1618"/>
    </row>
    <row r="919" spans="1:4" x14ac:dyDescent="0.25">
      <c r="A919" s="1619" t="s">
        <v>488</v>
      </c>
      <c r="B919" s="1649" t="s">
        <v>541</v>
      </c>
      <c r="C919" s="1650">
        <v>480620</v>
      </c>
      <c r="D919" s="1618"/>
    </row>
    <row r="920" spans="1:4" x14ac:dyDescent="0.25">
      <c r="A920" s="1648" t="s">
        <v>488</v>
      </c>
      <c r="B920" s="1649" t="s">
        <v>541</v>
      </c>
      <c r="C920" s="1650">
        <v>480640</v>
      </c>
      <c r="D920" s="1618"/>
    </row>
    <row r="921" spans="1:4" x14ac:dyDescent="0.25">
      <c r="A921" s="1619" t="s">
        <v>488</v>
      </c>
      <c r="B921" s="1649" t="s">
        <v>541</v>
      </c>
      <c r="C921" s="1650">
        <v>4808</v>
      </c>
      <c r="D921" s="1618"/>
    </row>
    <row r="922" spans="1:4" x14ac:dyDescent="0.25">
      <c r="A922" s="1648" t="s">
        <v>488</v>
      </c>
      <c r="B922" s="1649" t="s">
        <v>541</v>
      </c>
      <c r="C922" s="1650">
        <v>481031</v>
      </c>
      <c r="D922" s="1618"/>
    </row>
    <row r="923" spans="1:4" ht="15.75" thickBot="1" x14ac:dyDescent="0.3">
      <c r="A923" s="1619" t="s">
        <v>488</v>
      </c>
      <c r="B923" s="1649" t="s">
        <v>541</v>
      </c>
      <c r="C923" s="1657">
        <v>481099</v>
      </c>
      <c r="D923" s="1618"/>
    </row>
    <row r="924" spans="1:4" ht="15.75" thickTop="1" x14ac:dyDescent="0.25">
      <c r="A924" s="1666" t="s">
        <v>489</v>
      </c>
      <c r="B924" s="1667" t="s">
        <v>1000</v>
      </c>
      <c r="C924" s="1676">
        <v>480593</v>
      </c>
      <c r="D924" s="1618"/>
    </row>
    <row r="925" spans="1:4" x14ac:dyDescent="0.25">
      <c r="A925" s="1616" t="s">
        <v>489</v>
      </c>
      <c r="B925" s="1617" t="s">
        <v>43</v>
      </c>
      <c r="C925" s="1647" t="s">
        <v>1091</v>
      </c>
      <c r="D925" s="1618"/>
    </row>
    <row r="926" spans="1:4" x14ac:dyDescent="0.25">
      <c r="A926" s="1652" t="s">
        <v>489</v>
      </c>
      <c r="B926" s="1653" t="s">
        <v>372</v>
      </c>
      <c r="C926" s="1654" t="s">
        <v>1091</v>
      </c>
      <c r="D926" s="1618"/>
    </row>
    <row r="927" spans="1:4" ht="15.75" thickBot="1" x14ac:dyDescent="0.3">
      <c r="A927" s="1655" t="s">
        <v>489</v>
      </c>
      <c r="B927" s="1656" t="s">
        <v>541</v>
      </c>
      <c r="C927" s="1657" t="s">
        <v>1091</v>
      </c>
      <c r="D927" s="1618"/>
    </row>
    <row r="928" spans="1:4" ht="15.75" thickTop="1" x14ac:dyDescent="0.25">
      <c r="A928" s="1666">
        <v>12.4</v>
      </c>
      <c r="B928" s="1667" t="s">
        <v>1000</v>
      </c>
      <c r="C928" s="1676">
        <v>480240</v>
      </c>
      <c r="D928" s="1618"/>
    </row>
    <row r="929" spans="1:4" x14ac:dyDescent="0.25">
      <c r="A929" s="1652">
        <v>12.4</v>
      </c>
      <c r="B929" s="1653" t="s">
        <v>1000</v>
      </c>
      <c r="C929" s="1625">
        <v>480441</v>
      </c>
      <c r="D929" s="1618"/>
    </row>
    <row r="930" spans="1:4" x14ac:dyDescent="0.25">
      <c r="A930" s="1652">
        <v>12.4</v>
      </c>
      <c r="B930" s="1653" t="s">
        <v>1000</v>
      </c>
      <c r="C930" s="1625">
        <v>480540</v>
      </c>
      <c r="D930" s="1618"/>
    </row>
    <row r="931" spans="1:4" x14ac:dyDescent="0.25">
      <c r="A931" s="1652">
        <v>12.4</v>
      </c>
      <c r="B931" s="1653" t="s">
        <v>1000</v>
      </c>
      <c r="C931" s="1625">
        <v>480550</v>
      </c>
      <c r="D931" s="1618"/>
    </row>
    <row r="932" spans="1:4" x14ac:dyDescent="0.25">
      <c r="A932" s="1652">
        <v>12.4</v>
      </c>
      <c r="B932" s="1653" t="s">
        <v>1000</v>
      </c>
      <c r="C932" s="1625">
        <v>480630</v>
      </c>
      <c r="D932" s="1618"/>
    </row>
    <row r="933" spans="1:4" x14ac:dyDescent="0.25">
      <c r="A933" s="1652">
        <v>12.4</v>
      </c>
      <c r="B933" s="1653" t="s">
        <v>1000</v>
      </c>
      <c r="C933" s="1625">
        <v>4812</v>
      </c>
      <c r="D933" s="1618"/>
    </row>
    <row r="934" spans="1:4" x14ac:dyDescent="0.25">
      <c r="A934" s="1652">
        <v>12.4</v>
      </c>
      <c r="B934" s="1653" t="s">
        <v>1000</v>
      </c>
      <c r="C934" s="1625">
        <v>4813</v>
      </c>
      <c r="D934" s="1618"/>
    </row>
    <row r="935" spans="1:4" x14ac:dyDescent="0.25">
      <c r="A935" s="1616">
        <v>12.4</v>
      </c>
      <c r="B935" s="1617" t="s">
        <v>43</v>
      </c>
      <c r="C935" s="1680">
        <v>480240</v>
      </c>
      <c r="D935" s="1618"/>
    </row>
    <row r="936" spans="1:4" x14ac:dyDescent="0.25">
      <c r="A936" s="1619">
        <v>12.4</v>
      </c>
      <c r="B936" s="1620" t="s">
        <v>43</v>
      </c>
      <c r="C936" s="1683">
        <v>480441</v>
      </c>
      <c r="D936" s="1618"/>
    </row>
    <row r="937" spans="1:4" x14ac:dyDescent="0.25">
      <c r="A937" s="1619">
        <v>12.4</v>
      </c>
      <c r="B937" s="1620" t="s">
        <v>43</v>
      </c>
      <c r="C937" s="1683">
        <v>480540</v>
      </c>
      <c r="D937" s="1618"/>
    </row>
    <row r="938" spans="1:4" x14ac:dyDescent="0.25">
      <c r="A938" s="1619">
        <v>12.4</v>
      </c>
      <c r="B938" s="1620" t="s">
        <v>43</v>
      </c>
      <c r="C938" s="1683">
        <v>480550</v>
      </c>
      <c r="D938" s="1618"/>
    </row>
    <row r="939" spans="1:4" x14ac:dyDescent="0.25">
      <c r="A939" s="1619">
        <v>12.4</v>
      </c>
      <c r="B939" s="1620" t="s">
        <v>43</v>
      </c>
      <c r="C939" s="1683">
        <v>480630</v>
      </c>
      <c r="D939" s="1618"/>
    </row>
    <row r="940" spans="1:4" x14ac:dyDescent="0.25">
      <c r="A940" s="1619">
        <v>12.4</v>
      </c>
      <c r="B940" s="1620" t="s">
        <v>43</v>
      </c>
      <c r="C940" s="1683">
        <v>4812</v>
      </c>
      <c r="D940" s="1618"/>
    </row>
    <row r="941" spans="1:4" x14ac:dyDescent="0.25">
      <c r="A941" s="1619">
        <v>12.4</v>
      </c>
      <c r="B941" s="1620" t="s">
        <v>43</v>
      </c>
      <c r="C941" s="1683">
        <v>4813</v>
      </c>
      <c r="D941" s="1618"/>
    </row>
    <row r="942" spans="1:4" x14ac:dyDescent="0.25">
      <c r="A942" s="1619">
        <v>12.4</v>
      </c>
      <c r="B942" s="1620" t="s">
        <v>372</v>
      </c>
      <c r="C942" s="1683">
        <v>480240</v>
      </c>
      <c r="D942" s="1618"/>
    </row>
    <row r="943" spans="1:4" x14ac:dyDescent="0.25">
      <c r="A943" s="1619">
        <v>12.4</v>
      </c>
      <c r="B943" s="1620" t="s">
        <v>372</v>
      </c>
      <c r="C943" s="1683">
        <v>480441</v>
      </c>
      <c r="D943" s="1618"/>
    </row>
    <row r="944" spans="1:4" x14ac:dyDescent="0.25">
      <c r="A944" s="1619">
        <v>12.4</v>
      </c>
      <c r="B944" s="1620" t="s">
        <v>372</v>
      </c>
      <c r="C944" s="1683">
        <v>480540</v>
      </c>
      <c r="D944" s="1618"/>
    </row>
    <row r="945" spans="1:4" x14ac:dyDescent="0.25">
      <c r="A945" s="1619">
        <v>12.4</v>
      </c>
      <c r="B945" s="1620" t="s">
        <v>372</v>
      </c>
      <c r="C945" s="1683">
        <v>480550</v>
      </c>
      <c r="D945" s="1618"/>
    </row>
    <row r="946" spans="1:4" x14ac:dyDescent="0.25">
      <c r="A946" s="1619">
        <v>12.4</v>
      </c>
      <c r="B946" s="1620" t="s">
        <v>372</v>
      </c>
      <c r="C946" s="1683">
        <v>480630</v>
      </c>
      <c r="D946" s="1618"/>
    </row>
    <row r="947" spans="1:4" x14ac:dyDescent="0.25">
      <c r="A947" s="1619">
        <v>12.4</v>
      </c>
      <c r="B947" s="1620" t="s">
        <v>372</v>
      </c>
      <c r="C947" s="1683">
        <v>4812</v>
      </c>
      <c r="D947" s="1618"/>
    </row>
    <row r="948" spans="1:4" x14ac:dyDescent="0.25">
      <c r="A948" s="1648">
        <v>12.4</v>
      </c>
      <c r="B948" s="1649" t="s">
        <v>372</v>
      </c>
      <c r="C948" s="1684">
        <v>4813</v>
      </c>
      <c r="D948" s="1618"/>
    </row>
    <row r="949" spans="1:4" x14ac:dyDescent="0.25">
      <c r="A949" s="1619">
        <v>12.4</v>
      </c>
      <c r="B949" s="1649" t="s">
        <v>541</v>
      </c>
      <c r="C949" s="1650">
        <v>480240</v>
      </c>
      <c r="D949" s="1618"/>
    </row>
    <row r="950" spans="1:4" x14ac:dyDescent="0.25">
      <c r="A950" s="1648">
        <v>12.4</v>
      </c>
      <c r="B950" s="1649" t="s">
        <v>541</v>
      </c>
      <c r="C950" s="1650">
        <v>480441</v>
      </c>
      <c r="D950" s="1618"/>
    </row>
    <row r="951" spans="1:4" x14ac:dyDescent="0.25">
      <c r="A951" s="1619">
        <v>12.4</v>
      </c>
      <c r="B951" s="1649" t="s">
        <v>541</v>
      </c>
      <c r="C951" s="1650">
        <v>480540</v>
      </c>
      <c r="D951" s="1618"/>
    </row>
    <row r="952" spans="1:4" x14ac:dyDescent="0.25">
      <c r="A952" s="1648">
        <v>12.4</v>
      </c>
      <c r="B952" s="1649" t="s">
        <v>541</v>
      </c>
      <c r="C952" s="1650">
        <v>480550</v>
      </c>
      <c r="D952" s="1618"/>
    </row>
    <row r="953" spans="1:4" x14ac:dyDescent="0.25">
      <c r="A953" s="1619">
        <v>12.4</v>
      </c>
      <c r="B953" s="1649" t="s">
        <v>541</v>
      </c>
      <c r="C953" s="1650">
        <v>480630</v>
      </c>
      <c r="D953" s="1618"/>
    </row>
    <row r="954" spans="1:4" x14ac:dyDescent="0.25">
      <c r="A954" s="1648">
        <v>12.4</v>
      </c>
      <c r="B954" s="1649" t="s">
        <v>541</v>
      </c>
      <c r="C954" s="1650">
        <v>4812</v>
      </c>
      <c r="D954" s="1618"/>
    </row>
    <row r="955" spans="1:4" ht="15.75" thickBot="1" x14ac:dyDescent="0.3">
      <c r="A955" s="1619">
        <v>12.4</v>
      </c>
      <c r="B955" s="1649" t="s">
        <v>541</v>
      </c>
      <c r="C955" s="1650">
        <v>4813</v>
      </c>
      <c r="D955" s="1618"/>
    </row>
    <row r="956" spans="1:4" ht="15.75" thickTop="1" x14ac:dyDescent="0.25">
      <c r="A956" s="1666">
        <v>13.1</v>
      </c>
      <c r="B956" s="1667" t="s">
        <v>1000</v>
      </c>
      <c r="C956" s="1668">
        <v>440910</v>
      </c>
      <c r="D956" s="1618"/>
    </row>
    <row r="957" spans="1:4" x14ac:dyDescent="0.25">
      <c r="A957" s="1652">
        <v>13.1</v>
      </c>
      <c r="B957" s="1653" t="s">
        <v>1000</v>
      </c>
      <c r="C957" s="1661">
        <v>440920</v>
      </c>
      <c r="D957" s="1623" t="s">
        <v>1004</v>
      </c>
    </row>
    <row r="958" spans="1:4" x14ac:dyDescent="0.25">
      <c r="A958" s="1616">
        <v>13.1</v>
      </c>
      <c r="B958" s="1617" t="s">
        <v>43</v>
      </c>
      <c r="C958" s="1647" t="s">
        <v>1092</v>
      </c>
      <c r="D958" s="1618"/>
    </row>
    <row r="959" spans="1:4" x14ac:dyDescent="0.25">
      <c r="A959" s="1648">
        <v>13.1</v>
      </c>
      <c r="B959" s="1649" t="s">
        <v>43</v>
      </c>
      <c r="C959" s="1650" t="s">
        <v>1093</v>
      </c>
      <c r="D959" s="1618"/>
    </row>
    <row r="960" spans="1:4" x14ac:dyDescent="0.25">
      <c r="A960" s="1616">
        <v>13.1</v>
      </c>
      <c r="B960" s="1617" t="s">
        <v>372</v>
      </c>
      <c r="C960" s="1647" t="s">
        <v>1092</v>
      </c>
      <c r="D960" s="1618"/>
    </row>
    <row r="961" spans="1:4" x14ac:dyDescent="0.25">
      <c r="A961" s="1621">
        <v>13.1</v>
      </c>
      <c r="B961" s="1622" t="s">
        <v>372</v>
      </c>
      <c r="C961" s="1625" t="s">
        <v>1093</v>
      </c>
      <c r="D961" s="1618"/>
    </row>
    <row r="962" spans="1:4" x14ac:dyDescent="0.25">
      <c r="A962" s="1616">
        <v>13.1</v>
      </c>
      <c r="B962" s="1622" t="s">
        <v>541</v>
      </c>
      <c r="C962" s="1625">
        <v>440910</v>
      </c>
      <c r="D962" s="1618"/>
    </row>
    <row r="963" spans="1:4" x14ac:dyDescent="0.25">
      <c r="A963" s="1621">
        <v>13.1</v>
      </c>
      <c r="B963" s="1622" t="s">
        <v>541</v>
      </c>
      <c r="C963" s="1625">
        <v>440922</v>
      </c>
      <c r="D963" s="1618"/>
    </row>
    <row r="964" spans="1:4" ht="15.75" thickBot="1" x14ac:dyDescent="0.3">
      <c r="A964" s="1616">
        <v>13.1</v>
      </c>
      <c r="B964" s="1685" t="s">
        <v>541</v>
      </c>
      <c r="C964" s="1686">
        <v>440929</v>
      </c>
      <c r="D964" s="1618"/>
    </row>
    <row r="965" spans="1:4" ht="15.75" thickTop="1" x14ac:dyDescent="0.25">
      <c r="A965" s="1636" t="s">
        <v>500</v>
      </c>
      <c r="B965" s="1637" t="s">
        <v>1000</v>
      </c>
      <c r="C965" s="1676">
        <v>440910</v>
      </c>
      <c r="D965" s="1618"/>
    </row>
    <row r="966" spans="1:4" x14ac:dyDescent="0.25">
      <c r="A966" s="1687" t="s">
        <v>500</v>
      </c>
      <c r="B966" s="1688" t="s">
        <v>43</v>
      </c>
      <c r="C966" s="1689" t="s">
        <v>1092</v>
      </c>
      <c r="D966" s="1618" t="s">
        <v>1094</v>
      </c>
    </row>
    <row r="967" spans="1:4" x14ac:dyDescent="0.25">
      <c r="A967" s="1690" t="s">
        <v>500</v>
      </c>
      <c r="B967" s="1691" t="s">
        <v>372</v>
      </c>
      <c r="C967" s="1692" t="s">
        <v>1092</v>
      </c>
      <c r="D967" s="1618"/>
    </row>
    <row r="968" spans="1:4" ht="15.75" thickBot="1" x14ac:dyDescent="0.3">
      <c r="A968" s="1693" t="s">
        <v>500</v>
      </c>
      <c r="B968" s="1694" t="s">
        <v>541</v>
      </c>
      <c r="C968" s="1695" t="s">
        <v>1092</v>
      </c>
      <c r="D968" s="1618" t="s">
        <v>1094</v>
      </c>
    </row>
    <row r="969" spans="1:4" ht="15.75" thickTop="1" x14ac:dyDescent="0.25">
      <c r="A969" s="1636" t="s">
        <v>501</v>
      </c>
      <c r="B969" s="1637" t="s">
        <v>1000</v>
      </c>
      <c r="C969" s="1638">
        <v>440920</v>
      </c>
      <c r="D969" s="1623" t="s">
        <v>1004</v>
      </c>
    </row>
    <row r="970" spans="1:4" x14ac:dyDescent="0.25">
      <c r="A970" s="1687" t="s">
        <v>501</v>
      </c>
      <c r="B970" s="1688" t="s">
        <v>43</v>
      </c>
      <c r="C970" s="1689" t="s">
        <v>1093</v>
      </c>
      <c r="D970" s="1618" t="s">
        <v>1094</v>
      </c>
    </row>
    <row r="971" spans="1:4" x14ac:dyDescent="0.25">
      <c r="A971" s="1690" t="s">
        <v>501</v>
      </c>
      <c r="B971" s="1691" t="s">
        <v>372</v>
      </c>
      <c r="C971" s="1692" t="s">
        <v>1093</v>
      </c>
      <c r="D971" s="1618"/>
    </row>
    <row r="972" spans="1:4" x14ac:dyDescent="0.25">
      <c r="A972" s="1690" t="s">
        <v>501</v>
      </c>
      <c r="B972" s="1691" t="s">
        <v>541</v>
      </c>
      <c r="C972" s="1692">
        <v>440922</v>
      </c>
      <c r="D972" s="1618"/>
    </row>
    <row r="973" spans="1:4" ht="15.75" thickBot="1" x14ac:dyDescent="0.3">
      <c r="A973" s="1693" t="s">
        <v>501</v>
      </c>
      <c r="B973" s="1694" t="s">
        <v>541</v>
      </c>
      <c r="C973" s="1695">
        <v>440929</v>
      </c>
      <c r="D973" s="1618" t="s">
        <v>1094</v>
      </c>
    </row>
    <row r="974" spans="1:4" ht="15.75" thickTop="1" x14ac:dyDescent="0.25">
      <c r="A974" s="1636" t="s">
        <v>502</v>
      </c>
      <c r="B974" s="1637" t="s">
        <v>1000</v>
      </c>
      <c r="C974" s="1638">
        <v>440920</v>
      </c>
      <c r="D974" s="1623" t="s">
        <v>1015</v>
      </c>
    </row>
    <row r="975" spans="1:4" x14ac:dyDescent="0.25">
      <c r="A975" s="1687" t="s">
        <v>502</v>
      </c>
      <c r="B975" s="1688" t="s">
        <v>43</v>
      </c>
      <c r="C975" s="1696" t="s">
        <v>1093</v>
      </c>
      <c r="D975" s="1623" t="s">
        <v>1015</v>
      </c>
    </row>
    <row r="976" spans="1:4" x14ac:dyDescent="0.25">
      <c r="A976" s="1690" t="s">
        <v>502</v>
      </c>
      <c r="B976" s="1691" t="s">
        <v>372</v>
      </c>
      <c r="C976" s="1697" t="s">
        <v>1093</v>
      </c>
      <c r="D976" s="1623" t="s">
        <v>1004</v>
      </c>
    </row>
    <row r="977" spans="1:4" ht="15.75" thickBot="1" x14ac:dyDescent="0.3">
      <c r="A977" s="1693" t="s">
        <v>502</v>
      </c>
      <c r="B977" s="1694" t="s">
        <v>541</v>
      </c>
      <c r="C977" s="1695">
        <v>440922</v>
      </c>
      <c r="D977" s="1618"/>
    </row>
    <row r="978" spans="1:4" ht="15.75" thickTop="1" x14ac:dyDescent="0.25">
      <c r="A978" s="1698">
        <v>13.2</v>
      </c>
      <c r="B978" s="1699" t="s">
        <v>1000</v>
      </c>
      <c r="C978" s="1700">
        <v>4415</v>
      </c>
      <c r="D978" s="1618"/>
    </row>
    <row r="979" spans="1:4" x14ac:dyDescent="0.25">
      <c r="A979" s="1621">
        <v>13.2</v>
      </c>
      <c r="B979" s="1622" t="s">
        <v>1000</v>
      </c>
      <c r="C979" s="1625">
        <v>4416</v>
      </c>
      <c r="D979" s="1618"/>
    </row>
    <row r="980" spans="1:4" x14ac:dyDescent="0.25">
      <c r="A980" s="1621">
        <v>13.2</v>
      </c>
      <c r="B980" s="1688" t="s">
        <v>43</v>
      </c>
      <c r="C980" s="1689">
        <v>4415</v>
      </c>
      <c r="D980" s="1618" t="s">
        <v>1094</v>
      </c>
    </row>
    <row r="981" spans="1:4" x14ac:dyDescent="0.25">
      <c r="A981" s="1652">
        <v>13.2</v>
      </c>
      <c r="B981" s="1649" t="s">
        <v>43</v>
      </c>
      <c r="C981" s="1654">
        <v>4416</v>
      </c>
      <c r="D981" s="1618"/>
    </row>
    <row r="982" spans="1:4" x14ac:dyDescent="0.25">
      <c r="A982" s="1616">
        <v>13.2</v>
      </c>
      <c r="B982" s="1617" t="s">
        <v>372</v>
      </c>
      <c r="C982" s="1647">
        <v>4415</v>
      </c>
      <c r="D982" s="1618" t="s">
        <v>1094</v>
      </c>
    </row>
    <row r="983" spans="1:4" x14ac:dyDescent="0.25">
      <c r="A983" s="1652">
        <v>13.2</v>
      </c>
      <c r="B983" s="1653" t="s">
        <v>372</v>
      </c>
      <c r="C983" s="1654">
        <v>4416</v>
      </c>
      <c r="D983" s="1618"/>
    </row>
    <row r="984" spans="1:4" x14ac:dyDescent="0.25">
      <c r="A984" s="1616">
        <v>13.2</v>
      </c>
      <c r="B984" s="1653" t="s">
        <v>541</v>
      </c>
      <c r="C984" s="1654">
        <v>4415</v>
      </c>
      <c r="D984" s="1618"/>
    </row>
    <row r="985" spans="1:4" ht="15.75" thickBot="1" x14ac:dyDescent="0.3">
      <c r="A985" s="1664">
        <v>13.2</v>
      </c>
      <c r="B985" s="1665" t="s">
        <v>541</v>
      </c>
      <c r="C985" s="1674">
        <v>4416</v>
      </c>
      <c r="D985" s="1618" t="s">
        <v>1094</v>
      </c>
    </row>
    <row r="986" spans="1:4" ht="15.75" thickTop="1" x14ac:dyDescent="0.25">
      <c r="A986" s="1666">
        <v>13.3</v>
      </c>
      <c r="B986" s="1667" t="s">
        <v>1000</v>
      </c>
      <c r="C986" s="1668">
        <v>4414</v>
      </c>
      <c r="D986" s="1618"/>
    </row>
    <row r="987" spans="1:4" x14ac:dyDescent="0.25">
      <c r="A987" s="1652">
        <v>13.3</v>
      </c>
      <c r="B987" s="1653" t="s">
        <v>1000</v>
      </c>
      <c r="C987" s="1661">
        <v>4419</v>
      </c>
      <c r="D987" s="1623" t="s">
        <v>1004</v>
      </c>
    </row>
    <row r="988" spans="1:4" x14ac:dyDescent="0.25">
      <c r="A988" s="1652">
        <v>13.3</v>
      </c>
      <c r="B988" s="1653" t="s">
        <v>1000</v>
      </c>
      <c r="C988" s="1654">
        <v>4420</v>
      </c>
      <c r="D988" s="1618"/>
    </row>
    <row r="989" spans="1:4" x14ac:dyDescent="0.25">
      <c r="A989" s="1616">
        <v>13.3</v>
      </c>
      <c r="B989" s="1617" t="s">
        <v>43</v>
      </c>
      <c r="C989" s="1647" t="s">
        <v>1095</v>
      </c>
      <c r="D989" s="1618" t="s">
        <v>1094</v>
      </c>
    </row>
    <row r="990" spans="1:4" x14ac:dyDescent="0.25">
      <c r="A990" s="1648">
        <v>13.3</v>
      </c>
      <c r="B990" s="1649" t="s">
        <v>43</v>
      </c>
      <c r="C990" s="1663" t="s">
        <v>1096</v>
      </c>
      <c r="D990" s="1623" t="s">
        <v>1004</v>
      </c>
    </row>
    <row r="991" spans="1:4" x14ac:dyDescent="0.25">
      <c r="A991" s="1652">
        <v>13.3</v>
      </c>
      <c r="B991" s="1653" t="s">
        <v>43</v>
      </c>
      <c r="C991" s="1654">
        <v>4420</v>
      </c>
      <c r="D991" s="1618" t="s">
        <v>1094</v>
      </c>
    </row>
    <row r="992" spans="1:4" x14ac:dyDescent="0.25">
      <c r="A992" s="1616">
        <v>13.3</v>
      </c>
      <c r="B992" s="1617" t="s">
        <v>372</v>
      </c>
      <c r="C992" s="1647" t="s">
        <v>1095</v>
      </c>
      <c r="D992" s="1618" t="s">
        <v>1094</v>
      </c>
    </row>
    <row r="993" spans="1:4" x14ac:dyDescent="0.25">
      <c r="A993" s="1616">
        <v>13.3</v>
      </c>
      <c r="B993" s="1617" t="s">
        <v>372</v>
      </c>
      <c r="C993" s="1651" t="s">
        <v>1096</v>
      </c>
      <c r="D993" s="1623" t="s">
        <v>1004</v>
      </c>
    </row>
    <row r="994" spans="1:4" x14ac:dyDescent="0.25">
      <c r="A994" s="1616">
        <v>13.3</v>
      </c>
      <c r="B994" s="1617" t="s">
        <v>372</v>
      </c>
      <c r="C994" s="1647">
        <v>4420</v>
      </c>
      <c r="D994" s="1618" t="s">
        <v>1094</v>
      </c>
    </row>
    <row r="995" spans="1:4" x14ac:dyDescent="0.25">
      <c r="A995" s="1616">
        <v>13.3</v>
      </c>
      <c r="B995" s="1653" t="s">
        <v>541</v>
      </c>
      <c r="C995" s="1654">
        <v>4414</v>
      </c>
      <c r="D995" s="1618"/>
    </row>
    <row r="996" spans="1:4" x14ac:dyDescent="0.25">
      <c r="A996" s="1652">
        <v>13.3</v>
      </c>
      <c r="B996" s="1653" t="s">
        <v>541</v>
      </c>
      <c r="C996" s="1654">
        <v>441990</v>
      </c>
      <c r="D996" s="1618"/>
    </row>
    <row r="997" spans="1:4" ht="15.75" thickBot="1" x14ac:dyDescent="0.3">
      <c r="A997" s="1664">
        <v>13.3</v>
      </c>
      <c r="B997" s="1665" t="s">
        <v>541</v>
      </c>
      <c r="C997" s="1674">
        <v>4420</v>
      </c>
      <c r="D997" s="1618"/>
    </row>
    <row r="998" spans="1:4" ht="15.75" thickTop="1" x14ac:dyDescent="0.25">
      <c r="A998" s="1636">
        <v>13.4</v>
      </c>
      <c r="B998" s="1667" t="s">
        <v>1000</v>
      </c>
      <c r="C998" s="1676">
        <v>441810</v>
      </c>
      <c r="D998" s="1618"/>
    </row>
    <row r="999" spans="1:4" x14ac:dyDescent="0.25">
      <c r="A999" s="1621">
        <v>13.4</v>
      </c>
      <c r="B999" s="1653" t="s">
        <v>1000</v>
      </c>
      <c r="C999" s="1625">
        <v>441820</v>
      </c>
      <c r="D999" s="1618"/>
    </row>
    <row r="1000" spans="1:4" x14ac:dyDescent="0.25">
      <c r="A1000" s="1621">
        <v>13.4</v>
      </c>
      <c r="B1000" s="1653" t="s">
        <v>1000</v>
      </c>
      <c r="C1000" s="1625">
        <v>441830</v>
      </c>
      <c r="D1000" s="1618"/>
    </row>
    <row r="1001" spans="1:4" x14ac:dyDescent="0.25">
      <c r="A1001" s="1621">
        <v>13.4</v>
      </c>
      <c r="B1001" s="1653" t="s">
        <v>1000</v>
      </c>
      <c r="C1001" s="1625">
        <v>441840</v>
      </c>
      <c r="D1001" s="1618"/>
    </row>
    <row r="1002" spans="1:4" x14ac:dyDescent="0.25">
      <c r="A1002" s="1621">
        <v>13.4</v>
      </c>
      <c r="B1002" s="1653" t="s">
        <v>1000</v>
      </c>
      <c r="C1002" s="1625">
        <v>441850</v>
      </c>
      <c r="D1002" s="1618"/>
    </row>
    <row r="1003" spans="1:4" x14ac:dyDescent="0.25">
      <c r="A1003" s="1621">
        <v>13.4</v>
      </c>
      <c r="B1003" s="1653" t="s">
        <v>1000</v>
      </c>
      <c r="C1003" s="1629">
        <v>441890</v>
      </c>
      <c r="D1003" s="1623" t="s">
        <v>1004</v>
      </c>
    </row>
    <row r="1004" spans="1:4" x14ac:dyDescent="0.25">
      <c r="A1004" s="1621">
        <v>13.4</v>
      </c>
      <c r="B1004" s="1617" t="s">
        <v>43</v>
      </c>
      <c r="C1004" s="1647">
        <v>441810</v>
      </c>
      <c r="D1004" s="1618" t="s">
        <v>1094</v>
      </c>
    </row>
    <row r="1005" spans="1:4" x14ac:dyDescent="0.25">
      <c r="A1005" s="1621">
        <v>13.4</v>
      </c>
      <c r="B1005" s="1617" t="s">
        <v>43</v>
      </c>
      <c r="C1005" s="1654">
        <v>481820</v>
      </c>
      <c r="D1005" s="1618"/>
    </row>
    <row r="1006" spans="1:4" x14ac:dyDescent="0.25">
      <c r="A1006" s="1621">
        <v>13.4</v>
      </c>
      <c r="B1006" s="1617" t="s">
        <v>43</v>
      </c>
      <c r="C1006" s="1654">
        <v>441840</v>
      </c>
      <c r="D1006" s="1618"/>
    </row>
    <row r="1007" spans="1:4" x14ac:dyDescent="0.25">
      <c r="A1007" s="1621">
        <v>13.4</v>
      </c>
      <c r="B1007" s="1617" t="s">
        <v>43</v>
      </c>
      <c r="C1007" s="1654">
        <v>441850</v>
      </c>
      <c r="D1007" s="1618"/>
    </row>
    <row r="1008" spans="1:4" x14ac:dyDescent="0.25">
      <c r="A1008" s="1621">
        <v>13.4</v>
      </c>
      <c r="B1008" s="1617" t="s">
        <v>43</v>
      </c>
      <c r="C1008" s="1654">
        <v>441860</v>
      </c>
      <c r="D1008" s="1618"/>
    </row>
    <row r="1009" spans="1:4" x14ac:dyDescent="0.25">
      <c r="A1009" s="1621">
        <v>13.4</v>
      </c>
      <c r="B1009" s="1617" t="s">
        <v>43</v>
      </c>
      <c r="C1009" s="1661">
        <v>441871</v>
      </c>
      <c r="D1009" s="1623" t="s">
        <v>1004</v>
      </c>
    </row>
    <row r="1010" spans="1:4" x14ac:dyDescent="0.25">
      <c r="A1010" s="1621">
        <v>13.4</v>
      </c>
      <c r="B1010" s="1617" t="s">
        <v>43</v>
      </c>
      <c r="C1010" s="1661">
        <v>441872</v>
      </c>
      <c r="D1010" s="1623" t="s">
        <v>1004</v>
      </c>
    </row>
    <row r="1011" spans="1:4" x14ac:dyDescent="0.25">
      <c r="A1011" s="1621">
        <v>13.4</v>
      </c>
      <c r="B1011" s="1617" t="s">
        <v>43</v>
      </c>
      <c r="C1011" s="1661">
        <v>441879</v>
      </c>
      <c r="D1011" s="1623" t="s">
        <v>1004</v>
      </c>
    </row>
    <row r="1012" spans="1:4" x14ac:dyDescent="0.25">
      <c r="A1012" s="1621">
        <v>13.4</v>
      </c>
      <c r="B1012" s="1653" t="s">
        <v>43</v>
      </c>
      <c r="C1012" s="1661">
        <v>441890</v>
      </c>
      <c r="D1012" s="1623" t="s">
        <v>1004</v>
      </c>
    </row>
    <row r="1013" spans="1:4" x14ac:dyDescent="0.25">
      <c r="A1013" s="1621">
        <v>13.4</v>
      </c>
      <c r="B1013" s="1622" t="s">
        <v>372</v>
      </c>
      <c r="C1013" s="1625">
        <v>441810</v>
      </c>
      <c r="D1013" s="1618"/>
    </row>
    <row r="1014" spans="1:4" x14ac:dyDescent="0.25">
      <c r="A1014" s="1621">
        <v>13.4</v>
      </c>
      <c r="B1014" s="1622" t="s">
        <v>372</v>
      </c>
      <c r="C1014" s="1625">
        <v>441820</v>
      </c>
      <c r="D1014" s="1618"/>
    </row>
    <row r="1015" spans="1:4" x14ac:dyDescent="0.25">
      <c r="A1015" s="1621">
        <v>13.4</v>
      </c>
      <c r="B1015" s="1622" t="s">
        <v>372</v>
      </c>
      <c r="C1015" s="1625">
        <v>441840</v>
      </c>
      <c r="D1015" s="1701"/>
    </row>
    <row r="1016" spans="1:4" x14ac:dyDescent="0.25">
      <c r="A1016" s="1621">
        <v>13.4</v>
      </c>
      <c r="B1016" s="1622" t="s">
        <v>372</v>
      </c>
      <c r="C1016" s="1625">
        <v>441850</v>
      </c>
      <c r="D1016" s="1701"/>
    </row>
    <row r="1017" spans="1:4" x14ac:dyDescent="0.25">
      <c r="A1017" s="1621">
        <v>13.4</v>
      </c>
      <c r="B1017" s="1622" t="s">
        <v>372</v>
      </c>
      <c r="C1017" s="1625">
        <v>441860</v>
      </c>
      <c r="D1017" s="1701"/>
    </row>
    <row r="1018" spans="1:4" x14ac:dyDescent="0.25">
      <c r="A1018" s="1621">
        <v>13.4</v>
      </c>
      <c r="B1018" s="1622" t="s">
        <v>372</v>
      </c>
      <c r="C1018" s="1629">
        <v>441871</v>
      </c>
      <c r="D1018" s="1623" t="s">
        <v>1004</v>
      </c>
    </row>
    <row r="1019" spans="1:4" x14ac:dyDescent="0.25">
      <c r="A1019" s="1621">
        <v>13.4</v>
      </c>
      <c r="B1019" s="1622" t="s">
        <v>372</v>
      </c>
      <c r="C1019" s="1629">
        <v>441872</v>
      </c>
      <c r="D1019" s="1623" t="s">
        <v>1004</v>
      </c>
    </row>
    <row r="1020" spans="1:4" x14ac:dyDescent="0.25">
      <c r="A1020" s="1621">
        <v>13.4</v>
      </c>
      <c r="B1020" s="1622" t="s">
        <v>372</v>
      </c>
      <c r="C1020" s="1629">
        <v>441879</v>
      </c>
      <c r="D1020" s="1623" t="s">
        <v>1004</v>
      </c>
    </row>
    <row r="1021" spans="1:4" x14ac:dyDescent="0.25">
      <c r="A1021" s="1621">
        <v>13.4</v>
      </c>
      <c r="B1021" s="1622" t="s">
        <v>372</v>
      </c>
      <c r="C1021" s="1629">
        <v>441890</v>
      </c>
      <c r="D1021" s="1623" t="s">
        <v>1004</v>
      </c>
    </row>
    <row r="1022" spans="1:4" x14ac:dyDescent="0.25">
      <c r="A1022" s="1621">
        <v>13.4</v>
      </c>
      <c r="B1022" s="1622" t="s">
        <v>541</v>
      </c>
      <c r="C1022" s="1625">
        <v>441810</v>
      </c>
      <c r="D1022" s="1701"/>
    </row>
    <row r="1023" spans="1:4" x14ac:dyDescent="0.25">
      <c r="A1023" s="1621">
        <v>13.4</v>
      </c>
      <c r="B1023" s="1622" t="s">
        <v>541</v>
      </c>
      <c r="C1023" s="1625">
        <v>441820</v>
      </c>
      <c r="D1023" s="1701"/>
    </row>
    <row r="1024" spans="1:4" x14ac:dyDescent="0.25">
      <c r="A1024" s="1621">
        <v>13.4</v>
      </c>
      <c r="B1024" s="1622" t="s">
        <v>541</v>
      </c>
      <c r="C1024" s="1625">
        <v>441840</v>
      </c>
      <c r="D1024" s="1701"/>
    </row>
    <row r="1025" spans="1:4" x14ac:dyDescent="0.25">
      <c r="A1025" s="1621">
        <v>13.4</v>
      </c>
      <c r="B1025" s="1622" t="s">
        <v>541</v>
      </c>
      <c r="C1025" s="1625">
        <v>441850</v>
      </c>
      <c r="D1025" s="1701"/>
    </row>
    <row r="1026" spans="1:4" x14ac:dyDescent="0.25">
      <c r="A1026" s="1621">
        <v>13.4</v>
      </c>
      <c r="B1026" s="1622" t="s">
        <v>541</v>
      </c>
      <c r="C1026" s="1625">
        <v>441860</v>
      </c>
      <c r="D1026" s="1701"/>
    </row>
    <row r="1027" spans="1:4" x14ac:dyDescent="0.25">
      <c r="A1027" s="1621">
        <v>13.4</v>
      </c>
      <c r="B1027" s="1622" t="s">
        <v>541</v>
      </c>
      <c r="C1027" s="1625">
        <v>441874</v>
      </c>
      <c r="D1027" s="1701"/>
    </row>
    <row r="1028" spans="1:4" x14ac:dyDescent="0.25">
      <c r="A1028" s="1621">
        <v>13.4</v>
      </c>
      <c r="B1028" s="1622" t="s">
        <v>541</v>
      </c>
      <c r="C1028" s="1625">
        <v>441875</v>
      </c>
      <c r="D1028" s="1701"/>
    </row>
    <row r="1029" spans="1:4" x14ac:dyDescent="0.25">
      <c r="A1029" s="1621">
        <v>13.4</v>
      </c>
      <c r="B1029" s="1622" t="s">
        <v>541</v>
      </c>
      <c r="C1029" s="1625">
        <v>441879</v>
      </c>
      <c r="D1029" s="1701"/>
    </row>
    <row r="1030" spans="1:4" ht="15.75" thickBot="1" x14ac:dyDescent="0.3">
      <c r="A1030" s="1621">
        <v>13.4</v>
      </c>
      <c r="B1030" s="1622" t="s">
        <v>541</v>
      </c>
      <c r="C1030" s="1627">
        <v>441899</v>
      </c>
      <c r="D1030" s="1701"/>
    </row>
    <row r="1031" spans="1:4" ht="15.75" thickTop="1" x14ac:dyDescent="0.25">
      <c r="A1031" s="1636">
        <v>13.5</v>
      </c>
      <c r="B1031" s="1637" t="s">
        <v>1000</v>
      </c>
      <c r="C1031" s="1676">
        <v>940161</v>
      </c>
      <c r="D1031" s="1701"/>
    </row>
    <row r="1032" spans="1:4" x14ac:dyDescent="0.25">
      <c r="A1032" s="1621">
        <v>13.5</v>
      </c>
      <c r="B1032" s="1622" t="s">
        <v>1000</v>
      </c>
      <c r="C1032" s="1625">
        <v>940169</v>
      </c>
      <c r="D1032" s="1701"/>
    </row>
    <row r="1033" spans="1:4" x14ac:dyDescent="0.25">
      <c r="A1033" s="1621">
        <v>13.5</v>
      </c>
      <c r="B1033" s="1622" t="s">
        <v>1000</v>
      </c>
      <c r="C1033" s="1629">
        <v>940190</v>
      </c>
      <c r="D1033" s="1702" t="s">
        <v>1015</v>
      </c>
    </row>
    <row r="1034" spans="1:4" x14ac:dyDescent="0.25">
      <c r="A1034" s="1621">
        <v>13.5</v>
      </c>
      <c r="B1034" s="1622" t="s">
        <v>1000</v>
      </c>
      <c r="C1034" s="1703">
        <v>940330</v>
      </c>
      <c r="D1034" s="1701"/>
    </row>
    <row r="1035" spans="1:4" x14ac:dyDescent="0.25">
      <c r="A1035" s="1621">
        <v>13.5</v>
      </c>
      <c r="B1035" s="1622" t="s">
        <v>1000</v>
      </c>
      <c r="C1035" s="1703">
        <v>940340</v>
      </c>
      <c r="D1035" s="1701"/>
    </row>
    <row r="1036" spans="1:4" x14ac:dyDescent="0.25">
      <c r="A1036" s="1621">
        <v>13.5</v>
      </c>
      <c r="B1036" s="1622" t="s">
        <v>1000</v>
      </c>
      <c r="C1036" s="1703">
        <v>940350</v>
      </c>
      <c r="D1036" s="1701"/>
    </row>
    <row r="1037" spans="1:4" x14ac:dyDescent="0.25">
      <c r="A1037" s="1621">
        <v>13.5</v>
      </c>
      <c r="B1037" s="1622" t="s">
        <v>1000</v>
      </c>
      <c r="C1037" s="1703">
        <v>940360</v>
      </c>
      <c r="D1037" s="1701"/>
    </row>
    <row r="1038" spans="1:4" x14ac:dyDescent="0.25">
      <c r="A1038" s="1621">
        <v>13.5</v>
      </c>
      <c r="B1038" s="1622" t="s">
        <v>1000</v>
      </c>
      <c r="C1038" s="1704">
        <v>940390</v>
      </c>
      <c r="D1038" s="1702" t="s">
        <v>1015</v>
      </c>
    </row>
    <row r="1039" spans="1:4" x14ac:dyDescent="0.25">
      <c r="A1039" s="1621">
        <v>13.5</v>
      </c>
      <c r="B1039" s="1688" t="s">
        <v>43</v>
      </c>
      <c r="C1039" s="1705">
        <v>940161</v>
      </c>
      <c r="D1039" s="1701" t="s">
        <v>1094</v>
      </c>
    </row>
    <row r="1040" spans="1:4" x14ac:dyDescent="0.25">
      <c r="A1040" s="1621">
        <v>13.5</v>
      </c>
      <c r="B1040" s="1706" t="s">
        <v>43</v>
      </c>
      <c r="C1040" s="1703">
        <v>940169</v>
      </c>
      <c r="D1040" s="1701" t="s">
        <v>1094</v>
      </c>
    </row>
    <row r="1041" spans="1:4" x14ac:dyDescent="0.25">
      <c r="A1041" s="1621">
        <v>13.5</v>
      </c>
      <c r="B1041" s="1706" t="s">
        <v>43</v>
      </c>
      <c r="C1041" s="1704">
        <v>940190</v>
      </c>
      <c r="D1041" s="1702" t="s">
        <v>1015</v>
      </c>
    </row>
    <row r="1042" spans="1:4" x14ac:dyDescent="0.25">
      <c r="A1042" s="1621">
        <v>13.5</v>
      </c>
      <c r="B1042" s="1706" t="s">
        <v>43</v>
      </c>
      <c r="C1042" s="1703">
        <v>940330</v>
      </c>
      <c r="D1042" s="1701" t="s">
        <v>1094</v>
      </c>
    </row>
    <row r="1043" spans="1:4" x14ac:dyDescent="0.25">
      <c r="A1043" s="1621">
        <v>13.5</v>
      </c>
      <c r="B1043" s="1706" t="s">
        <v>43</v>
      </c>
      <c r="C1043" s="1703">
        <v>940340</v>
      </c>
      <c r="D1043" s="1701" t="s">
        <v>1094</v>
      </c>
    </row>
    <row r="1044" spans="1:4" x14ac:dyDescent="0.25">
      <c r="A1044" s="1621">
        <v>13.5</v>
      </c>
      <c r="B1044" s="1706" t="s">
        <v>43</v>
      </c>
      <c r="C1044" s="1703">
        <v>940350</v>
      </c>
      <c r="D1044" s="1701" t="s">
        <v>1094</v>
      </c>
    </row>
    <row r="1045" spans="1:4" x14ac:dyDescent="0.25">
      <c r="A1045" s="1621">
        <v>13.5</v>
      </c>
      <c r="B1045" s="1706" t="s">
        <v>43</v>
      </c>
      <c r="C1045" s="1703">
        <v>940360</v>
      </c>
      <c r="D1045" s="1701" t="s">
        <v>1094</v>
      </c>
    </row>
    <row r="1046" spans="1:4" x14ac:dyDescent="0.25">
      <c r="A1046" s="1621">
        <v>13.5</v>
      </c>
      <c r="B1046" s="1706" t="s">
        <v>43</v>
      </c>
      <c r="C1046" s="1704">
        <v>940390</v>
      </c>
      <c r="D1046" s="1702" t="s">
        <v>1015</v>
      </c>
    </row>
    <row r="1047" spans="1:4" x14ac:dyDescent="0.25">
      <c r="A1047" s="1621">
        <v>13.5</v>
      </c>
      <c r="B1047" s="1706" t="s">
        <v>372</v>
      </c>
      <c r="C1047" s="1703">
        <v>940161</v>
      </c>
      <c r="D1047" s="1701" t="s">
        <v>1094</v>
      </c>
    </row>
    <row r="1048" spans="1:4" x14ac:dyDescent="0.25">
      <c r="A1048" s="1621">
        <v>13.5</v>
      </c>
      <c r="B1048" s="1706" t="s">
        <v>372</v>
      </c>
      <c r="C1048" s="1703">
        <v>940169</v>
      </c>
      <c r="D1048" s="1701" t="s">
        <v>1094</v>
      </c>
    </row>
    <row r="1049" spans="1:4" x14ac:dyDescent="0.25">
      <c r="A1049" s="1621">
        <v>13.5</v>
      </c>
      <c r="B1049" s="1706" t="s">
        <v>372</v>
      </c>
      <c r="C1049" s="1704">
        <v>940190</v>
      </c>
      <c r="D1049" s="1702" t="s">
        <v>1015</v>
      </c>
    </row>
    <row r="1050" spans="1:4" x14ac:dyDescent="0.25">
      <c r="A1050" s="1621">
        <v>13.5</v>
      </c>
      <c r="B1050" s="1706" t="s">
        <v>372</v>
      </c>
      <c r="C1050" s="1703">
        <v>940330</v>
      </c>
      <c r="D1050" s="1701" t="s">
        <v>1094</v>
      </c>
    </row>
    <row r="1051" spans="1:4" x14ac:dyDescent="0.25">
      <c r="A1051" s="1621">
        <v>13.5</v>
      </c>
      <c r="B1051" s="1706" t="s">
        <v>372</v>
      </c>
      <c r="C1051" s="1703">
        <v>940340</v>
      </c>
      <c r="D1051" s="1701" t="s">
        <v>1094</v>
      </c>
    </row>
    <row r="1052" spans="1:4" x14ac:dyDescent="0.25">
      <c r="A1052" s="1621">
        <v>13.5</v>
      </c>
      <c r="B1052" s="1706" t="s">
        <v>372</v>
      </c>
      <c r="C1052" s="1703">
        <v>940350</v>
      </c>
      <c r="D1052" s="1701" t="s">
        <v>1094</v>
      </c>
    </row>
    <row r="1053" spans="1:4" x14ac:dyDescent="0.25">
      <c r="A1053" s="1621">
        <v>13.5</v>
      </c>
      <c r="B1053" s="1706" t="s">
        <v>372</v>
      </c>
      <c r="C1053" s="1703">
        <v>940360</v>
      </c>
      <c r="D1053" s="1701" t="s">
        <v>1094</v>
      </c>
    </row>
    <row r="1054" spans="1:4" x14ac:dyDescent="0.25">
      <c r="A1054" s="1621">
        <v>13.5</v>
      </c>
      <c r="B1054" s="1707" t="s">
        <v>372</v>
      </c>
      <c r="C1054" s="1708">
        <v>940390</v>
      </c>
      <c r="D1054" s="1702" t="s">
        <v>1004</v>
      </c>
    </row>
    <row r="1055" spans="1:4" x14ac:dyDescent="0.25">
      <c r="A1055" s="1621">
        <v>13.5</v>
      </c>
      <c r="B1055" s="1707" t="s">
        <v>541</v>
      </c>
      <c r="C1055" s="1709">
        <v>940161</v>
      </c>
      <c r="D1055" s="1701"/>
    </row>
    <row r="1056" spans="1:4" x14ac:dyDescent="0.25">
      <c r="A1056" s="1621">
        <v>13.5</v>
      </c>
      <c r="B1056" s="1707" t="s">
        <v>541</v>
      </c>
      <c r="C1056" s="1709">
        <v>940169</v>
      </c>
      <c r="D1056" s="1701"/>
    </row>
    <row r="1057" spans="1:4" x14ac:dyDescent="0.25">
      <c r="A1057" s="1621">
        <v>13.5</v>
      </c>
      <c r="B1057" s="1707" t="s">
        <v>541</v>
      </c>
      <c r="C1057" s="1710">
        <v>940190</v>
      </c>
      <c r="D1057" s="1702" t="s">
        <v>1004</v>
      </c>
    </row>
    <row r="1058" spans="1:4" x14ac:dyDescent="0.25">
      <c r="A1058" s="1621">
        <v>13.5</v>
      </c>
      <c r="B1058" s="1707" t="s">
        <v>541</v>
      </c>
      <c r="C1058" s="1709">
        <v>940330</v>
      </c>
      <c r="D1058" s="1701"/>
    </row>
    <row r="1059" spans="1:4" x14ac:dyDescent="0.25">
      <c r="A1059" s="1621">
        <v>13.5</v>
      </c>
      <c r="B1059" s="1707" t="s">
        <v>541</v>
      </c>
      <c r="C1059" s="1709">
        <v>940340</v>
      </c>
      <c r="D1059" s="1701"/>
    </row>
    <row r="1060" spans="1:4" x14ac:dyDescent="0.25">
      <c r="A1060" s="1621">
        <v>13.5</v>
      </c>
      <c r="B1060" s="1707" t="s">
        <v>541</v>
      </c>
      <c r="C1060" s="1709">
        <v>940350</v>
      </c>
      <c r="D1060" s="1701"/>
    </row>
    <row r="1061" spans="1:4" x14ac:dyDescent="0.25">
      <c r="A1061" s="1621">
        <v>13.5</v>
      </c>
      <c r="B1061" s="1707" t="s">
        <v>541</v>
      </c>
      <c r="C1061" s="1709">
        <v>940360</v>
      </c>
      <c r="D1061" s="1701"/>
    </row>
    <row r="1062" spans="1:4" ht="15.75" thickBot="1" x14ac:dyDescent="0.3">
      <c r="A1062" s="1621">
        <v>13.5</v>
      </c>
      <c r="B1062" s="1707" t="s">
        <v>541</v>
      </c>
      <c r="C1062" s="1711">
        <v>940390</v>
      </c>
      <c r="D1062" s="1702" t="s">
        <v>1004</v>
      </c>
    </row>
    <row r="1063" spans="1:4" ht="15.75" thickTop="1" x14ac:dyDescent="0.25">
      <c r="A1063" s="1636">
        <v>13.6</v>
      </c>
      <c r="B1063" s="1637" t="s">
        <v>1000</v>
      </c>
      <c r="C1063" s="1638">
        <v>9406</v>
      </c>
      <c r="D1063" s="1702" t="s">
        <v>1015</v>
      </c>
    </row>
    <row r="1064" spans="1:4" x14ac:dyDescent="0.25">
      <c r="A1064" s="1616">
        <v>13.6</v>
      </c>
      <c r="B1064" s="1617" t="s">
        <v>43</v>
      </c>
      <c r="C1064" s="1712">
        <v>9406</v>
      </c>
      <c r="D1064" s="1702" t="s">
        <v>1015</v>
      </c>
    </row>
    <row r="1065" spans="1:4" x14ac:dyDescent="0.25">
      <c r="A1065" s="1652">
        <v>13.6</v>
      </c>
      <c r="B1065" s="1653" t="s">
        <v>372</v>
      </c>
      <c r="C1065" s="1713">
        <v>9406</v>
      </c>
      <c r="D1065" s="1702" t="s">
        <v>1004</v>
      </c>
    </row>
    <row r="1066" spans="1:4" ht="15.75" thickBot="1" x14ac:dyDescent="0.3">
      <c r="A1066" s="1655">
        <v>13.6</v>
      </c>
      <c r="B1066" s="1656" t="s">
        <v>541</v>
      </c>
      <c r="C1066" s="1657">
        <v>940610</v>
      </c>
      <c r="D1066" s="1701"/>
    </row>
    <row r="1067" spans="1:4" ht="15.75" thickTop="1" x14ac:dyDescent="0.25">
      <c r="A1067" s="1636">
        <v>13.7</v>
      </c>
      <c r="B1067" s="1667" t="s">
        <v>1000</v>
      </c>
      <c r="C1067" s="1676">
        <v>4404</v>
      </c>
      <c r="D1067" s="1618"/>
    </row>
    <row r="1068" spans="1:4" x14ac:dyDescent="0.25">
      <c r="A1068" s="1621">
        <v>13.7</v>
      </c>
      <c r="B1068" s="1653" t="s">
        <v>1000</v>
      </c>
      <c r="C1068" s="1625">
        <v>4405</v>
      </c>
      <c r="D1068" s="1618"/>
    </row>
    <row r="1069" spans="1:4" x14ac:dyDescent="0.25">
      <c r="A1069" s="1621">
        <v>13.7</v>
      </c>
      <c r="B1069" s="1653" t="s">
        <v>1000</v>
      </c>
      <c r="C1069" s="1625">
        <v>4413</v>
      </c>
      <c r="D1069" s="1618"/>
    </row>
    <row r="1070" spans="1:4" x14ac:dyDescent="0.25">
      <c r="A1070" s="1621">
        <v>13.7</v>
      </c>
      <c r="B1070" s="1653" t="s">
        <v>1000</v>
      </c>
      <c r="C1070" s="1625">
        <v>4417</v>
      </c>
      <c r="D1070" s="1618"/>
    </row>
    <row r="1071" spans="1:4" x14ac:dyDescent="0.25">
      <c r="A1071" s="1621">
        <v>13.7</v>
      </c>
      <c r="B1071" s="1653" t="s">
        <v>1000</v>
      </c>
      <c r="C1071" s="1625">
        <v>442110</v>
      </c>
      <c r="D1071" s="1618"/>
    </row>
    <row r="1072" spans="1:4" x14ac:dyDescent="0.25">
      <c r="A1072" s="1621">
        <v>13.7</v>
      </c>
      <c r="B1072" s="1653" t="s">
        <v>1000</v>
      </c>
      <c r="C1072" s="1629">
        <v>442190</v>
      </c>
      <c r="D1072" s="1702" t="s">
        <v>1004</v>
      </c>
    </row>
    <row r="1073" spans="1:4" x14ac:dyDescent="0.25">
      <c r="A1073" s="1621">
        <v>13.7</v>
      </c>
      <c r="B1073" s="1653" t="s">
        <v>43</v>
      </c>
      <c r="C1073" s="1625">
        <v>4404</v>
      </c>
      <c r="D1073" s="1618"/>
    </row>
    <row r="1074" spans="1:4" x14ac:dyDescent="0.25">
      <c r="A1074" s="1621">
        <v>13.7</v>
      </c>
      <c r="B1074" s="1653" t="s">
        <v>43</v>
      </c>
      <c r="C1074" s="1625">
        <v>4405</v>
      </c>
      <c r="D1074" s="1618"/>
    </row>
    <row r="1075" spans="1:4" x14ac:dyDescent="0.25">
      <c r="A1075" s="1621">
        <v>13.7</v>
      </c>
      <c r="B1075" s="1653" t="s">
        <v>43</v>
      </c>
      <c r="C1075" s="1625">
        <v>4413</v>
      </c>
      <c r="D1075" s="1618"/>
    </row>
    <row r="1076" spans="1:4" x14ac:dyDescent="0.25">
      <c r="A1076" s="1616">
        <v>13.7</v>
      </c>
      <c r="B1076" s="1617" t="s">
        <v>43</v>
      </c>
      <c r="C1076" s="1680">
        <v>4417</v>
      </c>
      <c r="D1076" s="1618" t="s">
        <v>1094</v>
      </c>
    </row>
    <row r="1077" spans="1:4" x14ac:dyDescent="0.25">
      <c r="A1077" s="1616">
        <v>13.7</v>
      </c>
      <c r="B1077" s="1617" t="s">
        <v>43</v>
      </c>
      <c r="C1077" s="1647">
        <v>442110</v>
      </c>
      <c r="D1077" s="1618" t="s">
        <v>1094</v>
      </c>
    </row>
    <row r="1078" spans="1:4" x14ac:dyDescent="0.25">
      <c r="A1078" s="1616">
        <v>13.7</v>
      </c>
      <c r="B1078" s="1617" t="s">
        <v>43</v>
      </c>
      <c r="C1078" s="1651">
        <v>442190</v>
      </c>
      <c r="D1078" s="1702" t="s">
        <v>1004</v>
      </c>
    </row>
    <row r="1079" spans="1:4" x14ac:dyDescent="0.25">
      <c r="A1079" s="1616">
        <v>13.7</v>
      </c>
      <c r="B1079" s="1617" t="s">
        <v>372</v>
      </c>
      <c r="C1079" s="1647">
        <v>4404</v>
      </c>
      <c r="D1079" s="1618"/>
    </row>
    <row r="1080" spans="1:4" x14ac:dyDescent="0.25">
      <c r="A1080" s="1616">
        <v>13.7</v>
      </c>
      <c r="B1080" s="1617" t="s">
        <v>372</v>
      </c>
      <c r="C1080" s="1647">
        <v>4405</v>
      </c>
      <c r="D1080" s="1618"/>
    </row>
    <row r="1081" spans="1:4" x14ac:dyDescent="0.25">
      <c r="A1081" s="1616">
        <v>13.7</v>
      </c>
      <c r="B1081" s="1617" t="s">
        <v>372</v>
      </c>
      <c r="C1081" s="1647">
        <v>4413</v>
      </c>
      <c r="D1081" s="1618"/>
    </row>
    <row r="1082" spans="1:4" x14ac:dyDescent="0.25">
      <c r="A1082" s="1616">
        <v>13.7</v>
      </c>
      <c r="B1082" s="1617" t="s">
        <v>372</v>
      </c>
      <c r="C1082" s="1647" t="s">
        <v>1097</v>
      </c>
      <c r="D1082" s="1618" t="s">
        <v>1094</v>
      </c>
    </row>
    <row r="1083" spans="1:4" x14ac:dyDescent="0.25">
      <c r="A1083" s="1616">
        <v>13.7</v>
      </c>
      <c r="B1083" s="1617" t="s">
        <v>372</v>
      </c>
      <c r="C1083" s="1647">
        <v>442110</v>
      </c>
      <c r="D1083" s="1618"/>
    </row>
    <row r="1084" spans="1:4" x14ac:dyDescent="0.25">
      <c r="A1084" s="1652">
        <v>13.7</v>
      </c>
      <c r="B1084" s="1653" t="s">
        <v>372</v>
      </c>
      <c r="C1084" s="1661">
        <v>442190</v>
      </c>
      <c r="D1084" s="1702" t="s">
        <v>1004</v>
      </c>
    </row>
    <row r="1085" spans="1:4" x14ac:dyDescent="0.25">
      <c r="A1085" s="1616">
        <v>13.7</v>
      </c>
      <c r="B1085" s="1653" t="s">
        <v>541</v>
      </c>
      <c r="C1085" s="1654">
        <v>4404</v>
      </c>
      <c r="D1085" s="1618"/>
    </row>
    <row r="1086" spans="1:4" x14ac:dyDescent="0.25">
      <c r="A1086" s="1652">
        <v>13.7</v>
      </c>
      <c r="B1086" s="1653" t="s">
        <v>541</v>
      </c>
      <c r="C1086" s="1654">
        <v>4405</v>
      </c>
      <c r="D1086" s="1618"/>
    </row>
    <row r="1087" spans="1:4" x14ac:dyDescent="0.25">
      <c r="A1087" s="1616">
        <v>13.7</v>
      </c>
      <c r="B1087" s="1653" t="s">
        <v>541</v>
      </c>
      <c r="C1087" s="1654">
        <v>4413</v>
      </c>
      <c r="D1087" s="1618"/>
    </row>
    <row r="1088" spans="1:4" x14ac:dyDescent="0.25">
      <c r="A1088" s="1652">
        <v>13.7</v>
      </c>
      <c r="B1088" s="1653" t="s">
        <v>541</v>
      </c>
      <c r="C1088" s="1654">
        <v>4417</v>
      </c>
      <c r="D1088" s="1618"/>
    </row>
    <row r="1089" spans="1:4" x14ac:dyDescent="0.25">
      <c r="A1089" s="1616">
        <v>13.7</v>
      </c>
      <c r="B1089" s="1653" t="s">
        <v>541</v>
      </c>
      <c r="C1089" s="1654">
        <v>442110</v>
      </c>
      <c r="D1089" s="1618"/>
    </row>
    <row r="1090" spans="1:4" ht="15.75" thickBot="1" x14ac:dyDescent="0.3">
      <c r="A1090" s="1652">
        <v>13.7</v>
      </c>
      <c r="B1090" s="1653" t="s">
        <v>541</v>
      </c>
      <c r="C1090" s="1674">
        <v>442199</v>
      </c>
      <c r="D1090" s="1618" t="s">
        <v>1094</v>
      </c>
    </row>
    <row r="1091" spans="1:4" ht="15.75" thickTop="1" x14ac:dyDescent="0.25">
      <c r="A1091" s="1636">
        <v>14.1</v>
      </c>
      <c r="B1091" s="1637" t="s">
        <v>1000</v>
      </c>
      <c r="C1091" s="1676">
        <v>4807</v>
      </c>
      <c r="D1091" s="1701"/>
    </row>
    <row r="1092" spans="1:4" x14ac:dyDescent="0.25">
      <c r="A1092" s="1616">
        <v>14.1</v>
      </c>
      <c r="B1092" s="1617" t="s">
        <v>43</v>
      </c>
      <c r="C1092" s="1647" t="s">
        <v>1098</v>
      </c>
      <c r="D1092" s="1701" t="s">
        <v>1094</v>
      </c>
    </row>
    <row r="1093" spans="1:4" x14ac:dyDescent="0.25">
      <c r="A1093" s="1652">
        <v>14.1</v>
      </c>
      <c r="B1093" s="1653" t="s">
        <v>372</v>
      </c>
      <c r="C1093" s="1654" t="s">
        <v>1098</v>
      </c>
      <c r="D1093" s="1701"/>
    </row>
    <row r="1094" spans="1:4" ht="15.75" thickBot="1" x14ac:dyDescent="0.3">
      <c r="A1094" s="1655">
        <v>14.1</v>
      </c>
      <c r="B1094" s="1656" t="s">
        <v>541</v>
      </c>
      <c r="C1094" s="1657" t="s">
        <v>1098</v>
      </c>
      <c r="D1094" s="1701" t="s">
        <v>1094</v>
      </c>
    </row>
    <row r="1095" spans="1:4" ht="15.75" thickTop="1" x14ac:dyDescent="0.25">
      <c r="A1095" s="1636">
        <v>14.2</v>
      </c>
      <c r="B1095" s="1637" t="s">
        <v>1000</v>
      </c>
      <c r="C1095" s="1676">
        <v>481110</v>
      </c>
      <c r="D1095" s="1701"/>
    </row>
    <row r="1096" spans="1:4" x14ac:dyDescent="0.25">
      <c r="A1096" s="1621">
        <v>14.2</v>
      </c>
      <c r="B1096" s="1622" t="s">
        <v>1000</v>
      </c>
      <c r="C1096" s="1625">
        <v>481141</v>
      </c>
      <c r="D1096" s="1701"/>
    </row>
    <row r="1097" spans="1:4" x14ac:dyDescent="0.25">
      <c r="A1097" s="1621">
        <v>14.2</v>
      </c>
      <c r="B1097" s="1622" t="s">
        <v>1000</v>
      </c>
      <c r="C1097" s="1625">
        <v>481149</v>
      </c>
      <c r="D1097" s="1701"/>
    </row>
    <row r="1098" spans="1:4" x14ac:dyDescent="0.25">
      <c r="A1098" s="1621">
        <v>14.2</v>
      </c>
      <c r="B1098" s="1622" t="s">
        <v>1000</v>
      </c>
      <c r="C1098" s="1625">
        <v>481160</v>
      </c>
      <c r="D1098" s="1701"/>
    </row>
    <row r="1099" spans="1:4" x14ac:dyDescent="0.25">
      <c r="A1099" s="1621">
        <v>14.2</v>
      </c>
      <c r="B1099" s="1622" t="s">
        <v>1000</v>
      </c>
      <c r="C1099" s="1625">
        <v>481190</v>
      </c>
      <c r="D1099" s="1701"/>
    </row>
    <row r="1100" spans="1:4" x14ac:dyDescent="0.25">
      <c r="A1100" s="1616">
        <v>14.2</v>
      </c>
      <c r="B1100" s="1617" t="s">
        <v>43</v>
      </c>
      <c r="C1100" s="1680">
        <v>481110</v>
      </c>
      <c r="D1100" s="1701" t="s">
        <v>1094</v>
      </c>
    </row>
    <row r="1101" spans="1:4" x14ac:dyDescent="0.25">
      <c r="A1101" s="1714">
        <v>14.2</v>
      </c>
      <c r="B1101" s="1715" t="s">
        <v>43</v>
      </c>
      <c r="C1101" s="1716">
        <v>481141</v>
      </c>
      <c r="D1101" s="1701" t="s">
        <v>1094</v>
      </c>
    </row>
    <row r="1102" spans="1:4" x14ac:dyDescent="0.25">
      <c r="A1102" s="1714">
        <v>14.2</v>
      </c>
      <c r="B1102" s="1715" t="s">
        <v>43</v>
      </c>
      <c r="C1102" s="1716">
        <v>481149</v>
      </c>
      <c r="D1102" s="1701" t="s">
        <v>1094</v>
      </c>
    </row>
    <row r="1103" spans="1:4" x14ac:dyDescent="0.25">
      <c r="A1103" s="1714">
        <v>14.2</v>
      </c>
      <c r="B1103" s="1715" t="s">
        <v>43</v>
      </c>
      <c r="C1103" s="1716">
        <v>481160</v>
      </c>
      <c r="D1103" s="1701" t="s">
        <v>1094</v>
      </c>
    </row>
    <row r="1104" spans="1:4" x14ac:dyDescent="0.25">
      <c r="A1104" s="1714">
        <v>14.2</v>
      </c>
      <c r="B1104" s="1715" t="s">
        <v>43</v>
      </c>
      <c r="C1104" s="1716">
        <v>481190</v>
      </c>
      <c r="D1104" s="1701" t="s">
        <v>1094</v>
      </c>
    </row>
    <row r="1105" spans="1:4" x14ac:dyDescent="0.25">
      <c r="A1105" s="1714">
        <v>14.2</v>
      </c>
      <c r="B1105" s="1715" t="s">
        <v>372</v>
      </c>
      <c r="C1105" s="1716">
        <v>481110</v>
      </c>
      <c r="D1105" s="1701" t="s">
        <v>1094</v>
      </c>
    </row>
    <row r="1106" spans="1:4" x14ac:dyDescent="0.25">
      <c r="A1106" s="1714">
        <v>14.2</v>
      </c>
      <c r="B1106" s="1715" t="s">
        <v>372</v>
      </c>
      <c r="C1106" s="1716">
        <v>481141</v>
      </c>
      <c r="D1106" s="1701" t="s">
        <v>1094</v>
      </c>
    </row>
    <row r="1107" spans="1:4" x14ac:dyDescent="0.25">
      <c r="A1107" s="1714">
        <v>14.2</v>
      </c>
      <c r="B1107" s="1715" t="s">
        <v>372</v>
      </c>
      <c r="C1107" s="1716">
        <v>481149</v>
      </c>
      <c r="D1107" s="1701" t="s">
        <v>1094</v>
      </c>
    </row>
    <row r="1108" spans="1:4" x14ac:dyDescent="0.25">
      <c r="A1108" s="1714">
        <v>14.2</v>
      </c>
      <c r="B1108" s="1715" t="s">
        <v>372</v>
      </c>
      <c r="C1108" s="1716">
        <v>481160</v>
      </c>
      <c r="D1108" s="1701" t="s">
        <v>1094</v>
      </c>
    </row>
    <row r="1109" spans="1:4" x14ac:dyDescent="0.25">
      <c r="A1109" s="1714">
        <v>14.2</v>
      </c>
      <c r="B1109" s="1715" t="s">
        <v>372</v>
      </c>
      <c r="C1109" s="1716">
        <v>481190</v>
      </c>
      <c r="D1109" s="1701"/>
    </row>
    <row r="1110" spans="1:4" x14ac:dyDescent="0.25">
      <c r="A1110" s="1714">
        <v>14.2</v>
      </c>
      <c r="B1110" s="1715" t="s">
        <v>541</v>
      </c>
      <c r="C1110" s="1717">
        <v>481110</v>
      </c>
      <c r="D1110" s="1701"/>
    </row>
    <row r="1111" spans="1:4" x14ac:dyDescent="0.25">
      <c r="A1111" s="1714">
        <v>14.2</v>
      </c>
      <c r="B1111" s="1715" t="s">
        <v>541</v>
      </c>
      <c r="C1111" s="1717">
        <v>481141</v>
      </c>
      <c r="D1111" s="1701"/>
    </row>
    <row r="1112" spans="1:4" x14ac:dyDescent="0.25">
      <c r="A1112" s="1714">
        <v>14.2</v>
      </c>
      <c r="B1112" s="1715" t="s">
        <v>541</v>
      </c>
      <c r="C1112" s="1717">
        <v>481149</v>
      </c>
      <c r="D1112" s="1701"/>
    </row>
    <row r="1113" spans="1:4" x14ac:dyDescent="0.25">
      <c r="A1113" s="1714">
        <v>14.2</v>
      </c>
      <c r="B1113" s="1715" t="s">
        <v>541</v>
      </c>
      <c r="C1113" s="1717">
        <v>481160</v>
      </c>
      <c r="D1113" s="1701"/>
    </row>
    <row r="1114" spans="1:4" ht="15.75" thickBot="1" x14ac:dyDescent="0.3">
      <c r="A1114" s="1714">
        <v>14.2</v>
      </c>
      <c r="B1114" s="1718" t="s">
        <v>541</v>
      </c>
      <c r="C1114" s="1719">
        <v>481190</v>
      </c>
      <c r="D1114" s="1701" t="s">
        <v>1094</v>
      </c>
    </row>
    <row r="1115" spans="1:4" ht="15.75" thickTop="1" x14ac:dyDescent="0.25">
      <c r="A1115" s="1720">
        <v>14.3</v>
      </c>
      <c r="B1115" s="1721" t="s">
        <v>1000</v>
      </c>
      <c r="C1115" s="1722">
        <v>4818</v>
      </c>
      <c r="D1115" s="1701"/>
    </row>
    <row r="1116" spans="1:4" x14ac:dyDescent="0.25">
      <c r="A1116" s="1714">
        <v>14.3</v>
      </c>
      <c r="B1116" s="1691" t="s">
        <v>43</v>
      </c>
      <c r="C1116" s="1692">
        <v>4818</v>
      </c>
      <c r="D1116" s="1701"/>
    </row>
    <row r="1117" spans="1:4" x14ac:dyDescent="0.25">
      <c r="A1117" s="1714">
        <v>14.3</v>
      </c>
      <c r="B1117" s="1715" t="s">
        <v>372</v>
      </c>
      <c r="C1117" s="1717">
        <v>4818</v>
      </c>
      <c r="D1117" s="1701"/>
    </row>
    <row r="1118" spans="1:4" ht="15.75" thickBot="1" x14ac:dyDescent="0.3">
      <c r="A1118" s="1714">
        <v>14.3</v>
      </c>
      <c r="B1118" s="1718" t="s">
        <v>541</v>
      </c>
      <c r="C1118" s="1719">
        <v>4818</v>
      </c>
      <c r="D1118" s="1701"/>
    </row>
    <row r="1119" spans="1:4" ht="15.75" thickTop="1" x14ac:dyDescent="0.25">
      <c r="A1119" s="1720">
        <v>14.4</v>
      </c>
      <c r="B1119" s="1721" t="s">
        <v>1000</v>
      </c>
      <c r="C1119" s="1722">
        <v>4819</v>
      </c>
      <c r="D1119" s="1701"/>
    </row>
    <row r="1120" spans="1:4" x14ac:dyDescent="0.25">
      <c r="A1120" s="1687">
        <v>14.4</v>
      </c>
      <c r="B1120" s="1688" t="s">
        <v>43</v>
      </c>
      <c r="C1120" s="1689">
        <v>4819</v>
      </c>
      <c r="D1120" s="1701"/>
    </row>
    <row r="1121" spans="1:4" x14ac:dyDescent="0.25">
      <c r="A1121" s="1714">
        <v>14.4</v>
      </c>
      <c r="B1121" s="1715" t="s">
        <v>372</v>
      </c>
      <c r="C1121" s="1717">
        <v>4819</v>
      </c>
      <c r="D1121" s="1701"/>
    </row>
    <row r="1122" spans="1:4" ht="15.75" thickBot="1" x14ac:dyDescent="0.3">
      <c r="A1122" s="1723">
        <v>14.4</v>
      </c>
      <c r="B1122" s="1718" t="s">
        <v>541</v>
      </c>
      <c r="C1122" s="1719">
        <v>4819</v>
      </c>
      <c r="D1122" s="1701"/>
    </row>
    <row r="1123" spans="1:4" ht="15.75" thickTop="1" x14ac:dyDescent="0.25">
      <c r="A1123" s="1720">
        <v>14.5</v>
      </c>
      <c r="B1123" s="1721" t="s">
        <v>1000</v>
      </c>
      <c r="C1123" s="1722">
        <v>4814</v>
      </c>
      <c r="D1123" s="1701"/>
    </row>
    <row r="1124" spans="1:4" x14ac:dyDescent="0.25">
      <c r="A1124" s="1714">
        <v>14.5</v>
      </c>
      <c r="B1124" s="1715" t="s">
        <v>1000</v>
      </c>
      <c r="C1124" s="1717">
        <v>4816</v>
      </c>
      <c r="D1124" s="1701"/>
    </row>
    <row r="1125" spans="1:4" x14ac:dyDescent="0.25">
      <c r="A1125" s="1714">
        <v>14.5</v>
      </c>
      <c r="B1125" s="1715" t="s">
        <v>1000</v>
      </c>
      <c r="C1125" s="1717">
        <v>4817</v>
      </c>
      <c r="D1125" s="1701"/>
    </row>
    <row r="1126" spans="1:4" x14ac:dyDescent="0.25">
      <c r="A1126" s="1714">
        <v>14.5</v>
      </c>
      <c r="B1126" s="1715" t="s">
        <v>1000</v>
      </c>
      <c r="C1126" s="1717">
        <v>4820</v>
      </c>
      <c r="D1126" s="1701"/>
    </row>
    <row r="1127" spans="1:4" x14ac:dyDescent="0.25">
      <c r="A1127" s="1714">
        <v>14.5</v>
      </c>
      <c r="B1127" s="1715" t="s">
        <v>1000</v>
      </c>
      <c r="C1127" s="1717">
        <v>4821</v>
      </c>
      <c r="D1127" s="1701"/>
    </row>
    <row r="1128" spans="1:4" x14ac:dyDescent="0.25">
      <c r="A1128" s="1714">
        <v>14.5</v>
      </c>
      <c r="B1128" s="1715" t="s">
        <v>1000</v>
      </c>
      <c r="C1128" s="1717">
        <v>4822</v>
      </c>
      <c r="D1128" s="1701"/>
    </row>
    <row r="1129" spans="1:4" x14ac:dyDescent="0.25">
      <c r="A1129" s="1714">
        <v>14.5</v>
      </c>
      <c r="B1129" s="1715" t="s">
        <v>1000</v>
      </c>
      <c r="C1129" s="1717">
        <v>4823</v>
      </c>
      <c r="D1129" s="1701"/>
    </row>
    <row r="1130" spans="1:4" x14ac:dyDescent="0.25">
      <c r="A1130" s="1724">
        <v>14.5</v>
      </c>
      <c r="B1130" s="1706" t="s">
        <v>43</v>
      </c>
      <c r="C1130" s="1725">
        <v>4814</v>
      </c>
      <c r="D1130" s="1701"/>
    </row>
    <row r="1131" spans="1:4" x14ac:dyDescent="0.25">
      <c r="A1131" s="1724">
        <v>14.5</v>
      </c>
      <c r="B1131" s="1706" t="s">
        <v>43</v>
      </c>
      <c r="C1131" s="1725">
        <v>4816</v>
      </c>
      <c r="D1131" s="1701"/>
    </row>
    <row r="1132" spans="1:4" x14ac:dyDescent="0.25">
      <c r="A1132" s="1724">
        <v>14.5</v>
      </c>
      <c r="B1132" s="1706" t="s">
        <v>43</v>
      </c>
      <c r="C1132" s="1725">
        <v>4817</v>
      </c>
      <c r="D1132" s="1701"/>
    </row>
    <row r="1133" spans="1:4" x14ac:dyDescent="0.25">
      <c r="A1133" s="1724">
        <v>14.5</v>
      </c>
      <c r="B1133" s="1706" t="s">
        <v>43</v>
      </c>
      <c r="C1133" s="1725">
        <v>4820</v>
      </c>
      <c r="D1133" s="1701" t="s">
        <v>1094</v>
      </c>
    </row>
    <row r="1134" spans="1:4" x14ac:dyDescent="0.25">
      <c r="A1134" s="1724">
        <v>14.5</v>
      </c>
      <c r="B1134" s="1706" t="s">
        <v>43</v>
      </c>
      <c r="C1134" s="1725">
        <v>4821</v>
      </c>
      <c r="D1134" s="1701"/>
    </row>
    <row r="1135" spans="1:4" x14ac:dyDescent="0.25">
      <c r="A1135" s="1724">
        <v>14.5</v>
      </c>
      <c r="B1135" s="1706" t="s">
        <v>43</v>
      </c>
      <c r="C1135" s="1725">
        <v>4822</v>
      </c>
      <c r="D1135" s="1701"/>
    </row>
    <row r="1136" spans="1:4" x14ac:dyDescent="0.25">
      <c r="A1136" s="1724">
        <v>14.5</v>
      </c>
      <c r="B1136" s="1706" t="s">
        <v>43</v>
      </c>
      <c r="C1136" s="1725">
        <v>4823</v>
      </c>
      <c r="D1136" s="1701"/>
    </row>
    <row r="1137" spans="1:4" x14ac:dyDescent="0.25">
      <c r="A1137" s="1724">
        <v>14.5</v>
      </c>
      <c r="B1137" s="1706" t="s">
        <v>372</v>
      </c>
      <c r="C1137" s="1725">
        <v>4814</v>
      </c>
      <c r="D1137" s="1701" t="s">
        <v>1094</v>
      </c>
    </row>
    <row r="1138" spans="1:4" x14ac:dyDescent="0.25">
      <c r="A1138" s="1724">
        <v>14.5</v>
      </c>
      <c r="B1138" s="1706" t="s">
        <v>372</v>
      </c>
      <c r="C1138" s="1725">
        <v>4816</v>
      </c>
      <c r="D1138" s="1701"/>
    </row>
    <row r="1139" spans="1:4" x14ac:dyDescent="0.25">
      <c r="A1139" s="1724">
        <v>14.5</v>
      </c>
      <c r="B1139" s="1706" t="s">
        <v>372</v>
      </c>
      <c r="C1139" s="1725">
        <v>4817</v>
      </c>
      <c r="D1139" s="1701"/>
    </row>
    <row r="1140" spans="1:4" x14ac:dyDescent="0.25">
      <c r="A1140" s="1724">
        <v>14.5</v>
      </c>
      <c r="B1140" s="1706" t="s">
        <v>372</v>
      </c>
      <c r="C1140" s="1725">
        <v>4820</v>
      </c>
      <c r="D1140" s="1701"/>
    </row>
    <row r="1141" spans="1:4" x14ac:dyDescent="0.25">
      <c r="A1141" s="1724">
        <v>14.5</v>
      </c>
      <c r="B1141" s="1706" t="s">
        <v>372</v>
      </c>
      <c r="C1141" s="1725">
        <v>4821</v>
      </c>
      <c r="D1141" s="1701"/>
    </row>
    <row r="1142" spans="1:4" x14ac:dyDescent="0.25">
      <c r="A1142" s="1724">
        <v>14.5</v>
      </c>
      <c r="B1142" s="1706" t="s">
        <v>372</v>
      </c>
      <c r="C1142" s="1725">
        <v>4822</v>
      </c>
      <c r="D1142" s="1701"/>
    </row>
    <row r="1143" spans="1:4" x14ac:dyDescent="0.25">
      <c r="A1143" s="1724">
        <v>14.5</v>
      </c>
      <c r="B1143" s="1706" t="s">
        <v>372</v>
      </c>
      <c r="C1143" s="1725">
        <v>4823</v>
      </c>
      <c r="D1143" s="1701"/>
    </row>
    <row r="1144" spans="1:4" x14ac:dyDescent="0.25">
      <c r="A1144" s="1724">
        <v>14.5</v>
      </c>
      <c r="B1144" s="1706" t="s">
        <v>541</v>
      </c>
      <c r="C1144" s="1725">
        <v>4814</v>
      </c>
      <c r="D1144" s="1701"/>
    </row>
    <row r="1145" spans="1:4" x14ac:dyDescent="0.25">
      <c r="A1145" s="1724">
        <v>14.5</v>
      </c>
      <c r="B1145" s="1706" t="s">
        <v>541</v>
      </c>
      <c r="C1145" s="1725">
        <v>4816</v>
      </c>
      <c r="D1145" s="1701"/>
    </row>
    <row r="1146" spans="1:4" x14ac:dyDescent="0.25">
      <c r="A1146" s="1724">
        <v>14.5</v>
      </c>
      <c r="B1146" s="1706" t="s">
        <v>541</v>
      </c>
      <c r="C1146" s="1725">
        <v>4817</v>
      </c>
      <c r="D1146" s="1701"/>
    </row>
    <row r="1147" spans="1:4" x14ac:dyDescent="0.25">
      <c r="A1147" s="1724">
        <v>14.5</v>
      </c>
      <c r="B1147" s="1706" t="s">
        <v>541</v>
      </c>
      <c r="C1147" s="1725">
        <v>4820</v>
      </c>
      <c r="D1147" s="1701"/>
    </row>
    <row r="1148" spans="1:4" x14ac:dyDescent="0.25">
      <c r="A1148" s="1724">
        <v>14.5</v>
      </c>
      <c r="B1148" s="1706" t="s">
        <v>541</v>
      </c>
      <c r="C1148" s="1725">
        <v>4821</v>
      </c>
      <c r="D1148" s="1701"/>
    </row>
    <row r="1149" spans="1:4" x14ac:dyDescent="0.25">
      <c r="A1149" s="1724">
        <v>14.5</v>
      </c>
      <c r="B1149" s="1706" t="s">
        <v>541</v>
      </c>
      <c r="C1149" s="1725">
        <v>4822</v>
      </c>
      <c r="D1149" s="1701"/>
    </row>
    <row r="1150" spans="1:4" ht="15.75" thickBot="1" x14ac:dyDescent="0.3">
      <c r="A1150" s="1693">
        <v>14.5</v>
      </c>
      <c r="B1150" s="1694" t="s">
        <v>541</v>
      </c>
      <c r="C1150" s="1695">
        <v>4823</v>
      </c>
      <c r="D1150" s="1701"/>
    </row>
    <row r="1151" spans="1:4" ht="15.75" thickTop="1" x14ac:dyDescent="0.25">
      <c r="A1151" s="1714" t="s">
        <v>515</v>
      </c>
      <c r="B1151" s="1715" t="s">
        <v>1000</v>
      </c>
      <c r="C1151" s="1726">
        <v>482390</v>
      </c>
      <c r="D1151" s="1702" t="s">
        <v>1004</v>
      </c>
    </row>
    <row r="1152" spans="1:4" x14ac:dyDescent="0.25">
      <c r="A1152" s="1727" t="s">
        <v>515</v>
      </c>
      <c r="B1152" s="1706" t="s">
        <v>43</v>
      </c>
      <c r="C1152" s="1728" t="s">
        <v>1099</v>
      </c>
      <c r="D1152" s="1702" t="s">
        <v>1004</v>
      </c>
    </row>
    <row r="1153" spans="1:4" x14ac:dyDescent="0.25">
      <c r="A1153" s="1729" t="s">
        <v>515</v>
      </c>
      <c r="B1153" s="1707" t="s">
        <v>372</v>
      </c>
      <c r="C1153" s="1710" t="s">
        <v>1099</v>
      </c>
      <c r="D1153" s="1702" t="s">
        <v>1004</v>
      </c>
    </row>
    <row r="1154" spans="1:4" ht="15.75" thickBot="1" x14ac:dyDescent="0.3">
      <c r="A1154" s="1730" t="s">
        <v>515</v>
      </c>
      <c r="B1154" s="1694" t="s">
        <v>541</v>
      </c>
      <c r="C1154" s="1711" t="s">
        <v>1099</v>
      </c>
      <c r="D1154" s="1702" t="s">
        <v>1015</v>
      </c>
    </row>
    <row r="1155" spans="1:4" ht="15.75" thickTop="1" x14ac:dyDescent="0.25">
      <c r="A1155" s="1720" t="s">
        <v>517</v>
      </c>
      <c r="B1155" s="1721" t="s">
        <v>1000</v>
      </c>
      <c r="C1155" s="1722">
        <v>482370</v>
      </c>
      <c r="D1155" s="1701"/>
    </row>
    <row r="1156" spans="1:4" x14ac:dyDescent="0.25">
      <c r="A1156" s="1727" t="s">
        <v>517</v>
      </c>
      <c r="B1156" s="1706" t="s">
        <v>43</v>
      </c>
      <c r="C1156" s="1725" t="s">
        <v>1100</v>
      </c>
      <c r="D1156" s="1701" t="s">
        <v>1094</v>
      </c>
    </row>
    <row r="1157" spans="1:4" x14ac:dyDescent="0.25">
      <c r="A1157" s="1729" t="s">
        <v>517</v>
      </c>
      <c r="B1157" s="1707" t="s">
        <v>372</v>
      </c>
      <c r="C1157" s="1709" t="s">
        <v>1100</v>
      </c>
      <c r="D1157" s="1701"/>
    </row>
    <row r="1158" spans="1:4" ht="15.75" thickBot="1" x14ac:dyDescent="0.3">
      <c r="A1158" s="1730" t="s">
        <v>517</v>
      </c>
      <c r="B1158" s="1694" t="s">
        <v>541</v>
      </c>
      <c r="C1158" s="1695" t="s">
        <v>1100</v>
      </c>
      <c r="D1158" s="1701" t="s">
        <v>1094</v>
      </c>
    </row>
    <row r="1159" spans="1:4" ht="15.75" thickTop="1" x14ac:dyDescent="0.25">
      <c r="A1159" s="1720" t="s">
        <v>519</v>
      </c>
      <c r="B1159" s="1721" t="s">
        <v>1000</v>
      </c>
      <c r="C1159" s="1722" t="s">
        <v>1101</v>
      </c>
      <c r="D1159" s="1701"/>
    </row>
    <row r="1160" spans="1:4" x14ac:dyDescent="0.25">
      <c r="A1160" s="1727" t="s">
        <v>519</v>
      </c>
      <c r="B1160" s="1706" t="s">
        <v>43</v>
      </c>
      <c r="C1160" s="1725" t="s">
        <v>1101</v>
      </c>
      <c r="D1160" s="1701" t="s">
        <v>1094</v>
      </c>
    </row>
    <row r="1161" spans="1:4" x14ac:dyDescent="0.25">
      <c r="A1161" s="1729" t="s">
        <v>519</v>
      </c>
      <c r="B1161" s="1707" t="s">
        <v>372</v>
      </c>
      <c r="C1161" s="1709" t="s">
        <v>1101</v>
      </c>
      <c r="D1161" s="1731"/>
    </row>
    <row r="1162" spans="1:4" ht="15.75" thickBot="1" x14ac:dyDescent="0.3">
      <c r="A1162" s="1730" t="s">
        <v>519</v>
      </c>
      <c r="B1162" s="1694" t="s">
        <v>541</v>
      </c>
      <c r="C1162" s="1695" t="s">
        <v>1101</v>
      </c>
      <c r="D1162" s="1732" t="s">
        <v>1094</v>
      </c>
    </row>
    <row r="1163" spans="1:4" ht="15.75" thickTop="1" x14ac:dyDescent="0.25">
      <c r="A1163" s="1714">
        <v>12.6</v>
      </c>
      <c r="B1163" s="1715" t="s">
        <v>1000</v>
      </c>
      <c r="C1163" s="1726">
        <v>482110</v>
      </c>
      <c r="D1163" s="1702" t="s">
        <v>1015</v>
      </c>
    </row>
    <row r="1164" spans="1:4" x14ac:dyDescent="0.25">
      <c r="A1164" s="1714">
        <v>12.6</v>
      </c>
      <c r="B1164" s="1715" t="s">
        <v>1000</v>
      </c>
      <c r="C1164" s="1726">
        <v>482190</v>
      </c>
      <c r="D1164" s="1702" t="s">
        <v>1015</v>
      </c>
    </row>
    <row r="1165" spans="1:4" x14ac:dyDescent="0.25">
      <c r="A1165" s="1714">
        <v>12.6</v>
      </c>
      <c r="B1165" s="1715" t="s">
        <v>1000</v>
      </c>
      <c r="C1165" s="1726">
        <v>482210</v>
      </c>
      <c r="D1165" s="1702" t="s">
        <v>1015</v>
      </c>
    </row>
    <row r="1166" spans="1:4" x14ac:dyDescent="0.25">
      <c r="A1166" s="1714">
        <v>12.6</v>
      </c>
      <c r="B1166" s="1715" t="s">
        <v>1000</v>
      </c>
      <c r="C1166" s="1726">
        <v>482290</v>
      </c>
      <c r="D1166" s="1702" t="s">
        <v>1015</v>
      </c>
    </row>
    <row r="1167" spans="1:4" x14ac:dyDescent="0.25">
      <c r="A1167" s="1714">
        <v>12.6</v>
      </c>
      <c r="B1167" s="1715" t="s">
        <v>1000</v>
      </c>
      <c r="C1167" s="1726">
        <v>482312</v>
      </c>
      <c r="D1167" s="1702" t="s">
        <v>1015</v>
      </c>
    </row>
    <row r="1168" spans="1:4" x14ac:dyDescent="0.25">
      <c r="A1168" s="1714">
        <v>12.6</v>
      </c>
      <c r="B1168" s="1715" t="s">
        <v>1000</v>
      </c>
      <c r="C1168" s="1726">
        <v>482319</v>
      </c>
      <c r="D1168" s="1702" t="s">
        <v>1015</v>
      </c>
    </row>
    <row r="1169" spans="1:4" x14ac:dyDescent="0.25">
      <c r="A1169" s="1714">
        <v>12.6</v>
      </c>
      <c r="B1169" s="1715" t="s">
        <v>1000</v>
      </c>
      <c r="C1169" s="1726">
        <v>482320</v>
      </c>
      <c r="D1169" s="1702" t="s">
        <v>1015</v>
      </c>
    </row>
    <row r="1170" spans="1:4" x14ac:dyDescent="0.25">
      <c r="A1170" s="1714">
        <v>12.6</v>
      </c>
      <c r="B1170" s="1715" t="s">
        <v>1000</v>
      </c>
      <c r="C1170" s="1726">
        <v>482340</v>
      </c>
      <c r="D1170" s="1702" t="s">
        <v>1015</v>
      </c>
    </row>
    <row r="1171" spans="1:4" x14ac:dyDescent="0.25">
      <c r="A1171" s="1714">
        <v>12.6</v>
      </c>
      <c r="B1171" s="1715" t="s">
        <v>1000</v>
      </c>
      <c r="C1171" s="1726">
        <v>482360</v>
      </c>
      <c r="D1171" s="1702" t="s">
        <v>1015</v>
      </c>
    </row>
    <row r="1172" spans="1:4" x14ac:dyDescent="0.25">
      <c r="A1172" s="1714">
        <v>12.6</v>
      </c>
      <c r="B1172" s="1715" t="s">
        <v>1000</v>
      </c>
      <c r="C1172" s="1726">
        <v>482370</v>
      </c>
      <c r="D1172" s="1702" t="s">
        <v>1015</v>
      </c>
    </row>
    <row r="1173" spans="1:4" x14ac:dyDescent="0.25">
      <c r="A1173" s="1714">
        <v>12.6</v>
      </c>
      <c r="B1173" s="1715" t="s">
        <v>1000</v>
      </c>
      <c r="C1173" s="1726">
        <v>482390</v>
      </c>
      <c r="D1173" s="1702" t="s">
        <v>1015</v>
      </c>
    </row>
    <row r="1174" spans="1:4" x14ac:dyDescent="0.25">
      <c r="A1174" s="1714">
        <v>12.6</v>
      </c>
      <c r="B1174" s="1715" t="s">
        <v>1000</v>
      </c>
      <c r="C1174" s="1726">
        <v>480210</v>
      </c>
      <c r="D1174" s="1702" t="s">
        <v>1015</v>
      </c>
    </row>
    <row r="1175" spans="1:4" x14ac:dyDescent="0.25">
      <c r="A1175" s="1714">
        <v>12.6</v>
      </c>
      <c r="B1175" s="1715" t="s">
        <v>1000</v>
      </c>
      <c r="C1175" s="1726">
        <v>480220</v>
      </c>
      <c r="D1175" s="1702" t="s">
        <v>1015</v>
      </c>
    </row>
    <row r="1176" spans="1:4" x14ac:dyDescent="0.25">
      <c r="A1176" s="1714">
        <v>12.6</v>
      </c>
      <c r="B1176" s="1715" t="s">
        <v>1000</v>
      </c>
      <c r="C1176" s="1726">
        <v>480230</v>
      </c>
      <c r="D1176" s="1702" t="s">
        <v>1015</v>
      </c>
    </row>
    <row r="1177" spans="1:4" x14ac:dyDescent="0.25">
      <c r="A1177" s="1714">
        <v>12.6</v>
      </c>
      <c r="B1177" s="1715" t="s">
        <v>1000</v>
      </c>
      <c r="C1177" s="1726">
        <v>480240</v>
      </c>
      <c r="D1177" s="1702" t="s">
        <v>1015</v>
      </c>
    </row>
    <row r="1178" spans="1:4" x14ac:dyDescent="0.25">
      <c r="A1178" s="1714">
        <v>12.6</v>
      </c>
      <c r="B1178" s="1715" t="s">
        <v>1000</v>
      </c>
      <c r="C1178" s="1726">
        <v>480254</v>
      </c>
      <c r="D1178" s="1702" t="s">
        <v>1015</v>
      </c>
    </row>
    <row r="1179" spans="1:4" x14ac:dyDescent="0.25">
      <c r="A1179" s="1714">
        <v>12.6</v>
      </c>
      <c r="B1179" s="1715" t="s">
        <v>1000</v>
      </c>
      <c r="C1179" s="1726">
        <v>480255</v>
      </c>
      <c r="D1179" s="1702" t="s">
        <v>1015</v>
      </c>
    </row>
    <row r="1180" spans="1:4" x14ac:dyDescent="0.25">
      <c r="A1180" s="1714">
        <v>12.6</v>
      </c>
      <c r="B1180" s="1715" t="s">
        <v>1000</v>
      </c>
      <c r="C1180" s="1726">
        <v>480256</v>
      </c>
      <c r="D1180" s="1702" t="s">
        <v>1015</v>
      </c>
    </row>
    <row r="1181" spans="1:4" x14ac:dyDescent="0.25">
      <c r="A1181" s="1714">
        <v>12.6</v>
      </c>
      <c r="B1181" s="1715" t="s">
        <v>1000</v>
      </c>
      <c r="C1181" s="1726">
        <v>480257</v>
      </c>
      <c r="D1181" s="1702" t="s">
        <v>1015</v>
      </c>
    </row>
    <row r="1182" spans="1:4" x14ac:dyDescent="0.25">
      <c r="A1182" s="1714">
        <v>12.6</v>
      </c>
      <c r="B1182" s="1715" t="s">
        <v>1000</v>
      </c>
      <c r="C1182" s="1726">
        <v>480258</v>
      </c>
      <c r="D1182" s="1702" t="s">
        <v>1015</v>
      </c>
    </row>
    <row r="1183" spans="1:4" x14ac:dyDescent="0.25">
      <c r="A1183" s="1714">
        <v>12.6</v>
      </c>
      <c r="B1183" s="1715" t="s">
        <v>1000</v>
      </c>
      <c r="C1183" s="1726">
        <v>480261</v>
      </c>
      <c r="D1183" s="1702" t="s">
        <v>1015</v>
      </c>
    </row>
    <row r="1184" spans="1:4" x14ac:dyDescent="0.25">
      <c r="A1184" s="1714">
        <v>12.6</v>
      </c>
      <c r="B1184" s="1715" t="s">
        <v>1000</v>
      </c>
      <c r="C1184" s="1726" t="s">
        <v>1102</v>
      </c>
      <c r="D1184" s="1702" t="s">
        <v>1015</v>
      </c>
    </row>
    <row r="1185" spans="1:4" x14ac:dyDescent="0.25">
      <c r="A1185" s="1714">
        <v>12.6</v>
      </c>
      <c r="B1185" s="1715" t="s">
        <v>1000</v>
      </c>
      <c r="C1185" s="1726" t="s">
        <v>1103</v>
      </c>
      <c r="D1185" s="1702" t="s">
        <v>1015</v>
      </c>
    </row>
    <row r="1186" spans="1:4" x14ac:dyDescent="0.25">
      <c r="A1186" s="1714">
        <v>12.6</v>
      </c>
      <c r="B1186" s="1715" t="s">
        <v>1000</v>
      </c>
      <c r="C1186" s="1726">
        <v>481013</v>
      </c>
      <c r="D1186" s="1702" t="s">
        <v>1015</v>
      </c>
    </row>
    <row r="1187" spans="1:4" x14ac:dyDescent="0.25">
      <c r="A1187" s="1714">
        <v>12.6</v>
      </c>
      <c r="B1187" s="1715" t="s">
        <v>1000</v>
      </c>
      <c r="C1187" s="1726">
        <v>481014</v>
      </c>
      <c r="D1187" s="1702" t="s">
        <v>1015</v>
      </c>
    </row>
    <row r="1188" spans="1:4" x14ac:dyDescent="0.25">
      <c r="A1188" s="1714">
        <v>12.6</v>
      </c>
      <c r="B1188" s="1715" t="s">
        <v>1000</v>
      </c>
      <c r="C1188" s="1726">
        <v>481019</v>
      </c>
      <c r="D1188" s="1702" t="s">
        <v>1015</v>
      </c>
    </row>
    <row r="1189" spans="1:4" x14ac:dyDescent="0.25">
      <c r="A1189" s="1714">
        <v>12.6</v>
      </c>
      <c r="B1189" s="1715" t="s">
        <v>1000</v>
      </c>
      <c r="C1189" s="1726">
        <v>481022</v>
      </c>
      <c r="D1189" s="1702" t="s">
        <v>1015</v>
      </c>
    </row>
    <row r="1190" spans="1:4" x14ac:dyDescent="0.25">
      <c r="A1190" s="1714">
        <v>12.6</v>
      </c>
      <c r="B1190" s="1715" t="s">
        <v>1000</v>
      </c>
      <c r="C1190" s="1726">
        <v>481029</v>
      </c>
      <c r="D1190" s="1702" t="s">
        <v>1015</v>
      </c>
    </row>
    <row r="1191" spans="1:4" x14ac:dyDescent="0.25">
      <c r="A1191" s="1714">
        <v>12.6</v>
      </c>
      <c r="B1191" s="1715" t="s">
        <v>1000</v>
      </c>
      <c r="C1191" s="1726">
        <v>481031</v>
      </c>
      <c r="D1191" s="1702" t="s">
        <v>1015</v>
      </c>
    </row>
    <row r="1192" spans="1:4" x14ac:dyDescent="0.25">
      <c r="A1192" s="1714">
        <v>12.6</v>
      </c>
      <c r="B1192" s="1715" t="s">
        <v>1000</v>
      </c>
      <c r="C1192" s="1726">
        <v>481032</v>
      </c>
      <c r="D1192" s="1702" t="s">
        <v>1015</v>
      </c>
    </row>
    <row r="1193" spans="1:4" x14ac:dyDescent="0.25">
      <c r="A1193" s="1714">
        <v>12.6</v>
      </c>
      <c r="B1193" s="1715" t="s">
        <v>1000</v>
      </c>
      <c r="C1193" s="1726">
        <v>481039</v>
      </c>
      <c r="D1193" s="1702" t="s">
        <v>1015</v>
      </c>
    </row>
    <row r="1194" spans="1:4" x14ac:dyDescent="0.25">
      <c r="A1194" s="1714">
        <v>12.6</v>
      </c>
      <c r="B1194" s="1715" t="s">
        <v>1000</v>
      </c>
      <c r="C1194" s="1726">
        <v>481092</v>
      </c>
      <c r="D1194" s="1702" t="s">
        <v>1015</v>
      </c>
    </row>
    <row r="1195" spans="1:4" x14ac:dyDescent="0.25">
      <c r="A1195" s="1714">
        <v>12.6</v>
      </c>
      <c r="B1195" s="1715" t="s">
        <v>1000</v>
      </c>
      <c r="C1195" s="1726" t="s">
        <v>1104</v>
      </c>
      <c r="D1195" s="1702" t="s">
        <v>1015</v>
      </c>
    </row>
    <row r="1196" spans="1:4" x14ac:dyDescent="0.25">
      <c r="A1196" s="1727" t="s">
        <v>1105</v>
      </c>
      <c r="B1196" s="1706" t="s">
        <v>43</v>
      </c>
      <c r="C1196" s="1725">
        <v>481410</v>
      </c>
      <c r="D1196" s="1701"/>
    </row>
    <row r="1197" spans="1:4" x14ac:dyDescent="0.25">
      <c r="A1197" s="1727" t="s">
        <v>1105</v>
      </c>
      <c r="B1197" s="1706" t="s">
        <v>43</v>
      </c>
      <c r="C1197" s="1725">
        <v>481420</v>
      </c>
      <c r="D1197" s="1701"/>
    </row>
    <row r="1198" spans="1:4" x14ac:dyDescent="0.25">
      <c r="A1198" s="1727" t="s">
        <v>1105</v>
      </c>
      <c r="B1198" s="1706" t="s">
        <v>43</v>
      </c>
      <c r="C1198" s="1725">
        <v>481490</v>
      </c>
      <c r="D1198" s="1701"/>
    </row>
    <row r="1199" spans="1:4" x14ac:dyDescent="0.25">
      <c r="A1199" s="1727" t="s">
        <v>1105</v>
      </c>
      <c r="B1199" s="1706" t="s">
        <v>43</v>
      </c>
      <c r="C1199" s="1725">
        <v>481710</v>
      </c>
      <c r="D1199" s="1701"/>
    </row>
    <row r="1200" spans="1:4" x14ac:dyDescent="0.25">
      <c r="A1200" s="1727" t="s">
        <v>1105</v>
      </c>
      <c r="B1200" s="1706" t="s">
        <v>43</v>
      </c>
      <c r="C1200" s="1725">
        <v>481720</v>
      </c>
      <c r="D1200" s="1701"/>
    </row>
    <row r="1201" spans="1:4" x14ac:dyDescent="0.25">
      <c r="A1201" s="1727" t="s">
        <v>1105</v>
      </c>
      <c r="B1201" s="1706" t="s">
        <v>43</v>
      </c>
      <c r="C1201" s="1725">
        <v>481730</v>
      </c>
      <c r="D1201" s="1701"/>
    </row>
    <row r="1202" spans="1:4" x14ac:dyDescent="0.25">
      <c r="A1202" s="1727" t="s">
        <v>1105</v>
      </c>
      <c r="B1202" s="1706" t="s">
        <v>43</v>
      </c>
      <c r="C1202" s="1725">
        <v>482010</v>
      </c>
      <c r="D1202" s="1701" t="s">
        <v>1094</v>
      </c>
    </row>
    <row r="1203" spans="1:4" x14ac:dyDescent="0.25">
      <c r="A1203" s="1727" t="s">
        <v>1105</v>
      </c>
      <c r="B1203" s="1706" t="s">
        <v>43</v>
      </c>
      <c r="C1203" s="1725">
        <v>482020</v>
      </c>
      <c r="D1203" s="1701"/>
    </row>
    <row r="1204" spans="1:4" x14ac:dyDescent="0.25">
      <c r="A1204" s="1727" t="s">
        <v>1105</v>
      </c>
      <c r="B1204" s="1706" t="s">
        <v>43</v>
      </c>
      <c r="C1204" s="1725">
        <v>482030</v>
      </c>
      <c r="D1204" s="1701"/>
    </row>
    <row r="1205" spans="1:4" x14ac:dyDescent="0.25">
      <c r="A1205" s="1727" t="s">
        <v>1105</v>
      </c>
      <c r="B1205" s="1706" t="s">
        <v>43</v>
      </c>
      <c r="C1205" s="1725">
        <v>482040</v>
      </c>
      <c r="D1205" s="1701"/>
    </row>
    <row r="1206" spans="1:4" x14ac:dyDescent="0.25">
      <c r="A1206" s="1727" t="s">
        <v>1105</v>
      </c>
      <c r="B1206" s="1706" t="s">
        <v>43</v>
      </c>
      <c r="C1206" s="1725">
        <v>482050</v>
      </c>
      <c r="D1206" s="1701"/>
    </row>
    <row r="1207" spans="1:4" x14ac:dyDescent="0.25">
      <c r="A1207" s="1727" t="s">
        <v>1105</v>
      </c>
      <c r="B1207" s="1706" t="s">
        <v>43</v>
      </c>
      <c r="C1207" s="1725">
        <v>482090</v>
      </c>
      <c r="D1207" s="1701"/>
    </row>
    <row r="1208" spans="1:4" x14ac:dyDescent="0.25">
      <c r="A1208" s="1727" t="s">
        <v>1105</v>
      </c>
      <c r="B1208" s="1706" t="s">
        <v>43</v>
      </c>
      <c r="C1208" s="1725">
        <v>482110</v>
      </c>
      <c r="D1208" s="1701"/>
    </row>
    <row r="1209" spans="1:4" x14ac:dyDescent="0.25">
      <c r="A1209" s="1724">
        <v>12.6</v>
      </c>
      <c r="B1209" s="1706" t="s">
        <v>43</v>
      </c>
      <c r="C1209" s="1725">
        <v>482190</v>
      </c>
      <c r="D1209" s="1701"/>
    </row>
    <row r="1210" spans="1:4" x14ac:dyDescent="0.25">
      <c r="A1210" s="1724">
        <v>12.6</v>
      </c>
      <c r="B1210" s="1706" t="s">
        <v>43</v>
      </c>
      <c r="C1210" s="1725">
        <v>482210</v>
      </c>
      <c r="D1210" s="1701"/>
    </row>
    <row r="1211" spans="1:4" x14ac:dyDescent="0.25">
      <c r="A1211" s="1724">
        <v>12.6</v>
      </c>
      <c r="B1211" s="1706" t="s">
        <v>43</v>
      </c>
      <c r="C1211" s="1725">
        <v>482290</v>
      </c>
      <c r="D1211" s="1701"/>
    </row>
    <row r="1212" spans="1:4" x14ac:dyDescent="0.25">
      <c r="A1212" s="1724">
        <v>12.6</v>
      </c>
      <c r="B1212" s="1706" t="s">
        <v>43</v>
      </c>
      <c r="C1212" s="1725">
        <v>482320</v>
      </c>
      <c r="D1212" s="1701"/>
    </row>
    <row r="1213" spans="1:4" x14ac:dyDescent="0.25">
      <c r="A1213" s="1724">
        <v>12.6</v>
      </c>
      <c r="B1213" s="1706" t="s">
        <v>43</v>
      </c>
      <c r="C1213" s="1725">
        <v>482340</v>
      </c>
      <c r="D1213" s="1701"/>
    </row>
    <row r="1214" spans="1:4" x14ac:dyDescent="0.25">
      <c r="A1214" s="1724">
        <v>12.6</v>
      </c>
      <c r="B1214" s="1706" t="s">
        <v>43</v>
      </c>
      <c r="C1214" s="1725">
        <v>482361</v>
      </c>
      <c r="D1214" s="1701"/>
    </row>
    <row r="1215" spans="1:4" x14ac:dyDescent="0.25">
      <c r="A1215" s="1724">
        <v>12.6</v>
      </c>
      <c r="B1215" s="1706" t="s">
        <v>43</v>
      </c>
      <c r="C1215" s="1725">
        <v>482369</v>
      </c>
      <c r="D1215" s="1701"/>
    </row>
    <row r="1216" spans="1:4" x14ac:dyDescent="0.25">
      <c r="A1216" s="1724">
        <v>12.6</v>
      </c>
      <c r="B1216" s="1706" t="s">
        <v>43</v>
      </c>
      <c r="C1216" s="1725">
        <v>482370</v>
      </c>
      <c r="D1216" s="1701"/>
    </row>
    <row r="1217" spans="1:4" x14ac:dyDescent="0.25">
      <c r="A1217" s="1724">
        <v>12.6</v>
      </c>
      <c r="B1217" s="1706" t="s">
        <v>43</v>
      </c>
      <c r="C1217" s="1725">
        <v>482390</v>
      </c>
      <c r="D1217" s="1701"/>
    </row>
    <row r="1218" spans="1:4" x14ac:dyDescent="0.25">
      <c r="A1218" s="1727" t="s">
        <v>1105</v>
      </c>
      <c r="B1218" s="1706" t="s">
        <v>372</v>
      </c>
      <c r="C1218" s="1725">
        <v>481420</v>
      </c>
      <c r="D1218" s="1701" t="s">
        <v>1094</v>
      </c>
    </row>
    <row r="1219" spans="1:4" x14ac:dyDescent="0.25">
      <c r="A1219" s="1727" t="s">
        <v>1105</v>
      </c>
      <c r="B1219" s="1706" t="s">
        <v>372</v>
      </c>
      <c r="C1219" s="1725">
        <v>481490</v>
      </c>
      <c r="D1219" s="1701"/>
    </row>
    <row r="1220" spans="1:4" x14ac:dyDescent="0.25">
      <c r="A1220" s="1727" t="s">
        <v>1105</v>
      </c>
      <c r="B1220" s="1706" t="s">
        <v>372</v>
      </c>
      <c r="C1220" s="1725">
        <v>481710</v>
      </c>
      <c r="D1220" s="1701"/>
    </row>
    <row r="1221" spans="1:4" x14ac:dyDescent="0.25">
      <c r="A1221" s="1727" t="s">
        <v>1105</v>
      </c>
      <c r="B1221" s="1706" t="s">
        <v>372</v>
      </c>
      <c r="C1221" s="1725">
        <v>481720</v>
      </c>
      <c r="D1221" s="1701"/>
    </row>
    <row r="1222" spans="1:4" x14ac:dyDescent="0.25">
      <c r="A1222" s="1727" t="s">
        <v>1105</v>
      </c>
      <c r="B1222" s="1706" t="s">
        <v>372</v>
      </c>
      <c r="C1222" s="1725">
        <v>481730</v>
      </c>
      <c r="D1222" s="1701"/>
    </row>
    <row r="1223" spans="1:4" x14ac:dyDescent="0.25">
      <c r="A1223" s="1727" t="s">
        <v>1105</v>
      </c>
      <c r="B1223" s="1706" t="s">
        <v>372</v>
      </c>
      <c r="C1223" s="1725">
        <v>482020</v>
      </c>
      <c r="D1223" s="1701"/>
    </row>
    <row r="1224" spans="1:4" x14ac:dyDescent="0.25">
      <c r="A1224" s="1727" t="s">
        <v>1105</v>
      </c>
      <c r="B1224" s="1706" t="s">
        <v>372</v>
      </c>
      <c r="C1224" s="1725">
        <v>482030</v>
      </c>
      <c r="D1224" s="1701"/>
    </row>
    <row r="1225" spans="1:4" x14ac:dyDescent="0.25">
      <c r="A1225" s="1727" t="s">
        <v>1105</v>
      </c>
      <c r="B1225" s="1706" t="s">
        <v>372</v>
      </c>
      <c r="C1225" s="1725">
        <v>482040</v>
      </c>
      <c r="D1225" s="1701"/>
    </row>
    <row r="1226" spans="1:4" x14ac:dyDescent="0.25">
      <c r="A1226" s="1727" t="s">
        <v>1105</v>
      </c>
      <c r="B1226" s="1706" t="s">
        <v>372</v>
      </c>
      <c r="C1226" s="1725">
        <v>482050</v>
      </c>
      <c r="D1226" s="1701"/>
    </row>
    <row r="1227" spans="1:4" x14ac:dyDescent="0.25">
      <c r="A1227" s="1727" t="s">
        <v>1105</v>
      </c>
      <c r="B1227" s="1706" t="s">
        <v>372</v>
      </c>
      <c r="C1227" s="1725">
        <v>482090</v>
      </c>
      <c r="D1227" s="1701"/>
    </row>
    <row r="1228" spans="1:4" x14ac:dyDescent="0.25">
      <c r="A1228" s="1727" t="s">
        <v>1105</v>
      </c>
      <c r="B1228" s="1706" t="s">
        <v>372</v>
      </c>
      <c r="C1228" s="1725">
        <v>482110</v>
      </c>
      <c r="D1228" s="1701"/>
    </row>
    <row r="1229" spans="1:4" x14ac:dyDescent="0.25">
      <c r="A1229" s="1727" t="s">
        <v>1105</v>
      </c>
      <c r="B1229" s="1706" t="s">
        <v>372</v>
      </c>
      <c r="C1229" s="1725">
        <v>482190</v>
      </c>
      <c r="D1229" s="1701"/>
    </row>
    <row r="1230" spans="1:4" x14ac:dyDescent="0.25">
      <c r="A1230" s="1727" t="s">
        <v>1105</v>
      </c>
      <c r="B1230" s="1706" t="s">
        <v>372</v>
      </c>
      <c r="C1230" s="1725">
        <v>482210</v>
      </c>
      <c r="D1230" s="1701"/>
    </row>
    <row r="1231" spans="1:4" x14ac:dyDescent="0.25">
      <c r="A1231" s="1727" t="s">
        <v>1105</v>
      </c>
      <c r="B1231" s="1706" t="s">
        <v>372</v>
      </c>
      <c r="C1231" s="1725">
        <v>482290</v>
      </c>
      <c r="D1231" s="1701"/>
    </row>
    <row r="1232" spans="1:4" x14ac:dyDescent="0.25">
      <c r="A1232" s="1727" t="s">
        <v>1105</v>
      </c>
      <c r="B1232" s="1706" t="s">
        <v>372</v>
      </c>
      <c r="C1232" s="1725">
        <v>482320</v>
      </c>
      <c r="D1232" s="1701"/>
    </row>
    <row r="1233" spans="1:4" x14ac:dyDescent="0.25">
      <c r="A1233" s="1727" t="s">
        <v>1105</v>
      </c>
      <c r="B1233" s="1706" t="s">
        <v>372</v>
      </c>
      <c r="C1233" s="1725">
        <v>482340</v>
      </c>
      <c r="D1233" s="1701"/>
    </row>
    <row r="1234" spans="1:4" x14ac:dyDescent="0.25">
      <c r="A1234" s="1727" t="s">
        <v>1105</v>
      </c>
      <c r="B1234" s="1706" t="s">
        <v>372</v>
      </c>
      <c r="C1234" s="1725">
        <v>482361</v>
      </c>
      <c r="D1234" s="1701"/>
    </row>
    <row r="1235" spans="1:4" x14ac:dyDescent="0.25">
      <c r="A1235" s="1727" t="s">
        <v>1105</v>
      </c>
      <c r="B1235" s="1706" t="s">
        <v>372</v>
      </c>
      <c r="C1235" s="1725">
        <v>482369</v>
      </c>
      <c r="D1235" s="1701"/>
    </row>
    <row r="1236" spans="1:4" x14ac:dyDescent="0.25">
      <c r="A1236" s="1727" t="s">
        <v>1105</v>
      </c>
      <c r="B1236" s="1706" t="s">
        <v>372</v>
      </c>
      <c r="C1236" s="1725">
        <v>482370</v>
      </c>
      <c r="D1236" s="1701"/>
    </row>
    <row r="1237" spans="1:4" ht="15.75" thickBot="1" x14ac:dyDescent="0.3">
      <c r="A1237" s="1730" t="s">
        <v>1105</v>
      </c>
      <c r="B1237" s="1694" t="s">
        <v>372</v>
      </c>
      <c r="C1237" s="1695">
        <v>482390</v>
      </c>
      <c r="D1237" s="1701"/>
    </row>
    <row r="1238" spans="1:4" ht="15.75" thickTop="1" x14ac:dyDescent="0.25">
      <c r="A1238" s="1720" t="s">
        <v>1106</v>
      </c>
      <c r="B1238" s="1721" t="s">
        <v>1000</v>
      </c>
      <c r="C1238" s="1733">
        <v>480210</v>
      </c>
      <c r="D1238" s="1702" t="s">
        <v>1004</v>
      </c>
    </row>
    <row r="1239" spans="1:4" x14ac:dyDescent="0.25">
      <c r="A1239" s="1714" t="s">
        <v>1106</v>
      </c>
      <c r="B1239" s="1715" t="s">
        <v>1000</v>
      </c>
      <c r="C1239" s="1726">
        <v>480220</v>
      </c>
      <c r="D1239" s="1702" t="s">
        <v>1004</v>
      </c>
    </row>
    <row r="1240" spans="1:4" x14ac:dyDescent="0.25">
      <c r="A1240" s="1714" t="s">
        <v>1106</v>
      </c>
      <c r="B1240" s="1715" t="s">
        <v>1000</v>
      </c>
      <c r="C1240" s="1726">
        <v>480230</v>
      </c>
      <c r="D1240" s="1702" t="s">
        <v>1004</v>
      </c>
    </row>
    <row r="1241" spans="1:4" x14ac:dyDescent="0.25">
      <c r="A1241" s="1714" t="s">
        <v>1106</v>
      </c>
      <c r="B1241" s="1715" t="s">
        <v>1000</v>
      </c>
      <c r="C1241" s="1726">
        <v>480240</v>
      </c>
      <c r="D1241" s="1702" t="s">
        <v>1004</v>
      </c>
    </row>
    <row r="1242" spans="1:4" x14ac:dyDescent="0.25">
      <c r="A1242" s="1714" t="s">
        <v>1106</v>
      </c>
      <c r="B1242" s="1715" t="s">
        <v>1000</v>
      </c>
      <c r="C1242" s="1726">
        <v>480254</v>
      </c>
      <c r="D1242" s="1702" t="s">
        <v>1004</v>
      </c>
    </row>
    <row r="1243" spans="1:4" x14ac:dyDescent="0.25">
      <c r="A1243" s="1714" t="s">
        <v>1106</v>
      </c>
      <c r="B1243" s="1715" t="s">
        <v>1000</v>
      </c>
      <c r="C1243" s="1726">
        <v>480255</v>
      </c>
      <c r="D1243" s="1702" t="s">
        <v>1004</v>
      </c>
    </row>
    <row r="1244" spans="1:4" x14ac:dyDescent="0.25">
      <c r="A1244" s="1714" t="s">
        <v>1106</v>
      </c>
      <c r="B1244" s="1715" t="s">
        <v>1000</v>
      </c>
      <c r="C1244" s="1726">
        <v>480256</v>
      </c>
      <c r="D1244" s="1702" t="s">
        <v>1004</v>
      </c>
    </row>
    <row r="1245" spans="1:4" x14ac:dyDescent="0.25">
      <c r="A1245" s="1714" t="s">
        <v>1106</v>
      </c>
      <c r="B1245" s="1715" t="s">
        <v>1000</v>
      </c>
      <c r="C1245" s="1726">
        <v>480257</v>
      </c>
      <c r="D1245" s="1702" t="s">
        <v>1004</v>
      </c>
    </row>
    <row r="1246" spans="1:4" x14ac:dyDescent="0.25">
      <c r="A1246" s="1714" t="s">
        <v>1106</v>
      </c>
      <c r="B1246" s="1715" t="s">
        <v>1000</v>
      </c>
      <c r="C1246" s="1726">
        <v>480258</v>
      </c>
      <c r="D1246" s="1702" t="s">
        <v>1004</v>
      </c>
    </row>
    <row r="1247" spans="1:4" x14ac:dyDescent="0.25">
      <c r="A1247" s="1714" t="s">
        <v>1106</v>
      </c>
      <c r="B1247" s="1715" t="s">
        <v>1000</v>
      </c>
      <c r="C1247" s="1726">
        <v>480261</v>
      </c>
      <c r="D1247" s="1702" t="s">
        <v>1004</v>
      </c>
    </row>
    <row r="1248" spans="1:4" x14ac:dyDescent="0.25">
      <c r="A1248" s="1714" t="s">
        <v>1106</v>
      </c>
      <c r="B1248" s="1715" t="s">
        <v>1000</v>
      </c>
      <c r="C1248" s="1726" t="s">
        <v>1102</v>
      </c>
      <c r="D1248" s="1702" t="s">
        <v>1004</v>
      </c>
    </row>
    <row r="1249" spans="1:4" x14ac:dyDescent="0.25">
      <c r="A1249" s="1714" t="s">
        <v>1106</v>
      </c>
      <c r="B1249" s="1715" t="s">
        <v>1000</v>
      </c>
      <c r="C1249" s="1726" t="s">
        <v>1103</v>
      </c>
      <c r="D1249" s="1702" t="s">
        <v>1004</v>
      </c>
    </row>
    <row r="1250" spans="1:4" x14ac:dyDescent="0.25">
      <c r="A1250" s="1714" t="s">
        <v>1106</v>
      </c>
      <c r="B1250" s="1715" t="s">
        <v>1000</v>
      </c>
      <c r="C1250" s="1726">
        <v>481013</v>
      </c>
      <c r="D1250" s="1702" t="s">
        <v>1004</v>
      </c>
    </row>
    <row r="1251" spans="1:4" x14ac:dyDescent="0.25">
      <c r="A1251" s="1714" t="s">
        <v>1106</v>
      </c>
      <c r="B1251" s="1715" t="s">
        <v>1000</v>
      </c>
      <c r="C1251" s="1726">
        <v>481014</v>
      </c>
      <c r="D1251" s="1702" t="s">
        <v>1004</v>
      </c>
    </row>
    <row r="1252" spans="1:4" x14ac:dyDescent="0.25">
      <c r="A1252" s="1714" t="s">
        <v>1106</v>
      </c>
      <c r="B1252" s="1715" t="s">
        <v>1000</v>
      </c>
      <c r="C1252" s="1726">
        <v>481019</v>
      </c>
      <c r="D1252" s="1702" t="s">
        <v>1004</v>
      </c>
    </row>
    <row r="1253" spans="1:4" x14ac:dyDescent="0.25">
      <c r="A1253" s="1714" t="s">
        <v>1106</v>
      </c>
      <c r="B1253" s="1715" t="s">
        <v>1000</v>
      </c>
      <c r="C1253" s="1726">
        <v>481022</v>
      </c>
      <c r="D1253" s="1702" t="s">
        <v>1004</v>
      </c>
    </row>
    <row r="1254" spans="1:4" x14ac:dyDescent="0.25">
      <c r="A1254" s="1714" t="s">
        <v>1106</v>
      </c>
      <c r="B1254" s="1715" t="s">
        <v>1000</v>
      </c>
      <c r="C1254" s="1726">
        <v>481029</v>
      </c>
      <c r="D1254" s="1702" t="s">
        <v>1004</v>
      </c>
    </row>
    <row r="1255" spans="1:4" x14ac:dyDescent="0.25">
      <c r="A1255" s="1714" t="s">
        <v>1106</v>
      </c>
      <c r="B1255" s="1715" t="s">
        <v>1000</v>
      </c>
      <c r="C1255" s="1726">
        <v>481031</v>
      </c>
      <c r="D1255" s="1702" t="s">
        <v>1004</v>
      </c>
    </row>
    <row r="1256" spans="1:4" x14ac:dyDescent="0.25">
      <c r="A1256" s="1714" t="s">
        <v>1106</v>
      </c>
      <c r="B1256" s="1715" t="s">
        <v>1000</v>
      </c>
      <c r="C1256" s="1726">
        <v>481032</v>
      </c>
      <c r="D1256" s="1702" t="s">
        <v>1004</v>
      </c>
    </row>
    <row r="1257" spans="1:4" x14ac:dyDescent="0.25">
      <c r="A1257" s="1714" t="s">
        <v>1106</v>
      </c>
      <c r="B1257" s="1715" t="s">
        <v>1000</v>
      </c>
      <c r="C1257" s="1726">
        <v>481039</v>
      </c>
      <c r="D1257" s="1702" t="s">
        <v>1004</v>
      </c>
    </row>
    <row r="1258" spans="1:4" x14ac:dyDescent="0.25">
      <c r="A1258" s="1714" t="s">
        <v>1106</v>
      </c>
      <c r="B1258" s="1715" t="s">
        <v>1000</v>
      </c>
      <c r="C1258" s="1726">
        <v>481092</v>
      </c>
      <c r="D1258" s="1702" t="s">
        <v>1004</v>
      </c>
    </row>
    <row r="1259" spans="1:4" x14ac:dyDescent="0.25">
      <c r="A1259" s="1714" t="s">
        <v>1106</v>
      </c>
      <c r="B1259" s="1715" t="s">
        <v>1000</v>
      </c>
      <c r="C1259" s="1726" t="s">
        <v>1104</v>
      </c>
      <c r="D1259" s="1702" t="s">
        <v>1004</v>
      </c>
    </row>
    <row r="1260" spans="1:4" x14ac:dyDescent="0.25">
      <c r="A1260" s="1714" t="s">
        <v>1106</v>
      </c>
      <c r="B1260" s="1715" t="s">
        <v>1000</v>
      </c>
      <c r="C1260" s="1726">
        <v>482390</v>
      </c>
      <c r="D1260" s="1702" t="s">
        <v>1004</v>
      </c>
    </row>
    <row r="1261" spans="1:4" x14ac:dyDescent="0.25">
      <c r="A1261" s="1727" t="s">
        <v>1106</v>
      </c>
      <c r="B1261" s="1706" t="s">
        <v>43</v>
      </c>
      <c r="C1261" s="1728" t="s">
        <v>1099</v>
      </c>
      <c r="D1261" s="1702" t="s">
        <v>1004</v>
      </c>
    </row>
    <row r="1262" spans="1:4" ht="15.75" thickBot="1" x14ac:dyDescent="0.3">
      <c r="A1262" s="1730" t="s">
        <v>1106</v>
      </c>
      <c r="B1262" s="1694" t="s">
        <v>372</v>
      </c>
      <c r="C1262" s="1711" t="s">
        <v>1099</v>
      </c>
      <c r="D1262" s="1702" t="s">
        <v>1015</v>
      </c>
    </row>
    <row r="1263" spans="1:4" ht="15.75" thickTop="1" x14ac:dyDescent="0.25">
      <c r="A1263" s="1720" t="s">
        <v>1107</v>
      </c>
      <c r="B1263" s="1721" t="s">
        <v>1000</v>
      </c>
      <c r="C1263" s="1722">
        <v>482370</v>
      </c>
      <c r="D1263" s="1701"/>
    </row>
    <row r="1264" spans="1:4" x14ac:dyDescent="0.25">
      <c r="A1264" s="1727" t="s">
        <v>1107</v>
      </c>
      <c r="B1264" s="1706" t="s">
        <v>43</v>
      </c>
      <c r="C1264" s="1725" t="s">
        <v>1100</v>
      </c>
      <c r="D1264" s="1701" t="s">
        <v>1094</v>
      </c>
    </row>
    <row r="1265" spans="1:4" ht="15.75" thickBot="1" x14ac:dyDescent="0.3">
      <c r="A1265" s="1730" t="s">
        <v>1107</v>
      </c>
      <c r="B1265" s="1694" t="s">
        <v>372</v>
      </c>
      <c r="C1265" s="1695" t="s">
        <v>1100</v>
      </c>
      <c r="D1265" s="1701" t="s">
        <v>1094</v>
      </c>
    </row>
    <row r="1266" spans="1:4" ht="15.75" thickTop="1" x14ac:dyDescent="0.25">
      <c r="A1266" s="1720" t="s">
        <v>1108</v>
      </c>
      <c r="B1266" s="1721" t="s">
        <v>1000</v>
      </c>
      <c r="C1266" s="1722" t="s">
        <v>1101</v>
      </c>
      <c r="D1266" s="1701"/>
    </row>
    <row r="1267" spans="1:4" x14ac:dyDescent="0.25">
      <c r="A1267" s="1727" t="s">
        <v>1108</v>
      </c>
      <c r="B1267" s="1706" t="s">
        <v>43</v>
      </c>
      <c r="C1267" s="1725" t="s">
        <v>1101</v>
      </c>
      <c r="D1267" s="1701" t="s">
        <v>1094</v>
      </c>
    </row>
    <row r="1268" spans="1:4" ht="15.75" thickBot="1" x14ac:dyDescent="0.3">
      <c r="A1268" s="1730" t="s">
        <v>1108</v>
      </c>
      <c r="B1268" s="1694" t="s">
        <v>372</v>
      </c>
      <c r="C1268" s="1695" t="s">
        <v>1101</v>
      </c>
      <c r="D1268" s="1732" t="s">
        <v>1094</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topLeftCell="A811" workbookViewId="0">
      <selection activeCell="N846" sqref="N846"/>
    </sheetView>
  </sheetViews>
  <sheetFormatPr defaultColWidth="9" defaultRowHeight="12.75" x14ac:dyDescent="0.2"/>
  <cols>
    <col min="1" max="1" width="3.5" style="1267" bestFit="1" customWidth="1"/>
    <col min="2" max="2" width="7.375" style="1269" bestFit="1" customWidth="1"/>
    <col min="3" max="3" width="4.375" style="1267" bestFit="1" customWidth="1"/>
    <col min="4" max="4" width="14.875" style="1269" bestFit="1" customWidth="1"/>
    <col min="5" max="5" width="7" style="1269" bestFit="1" customWidth="1"/>
    <col min="6" max="6" width="7.75" style="1269" bestFit="1" customWidth="1"/>
    <col min="7" max="7" width="8" style="1269" bestFit="1" customWidth="1"/>
    <col min="8" max="8" width="6.875" style="1269" bestFit="1" customWidth="1"/>
    <col min="9" max="16384" width="9" style="1269"/>
  </cols>
  <sheetData>
    <row r="1" spans="1:8" x14ac:dyDescent="0.2">
      <c r="A1" s="1267" t="s">
        <v>790</v>
      </c>
      <c r="B1" s="1269" t="s">
        <v>805</v>
      </c>
      <c r="C1" s="1267" t="s">
        <v>791</v>
      </c>
      <c r="D1" s="1263" t="s">
        <v>792</v>
      </c>
      <c r="E1" s="1263" t="s">
        <v>793</v>
      </c>
      <c r="F1" s="1269" t="s">
        <v>61</v>
      </c>
      <c r="G1" s="1269" t="s">
        <v>794</v>
      </c>
      <c r="H1" s="1269" t="s">
        <v>795</v>
      </c>
    </row>
    <row r="2" spans="1:8" x14ac:dyDescent="0.2">
      <c r="A2" s="1267" t="str">
        <f>Cover!$G$25</f>
        <v>NO</v>
      </c>
      <c r="B2" s="1269" t="s">
        <v>780</v>
      </c>
      <c r="C2" s="1269">
        <f>Cover!G$27-1</f>
        <v>2019</v>
      </c>
      <c r="D2" s="1269" t="s">
        <v>695</v>
      </c>
      <c r="E2" s="1263" t="s">
        <v>701</v>
      </c>
      <c r="F2" s="1263" t="s">
        <v>777</v>
      </c>
      <c r="G2" s="1267">
        <f>IF(ISNUMBER('Removals over bark'!D13),IF('Removals over bark'!D13="","",'Removals over bark'!D13),"")</f>
        <v>13889.654377875</v>
      </c>
      <c r="H2" s="1269" t="str">
        <f>IF('Removals over bark'!F13="","",'Removals over bark'!F13)</f>
        <v/>
      </c>
    </row>
    <row r="3" spans="1:8" x14ac:dyDescent="0.2">
      <c r="A3" s="1267" t="str">
        <f>Cover!$G$25</f>
        <v>NO</v>
      </c>
      <c r="B3" s="1269" t="s">
        <v>780</v>
      </c>
      <c r="C3" s="1269">
        <f>Cover!G$27-1</f>
        <v>2019</v>
      </c>
      <c r="D3" s="1269" t="s">
        <v>696</v>
      </c>
      <c r="E3" s="1263" t="s">
        <v>701</v>
      </c>
      <c r="F3" s="1263" t="s">
        <v>777</v>
      </c>
      <c r="G3" s="1267">
        <f>IF(ISNUMBER('Removals over bark'!D14),IF('Removals over bark'!D14="","",'Removals over bark'!D14),"")</f>
        <v>1731.9503778749997</v>
      </c>
      <c r="H3" s="1269" t="str">
        <f>IF('Removals over bark'!F14="","",'Removals over bark'!F14)</f>
        <v/>
      </c>
    </row>
    <row r="4" spans="1:8" x14ac:dyDescent="0.2">
      <c r="A4" s="1267" t="str">
        <f>Cover!$G$25</f>
        <v>NO</v>
      </c>
      <c r="B4" s="1269" t="s">
        <v>780</v>
      </c>
      <c r="C4" s="1269">
        <f>Cover!G$27-1</f>
        <v>2019</v>
      </c>
      <c r="D4" s="1269" t="s">
        <v>696</v>
      </c>
      <c r="E4" s="1263" t="s">
        <v>745</v>
      </c>
      <c r="F4" s="1263" t="s">
        <v>777</v>
      </c>
      <c r="G4" s="1267">
        <f>IF(ISNUMBER('Removals over bark'!D15),IF('Removals over bark'!D15="","",'Removals over bark'!D15),"")</f>
        <v>599.29799849999995</v>
      </c>
      <c r="H4" s="1269" t="str">
        <f>IF('Removals over bark'!F15="","",'Removals over bark'!F15)</f>
        <v/>
      </c>
    </row>
    <row r="5" spans="1:8" x14ac:dyDescent="0.2">
      <c r="A5" s="1267" t="str">
        <f>Cover!$G$25</f>
        <v>NO</v>
      </c>
      <c r="B5" s="1269" t="s">
        <v>780</v>
      </c>
      <c r="C5" s="1269">
        <f>Cover!G$27-1</f>
        <v>2019</v>
      </c>
      <c r="D5" s="1269" t="s">
        <v>696</v>
      </c>
      <c r="E5" s="1263" t="s">
        <v>749</v>
      </c>
      <c r="F5" s="1263" t="s">
        <v>777</v>
      </c>
      <c r="G5" s="1267">
        <f>IF(ISNUMBER('Removals over bark'!D16),IF('Removals over bark'!D16="","",'Removals over bark'!D16),"")</f>
        <v>1132.6523793749998</v>
      </c>
      <c r="H5" s="1269" t="str">
        <f>IF('Removals over bark'!F16="","",'Removals over bark'!F16)</f>
        <v/>
      </c>
    </row>
    <row r="6" spans="1:8" x14ac:dyDescent="0.2">
      <c r="A6" s="1267" t="str">
        <f>Cover!$G$25</f>
        <v>NO</v>
      </c>
      <c r="B6" s="1269" t="s">
        <v>780</v>
      </c>
      <c r="C6" s="1269">
        <f>Cover!G$27-1</f>
        <v>2019</v>
      </c>
      <c r="D6" s="1269" t="s">
        <v>697</v>
      </c>
      <c r="E6" s="1263" t="s">
        <v>701</v>
      </c>
      <c r="F6" s="1263" t="s">
        <v>777</v>
      </c>
      <c r="G6" s="1267">
        <f>IF(ISNUMBER('Removals over bark'!D17),IF('Removals over bark'!D17="","",'Removals over bark'!D17),"")</f>
        <v>12157.704</v>
      </c>
      <c r="H6" s="1269" t="str">
        <f>IF('Removals over bark'!F17="","",'Removals over bark'!F17)</f>
        <v/>
      </c>
    </row>
    <row r="7" spans="1:8" x14ac:dyDescent="0.2">
      <c r="A7" s="1267" t="str">
        <f>Cover!$G$25</f>
        <v>NO</v>
      </c>
      <c r="B7" s="1269" t="s">
        <v>780</v>
      </c>
      <c r="C7" s="1269">
        <f>Cover!G$27-1</f>
        <v>2019</v>
      </c>
      <c r="D7" s="1269" t="s">
        <v>697</v>
      </c>
      <c r="E7" s="1263" t="s">
        <v>745</v>
      </c>
      <c r="F7" s="1263" t="s">
        <v>777</v>
      </c>
      <c r="G7" s="1267">
        <f>IF(ISNUMBER('Removals over bark'!D18),IF('Removals over bark'!D18="","",'Removals over bark'!D18),"")</f>
        <v>11809.5967</v>
      </c>
      <c r="H7" s="1269" t="str">
        <f>IF('Removals over bark'!F18="","",'Removals over bark'!F18)</f>
        <v/>
      </c>
    </row>
    <row r="8" spans="1:8" x14ac:dyDescent="0.2">
      <c r="A8" s="1267" t="str">
        <f>Cover!$G$25</f>
        <v>NO</v>
      </c>
      <c r="B8" s="1269" t="s">
        <v>780</v>
      </c>
      <c r="C8" s="1269">
        <f>Cover!G$27-1</f>
        <v>2019</v>
      </c>
      <c r="D8" s="1269" t="s">
        <v>697</v>
      </c>
      <c r="E8" s="1263" t="s">
        <v>749</v>
      </c>
      <c r="F8" s="1263" t="s">
        <v>777</v>
      </c>
      <c r="G8" s="1267">
        <f>IF(ISNUMBER('Removals over bark'!D19),IF('Removals over bark'!D19="","",'Removals over bark'!D19),"")</f>
        <v>348.10729999999995</v>
      </c>
      <c r="H8" s="1269" t="str">
        <f>IF('Removals over bark'!F19="","",'Removals over bark'!F19)</f>
        <v/>
      </c>
    </row>
    <row r="9" spans="1:8" x14ac:dyDescent="0.2">
      <c r="A9" s="1267" t="str">
        <f>Cover!$G$25</f>
        <v>NO</v>
      </c>
      <c r="B9" s="1269" t="s">
        <v>780</v>
      </c>
      <c r="C9" s="1269">
        <f>Cover!G$27-1</f>
        <v>2019</v>
      </c>
      <c r="D9" s="1269" t="s">
        <v>697</v>
      </c>
      <c r="E9" s="1263" t="s">
        <v>758</v>
      </c>
      <c r="F9" s="1263" t="s">
        <v>777</v>
      </c>
      <c r="G9" s="1267">
        <f>IF(ISNUMBER('Removals over bark'!D20),IF('Removals over bark'!D20="","",'Removals over bark'!D20),"")</f>
        <v>0</v>
      </c>
      <c r="H9" s="1269" t="str">
        <f>IF('Removals over bark'!F20="","",'Removals over bark'!F20)</f>
        <v/>
      </c>
    </row>
    <row r="10" spans="1:8" x14ac:dyDescent="0.2">
      <c r="A10" s="1267" t="str">
        <f>Cover!$G$25</f>
        <v>NO</v>
      </c>
      <c r="B10" s="1269" t="s">
        <v>780</v>
      </c>
      <c r="C10" s="1269">
        <f>Cover!G$27-1</f>
        <v>2019</v>
      </c>
      <c r="D10" s="1269" t="s">
        <v>698</v>
      </c>
      <c r="E10" s="1263" t="s">
        <v>701</v>
      </c>
      <c r="F10" s="1263" t="s">
        <v>777</v>
      </c>
      <c r="G10" s="1267">
        <f>IF(ISNUMBER('Removals over bark'!D21),IF('Removals over bark'!D21="","",'Removals over bark'!D21),"")</f>
        <v>6613.6178</v>
      </c>
      <c r="H10" s="1269" t="str">
        <f>IF('Removals over bark'!F21="","",'Removals over bark'!F21)</f>
        <v/>
      </c>
    </row>
    <row r="11" spans="1:8" x14ac:dyDescent="0.2">
      <c r="A11" s="1267" t="str">
        <f>Cover!$G$25</f>
        <v>NO</v>
      </c>
      <c r="B11" s="1269" t="s">
        <v>780</v>
      </c>
      <c r="C11" s="1269">
        <f>Cover!G$27-1</f>
        <v>2019</v>
      </c>
      <c r="D11" s="1269" t="s">
        <v>698</v>
      </c>
      <c r="E11" s="1263" t="s">
        <v>745</v>
      </c>
      <c r="F11" s="1263" t="s">
        <v>777</v>
      </c>
      <c r="G11" s="1267">
        <f>IF(ISNUMBER('Removals over bark'!D22),IF('Removals over bark'!D22="","",'Removals over bark'!D22),"")</f>
        <v>6612.1676500000003</v>
      </c>
      <c r="H11" s="1269" t="str">
        <f>IF('Removals over bark'!F22="","",'Removals over bark'!F22)</f>
        <v/>
      </c>
    </row>
    <row r="12" spans="1:8" x14ac:dyDescent="0.2">
      <c r="A12" s="1267" t="str">
        <f>Cover!$G$25</f>
        <v>NO</v>
      </c>
      <c r="B12" s="1269" t="s">
        <v>780</v>
      </c>
      <c r="C12" s="1269">
        <f>Cover!G$27-1</f>
        <v>2019</v>
      </c>
      <c r="D12" s="1269" t="s">
        <v>698</v>
      </c>
      <c r="E12" s="1263" t="s">
        <v>749</v>
      </c>
      <c r="F12" s="1263" t="s">
        <v>777</v>
      </c>
      <c r="G12" s="1267">
        <f>IF(ISNUMBER('Removals over bark'!D23),IF('Removals over bark'!D23="","",'Removals over bark'!D23),"")</f>
        <v>1.4501499999999998</v>
      </c>
      <c r="H12" s="1269" t="str">
        <f>IF('Removals over bark'!F23="","",'Removals over bark'!F23)</f>
        <v/>
      </c>
    </row>
    <row r="13" spans="1:8" x14ac:dyDescent="0.2">
      <c r="A13" s="1267" t="str">
        <f>Cover!$G$25</f>
        <v>NO</v>
      </c>
      <c r="B13" s="1269" t="s">
        <v>780</v>
      </c>
      <c r="C13" s="1269">
        <f>Cover!G$27-1</f>
        <v>2019</v>
      </c>
      <c r="D13" s="1269" t="s">
        <v>699</v>
      </c>
      <c r="E13" s="1263" t="s">
        <v>701</v>
      </c>
      <c r="F13" s="1263" t="s">
        <v>777</v>
      </c>
      <c r="G13" s="1267">
        <f>IF(ISNUMBER('Removals over bark'!D24),IF('Removals over bark'!D24="","",'Removals over bark'!D24),"")</f>
        <v>5447.4985000000006</v>
      </c>
      <c r="H13" s="1269" t="str">
        <f>IF('Removals over bark'!F24="","",'Removals over bark'!F24)</f>
        <v/>
      </c>
    </row>
    <row r="14" spans="1:8" x14ac:dyDescent="0.2">
      <c r="A14" s="1267" t="str">
        <f>Cover!$G$25</f>
        <v>NO</v>
      </c>
      <c r="B14" s="1269" t="s">
        <v>780</v>
      </c>
      <c r="C14" s="1269">
        <f>Cover!G$27-1</f>
        <v>2019</v>
      </c>
      <c r="D14" s="1269" t="s">
        <v>699</v>
      </c>
      <c r="E14" s="1263" t="s">
        <v>745</v>
      </c>
      <c r="F14" s="1263" t="s">
        <v>777</v>
      </c>
      <c r="G14" s="1267">
        <f>IF(ISNUMBER('Removals over bark'!D25),IF('Removals over bark'!D25="","",'Removals over bark'!D25),"")</f>
        <v>5100.8413500000006</v>
      </c>
      <c r="H14" s="1269" t="str">
        <f>IF('Removals over bark'!F25="","",'Removals over bark'!F25)</f>
        <v/>
      </c>
    </row>
    <row r="15" spans="1:8" x14ac:dyDescent="0.2">
      <c r="A15" s="1267" t="str">
        <f>Cover!$G$25</f>
        <v>NO</v>
      </c>
      <c r="B15" s="1269" t="s">
        <v>780</v>
      </c>
      <c r="C15" s="1269">
        <f>Cover!G$27-1</f>
        <v>2019</v>
      </c>
      <c r="D15" s="1269" t="s">
        <v>699</v>
      </c>
      <c r="E15" s="1263" t="s">
        <v>749</v>
      </c>
      <c r="F15" s="1263" t="s">
        <v>777</v>
      </c>
      <c r="G15" s="1267">
        <f>IF(ISNUMBER('Removals over bark'!D26),IF('Removals over bark'!D26="","",'Removals over bark'!D26),"")</f>
        <v>346.65714999999994</v>
      </c>
      <c r="H15" s="1269" t="str">
        <f>IF('Removals over bark'!F26="","",'Removals over bark'!F26)</f>
        <v/>
      </c>
    </row>
    <row r="16" spans="1:8" x14ac:dyDescent="0.2">
      <c r="A16" s="1267" t="str">
        <f>Cover!$G$25</f>
        <v>NO</v>
      </c>
      <c r="B16" s="1269" t="s">
        <v>780</v>
      </c>
      <c r="C16" s="1269">
        <f>Cover!G$27-1</f>
        <v>2019</v>
      </c>
      <c r="D16" s="1269" t="s">
        <v>700</v>
      </c>
      <c r="E16" s="1263" t="s">
        <v>701</v>
      </c>
      <c r="F16" s="1263" t="s">
        <v>777</v>
      </c>
      <c r="G16" s="1267">
        <f>IF(ISNUMBER('Removals over bark'!D27),IF('Removals over bark'!D27="","",'Removals over bark'!D27),"")</f>
        <v>96.587700000000012</v>
      </c>
      <c r="H16" s="1269" t="str">
        <f>IF('Removals over bark'!F27="","",'Removals over bark'!F27)</f>
        <v/>
      </c>
    </row>
    <row r="17" spans="1:8" x14ac:dyDescent="0.2">
      <c r="A17" s="1267" t="str">
        <f>Cover!$G$25</f>
        <v>NO</v>
      </c>
      <c r="B17" s="1269" t="s">
        <v>780</v>
      </c>
      <c r="C17" s="1269">
        <f>Cover!G$27-1</f>
        <v>2019</v>
      </c>
      <c r="D17" s="1269" t="s">
        <v>700</v>
      </c>
      <c r="E17" s="1263" t="s">
        <v>745</v>
      </c>
      <c r="F17" s="1263" t="s">
        <v>777</v>
      </c>
      <c r="G17" s="1267">
        <f>IF(ISNUMBER('Removals over bark'!D28),IF('Removals over bark'!D28="","",'Removals over bark'!D28),"")</f>
        <v>96.587700000000012</v>
      </c>
      <c r="H17" s="1269" t="str">
        <f>IF('Removals over bark'!F28="","",'Removals over bark'!F28)</f>
        <v/>
      </c>
    </row>
    <row r="18" spans="1:8" x14ac:dyDescent="0.2">
      <c r="A18" s="1267" t="str">
        <f>Cover!$G$25</f>
        <v>NO</v>
      </c>
      <c r="B18" s="1269" t="s">
        <v>780</v>
      </c>
      <c r="C18" s="1269">
        <f>Cover!G$27-1</f>
        <v>2019</v>
      </c>
      <c r="D18" s="1269" t="s">
        <v>700</v>
      </c>
      <c r="E18" s="1263" t="s">
        <v>749</v>
      </c>
      <c r="F18" s="1263" t="s">
        <v>777</v>
      </c>
      <c r="G18" s="1267">
        <f>IF(ISNUMBER('Removals over bark'!D29),IF('Removals over bark'!D29="","",'Removals over bark'!D29),"")</f>
        <v>0</v>
      </c>
      <c r="H18" s="1269" t="str">
        <f>IF('Removals over bark'!F29="","",'Removals over bark'!F29)</f>
        <v/>
      </c>
    </row>
    <row r="19" spans="1:8" x14ac:dyDescent="0.2">
      <c r="A19" s="1267" t="str">
        <f>Cover!$G$25</f>
        <v>NO</v>
      </c>
      <c r="B19" s="1269" t="s">
        <v>780</v>
      </c>
      <c r="C19" s="1269">
        <f>Cover!G$27</f>
        <v>2020</v>
      </c>
      <c r="D19" s="1269" t="s">
        <v>695</v>
      </c>
      <c r="E19" s="1263" t="s">
        <v>701</v>
      </c>
      <c r="F19" s="1263" t="s">
        <v>777</v>
      </c>
      <c r="G19" s="1267">
        <f>IF(ISNUMBER('Removals over bark'!E13),IF('Removals over bark'!E13="","",'Removals over bark'!E13),"")</f>
        <v>12988.475211875</v>
      </c>
      <c r="H19" s="1269" t="str">
        <f>IF('Removals over bark'!G13="","",'Removals over bark'!G13)</f>
        <v/>
      </c>
    </row>
    <row r="20" spans="1:8" x14ac:dyDescent="0.2">
      <c r="A20" s="1267" t="str">
        <f>Cover!$G$25</f>
        <v>NO</v>
      </c>
      <c r="B20" s="1269" t="s">
        <v>780</v>
      </c>
      <c r="C20" s="1269">
        <f>Cover!G$27</f>
        <v>2020</v>
      </c>
      <c r="D20" s="1269" t="s">
        <v>696</v>
      </c>
      <c r="E20" s="1263" t="s">
        <v>701</v>
      </c>
      <c r="F20" s="1263" t="s">
        <v>777</v>
      </c>
      <c r="G20" s="1267">
        <f>IF(ISNUMBER('Removals over bark'!E14),IF('Removals over bark'!E14="","",'Removals over bark'!E14),"")</f>
        <v>1707.2993618750002</v>
      </c>
      <c r="H20" s="1269" t="str">
        <f>IF('Removals over bark'!G14="","",'Removals over bark'!G14)</f>
        <v/>
      </c>
    </row>
    <row r="21" spans="1:8" x14ac:dyDescent="0.2">
      <c r="A21" s="1267" t="str">
        <f>Cover!$G$25</f>
        <v>NO</v>
      </c>
      <c r="B21" s="1269" t="s">
        <v>780</v>
      </c>
      <c r="C21" s="1269">
        <f>Cover!G$27</f>
        <v>2020</v>
      </c>
      <c r="D21" s="1269" t="s">
        <v>696</v>
      </c>
      <c r="E21" s="1263" t="s">
        <v>745</v>
      </c>
      <c r="F21" s="1263" t="s">
        <v>777</v>
      </c>
      <c r="G21" s="1267">
        <f>IF(ISNUMBER('Removals over bark'!E15),IF('Removals over bark'!E15="","",'Removals over bark'!E15),"")</f>
        <v>596.89643500000011</v>
      </c>
      <c r="H21" s="1269" t="str">
        <f>IF('Removals over bark'!G15="","",'Removals over bark'!G15)</f>
        <v/>
      </c>
    </row>
    <row r="22" spans="1:8" x14ac:dyDescent="0.2">
      <c r="A22" s="1267" t="str">
        <f>Cover!$G$25</f>
        <v>NO</v>
      </c>
      <c r="B22" s="1269" t="s">
        <v>780</v>
      </c>
      <c r="C22" s="1269">
        <f>Cover!G$27</f>
        <v>2020</v>
      </c>
      <c r="D22" s="1269" t="s">
        <v>696</v>
      </c>
      <c r="E22" s="1263" t="s">
        <v>749</v>
      </c>
      <c r="F22" s="1263" t="s">
        <v>777</v>
      </c>
      <c r="G22" s="1267">
        <f>IF(ISNUMBER('Removals over bark'!E16),IF('Removals over bark'!E16="","",'Removals over bark'!E16),"")</f>
        <v>1110.402926875</v>
      </c>
      <c r="H22" s="1269" t="str">
        <f>IF('Removals over bark'!G16="","",'Removals over bark'!G16)</f>
        <v/>
      </c>
    </row>
    <row r="23" spans="1:8" x14ac:dyDescent="0.2">
      <c r="A23" s="1267" t="str">
        <f>Cover!$G$25</f>
        <v>NO</v>
      </c>
      <c r="B23" s="1269" t="s">
        <v>780</v>
      </c>
      <c r="C23" s="1269">
        <f>Cover!G$27</f>
        <v>2020</v>
      </c>
      <c r="D23" s="1269" t="s">
        <v>697</v>
      </c>
      <c r="E23" s="1263" t="s">
        <v>701</v>
      </c>
      <c r="F23" s="1263" t="s">
        <v>777</v>
      </c>
      <c r="G23" s="1267">
        <f>IF(ISNUMBER('Removals over bark'!E17),IF('Removals over bark'!E17="","",'Removals over bark'!E17),"")</f>
        <v>11281.17585</v>
      </c>
      <c r="H23" s="1269" t="str">
        <f>IF('Removals over bark'!G17="","",'Removals over bark'!G17)</f>
        <v/>
      </c>
    </row>
    <row r="24" spans="1:8" x14ac:dyDescent="0.2">
      <c r="A24" s="1267" t="str">
        <f>Cover!$G$25</f>
        <v>NO</v>
      </c>
      <c r="B24" s="1269" t="s">
        <v>780</v>
      </c>
      <c r="C24" s="1269">
        <f>Cover!G$27</f>
        <v>2020</v>
      </c>
      <c r="D24" s="1269" t="s">
        <v>697</v>
      </c>
      <c r="E24" s="1263" t="s">
        <v>745</v>
      </c>
      <c r="F24" s="1263" t="s">
        <v>777</v>
      </c>
      <c r="G24" s="1267">
        <f>IF(ISNUMBER('Removals over bark'!E18),IF('Removals over bark'!E18="","",'Removals over bark'!E18),"")</f>
        <v>10928.7871</v>
      </c>
      <c r="H24" s="1269" t="str">
        <f>IF('Removals over bark'!G18="","",'Removals over bark'!G18)</f>
        <v/>
      </c>
    </row>
    <row r="25" spans="1:8" x14ac:dyDescent="0.2">
      <c r="A25" s="1267" t="str">
        <f>Cover!$G$25</f>
        <v>NO</v>
      </c>
      <c r="B25" s="1269" t="s">
        <v>780</v>
      </c>
      <c r="C25" s="1269">
        <f>Cover!G$27</f>
        <v>2020</v>
      </c>
      <c r="D25" s="1269" t="s">
        <v>697</v>
      </c>
      <c r="E25" s="1263" t="s">
        <v>749</v>
      </c>
      <c r="F25" s="1263" t="s">
        <v>777</v>
      </c>
      <c r="G25" s="1267">
        <f>IF(ISNUMBER('Removals over bark'!E19),IF('Removals over bark'!E19="","",'Removals over bark'!E19),"")</f>
        <v>352.38874999999996</v>
      </c>
      <c r="H25" s="1269" t="str">
        <f>IF('Removals over bark'!G19="","",'Removals over bark'!G19)</f>
        <v/>
      </c>
    </row>
    <row r="26" spans="1:8" x14ac:dyDescent="0.2">
      <c r="A26" s="1267" t="str">
        <f>Cover!$G$25</f>
        <v>NO</v>
      </c>
      <c r="B26" s="1269" t="s">
        <v>780</v>
      </c>
      <c r="C26" s="1269">
        <f>Cover!G$27</f>
        <v>2020</v>
      </c>
      <c r="D26" s="1269" t="s">
        <v>697</v>
      </c>
      <c r="E26" s="1263" t="s">
        <v>758</v>
      </c>
      <c r="F26" s="1263" t="s">
        <v>777</v>
      </c>
      <c r="G26" s="1267">
        <f>IF(ISNUMBER('Removals over bark'!E20),IF('Removals over bark'!E20="","",'Removals over bark'!E20),"")</f>
        <v>0</v>
      </c>
      <c r="H26" s="1269" t="str">
        <f>IF('Removals over bark'!G20="","",'Removals over bark'!G20)</f>
        <v/>
      </c>
    </row>
    <row r="27" spans="1:8" x14ac:dyDescent="0.2">
      <c r="A27" s="1267" t="str">
        <f>Cover!$G$25</f>
        <v>NO</v>
      </c>
      <c r="B27" s="1269" t="s">
        <v>780</v>
      </c>
      <c r="C27" s="1269">
        <f>Cover!G$27</f>
        <v>2020</v>
      </c>
      <c r="D27" s="1269" t="s">
        <v>698</v>
      </c>
      <c r="E27" s="1263" t="s">
        <v>701</v>
      </c>
      <c r="F27" s="1263" t="s">
        <v>777</v>
      </c>
      <c r="G27" s="1267">
        <f>IF(ISNUMBER('Removals over bark'!E21),IF('Removals over bark'!E21="","",'Removals over bark'!E21),"")</f>
        <v>6003.7654499999999</v>
      </c>
      <c r="H27" s="1269" t="str">
        <f>IF('Removals over bark'!G21="","",'Removals over bark'!G21)</f>
        <v/>
      </c>
    </row>
    <row r="28" spans="1:8" x14ac:dyDescent="0.2">
      <c r="A28" s="1267" t="str">
        <f>Cover!$G$25</f>
        <v>NO</v>
      </c>
      <c r="B28" s="1269" t="s">
        <v>780</v>
      </c>
      <c r="C28" s="1269">
        <f>Cover!G$27</f>
        <v>2020</v>
      </c>
      <c r="D28" s="1269" t="s">
        <v>698</v>
      </c>
      <c r="E28" s="1263" t="s">
        <v>745</v>
      </c>
      <c r="F28" s="1263" t="s">
        <v>777</v>
      </c>
      <c r="G28" s="1267">
        <f>IF(ISNUMBER('Removals over bark'!E22),IF('Removals over bark'!E22="","",'Removals over bark'!E22),"")</f>
        <v>6001.1193000000003</v>
      </c>
      <c r="H28" s="1269" t="str">
        <f>IF('Removals over bark'!G22="","",'Removals over bark'!G22)</f>
        <v/>
      </c>
    </row>
    <row r="29" spans="1:8" x14ac:dyDescent="0.2">
      <c r="A29" s="1267" t="str">
        <f>Cover!$G$25</f>
        <v>NO</v>
      </c>
      <c r="B29" s="1269" t="s">
        <v>780</v>
      </c>
      <c r="C29" s="1269">
        <f>Cover!G$27</f>
        <v>2020</v>
      </c>
      <c r="D29" s="1269" t="s">
        <v>698</v>
      </c>
      <c r="E29" s="1263" t="s">
        <v>749</v>
      </c>
      <c r="F29" s="1263" t="s">
        <v>777</v>
      </c>
      <c r="G29" s="1267">
        <f>IF(ISNUMBER('Removals over bark'!E23),IF('Removals over bark'!E23="","",'Removals over bark'!E23),"")</f>
        <v>2.64615</v>
      </c>
      <c r="H29" s="1269" t="str">
        <f>IF('Removals over bark'!G23="","",'Removals over bark'!G23)</f>
        <v/>
      </c>
    </row>
    <row r="30" spans="1:8" x14ac:dyDescent="0.2">
      <c r="A30" s="1267" t="str">
        <f>Cover!$G$25</f>
        <v>NO</v>
      </c>
      <c r="B30" s="1269" t="s">
        <v>780</v>
      </c>
      <c r="C30" s="1269">
        <f>Cover!G$27</f>
        <v>2020</v>
      </c>
      <c r="D30" s="1269" t="s">
        <v>699</v>
      </c>
      <c r="E30" s="1263" t="s">
        <v>701</v>
      </c>
      <c r="F30" s="1263" t="s">
        <v>777</v>
      </c>
      <c r="G30" s="1267">
        <f>IF(ISNUMBER('Removals over bark'!E24),IF('Removals over bark'!E24="","",'Removals over bark'!E24),"")</f>
        <v>5188.6294000000007</v>
      </c>
      <c r="H30" s="1269" t="str">
        <f>IF('Removals over bark'!G24="","",'Removals over bark'!G24)</f>
        <v/>
      </c>
    </row>
    <row r="31" spans="1:8" x14ac:dyDescent="0.2">
      <c r="A31" s="1267" t="str">
        <f>Cover!$G$25</f>
        <v>NO</v>
      </c>
      <c r="B31" s="1269" t="s">
        <v>780</v>
      </c>
      <c r="C31" s="1269">
        <f>Cover!G$27</f>
        <v>2020</v>
      </c>
      <c r="D31" s="1269" t="s">
        <v>699</v>
      </c>
      <c r="E31" s="1263" t="s">
        <v>745</v>
      </c>
      <c r="F31" s="1263" t="s">
        <v>777</v>
      </c>
      <c r="G31" s="1267">
        <f>IF(ISNUMBER('Removals over bark'!E25),IF('Removals over bark'!E25="","",'Removals over bark'!E25),"")</f>
        <v>4838.8868000000011</v>
      </c>
      <c r="H31" s="1269" t="str">
        <f>IF('Removals over bark'!G25="","",'Removals over bark'!G25)</f>
        <v/>
      </c>
    </row>
    <row r="32" spans="1:8" x14ac:dyDescent="0.2">
      <c r="A32" s="1267" t="str">
        <f>Cover!$G$25</f>
        <v>NO</v>
      </c>
      <c r="B32" s="1269" t="s">
        <v>780</v>
      </c>
      <c r="C32" s="1269">
        <f>Cover!G$27</f>
        <v>2020</v>
      </c>
      <c r="D32" s="1269" t="s">
        <v>699</v>
      </c>
      <c r="E32" s="1263" t="s">
        <v>749</v>
      </c>
      <c r="F32" s="1263" t="s">
        <v>777</v>
      </c>
      <c r="G32" s="1267">
        <f>IF(ISNUMBER('Removals over bark'!E26),IF('Removals over bark'!E26="","",'Removals over bark'!E26),"")</f>
        <v>349.74259999999998</v>
      </c>
      <c r="H32" s="1269" t="str">
        <f>IF('Removals over bark'!G26="","",'Removals over bark'!G26)</f>
        <v/>
      </c>
    </row>
    <row r="33" spans="1:8" x14ac:dyDescent="0.2">
      <c r="A33" s="1267" t="str">
        <f>Cover!$G$25</f>
        <v>NO</v>
      </c>
      <c r="B33" s="1269" t="s">
        <v>780</v>
      </c>
      <c r="C33" s="1269">
        <f>Cover!G$27</f>
        <v>2020</v>
      </c>
      <c r="D33" s="1269" t="s">
        <v>700</v>
      </c>
      <c r="E33" s="1263" t="s">
        <v>701</v>
      </c>
      <c r="F33" s="1263" t="s">
        <v>777</v>
      </c>
      <c r="G33" s="1267">
        <f>IF(ISNUMBER('Removals over bark'!E27),IF('Removals over bark'!E27="","",'Removals over bark'!E27),"")</f>
        <v>88.781000000000006</v>
      </c>
      <c r="H33" s="1269" t="str">
        <f>IF('Removals over bark'!G27="","",'Removals over bark'!G27)</f>
        <v/>
      </c>
    </row>
    <row r="34" spans="1:8" x14ac:dyDescent="0.2">
      <c r="A34" s="1267" t="str">
        <f>Cover!$G$25</f>
        <v>NO</v>
      </c>
      <c r="B34" s="1269" t="s">
        <v>780</v>
      </c>
      <c r="C34" s="1269">
        <f>Cover!G$27</f>
        <v>2020</v>
      </c>
      <c r="D34" s="1269" t="s">
        <v>700</v>
      </c>
      <c r="E34" s="1263" t="s">
        <v>745</v>
      </c>
      <c r="F34" s="1263" t="s">
        <v>777</v>
      </c>
      <c r="G34" s="1267">
        <f>IF(ISNUMBER('Removals over bark'!E28),IF('Removals over bark'!E28="","",'Removals over bark'!E28),"")</f>
        <v>88.781000000000006</v>
      </c>
      <c r="H34" s="1269" t="str">
        <f>IF('Removals over bark'!G28="","",'Removals over bark'!G28)</f>
        <v/>
      </c>
    </row>
    <row r="35" spans="1:8" x14ac:dyDescent="0.2">
      <c r="A35" s="1267" t="str">
        <f>Cover!$G$25</f>
        <v>NO</v>
      </c>
      <c r="B35" s="1269" t="s">
        <v>780</v>
      </c>
      <c r="C35" s="1269">
        <f>Cover!G$27</f>
        <v>2020</v>
      </c>
      <c r="D35" s="1269" t="s">
        <v>700</v>
      </c>
      <c r="E35" s="1263" t="s">
        <v>749</v>
      </c>
      <c r="F35" s="1263" t="s">
        <v>777</v>
      </c>
      <c r="G35" s="1267">
        <f>IF(ISNUMBER('Removals over bark'!E29),IF('Removals over bark'!E29="","",'Removals over bark'!E29),"")</f>
        <v>0</v>
      </c>
      <c r="H35" s="1269" t="str">
        <f>IF('Removals over bark'!G29="","",'Removals over bark'!G29)</f>
        <v/>
      </c>
    </row>
    <row r="36" spans="1:8" x14ac:dyDescent="0.2">
      <c r="A36" s="1267" t="str">
        <f>Cover!$G$25</f>
        <v>NO</v>
      </c>
      <c r="B36" s="1269" t="s">
        <v>780</v>
      </c>
      <c r="C36" s="1269">
        <f>Cover!G$27-1</f>
        <v>2019</v>
      </c>
      <c r="D36" s="1269" t="s">
        <v>689</v>
      </c>
      <c r="E36" s="1263" t="s">
        <v>701</v>
      </c>
      <c r="F36" s="1269" t="s">
        <v>777</v>
      </c>
      <c r="G36" s="1267">
        <f>IF(ISNUMBER('JQ1 Production'!D13),IF('JQ1 Production'!D13="","",'JQ1 Production'!D13),"")</f>
        <v>12568.430474772726</v>
      </c>
      <c r="H36" s="1265" t="str">
        <f>IF('JQ1 Production'!F13="","",'JQ1 Production'!F13)</f>
        <v/>
      </c>
    </row>
    <row r="37" spans="1:8" x14ac:dyDescent="0.2">
      <c r="A37" s="1267" t="str">
        <f>Cover!$G$25</f>
        <v>NO</v>
      </c>
      <c r="B37" s="1269" t="s">
        <v>780</v>
      </c>
      <c r="C37" s="1269">
        <f>Cover!G$27-1</f>
        <v>2019</v>
      </c>
      <c r="D37" s="1269" t="s">
        <v>690</v>
      </c>
      <c r="E37" s="1263" t="s">
        <v>701</v>
      </c>
      <c r="F37" s="1269" t="s">
        <v>777</v>
      </c>
      <c r="G37" s="1267">
        <f>IF(ISNUMBER('JQ1 Production'!D14),IF('JQ1 Production'!D14="","",'JQ1 Production'!D14),"")</f>
        <v>1529.7314747727271</v>
      </c>
      <c r="H37" s="1265">
        <f>IF('JQ1 Production'!F14="","",'JQ1 Production'!F14)</f>
        <v>9</v>
      </c>
    </row>
    <row r="38" spans="1:8" x14ac:dyDescent="0.2">
      <c r="A38" s="1267" t="str">
        <f>Cover!$G$25</f>
        <v>NO</v>
      </c>
      <c r="B38" s="1269" t="s">
        <v>780</v>
      </c>
      <c r="C38" s="1269">
        <f>Cover!G$27-1</f>
        <v>2019</v>
      </c>
      <c r="D38" s="1269" t="s">
        <v>690</v>
      </c>
      <c r="E38" s="1263" t="s">
        <v>745</v>
      </c>
      <c r="F38" s="1269" t="s">
        <v>777</v>
      </c>
      <c r="G38" s="1267">
        <f>IF(ISNUMBER('JQ1 Production'!D15),IF('JQ1 Production'!D15="","",'JQ1 Production'!D15),"")</f>
        <v>544.81636227272713</v>
      </c>
      <c r="H38" s="1265">
        <f>IF('JQ1 Production'!F15="","",'JQ1 Production'!F15)</f>
        <v>9</v>
      </c>
    </row>
    <row r="39" spans="1:8" x14ac:dyDescent="0.2">
      <c r="A39" s="1267" t="str">
        <f>Cover!$G$25</f>
        <v>NO</v>
      </c>
      <c r="B39" s="1269" t="s">
        <v>780</v>
      </c>
      <c r="C39" s="1269">
        <f>Cover!G$27-1</f>
        <v>2019</v>
      </c>
      <c r="D39" s="1269" t="s">
        <v>690</v>
      </c>
      <c r="E39" s="1263" t="s">
        <v>749</v>
      </c>
      <c r="F39" s="1269" t="s">
        <v>777</v>
      </c>
      <c r="G39" s="1267">
        <f>IF(ISNUMBER('JQ1 Production'!D16),IF('JQ1 Production'!D16="","",'JQ1 Production'!D16),"")</f>
        <v>984.91511249999996</v>
      </c>
      <c r="H39" s="1265">
        <f>IF('JQ1 Production'!F16="","",'JQ1 Production'!F16)</f>
        <v>9</v>
      </c>
    </row>
    <row r="40" spans="1:8" x14ac:dyDescent="0.2">
      <c r="A40" s="1267" t="str">
        <f>Cover!$G$25</f>
        <v>NO</v>
      </c>
      <c r="B40" s="1269" t="s">
        <v>780</v>
      </c>
      <c r="C40" s="1269">
        <f>Cover!G$27-1</f>
        <v>2019</v>
      </c>
      <c r="D40" s="1269" t="s">
        <v>691</v>
      </c>
      <c r="E40" s="1263" t="s">
        <v>701</v>
      </c>
      <c r="F40" s="1269" t="s">
        <v>777</v>
      </c>
      <c r="G40" s="1267">
        <f>IF(ISNUMBER('JQ1 Production'!D17),IF('JQ1 Production'!D17="","",'JQ1 Production'!D17),"")</f>
        <v>11038.698999999999</v>
      </c>
      <c r="H40" s="1265" t="str">
        <f>IF('JQ1 Production'!F17="","",'JQ1 Production'!F17)</f>
        <v/>
      </c>
    </row>
    <row r="41" spans="1:8" x14ac:dyDescent="0.2">
      <c r="A41" s="1267" t="str">
        <f>Cover!$G$25</f>
        <v>NO</v>
      </c>
      <c r="B41" s="1269" t="s">
        <v>780</v>
      </c>
      <c r="C41" s="1269">
        <f>Cover!G$27-1</f>
        <v>2019</v>
      </c>
      <c r="D41" s="1269" t="s">
        <v>691</v>
      </c>
      <c r="E41" s="1263" t="s">
        <v>745</v>
      </c>
      <c r="F41" s="1269" t="s">
        <v>777</v>
      </c>
      <c r="G41" s="1267">
        <f>IF(ISNUMBER('JQ1 Production'!D18),IF('JQ1 Production'!D18="","",'JQ1 Production'!D18),"")</f>
        <v>10735.996999999999</v>
      </c>
      <c r="H41" s="1265" t="str">
        <f>IF('JQ1 Production'!F18="","",'JQ1 Production'!F18)</f>
        <v/>
      </c>
    </row>
    <row r="42" spans="1:8" x14ac:dyDescent="0.2">
      <c r="A42" s="1267" t="str">
        <f>Cover!$G$25</f>
        <v>NO</v>
      </c>
      <c r="B42" s="1269" t="s">
        <v>780</v>
      </c>
      <c r="C42" s="1269">
        <f>Cover!G$27-1</f>
        <v>2019</v>
      </c>
      <c r="D42" s="1269" t="s">
        <v>691</v>
      </c>
      <c r="E42" s="1263" t="s">
        <v>749</v>
      </c>
      <c r="F42" s="1269" t="s">
        <v>777</v>
      </c>
      <c r="G42" s="1267">
        <f>IF(ISNUMBER('JQ1 Production'!D19),IF('JQ1 Production'!D19="","",'JQ1 Production'!D19),"")</f>
        <v>302.702</v>
      </c>
      <c r="H42" s="1265" t="str">
        <f>IF('JQ1 Production'!F19="","",'JQ1 Production'!F19)</f>
        <v/>
      </c>
    </row>
    <row r="43" spans="1:8" x14ac:dyDescent="0.2">
      <c r="A43" s="1267" t="str">
        <f>Cover!$G$25</f>
        <v>NO</v>
      </c>
      <c r="B43" s="1269" t="s">
        <v>780</v>
      </c>
      <c r="C43" s="1269">
        <f>Cover!G$27-1</f>
        <v>2019</v>
      </c>
      <c r="D43" s="1269" t="s">
        <v>691</v>
      </c>
      <c r="E43" s="1263" t="s">
        <v>758</v>
      </c>
      <c r="F43" s="1269" t="s">
        <v>777</v>
      </c>
      <c r="G43" s="1267">
        <f>IF(ISNUMBER('JQ1 Production'!D20),IF('JQ1 Production'!D20="","",'JQ1 Production'!D20),"")</f>
        <v>0</v>
      </c>
      <c r="H43" s="1265" t="str">
        <f>IF('JQ1 Production'!F20="","",'JQ1 Production'!F20)</f>
        <v/>
      </c>
    </row>
    <row r="44" spans="1:8" x14ac:dyDescent="0.2">
      <c r="A44" s="1267" t="str">
        <f>Cover!$G$25</f>
        <v>NO</v>
      </c>
      <c r="B44" s="1269" t="s">
        <v>780</v>
      </c>
      <c r="C44" s="1269">
        <f>Cover!G$27-1</f>
        <v>2019</v>
      </c>
      <c r="D44" s="1269" t="s">
        <v>692</v>
      </c>
      <c r="E44" s="1263" t="s">
        <v>701</v>
      </c>
      <c r="F44" s="1269" t="s">
        <v>777</v>
      </c>
      <c r="G44" s="1267">
        <f>IF(ISNUMBER('JQ1 Production'!D21),IF('JQ1 Production'!D21="","",'JQ1 Production'!D21),"")</f>
        <v>6012.3225000000002</v>
      </c>
      <c r="H44" s="1265" t="str">
        <f>IF('JQ1 Production'!F21="","",'JQ1 Production'!F21)</f>
        <v/>
      </c>
    </row>
    <row r="45" spans="1:8" x14ac:dyDescent="0.2">
      <c r="A45" s="1267" t="str">
        <f>Cover!$G$25</f>
        <v>NO</v>
      </c>
      <c r="B45" s="1269" t="s">
        <v>780</v>
      </c>
      <c r="C45" s="1269">
        <f>Cover!G$27-1</f>
        <v>2019</v>
      </c>
      <c r="D45" s="1269" t="s">
        <v>692</v>
      </c>
      <c r="E45" s="1263" t="s">
        <v>745</v>
      </c>
      <c r="F45" s="1269" t="s">
        <v>777</v>
      </c>
      <c r="G45" s="1267">
        <f>IF(ISNUMBER('JQ1 Production'!D22),IF('JQ1 Production'!D22="","",'JQ1 Production'!D22),"")</f>
        <v>6011.0614999999998</v>
      </c>
      <c r="H45" s="1265" t="str">
        <f>IF('JQ1 Production'!F22="","",'JQ1 Production'!F22)</f>
        <v/>
      </c>
    </row>
    <row r="46" spans="1:8" x14ac:dyDescent="0.2">
      <c r="A46" s="1267" t="str">
        <f>Cover!$G$25</f>
        <v>NO</v>
      </c>
      <c r="B46" s="1269" t="s">
        <v>780</v>
      </c>
      <c r="C46" s="1269">
        <f>Cover!G$27-1</f>
        <v>2019</v>
      </c>
      <c r="D46" s="1269" t="s">
        <v>692</v>
      </c>
      <c r="E46" s="1263" t="s">
        <v>749</v>
      </c>
      <c r="F46" s="1269" t="s">
        <v>777</v>
      </c>
      <c r="G46" s="1267">
        <f>IF(ISNUMBER('JQ1 Production'!D23),IF('JQ1 Production'!D23="","",'JQ1 Production'!D23),"")</f>
        <v>1.2609999999999999</v>
      </c>
      <c r="H46" s="1265" t="str">
        <f>IF('JQ1 Production'!F23="","",'JQ1 Production'!F23)</f>
        <v/>
      </c>
    </row>
    <row r="47" spans="1:8" x14ac:dyDescent="0.2">
      <c r="A47" s="1267" t="str">
        <f>Cover!$G$25</f>
        <v>NO</v>
      </c>
      <c r="B47" s="1269" t="s">
        <v>780</v>
      </c>
      <c r="C47" s="1269">
        <f>Cover!G$27-1</f>
        <v>2019</v>
      </c>
      <c r="D47" s="1269" t="s">
        <v>693</v>
      </c>
      <c r="E47" s="1263" t="s">
        <v>701</v>
      </c>
      <c r="F47" s="1269" t="s">
        <v>777</v>
      </c>
      <c r="G47" s="1267">
        <f>IF(ISNUMBER('JQ1 Production'!D24),IF('JQ1 Production'!D24="","",'JQ1 Production'!D24),"")</f>
        <v>4938.5694999999996</v>
      </c>
      <c r="H47" s="1265" t="str">
        <f>IF('JQ1 Production'!F24="","",'JQ1 Production'!F24)</f>
        <v/>
      </c>
    </row>
    <row r="48" spans="1:8" x14ac:dyDescent="0.2">
      <c r="A48" s="1267" t="str">
        <f>Cover!$G$25</f>
        <v>NO</v>
      </c>
      <c r="B48" s="1269" t="s">
        <v>780</v>
      </c>
      <c r="C48" s="1269">
        <f>Cover!G$27-1</f>
        <v>2019</v>
      </c>
      <c r="D48" s="1269" t="s">
        <v>693</v>
      </c>
      <c r="E48" s="1263" t="s">
        <v>745</v>
      </c>
      <c r="F48" s="1269" t="s">
        <v>777</v>
      </c>
      <c r="G48" s="1267">
        <f>IF(ISNUMBER('JQ1 Production'!D25),IF('JQ1 Production'!D25="","",'JQ1 Production'!D25),"")</f>
        <v>4637.1284999999998</v>
      </c>
      <c r="H48" s="1265" t="str">
        <f>IF('JQ1 Production'!F25="","",'JQ1 Production'!F25)</f>
        <v/>
      </c>
    </row>
    <row r="49" spans="1:8" x14ac:dyDescent="0.2">
      <c r="A49" s="1267" t="str">
        <f>Cover!$G$25</f>
        <v>NO</v>
      </c>
      <c r="B49" s="1269" t="s">
        <v>780</v>
      </c>
      <c r="C49" s="1269">
        <f>Cover!G$27-1</f>
        <v>2019</v>
      </c>
      <c r="D49" s="1269" t="s">
        <v>693</v>
      </c>
      <c r="E49" s="1263" t="s">
        <v>749</v>
      </c>
      <c r="F49" s="1269" t="s">
        <v>777</v>
      </c>
      <c r="G49" s="1267">
        <f>IF(ISNUMBER('JQ1 Production'!D26),IF('JQ1 Production'!D26="","",'JQ1 Production'!D26),"")</f>
        <v>301.44099999999997</v>
      </c>
      <c r="H49" s="1265" t="str">
        <f>IF('JQ1 Production'!F26="","",'JQ1 Production'!F26)</f>
        <v/>
      </c>
    </row>
    <row r="50" spans="1:8" x14ac:dyDescent="0.2">
      <c r="A50" s="1267" t="str">
        <f>Cover!$G$25</f>
        <v>NO</v>
      </c>
      <c r="B50" s="1269" t="s">
        <v>780</v>
      </c>
      <c r="C50" s="1269">
        <f>Cover!G$27-1</f>
        <v>2019</v>
      </c>
      <c r="D50" s="1269" t="s">
        <v>694</v>
      </c>
      <c r="E50" s="1263" t="s">
        <v>701</v>
      </c>
      <c r="F50" s="1269" t="s">
        <v>777</v>
      </c>
      <c r="G50" s="1267">
        <f>IF(ISNUMBER('JQ1 Production'!D27),IF('JQ1 Production'!D27="","",'JQ1 Production'!D27),"")</f>
        <v>87.807000000000002</v>
      </c>
      <c r="H50" s="1265" t="str">
        <f>IF('JQ1 Production'!F27="","",'JQ1 Production'!F27)</f>
        <v/>
      </c>
    </row>
    <row r="51" spans="1:8" x14ac:dyDescent="0.2">
      <c r="A51" s="1267" t="str">
        <f>Cover!$G$25</f>
        <v>NO</v>
      </c>
      <c r="B51" s="1269" t="s">
        <v>780</v>
      </c>
      <c r="C51" s="1269">
        <f>Cover!G$27-1</f>
        <v>2019</v>
      </c>
      <c r="D51" s="1269" t="s">
        <v>694</v>
      </c>
      <c r="E51" s="1263" t="s">
        <v>745</v>
      </c>
      <c r="F51" s="1269" t="s">
        <v>777</v>
      </c>
      <c r="G51" s="1267">
        <f>IF(ISNUMBER('JQ1 Production'!D28),IF('JQ1 Production'!D28="","",'JQ1 Production'!D28),"")</f>
        <v>87.807000000000002</v>
      </c>
      <c r="H51" s="1265" t="str">
        <f>IF('JQ1 Production'!F28="","",'JQ1 Production'!F28)</f>
        <v/>
      </c>
    </row>
    <row r="52" spans="1:8" x14ac:dyDescent="0.2">
      <c r="A52" s="1267" t="str">
        <f>Cover!$G$25</f>
        <v>NO</v>
      </c>
      <c r="B52" s="1269" t="s">
        <v>780</v>
      </c>
      <c r="C52" s="1269">
        <f>Cover!G$27-1</f>
        <v>2019</v>
      </c>
      <c r="D52" s="1269" t="s">
        <v>694</v>
      </c>
      <c r="E52" s="1263" t="s">
        <v>749</v>
      </c>
      <c r="F52" s="1269" t="s">
        <v>777</v>
      </c>
      <c r="G52" s="1267">
        <f>IF(ISNUMBER('JQ1 Production'!D29),IF('JQ1 Production'!D29="","",'JQ1 Production'!D29),"")</f>
        <v>0</v>
      </c>
      <c r="H52" s="1265" t="str">
        <f>IF('JQ1 Production'!F29="","",'JQ1 Production'!F29)</f>
        <v/>
      </c>
    </row>
    <row r="53" spans="1:8" x14ac:dyDescent="0.2">
      <c r="A53" s="1267" t="str">
        <f>Cover!$G$25</f>
        <v>NO</v>
      </c>
      <c r="B53" s="1269" t="s">
        <v>780</v>
      </c>
      <c r="C53" s="1269">
        <f>Cover!G$27-1</f>
        <v>2019</v>
      </c>
      <c r="D53" s="1269" t="s">
        <v>702</v>
      </c>
      <c r="E53" s="1263" t="s">
        <v>701</v>
      </c>
      <c r="F53" s="1269" t="s">
        <v>779</v>
      </c>
      <c r="G53" s="1267" t="str">
        <f>IF(ISNUMBER('JQ1 Production'!D31),IF('JQ1 Production'!D31="","",'JQ1 Production'!D31),"")</f>
        <v/>
      </c>
      <c r="H53" s="1265" t="str">
        <f>IF('JQ1 Production'!F31="","",'JQ1 Production'!F31)</f>
        <v/>
      </c>
    </row>
    <row r="54" spans="1:8" x14ac:dyDescent="0.2">
      <c r="A54" s="1267" t="str">
        <f>Cover!$G$25</f>
        <v>NO</v>
      </c>
      <c r="B54" s="1269" t="s">
        <v>780</v>
      </c>
      <c r="C54" s="1269">
        <f>Cover!G$27-1</f>
        <v>2019</v>
      </c>
      <c r="D54" s="1269" t="s">
        <v>703</v>
      </c>
      <c r="E54" s="1263" t="s">
        <v>701</v>
      </c>
      <c r="F54" s="1269" t="s">
        <v>777</v>
      </c>
      <c r="G54" s="1267">
        <f>IF(ISNUMBER('JQ1 Production'!D32),IF('JQ1 Production'!D32="","",'JQ1 Production'!D32),"")</f>
        <v>2404.9290000000001</v>
      </c>
      <c r="H54" s="1265" t="str">
        <f>IF('JQ1 Production'!F32="","",'JQ1 Production'!F32)</f>
        <v/>
      </c>
    </row>
    <row r="55" spans="1:8" x14ac:dyDescent="0.2">
      <c r="A55" s="1267" t="str">
        <f>Cover!$G$25</f>
        <v>NO</v>
      </c>
      <c r="B55" s="1269" t="s">
        <v>780</v>
      </c>
      <c r="C55" s="1269">
        <f>Cover!G$27-1</f>
        <v>2019</v>
      </c>
      <c r="D55" s="1269" t="s">
        <v>704</v>
      </c>
      <c r="E55" s="1263" t="s">
        <v>701</v>
      </c>
      <c r="F55" s="1269" t="s">
        <v>777</v>
      </c>
      <c r="G55" s="1267">
        <f>IF(ISNUMBER('JQ1 Production'!D33),IF('JQ1 Production'!D33="","",'JQ1 Production'!D33),"")</f>
        <v>1563.2038500000001</v>
      </c>
      <c r="H55" s="1265">
        <f>IF('JQ1 Production'!F33="","",'JQ1 Production'!F33)</f>
        <v>9</v>
      </c>
    </row>
    <row r="56" spans="1:8" x14ac:dyDescent="0.2">
      <c r="A56" s="1267" t="str">
        <f>Cover!$G$25</f>
        <v>NO</v>
      </c>
      <c r="B56" s="1269" t="s">
        <v>780</v>
      </c>
      <c r="C56" s="1269">
        <f>Cover!G$27-1</f>
        <v>2019</v>
      </c>
      <c r="D56" s="1269" t="s">
        <v>705</v>
      </c>
      <c r="E56" s="1263" t="s">
        <v>701</v>
      </c>
      <c r="F56" s="1269" t="s">
        <v>777</v>
      </c>
      <c r="G56" s="1267">
        <f>IF(ISNUMBER('JQ1 Production'!D34),IF('JQ1 Production'!D34="","",'JQ1 Production'!D34),"")</f>
        <v>841.7251500000001</v>
      </c>
      <c r="H56" s="1265">
        <f>IF('JQ1 Production'!F34="","",'JQ1 Production'!F34)</f>
        <v>9</v>
      </c>
    </row>
    <row r="57" spans="1:8" x14ac:dyDescent="0.2">
      <c r="A57" s="1267" t="str">
        <f>Cover!$G$25</f>
        <v>NO</v>
      </c>
      <c r="B57" s="1269" t="s">
        <v>780</v>
      </c>
      <c r="C57" s="1269">
        <f>Cover!G$27-1</f>
        <v>2019</v>
      </c>
      <c r="D57" s="1269" t="s">
        <v>706</v>
      </c>
      <c r="E57" s="1263" t="s">
        <v>701</v>
      </c>
      <c r="F57" s="1269" t="s">
        <v>779</v>
      </c>
      <c r="G57" s="1267">
        <f>IF(ISNUMBER('JQ1 Production'!D35),IF('JQ1 Production'!D35="","",'JQ1 Production'!D35),"")</f>
        <v>756</v>
      </c>
      <c r="H57" s="1265">
        <f>IF('JQ1 Production'!F35="","",'JQ1 Production'!F35)</f>
        <v>5</v>
      </c>
    </row>
    <row r="58" spans="1:8" x14ac:dyDescent="0.2">
      <c r="A58" s="1267" t="str">
        <f>Cover!$G$25</f>
        <v>NO</v>
      </c>
      <c r="B58" s="1269" t="s">
        <v>780</v>
      </c>
      <c r="C58" s="1269">
        <f>Cover!G$27-1</f>
        <v>2019</v>
      </c>
      <c r="D58" s="1269" t="s">
        <v>707</v>
      </c>
      <c r="E58" s="1263" t="s">
        <v>701</v>
      </c>
      <c r="F58" s="1269" t="s">
        <v>779</v>
      </c>
      <c r="G58" s="1267">
        <f>IF(ISNUMBER('JQ1 Production'!D36),IF('JQ1 Production'!D36="","",'JQ1 Production'!D36),"")</f>
        <v>95.768000000000001</v>
      </c>
      <c r="H58" s="1265">
        <f>IF('JQ1 Production'!F36="","",'JQ1 Production'!F36)</f>
        <v>5</v>
      </c>
    </row>
    <row r="59" spans="1:8" x14ac:dyDescent="0.2">
      <c r="A59" s="1267" t="str">
        <f>Cover!$G$25</f>
        <v>NO</v>
      </c>
      <c r="B59" s="1269" t="s">
        <v>780</v>
      </c>
      <c r="C59" s="1269">
        <f>Cover!G$27-1</f>
        <v>2019</v>
      </c>
      <c r="D59" s="1269" t="s">
        <v>708</v>
      </c>
      <c r="E59" s="1263" t="s">
        <v>701</v>
      </c>
      <c r="F59" s="1269" t="s">
        <v>779</v>
      </c>
      <c r="G59" s="1267">
        <f>IF(ISNUMBER('JQ1 Production'!D37),IF('JQ1 Production'!D37="","",'JQ1 Production'!D37),"")</f>
        <v>57.368000000000002</v>
      </c>
      <c r="H59" s="1265">
        <f>IF('JQ1 Production'!F37="","",'JQ1 Production'!F37)</f>
        <v>5</v>
      </c>
    </row>
    <row r="60" spans="1:8" x14ac:dyDescent="0.2">
      <c r="A60" s="1267" t="str">
        <f>Cover!$G$25</f>
        <v>NO</v>
      </c>
      <c r="B60" s="1269" t="s">
        <v>780</v>
      </c>
      <c r="C60" s="1269">
        <f>Cover!G$27-1</f>
        <v>2019</v>
      </c>
      <c r="D60" s="1269" t="s">
        <v>709</v>
      </c>
      <c r="E60" s="1263" t="s">
        <v>701</v>
      </c>
      <c r="F60" s="1269" t="s">
        <v>779</v>
      </c>
      <c r="G60" s="1267">
        <f>IF(ISNUMBER('JQ1 Production'!D38),IF('JQ1 Production'!D38="","",'JQ1 Production'!D38),"")</f>
        <v>38.4</v>
      </c>
      <c r="H60" s="1265">
        <f>IF('JQ1 Production'!F38="","",'JQ1 Production'!F38)</f>
        <v>5</v>
      </c>
    </row>
    <row r="61" spans="1:8" x14ac:dyDescent="0.2">
      <c r="A61" s="1267" t="str">
        <f>Cover!$G$25</f>
        <v>NO</v>
      </c>
      <c r="B61" s="1269" t="s">
        <v>780</v>
      </c>
      <c r="C61" s="1269">
        <f>Cover!G$27-1</f>
        <v>2019</v>
      </c>
      <c r="D61" s="1269" t="s">
        <v>710</v>
      </c>
      <c r="E61" s="1263" t="s">
        <v>701</v>
      </c>
      <c r="F61" s="1269" t="s">
        <v>777</v>
      </c>
      <c r="G61" s="1267">
        <f>IF(ISNUMBER('JQ1 Production'!D39),IF('JQ1 Production'!D39="","",'JQ1 Production'!D39),"")</f>
        <v>2658</v>
      </c>
      <c r="H61" s="1265" t="str">
        <f>IF('JQ1 Production'!F39="","",'JQ1 Production'!F39)</f>
        <v/>
      </c>
    </row>
    <row r="62" spans="1:8" x14ac:dyDescent="0.2">
      <c r="A62" s="1267" t="str">
        <f>Cover!$G$25</f>
        <v>NO</v>
      </c>
      <c r="B62" s="1269" t="s">
        <v>780</v>
      </c>
      <c r="C62" s="1269">
        <f>Cover!G$27-1</f>
        <v>2019</v>
      </c>
      <c r="D62" s="1269" t="s">
        <v>710</v>
      </c>
      <c r="E62" s="1263" t="s">
        <v>745</v>
      </c>
      <c r="F62" s="1269" t="s">
        <v>777</v>
      </c>
      <c r="G62" s="1267">
        <f>IF(ISNUMBER('JQ1 Production'!D40),IF('JQ1 Production'!D40="","",'JQ1 Production'!D40),"")</f>
        <v>2658</v>
      </c>
      <c r="H62" s="1265" t="str">
        <f>IF('JQ1 Production'!F40="","",'JQ1 Production'!F40)</f>
        <v/>
      </c>
    </row>
    <row r="63" spans="1:8" x14ac:dyDescent="0.2">
      <c r="A63" s="1267" t="str">
        <f>Cover!$G$25</f>
        <v>NO</v>
      </c>
      <c r="B63" s="1269" t="s">
        <v>780</v>
      </c>
      <c r="C63" s="1269">
        <f>Cover!G$27-1</f>
        <v>2019</v>
      </c>
      <c r="D63" s="1269" t="s">
        <v>710</v>
      </c>
      <c r="E63" s="1263" t="s">
        <v>749</v>
      </c>
      <c r="F63" s="1269" t="s">
        <v>777</v>
      </c>
      <c r="G63" s="1267">
        <f>IF(ISNUMBER('JQ1 Production'!D41),IF('JQ1 Production'!D41="","",'JQ1 Production'!D41),"")</f>
        <v>0</v>
      </c>
      <c r="H63" s="1265" t="str">
        <f>IF('JQ1 Production'!F41="","",'JQ1 Production'!F41)</f>
        <v/>
      </c>
    </row>
    <row r="64" spans="1:8" x14ac:dyDescent="0.2">
      <c r="A64" s="1267" t="str">
        <f>Cover!$G$25</f>
        <v>NO</v>
      </c>
      <c r="B64" s="1269" t="s">
        <v>780</v>
      </c>
      <c r="C64" s="1269">
        <f>Cover!G$27-1</f>
        <v>2019</v>
      </c>
      <c r="D64" s="1269" t="s">
        <v>710</v>
      </c>
      <c r="E64" s="1263" t="s">
        <v>758</v>
      </c>
      <c r="F64" s="1269" t="s">
        <v>777</v>
      </c>
      <c r="G64" s="1267">
        <f>IF(ISNUMBER('JQ1 Production'!D42),IF('JQ1 Production'!D42="","",'JQ1 Production'!D42),"")</f>
        <v>0</v>
      </c>
      <c r="H64" s="1265" t="str">
        <f>IF('JQ1 Production'!F42="","",'JQ1 Production'!F42)</f>
        <v/>
      </c>
    </row>
    <row r="65" spans="1:8" x14ac:dyDescent="0.2">
      <c r="A65" s="1267" t="str">
        <f>Cover!$G$25</f>
        <v>NO</v>
      </c>
      <c r="B65" s="1269" t="s">
        <v>780</v>
      </c>
      <c r="C65" s="1269">
        <f>Cover!G$27-1</f>
        <v>2019</v>
      </c>
      <c r="D65" s="1269" t="s">
        <v>711</v>
      </c>
      <c r="E65" s="1263" t="s">
        <v>701</v>
      </c>
      <c r="F65" s="1269" t="s">
        <v>777</v>
      </c>
      <c r="G65" s="1267" t="str">
        <f>IF(ISNUMBER('JQ1 Production'!D43),IF('JQ1 Production'!D43="","",'JQ1 Production'!D43),"")</f>
        <v/>
      </c>
      <c r="H65" s="1265" t="str">
        <f>IF('JQ1 Production'!F43="","",'JQ1 Production'!F43)</f>
        <v/>
      </c>
    </row>
    <row r="66" spans="1:8" x14ac:dyDescent="0.2">
      <c r="A66" s="1267" t="str">
        <f>Cover!$G$25</f>
        <v>NO</v>
      </c>
      <c r="B66" s="1269" t="s">
        <v>780</v>
      </c>
      <c r="C66" s="1269">
        <f>Cover!G$27-1</f>
        <v>2019</v>
      </c>
      <c r="D66" s="1269" t="s">
        <v>711</v>
      </c>
      <c r="E66" s="1263" t="s">
        <v>745</v>
      </c>
      <c r="F66" s="1269" t="s">
        <v>777</v>
      </c>
      <c r="G66" s="1267" t="str">
        <f>IF(ISNUMBER('JQ1 Production'!D44),IF('JQ1 Production'!D44="","",'JQ1 Production'!D44),"")</f>
        <v/>
      </c>
      <c r="H66" s="1265" t="str">
        <f>IF('JQ1 Production'!F44="","",'JQ1 Production'!F44)</f>
        <v/>
      </c>
    </row>
    <row r="67" spans="1:8" x14ac:dyDescent="0.2">
      <c r="A67" s="1267" t="str">
        <f>Cover!$G$25</f>
        <v>NO</v>
      </c>
      <c r="B67" s="1269" t="s">
        <v>780</v>
      </c>
      <c r="C67" s="1269">
        <f>Cover!G$27-1</f>
        <v>2019</v>
      </c>
      <c r="D67" s="1269" t="s">
        <v>711</v>
      </c>
      <c r="E67" s="1263" t="s">
        <v>749</v>
      </c>
      <c r="F67" s="1269" t="s">
        <v>777</v>
      </c>
      <c r="G67" s="1267" t="str">
        <f>IF(ISNUMBER('JQ1 Production'!D45),IF('JQ1 Production'!D45="","",'JQ1 Production'!D45),"")</f>
        <v/>
      </c>
      <c r="H67" s="1265" t="str">
        <f>IF('JQ1 Production'!F45="","",'JQ1 Production'!F45)</f>
        <v/>
      </c>
    </row>
    <row r="68" spans="1:8" x14ac:dyDescent="0.2">
      <c r="A68" s="1267" t="str">
        <f>Cover!$G$25</f>
        <v>NO</v>
      </c>
      <c r="B68" s="1269" t="s">
        <v>780</v>
      </c>
      <c r="C68" s="1269">
        <f>Cover!G$27-1</f>
        <v>2019</v>
      </c>
      <c r="D68" s="1269" t="s">
        <v>711</v>
      </c>
      <c r="E68" s="1263" t="s">
        <v>758</v>
      </c>
      <c r="F68" s="1269" t="s">
        <v>777</v>
      </c>
      <c r="G68" s="1267" t="str">
        <f>IF(ISNUMBER('JQ1 Production'!D46),IF('JQ1 Production'!D46="","",'JQ1 Production'!D46),"")</f>
        <v/>
      </c>
      <c r="H68" s="1265" t="str">
        <f>IF('JQ1 Production'!F46="","",'JQ1 Production'!F46)</f>
        <v/>
      </c>
    </row>
    <row r="69" spans="1:8" x14ac:dyDescent="0.2">
      <c r="A69" s="1267" t="str">
        <f>Cover!$G$25</f>
        <v>NO</v>
      </c>
      <c r="B69" s="1269" t="s">
        <v>780</v>
      </c>
      <c r="C69" s="1269">
        <f>Cover!G$27-1</f>
        <v>2019</v>
      </c>
      <c r="D69" s="1269" t="s">
        <v>712</v>
      </c>
      <c r="E69" s="1263" t="s">
        <v>701</v>
      </c>
      <c r="F69" s="1269" t="s">
        <v>777</v>
      </c>
      <c r="G69" s="1267">
        <f>IF(ISNUMBER('JQ1 Production'!D47),IF('JQ1 Production'!D47="","",'JQ1 Production'!D47),"")</f>
        <v>424</v>
      </c>
      <c r="H69" s="1265" t="str">
        <f>IF('JQ1 Production'!F47="","",'JQ1 Production'!F47)</f>
        <v/>
      </c>
    </row>
    <row r="70" spans="1:8" x14ac:dyDescent="0.2">
      <c r="A70" s="1267" t="str">
        <f>Cover!$G$25</f>
        <v>NO</v>
      </c>
      <c r="B70" s="1269" t="s">
        <v>780</v>
      </c>
      <c r="C70" s="1269">
        <f>Cover!G$27-1</f>
        <v>2019</v>
      </c>
      <c r="D70" s="1269" t="s">
        <v>713</v>
      </c>
      <c r="E70" s="1263" t="s">
        <v>701</v>
      </c>
      <c r="F70" s="1269" t="s">
        <v>777</v>
      </c>
      <c r="G70" s="1267" t="str">
        <f>IF(ISNUMBER('JQ1 Production'!D48),IF('JQ1 Production'!D48="","",'JQ1 Production'!D48),"")</f>
        <v/>
      </c>
      <c r="H70" s="1265" t="str">
        <f>IF('JQ1 Production'!F48="","",'JQ1 Production'!F48)</f>
        <v/>
      </c>
    </row>
    <row r="71" spans="1:8" x14ac:dyDescent="0.2">
      <c r="A71" s="1267" t="str">
        <f>Cover!$G$25</f>
        <v>NO</v>
      </c>
      <c r="B71" s="1269" t="s">
        <v>780</v>
      </c>
      <c r="C71" s="1269">
        <f>Cover!G$27-1</f>
        <v>2019</v>
      </c>
      <c r="D71" s="1269" t="s">
        <v>713</v>
      </c>
      <c r="E71" s="1263" t="s">
        <v>745</v>
      </c>
      <c r="F71" s="1269" t="s">
        <v>777</v>
      </c>
      <c r="G71" s="1267" t="str">
        <f>IF(ISNUMBER('JQ1 Production'!D49),IF('JQ1 Production'!D49="","",'JQ1 Production'!D49),"")</f>
        <v/>
      </c>
      <c r="H71" s="1265" t="str">
        <f>IF('JQ1 Production'!F49="","",'JQ1 Production'!F49)</f>
        <v/>
      </c>
    </row>
    <row r="72" spans="1:8" x14ac:dyDescent="0.2">
      <c r="A72" s="1267" t="str">
        <f>Cover!$G$25</f>
        <v>NO</v>
      </c>
      <c r="B72" s="1269" t="s">
        <v>780</v>
      </c>
      <c r="C72" s="1269">
        <f>Cover!G$27-1</f>
        <v>2019</v>
      </c>
      <c r="D72" s="1269" t="s">
        <v>713</v>
      </c>
      <c r="E72" s="1263" t="s">
        <v>749</v>
      </c>
      <c r="F72" s="1269" t="s">
        <v>777</v>
      </c>
      <c r="G72" s="1267" t="str">
        <f>IF(ISNUMBER('JQ1 Production'!D50),IF('JQ1 Production'!D50="","",'JQ1 Production'!D50),"")</f>
        <v/>
      </c>
      <c r="H72" s="1265" t="str">
        <f>IF('JQ1 Production'!F50="","",'JQ1 Production'!F50)</f>
        <v/>
      </c>
    </row>
    <row r="73" spans="1:8" x14ac:dyDescent="0.2">
      <c r="A73" s="1267" t="str">
        <f>Cover!$G$25</f>
        <v>NO</v>
      </c>
      <c r="B73" s="1269" t="s">
        <v>780</v>
      </c>
      <c r="C73" s="1269">
        <f>Cover!G$27-1</f>
        <v>2019</v>
      </c>
      <c r="D73" s="1269" t="s">
        <v>713</v>
      </c>
      <c r="E73" s="1263" t="s">
        <v>758</v>
      </c>
      <c r="F73" s="1269" t="s">
        <v>777</v>
      </c>
      <c r="G73" s="1267" t="str">
        <f>IF(ISNUMBER('JQ1 Production'!D51),IF('JQ1 Production'!D51="","",'JQ1 Production'!D51),"")</f>
        <v/>
      </c>
      <c r="H73" s="1265" t="str">
        <f>IF('JQ1 Production'!F51="","",'JQ1 Production'!F51)</f>
        <v/>
      </c>
    </row>
    <row r="74" spans="1:8" x14ac:dyDescent="0.2">
      <c r="A74" s="1267" t="str">
        <f>Cover!$G$25</f>
        <v>NO</v>
      </c>
      <c r="B74" s="1269" t="s">
        <v>780</v>
      </c>
      <c r="C74" s="1269">
        <f>Cover!G$27-1</f>
        <v>2019</v>
      </c>
      <c r="D74" s="1269" t="s">
        <v>714</v>
      </c>
      <c r="E74" s="1263" t="s">
        <v>701</v>
      </c>
      <c r="F74" s="1269" t="s">
        <v>777</v>
      </c>
      <c r="G74" s="1267">
        <f>IF(ISNUMBER('JQ1 Production'!D52),IF('JQ1 Production'!D52="","",'JQ1 Production'!D52),"")</f>
        <v>277</v>
      </c>
      <c r="H74" s="1265" t="str">
        <f>IF('JQ1 Production'!F52="","",'JQ1 Production'!F52)</f>
        <v/>
      </c>
    </row>
    <row r="75" spans="1:8" x14ac:dyDescent="0.2">
      <c r="A75" s="1267" t="str">
        <f>Cover!$G$25</f>
        <v>NO</v>
      </c>
      <c r="B75" s="1269" t="s">
        <v>780</v>
      </c>
      <c r="C75" s="1269">
        <f>Cover!G$27-1</f>
        <v>2019</v>
      </c>
      <c r="D75" s="1269" t="s">
        <v>715</v>
      </c>
      <c r="E75" s="1263" t="s">
        <v>701</v>
      </c>
      <c r="F75" s="1269" t="s">
        <v>777</v>
      </c>
      <c r="G75" s="1267" t="str">
        <f>IF(ISNUMBER('JQ1 Production'!D53),IF('JQ1 Production'!D53="","",'JQ1 Production'!D53),"")</f>
        <v/>
      </c>
      <c r="H75" s="1265" t="str">
        <f>IF('JQ1 Production'!F53="","",'JQ1 Production'!F53)</f>
        <v/>
      </c>
    </row>
    <row r="76" spans="1:8" x14ac:dyDescent="0.2">
      <c r="A76" s="1267" t="str">
        <f>Cover!$G$25</f>
        <v>NO</v>
      </c>
      <c r="B76" s="1269" t="s">
        <v>780</v>
      </c>
      <c r="C76" s="1269">
        <f>Cover!G$27-1</f>
        <v>2019</v>
      </c>
      <c r="D76" s="1269" t="s">
        <v>716</v>
      </c>
      <c r="E76" s="1263" t="s">
        <v>701</v>
      </c>
      <c r="F76" s="1269" t="s">
        <v>777</v>
      </c>
      <c r="G76" s="1267">
        <f>IF(ISNUMBER('JQ1 Production'!D54),IF('JQ1 Production'!D54="","",'JQ1 Production'!D54),"")</f>
        <v>147</v>
      </c>
      <c r="H76" s="1265" t="str">
        <f>IF('JQ1 Production'!F54="","",'JQ1 Production'!F54)</f>
        <v/>
      </c>
    </row>
    <row r="77" spans="1:8" x14ac:dyDescent="0.2">
      <c r="A77" s="1267" t="str">
        <f>Cover!$G$25</f>
        <v>NO</v>
      </c>
      <c r="B77" s="1269" t="s">
        <v>780</v>
      </c>
      <c r="C77" s="1269">
        <f>Cover!G$27-1</f>
        <v>2019</v>
      </c>
      <c r="D77" s="1269" t="s">
        <v>717</v>
      </c>
      <c r="E77" s="1263" t="s">
        <v>701</v>
      </c>
      <c r="F77" s="1269" t="s">
        <v>777</v>
      </c>
      <c r="G77" s="1267">
        <f>IF(ISNUMBER('JQ1 Production'!D55),IF('JQ1 Production'!D55="","",'JQ1 Production'!D55),"")</f>
        <v>49</v>
      </c>
      <c r="H77" s="1265" t="str">
        <f>IF('JQ1 Production'!F55="","",'JQ1 Production'!F55)</f>
        <v/>
      </c>
    </row>
    <row r="78" spans="1:8" x14ac:dyDescent="0.2">
      <c r="A78" s="1267" t="str">
        <f>Cover!$G$25</f>
        <v>NO</v>
      </c>
      <c r="B78" s="1269" t="s">
        <v>780</v>
      </c>
      <c r="C78" s="1269">
        <f>Cover!G$27-1</f>
        <v>2019</v>
      </c>
      <c r="D78" s="1269" t="s">
        <v>718</v>
      </c>
      <c r="E78" s="1263" t="s">
        <v>701</v>
      </c>
      <c r="F78" s="1269" t="s">
        <v>777</v>
      </c>
      <c r="G78" s="1267">
        <f>IF(ISNUMBER('JQ1 Production'!D56),IF('JQ1 Production'!D56="","",'JQ1 Production'!D56),"")</f>
        <v>0</v>
      </c>
      <c r="H78" s="1265" t="str">
        <f>IF('JQ1 Production'!F56="","",'JQ1 Production'!F56)</f>
        <v/>
      </c>
    </row>
    <row r="79" spans="1:8" x14ac:dyDescent="0.2">
      <c r="A79" s="1267" t="str">
        <f>Cover!$G$25</f>
        <v>NO</v>
      </c>
      <c r="B79" s="1269" t="s">
        <v>780</v>
      </c>
      <c r="C79" s="1269">
        <f>Cover!G$27-1</f>
        <v>2019</v>
      </c>
      <c r="D79" s="1269" t="s">
        <v>719</v>
      </c>
      <c r="E79" s="1263" t="s">
        <v>701</v>
      </c>
      <c r="F79" s="1269" t="s">
        <v>777</v>
      </c>
      <c r="G79" s="1267">
        <f>IF(ISNUMBER('JQ1 Production'!D57),IF('JQ1 Production'!D57="","",'JQ1 Production'!D57),"")</f>
        <v>98</v>
      </c>
      <c r="H79" s="1265" t="str">
        <f>IF('JQ1 Production'!F57="","",'JQ1 Production'!F57)</f>
        <v/>
      </c>
    </row>
    <row r="80" spans="1:8" x14ac:dyDescent="0.2">
      <c r="A80" s="1267" t="str">
        <f>Cover!$G$25</f>
        <v>NO</v>
      </c>
      <c r="B80" s="1269" t="s">
        <v>780</v>
      </c>
      <c r="C80" s="1269">
        <f>Cover!G$27-1</f>
        <v>2019</v>
      </c>
      <c r="D80" s="1269" t="s">
        <v>720</v>
      </c>
      <c r="E80" s="1263" t="s">
        <v>701</v>
      </c>
      <c r="F80" s="1269" t="s">
        <v>779</v>
      </c>
      <c r="G80" s="1267">
        <f>IF(ISNUMBER('JQ1 Production'!D58),IF('JQ1 Production'!D58="","",'JQ1 Production'!D58),"")</f>
        <v>983</v>
      </c>
      <c r="H80" s="1265" t="str">
        <f>IF('JQ1 Production'!F58="","",'JQ1 Production'!F58)</f>
        <v/>
      </c>
    </row>
    <row r="81" spans="1:8" x14ac:dyDescent="0.2">
      <c r="A81" s="1267" t="str">
        <f>Cover!$G$25</f>
        <v>NO</v>
      </c>
      <c r="B81" s="1269" t="s">
        <v>780</v>
      </c>
      <c r="C81" s="1269">
        <f>Cover!G$27-1</f>
        <v>2019</v>
      </c>
      <c r="D81" s="1269" t="s">
        <v>721</v>
      </c>
      <c r="E81" s="1263" t="s">
        <v>701</v>
      </c>
      <c r="F81" s="1269" t="s">
        <v>779</v>
      </c>
      <c r="G81" s="1267">
        <f>IF(ISNUMBER('JQ1 Production'!D59),IF('JQ1 Production'!D59="","",'JQ1 Production'!D59),"")</f>
        <v>833</v>
      </c>
      <c r="H81" s="1265" t="str">
        <f>IF('JQ1 Production'!F59="","",'JQ1 Production'!F59)</f>
        <v/>
      </c>
    </row>
    <row r="82" spans="1:8" x14ac:dyDescent="0.2">
      <c r="A82" s="1267" t="str">
        <f>Cover!$G$25</f>
        <v>NO</v>
      </c>
      <c r="B82" s="1269" t="s">
        <v>780</v>
      </c>
      <c r="C82" s="1269">
        <f>Cover!G$27-1</f>
        <v>2019</v>
      </c>
      <c r="D82" s="1269" t="s">
        <v>722</v>
      </c>
      <c r="E82" s="1263" t="s">
        <v>701</v>
      </c>
      <c r="F82" s="1269" t="s">
        <v>779</v>
      </c>
      <c r="G82" s="1267">
        <f>IF(ISNUMBER('JQ1 Production'!D60),IF('JQ1 Production'!D60="","",'JQ1 Production'!D60),"")</f>
        <v>150</v>
      </c>
      <c r="H82" s="1265" t="str">
        <f>IF('JQ1 Production'!F60="","",'JQ1 Production'!F60)</f>
        <v/>
      </c>
    </row>
    <row r="83" spans="1:8" x14ac:dyDescent="0.2">
      <c r="A83" s="1267" t="str">
        <f>Cover!$G$25</f>
        <v>NO</v>
      </c>
      <c r="B83" s="1269" t="s">
        <v>780</v>
      </c>
      <c r="C83" s="1269">
        <f>Cover!G$27-1</f>
        <v>2019</v>
      </c>
      <c r="D83" s="1269" t="s">
        <v>723</v>
      </c>
      <c r="E83" s="1263" t="s">
        <v>701</v>
      </c>
      <c r="F83" s="1269" t="s">
        <v>779</v>
      </c>
      <c r="G83" s="1267">
        <f>IF(ISNUMBER('JQ1 Production'!D61),IF('JQ1 Production'!D61="","",'JQ1 Production'!D61),"")</f>
        <v>0</v>
      </c>
      <c r="H83" s="1265" t="str">
        <f>IF('JQ1 Production'!F61="","",'JQ1 Production'!F61)</f>
        <v/>
      </c>
    </row>
    <row r="84" spans="1:8" x14ac:dyDescent="0.2">
      <c r="A84" s="1267" t="str">
        <f>Cover!$G$25</f>
        <v>NO</v>
      </c>
      <c r="B84" s="1269" t="s">
        <v>780</v>
      </c>
      <c r="C84" s="1269">
        <f>Cover!G$27-1</f>
        <v>2019</v>
      </c>
      <c r="D84" s="1269" t="s">
        <v>724</v>
      </c>
      <c r="E84" s="1263" t="s">
        <v>701</v>
      </c>
      <c r="F84" s="1269" t="s">
        <v>779</v>
      </c>
      <c r="G84" s="1267">
        <f>IF(ISNUMBER('JQ1 Production'!D62),IF('JQ1 Production'!D62="","",'JQ1 Production'!D62),"")</f>
        <v>0</v>
      </c>
      <c r="H84" s="1265" t="str">
        <f>IF('JQ1 Production'!F62="","",'JQ1 Production'!F62)</f>
        <v/>
      </c>
    </row>
    <row r="85" spans="1:8" x14ac:dyDescent="0.2">
      <c r="A85" s="1267" t="str">
        <f>Cover!$G$25</f>
        <v>NO</v>
      </c>
      <c r="B85" s="1269" t="s">
        <v>780</v>
      </c>
      <c r="C85" s="1269">
        <f>Cover!G$27-1</f>
        <v>2019</v>
      </c>
      <c r="D85" s="1269" t="s">
        <v>725</v>
      </c>
      <c r="E85" s="1263" t="s">
        <v>701</v>
      </c>
      <c r="F85" s="1269" t="s">
        <v>779</v>
      </c>
      <c r="G85" s="1267">
        <f>IF(ISNUMBER('JQ1 Production'!D63),IF('JQ1 Production'!D63="","",'JQ1 Production'!D63),"")</f>
        <v>150</v>
      </c>
      <c r="H85" s="1265" t="str">
        <f>IF('JQ1 Production'!F63="","",'JQ1 Production'!F63)</f>
        <v/>
      </c>
    </row>
    <row r="86" spans="1:8" x14ac:dyDescent="0.2">
      <c r="A86" s="1267" t="str">
        <f>Cover!$G$25</f>
        <v>NO</v>
      </c>
      <c r="B86" s="1269" t="s">
        <v>780</v>
      </c>
      <c r="C86" s="1269">
        <f>Cover!G$27-1</f>
        <v>2019</v>
      </c>
      <c r="D86" s="1269" t="s">
        <v>726</v>
      </c>
      <c r="E86" s="1263" t="s">
        <v>701</v>
      </c>
      <c r="F86" s="1269" t="s">
        <v>779</v>
      </c>
      <c r="G86" s="1267">
        <f>IF(ISNUMBER('JQ1 Production'!D64),IF('JQ1 Production'!D64="","",'JQ1 Production'!D64),"")</f>
        <v>0</v>
      </c>
      <c r="H86" s="1265" t="str">
        <f>IF('JQ1 Production'!F64="","",'JQ1 Production'!F64)</f>
        <v/>
      </c>
    </row>
    <row r="87" spans="1:8" x14ac:dyDescent="0.2">
      <c r="A87" s="1267" t="str">
        <f>Cover!$G$25</f>
        <v>NO</v>
      </c>
      <c r="B87" s="1269" t="s">
        <v>780</v>
      </c>
      <c r="C87" s="1269">
        <f>Cover!G$27-1</f>
        <v>2019</v>
      </c>
      <c r="D87" s="1269" t="s">
        <v>727</v>
      </c>
      <c r="E87" s="1263" t="s">
        <v>701</v>
      </c>
      <c r="F87" s="1269" t="s">
        <v>779</v>
      </c>
      <c r="G87" s="1267">
        <f>IF(ISNUMBER('JQ1 Production'!D65),IF('JQ1 Production'!D65="","",'JQ1 Production'!D65),"")</f>
        <v>0</v>
      </c>
      <c r="H87" s="1265" t="str">
        <f>IF('JQ1 Production'!F65="","",'JQ1 Production'!F65)</f>
        <v/>
      </c>
    </row>
    <row r="88" spans="1:8" x14ac:dyDescent="0.2">
      <c r="A88" s="1267" t="str">
        <f>Cover!$G$25</f>
        <v>NO</v>
      </c>
      <c r="B88" s="1269" t="s">
        <v>780</v>
      </c>
      <c r="C88" s="1269">
        <f>Cover!G$27-1</f>
        <v>2019</v>
      </c>
      <c r="D88" s="1269" t="s">
        <v>728</v>
      </c>
      <c r="E88" s="1263" t="s">
        <v>701</v>
      </c>
      <c r="F88" s="1269" t="s">
        <v>779</v>
      </c>
      <c r="G88" s="1267">
        <f>IF(ISNUMBER('JQ1 Production'!D66),IF('JQ1 Production'!D66="","",'JQ1 Production'!D66),"")</f>
        <v>0</v>
      </c>
      <c r="H88" s="1265" t="str">
        <f>IF('JQ1 Production'!F66="","",'JQ1 Production'!F66)</f>
        <v/>
      </c>
    </row>
    <row r="89" spans="1:8" x14ac:dyDescent="0.2">
      <c r="A89" s="1267" t="str">
        <f>Cover!$G$25</f>
        <v>NO</v>
      </c>
      <c r="B89" s="1269" t="s">
        <v>780</v>
      </c>
      <c r="C89" s="1269">
        <f>Cover!G$27-1</f>
        <v>2019</v>
      </c>
      <c r="D89" s="1269" t="s">
        <v>729</v>
      </c>
      <c r="E89" s="1263" t="s">
        <v>701</v>
      </c>
      <c r="F89" s="1269" t="s">
        <v>779</v>
      </c>
      <c r="G89" s="1267">
        <f>IF(ISNUMBER('JQ1 Production'!D67),IF('JQ1 Production'!D67="","",'JQ1 Production'!D67),"")</f>
        <v>0</v>
      </c>
      <c r="H89" s="1265" t="str">
        <f>IF('JQ1 Production'!F67="","",'JQ1 Production'!F67)</f>
        <v/>
      </c>
    </row>
    <row r="90" spans="1:8" x14ac:dyDescent="0.2">
      <c r="A90" s="1267" t="str">
        <f>Cover!$G$25</f>
        <v>NO</v>
      </c>
      <c r="B90" s="1269" t="s">
        <v>780</v>
      </c>
      <c r="C90" s="1269">
        <f>Cover!G$27-1</f>
        <v>2019</v>
      </c>
      <c r="D90" s="1269" t="s">
        <v>730</v>
      </c>
      <c r="E90" s="1263" t="s">
        <v>701</v>
      </c>
      <c r="F90" s="1269" t="s">
        <v>779</v>
      </c>
      <c r="G90" s="1267">
        <f>IF(ISNUMBER('JQ1 Production'!D68),IF('JQ1 Production'!D68="","",'JQ1 Production'!D68),"")</f>
        <v>573</v>
      </c>
      <c r="H90" s="1265" t="str">
        <f>IF('JQ1 Production'!F68="","",'JQ1 Production'!F68)</f>
        <v/>
      </c>
    </row>
    <row r="91" spans="1:8" x14ac:dyDescent="0.2">
      <c r="A91" s="1267" t="str">
        <f>Cover!$G$25</f>
        <v>NO</v>
      </c>
      <c r="B91" s="1269" t="s">
        <v>780</v>
      </c>
      <c r="C91" s="1269">
        <f>Cover!G$27-1</f>
        <v>2019</v>
      </c>
      <c r="D91" s="1269" t="s">
        <v>731</v>
      </c>
      <c r="E91" s="1263" t="s">
        <v>701</v>
      </c>
      <c r="F91" s="1269" t="s">
        <v>779</v>
      </c>
      <c r="G91" s="1267">
        <f>IF(ISNUMBER('JQ1 Production'!D69),IF('JQ1 Production'!D69="","",'JQ1 Production'!D69),"")</f>
        <v>1155</v>
      </c>
      <c r="H91" s="1265" t="str">
        <f>IF('JQ1 Production'!F69="","",'JQ1 Production'!F69)</f>
        <v/>
      </c>
    </row>
    <row r="92" spans="1:8" x14ac:dyDescent="0.2">
      <c r="A92" s="1267" t="str">
        <f>Cover!$G$25</f>
        <v>NO</v>
      </c>
      <c r="B92" s="1269" t="s">
        <v>780</v>
      </c>
      <c r="C92" s="1269">
        <f>Cover!G$27-1</f>
        <v>2019</v>
      </c>
      <c r="D92" s="1269" t="s">
        <v>732</v>
      </c>
      <c r="E92" s="1263" t="s">
        <v>701</v>
      </c>
      <c r="F92" s="1269" t="s">
        <v>779</v>
      </c>
      <c r="G92" s="1267">
        <f>IF(ISNUMBER('JQ1 Production'!D70),IF('JQ1 Production'!D70="","",'JQ1 Production'!D70),"")</f>
        <v>994</v>
      </c>
      <c r="H92" s="1265" t="str">
        <f>IF('JQ1 Production'!F70="","",'JQ1 Production'!F70)</f>
        <v/>
      </c>
    </row>
    <row r="93" spans="1:8" x14ac:dyDescent="0.2">
      <c r="A93" s="1267" t="str">
        <f>Cover!$G$25</f>
        <v>NO</v>
      </c>
      <c r="B93" s="1269" t="s">
        <v>780</v>
      </c>
      <c r="C93" s="1269">
        <f>Cover!G$27-1</f>
        <v>2019</v>
      </c>
      <c r="D93" s="1269" t="s">
        <v>733</v>
      </c>
      <c r="E93" s="1263" t="s">
        <v>701</v>
      </c>
      <c r="F93" s="1269" t="s">
        <v>779</v>
      </c>
      <c r="G93" s="1267">
        <f>IF(ISNUMBER('JQ1 Production'!D71),IF('JQ1 Production'!D71="","",'JQ1 Production'!D71),"")</f>
        <v>563</v>
      </c>
      <c r="H93" s="1265" t="str">
        <f>IF('JQ1 Production'!F71="","",'JQ1 Production'!F71)</f>
        <v/>
      </c>
    </row>
    <row r="94" spans="1:8" x14ac:dyDescent="0.2">
      <c r="A94" s="1267" t="str">
        <f>Cover!$G$25</f>
        <v>NO</v>
      </c>
      <c r="B94" s="1269" t="s">
        <v>780</v>
      </c>
      <c r="C94" s="1269">
        <f>Cover!G$27-1</f>
        <v>2019</v>
      </c>
      <c r="D94" s="1269" t="s">
        <v>734</v>
      </c>
      <c r="E94" s="1263" t="s">
        <v>701</v>
      </c>
      <c r="F94" s="1269" t="s">
        <v>779</v>
      </c>
      <c r="G94" s="1267">
        <f>IF(ISNUMBER('JQ1 Production'!D72),IF('JQ1 Production'!D72="","",'JQ1 Production'!D72),"")</f>
        <v>431</v>
      </c>
      <c r="H94" s="1265" t="str">
        <f>IF('JQ1 Production'!F72="","",'JQ1 Production'!F72)</f>
        <v/>
      </c>
    </row>
    <row r="95" spans="1:8" x14ac:dyDescent="0.2">
      <c r="A95" s="1267" t="str">
        <f>Cover!$G$25</f>
        <v>NO</v>
      </c>
      <c r="B95" s="1269" t="s">
        <v>780</v>
      </c>
      <c r="C95" s="1269">
        <f>Cover!G$27-1</f>
        <v>2019</v>
      </c>
      <c r="D95" s="1269" t="s">
        <v>735</v>
      </c>
      <c r="E95" s="1263" t="s">
        <v>701</v>
      </c>
      <c r="F95" s="1269" t="s">
        <v>779</v>
      </c>
      <c r="G95" s="1267">
        <f>IF(ISNUMBER('JQ1 Production'!D73),IF('JQ1 Production'!D73="","",'JQ1 Production'!D73),"")</f>
        <v>0</v>
      </c>
      <c r="H95" s="1265" t="str">
        <f>IF('JQ1 Production'!F73="","",'JQ1 Production'!F73)</f>
        <v/>
      </c>
    </row>
    <row r="96" spans="1:8" x14ac:dyDescent="0.2">
      <c r="A96" s="1267" t="str">
        <f>Cover!$G$25</f>
        <v>NO</v>
      </c>
      <c r="B96" s="1269" t="s">
        <v>780</v>
      </c>
      <c r="C96" s="1269">
        <f>Cover!G$27-1</f>
        <v>2019</v>
      </c>
      <c r="D96" s="1269" t="s">
        <v>736</v>
      </c>
      <c r="E96" s="1263" t="s">
        <v>701</v>
      </c>
      <c r="F96" s="1269" t="s">
        <v>779</v>
      </c>
      <c r="G96" s="1267">
        <f>IF(ISNUMBER('JQ1 Production'!D74),IF('JQ1 Production'!D74="","",'JQ1 Production'!D74),"")</f>
        <v>0</v>
      </c>
      <c r="H96" s="1265" t="str">
        <f>IF('JQ1 Production'!F74="","",'JQ1 Production'!F74)</f>
        <v/>
      </c>
    </row>
    <row r="97" spans="1:8" x14ac:dyDescent="0.2">
      <c r="A97" s="1267" t="str">
        <f>Cover!$G$25</f>
        <v>NO</v>
      </c>
      <c r="B97" s="1269" t="s">
        <v>780</v>
      </c>
      <c r="C97" s="1269">
        <f>Cover!G$27-1</f>
        <v>2019</v>
      </c>
      <c r="D97" s="1269" t="s">
        <v>737</v>
      </c>
      <c r="E97" s="1263" t="s">
        <v>701</v>
      </c>
      <c r="F97" s="1269" t="s">
        <v>779</v>
      </c>
      <c r="G97" s="1267">
        <f>IF(ISNUMBER('JQ1 Production'!D75),IF('JQ1 Production'!D75="","",'JQ1 Production'!D75),"")</f>
        <v>21</v>
      </c>
      <c r="H97" s="1265" t="str">
        <f>IF('JQ1 Production'!F75="","",'JQ1 Production'!F75)</f>
        <v/>
      </c>
    </row>
    <row r="98" spans="1:8" x14ac:dyDescent="0.2">
      <c r="A98" s="1267" t="str">
        <f>Cover!$G$25</f>
        <v>NO</v>
      </c>
      <c r="B98" s="1269" t="s">
        <v>780</v>
      </c>
      <c r="C98" s="1269">
        <f>Cover!G$27-1</f>
        <v>2019</v>
      </c>
      <c r="D98" s="1269" t="s">
        <v>738</v>
      </c>
      <c r="E98" s="1263" t="s">
        <v>701</v>
      </c>
      <c r="F98" s="1269" t="s">
        <v>779</v>
      </c>
      <c r="G98" s="1267">
        <f>IF(ISNUMBER('JQ1 Production'!D76),IF('JQ1 Production'!D76="","",'JQ1 Production'!D76),"")</f>
        <v>140</v>
      </c>
      <c r="H98" s="1265" t="str">
        <f>IF('JQ1 Production'!F76="","",'JQ1 Production'!F76)</f>
        <v/>
      </c>
    </row>
    <row r="99" spans="1:8" x14ac:dyDescent="0.2">
      <c r="A99" s="1267" t="str">
        <f>Cover!$G$25</f>
        <v>NO</v>
      </c>
      <c r="B99" s="1269" t="s">
        <v>780</v>
      </c>
      <c r="C99" s="1269">
        <f>Cover!G$27-1</f>
        <v>2019</v>
      </c>
      <c r="D99" s="1269" t="s">
        <v>739</v>
      </c>
      <c r="E99" s="1263" t="s">
        <v>701</v>
      </c>
      <c r="F99" s="1269" t="s">
        <v>779</v>
      </c>
      <c r="G99" s="1267">
        <f>IF(ISNUMBER('JQ1 Production'!D77),IF('JQ1 Production'!D77="","",'JQ1 Production'!D77),"")</f>
        <v>24</v>
      </c>
      <c r="H99" s="1265" t="str">
        <f>IF('JQ1 Production'!F77="","",'JQ1 Production'!F77)</f>
        <v/>
      </c>
    </row>
    <row r="100" spans="1:8" x14ac:dyDescent="0.2">
      <c r="A100" s="1267" t="str">
        <f>Cover!$G$25</f>
        <v>NO</v>
      </c>
      <c r="B100" s="1269" t="s">
        <v>780</v>
      </c>
      <c r="C100" s="1269">
        <f>Cover!G$27-1</f>
        <v>2019</v>
      </c>
      <c r="D100" s="1269" t="s">
        <v>740</v>
      </c>
      <c r="E100" s="1263" t="s">
        <v>701</v>
      </c>
      <c r="F100" s="1269" t="s">
        <v>779</v>
      </c>
      <c r="G100" s="1267">
        <f>IF(ISNUMBER('JQ1 Production'!D78),IF('JQ1 Production'!D78="","",'JQ1 Production'!D78),"")</f>
        <v>0</v>
      </c>
      <c r="H100" s="1265" t="str">
        <f>IF('JQ1 Production'!F78="","",'JQ1 Production'!F78)</f>
        <v/>
      </c>
    </row>
    <row r="101" spans="1:8" x14ac:dyDescent="0.2">
      <c r="A101" s="1267" t="str">
        <f>Cover!$G$25</f>
        <v>NO</v>
      </c>
      <c r="B101" s="1269" t="s">
        <v>780</v>
      </c>
      <c r="C101" s="1269">
        <f>Cover!G$27-1</f>
        <v>2019</v>
      </c>
      <c r="D101" s="1269" t="s">
        <v>741</v>
      </c>
      <c r="E101" s="1263" t="s">
        <v>701</v>
      </c>
      <c r="F101" s="1269" t="s">
        <v>779</v>
      </c>
      <c r="G101" s="1267">
        <f>IF(ISNUMBER('JQ1 Production'!D79),IF('JQ1 Production'!D79="","",'JQ1 Production'!D79),"")</f>
        <v>37</v>
      </c>
      <c r="H101" s="1265" t="str">
        <f>IF('JQ1 Production'!F79="","",'JQ1 Production'!F79)</f>
        <v/>
      </c>
    </row>
    <row r="102" spans="1:8" x14ac:dyDescent="0.2">
      <c r="A102" s="1267" t="str">
        <f>Cover!$G$25</f>
        <v>NO</v>
      </c>
      <c r="B102" s="1269" t="s">
        <v>780</v>
      </c>
      <c r="C102" s="1269">
        <f>Cover!G$27-1</f>
        <v>2019</v>
      </c>
      <c r="D102" s="1269" t="s">
        <v>742</v>
      </c>
      <c r="E102" s="1263" t="s">
        <v>701</v>
      </c>
      <c r="F102" s="1269" t="s">
        <v>779</v>
      </c>
      <c r="G102" s="1267">
        <f>IF(ISNUMBER('JQ1 Production'!D80),IF('JQ1 Production'!D80="","",'JQ1 Production'!D80),"")</f>
        <v>79</v>
      </c>
      <c r="H102" s="1265" t="str">
        <f>IF('JQ1 Production'!F80="","",'JQ1 Production'!F80)</f>
        <v/>
      </c>
    </row>
    <row r="103" spans="1:8" x14ac:dyDescent="0.2">
      <c r="A103" s="1267" t="str">
        <f>Cover!$G$25</f>
        <v>NO</v>
      </c>
      <c r="B103" s="1269" t="s">
        <v>780</v>
      </c>
      <c r="C103" s="1269">
        <f>Cover!G$27-1</f>
        <v>2019</v>
      </c>
      <c r="D103" s="1269" t="s">
        <v>743</v>
      </c>
      <c r="E103" s="1263" t="s">
        <v>701</v>
      </c>
      <c r="F103" s="1269" t="s">
        <v>779</v>
      </c>
      <c r="G103" s="1267">
        <f>IF(ISNUMBER('JQ1 Production'!D81),IF('JQ1 Production'!D81="","",'JQ1 Production'!D81),"")</f>
        <v>0</v>
      </c>
      <c r="H103" s="1265" t="str">
        <f>IF('JQ1 Production'!F81="","",'JQ1 Production'!F81)</f>
        <v/>
      </c>
    </row>
    <row r="104" spans="1:8" x14ac:dyDescent="0.2">
      <c r="A104" s="1267" t="str">
        <f>Cover!$G$25</f>
        <v>NO</v>
      </c>
      <c r="B104" s="1269" t="s">
        <v>780</v>
      </c>
      <c r="C104" s="1269">
        <f>Cover!G$27</f>
        <v>2020</v>
      </c>
      <c r="D104" s="1269" t="s">
        <v>689</v>
      </c>
      <c r="E104" s="1263" t="s">
        <v>701</v>
      </c>
      <c r="F104" s="1269" t="s">
        <v>777</v>
      </c>
      <c r="G104" s="1267">
        <f>IF(ISNUMBER('JQ1 Production'!E13),IF('JQ1 Production'!E13="","",'JQ1 Production'!E13),"")</f>
        <v>11749.886885227272</v>
      </c>
      <c r="H104" s="1265" t="str">
        <f>IF('JQ1 Production'!G13="","",'JQ1 Production'!G13)</f>
        <v/>
      </c>
    </row>
    <row r="105" spans="1:8" x14ac:dyDescent="0.2">
      <c r="A105" s="1267" t="str">
        <f>Cover!$G$25</f>
        <v>NO</v>
      </c>
      <c r="B105" s="1269" t="s">
        <v>780</v>
      </c>
      <c r="C105" s="1269">
        <f>Cover!G$27</f>
        <v>2020</v>
      </c>
      <c r="D105" s="1269" t="s">
        <v>690</v>
      </c>
      <c r="E105" s="1263" t="s">
        <v>701</v>
      </c>
      <c r="F105" s="1269" t="s">
        <v>777</v>
      </c>
      <c r="G105" s="1267">
        <f>IF(ISNUMBER('JQ1 Production'!E14),IF('JQ1 Production'!E14="","",'JQ1 Production'!E14),"")</f>
        <v>1508.2008852272729</v>
      </c>
      <c r="H105" s="1265">
        <f>IF('JQ1 Production'!G14="","",'JQ1 Production'!G14)</f>
        <v>9</v>
      </c>
    </row>
    <row r="106" spans="1:8" x14ac:dyDescent="0.2">
      <c r="A106" s="1267" t="str">
        <f>Cover!$G$25</f>
        <v>NO</v>
      </c>
      <c r="B106" s="1269" t="s">
        <v>780</v>
      </c>
      <c r="C106" s="1269">
        <f>Cover!G$27</f>
        <v>2020</v>
      </c>
      <c r="D106" s="1269" t="s">
        <v>690</v>
      </c>
      <c r="E106" s="1263" t="s">
        <v>745</v>
      </c>
      <c r="F106" s="1269" t="s">
        <v>777</v>
      </c>
      <c r="G106" s="1267">
        <f>IF(ISNUMBER('JQ1 Production'!E15),IF('JQ1 Production'!E15="","",'JQ1 Production'!E15),"")</f>
        <v>542.63312272727273</v>
      </c>
      <c r="H106" s="1265">
        <f>IF('JQ1 Production'!G15="","",'JQ1 Production'!G15)</f>
        <v>9</v>
      </c>
    </row>
    <row r="107" spans="1:8" x14ac:dyDescent="0.2">
      <c r="A107" s="1267" t="str">
        <f>Cover!$G$25</f>
        <v>NO</v>
      </c>
      <c r="B107" s="1269" t="s">
        <v>780</v>
      </c>
      <c r="C107" s="1269">
        <f>Cover!G$27</f>
        <v>2020</v>
      </c>
      <c r="D107" s="1269" t="s">
        <v>690</v>
      </c>
      <c r="E107" s="1263" t="s">
        <v>749</v>
      </c>
      <c r="F107" s="1269" t="s">
        <v>777</v>
      </c>
      <c r="G107" s="1267">
        <f>IF(ISNUMBER('JQ1 Production'!E16),IF('JQ1 Production'!E16="","",'JQ1 Production'!E16),"")</f>
        <v>965.56776250000007</v>
      </c>
      <c r="H107" s="1265">
        <f>IF('JQ1 Production'!G16="","",'JQ1 Production'!G16)</f>
        <v>9</v>
      </c>
    </row>
    <row r="108" spans="1:8" x14ac:dyDescent="0.2">
      <c r="A108" s="1267" t="str">
        <f>Cover!$G$25</f>
        <v>NO</v>
      </c>
      <c r="B108" s="1269" t="s">
        <v>780</v>
      </c>
      <c r="C108" s="1269">
        <f>Cover!G$27</f>
        <v>2020</v>
      </c>
      <c r="D108" s="1269" t="s">
        <v>691</v>
      </c>
      <c r="E108" s="1263" t="s">
        <v>701</v>
      </c>
      <c r="F108" s="1269" t="s">
        <v>777</v>
      </c>
      <c r="G108" s="1267">
        <f>IF(ISNUMBER('JQ1 Production'!E17),IF('JQ1 Production'!E17="","",'JQ1 Production'!E17),"")</f>
        <v>10241.685999999998</v>
      </c>
      <c r="H108" s="1265" t="str">
        <f>IF('JQ1 Production'!G17="","",'JQ1 Production'!G17)</f>
        <v/>
      </c>
    </row>
    <row r="109" spans="1:8" x14ac:dyDescent="0.2">
      <c r="A109" s="1267" t="str">
        <f>Cover!$G$25</f>
        <v>NO</v>
      </c>
      <c r="B109" s="1269" t="s">
        <v>780</v>
      </c>
      <c r="C109" s="1269">
        <f>Cover!G$27</f>
        <v>2020</v>
      </c>
      <c r="D109" s="1269" t="s">
        <v>691</v>
      </c>
      <c r="E109" s="1263" t="s">
        <v>745</v>
      </c>
      <c r="F109" s="1269" t="s">
        <v>777</v>
      </c>
      <c r="G109" s="1267">
        <f>IF(ISNUMBER('JQ1 Production'!E18),IF('JQ1 Production'!E18="","",'JQ1 Production'!E18),"")</f>
        <v>9935.2609999999986</v>
      </c>
      <c r="H109" s="1265" t="str">
        <f>IF('JQ1 Production'!G18="","",'JQ1 Production'!G18)</f>
        <v/>
      </c>
    </row>
    <row r="110" spans="1:8" x14ac:dyDescent="0.2">
      <c r="A110" s="1267" t="str">
        <f>Cover!$G$25</f>
        <v>NO</v>
      </c>
      <c r="B110" s="1269" t="s">
        <v>780</v>
      </c>
      <c r="C110" s="1269">
        <f>Cover!G$27</f>
        <v>2020</v>
      </c>
      <c r="D110" s="1269" t="s">
        <v>691</v>
      </c>
      <c r="E110" s="1263" t="s">
        <v>749</v>
      </c>
      <c r="F110" s="1269" t="s">
        <v>777</v>
      </c>
      <c r="G110" s="1267">
        <f>IF(ISNUMBER('JQ1 Production'!E19),IF('JQ1 Production'!E19="","",'JQ1 Production'!E19),"")</f>
        <v>306.42500000000001</v>
      </c>
      <c r="H110" s="1265" t="str">
        <f>IF('JQ1 Production'!G19="","",'JQ1 Production'!G19)</f>
        <v/>
      </c>
    </row>
    <row r="111" spans="1:8" x14ac:dyDescent="0.2">
      <c r="A111" s="1267" t="str">
        <f>Cover!$G$25</f>
        <v>NO</v>
      </c>
      <c r="B111" s="1269" t="s">
        <v>780</v>
      </c>
      <c r="C111" s="1269">
        <f>Cover!G$27</f>
        <v>2020</v>
      </c>
      <c r="D111" s="1269" t="s">
        <v>691</v>
      </c>
      <c r="E111" s="1263" t="s">
        <v>758</v>
      </c>
      <c r="F111" s="1269" t="s">
        <v>777</v>
      </c>
      <c r="G111" s="1267">
        <f>IF(ISNUMBER('JQ1 Production'!E20),IF('JQ1 Production'!E20="","",'JQ1 Production'!E20),"")</f>
        <v>0</v>
      </c>
      <c r="H111" s="1265" t="str">
        <f>IF('JQ1 Production'!G20="","",'JQ1 Production'!G20)</f>
        <v/>
      </c>
    </row>
    <row r="112" spans="1:8" x14ac:dyDescent="0.2">
      <c r="A112" s="1267" t="str">
        <f>Cover!$G$25</f>
        <v>NO</v>
      </c>
      <c r="B112" s="1269" t="s">
        <v>780</v>
      </c>
      <c r="C112" s="1269">
        <f>Cover!G$27</f>
        <v>2020</v>
      </c>
      <c r="D112" s="1269" t="s">
        <v>692</v>
      </c>
      <c r="E112" s="1263" t="s">
        <v>701</v>
      </c>
      <c r="F112" s="1269" t="s">
        <v>777</v>
      </c>
      <c r="G112" s="1267">
        <f>IF(ISNUMBER('JQ1 Production'!E21),IF('JQ1 Production'!E21="","",'JQ1 Production'!E21),"")</f>
        <v>5457.8640000000005</v>
      </c>
      <c r="H112" s="1265" t="str">
        <f>IF('JQ1 Production'!G21="","",'JQ1 Production'!G21)</f>
        <v/>
      </c>
    </row>
    <row r="113" spans="1:8" x14ac:dyDescent="0.2">
      <c r="A113" s="1267" t="str">
        <f>Cover!$G$25</f>
        <v>NO</v>
      </c>
      <c r="B113" s="1269" t="s">
        <v>780</v>
      </c>
      <c r="C113" s="1269">
        <f>Cover!G$27</f>
        <v>2020</v>
      </c>
      <c r="D113" s="1269" t="s">
        <v>692</v>
      </c>
      <c r="E113" s="1263" t="s">
        <v>745</v>
      </c>
      <c r="F113" s="1269" t="s">
        <v>777</v>
      </c>
      <c r="G113" s="1267">
        <f>IF(ISNUMBER('JQ1 Production'!E22),IF('JQ1 Production'!E22="","",'JQ1 Production'!E22),"")</f>
        <v>5455.5630000000001</v>
      </c>
      <c r="H113" s="1265" t="str">
        <f>IF('JQ1 Production'!G22="","",'JQ1 Production'!G22)</f>
        <v/>
      </c>
    </row>
    <row r="114" spans="1:8" x14ac:dyDescent="0.2">
      <c r="A114" s="1267" t="str">
        <f>Cover!$G$25</f>
        <v>NO</v>
      </c>
      <c r="B114" s="1269" t="s">
        <v>780</v>
      </c>
      <c r="C114" s="1269">
        <f>Cover!G$27</f>
        <v>2020</v>
      </c>
      <c r="D114" s="1269" t="s">
        <v>692</v>
      </c>
      <c r="E114" s="1263" t="s">
        <v>749</v>
      </c>
      <c r="F114" s="1269" t="s">
        <v>777</v>
      </c>
      <c r="G114" s="1267">
        <f>IF(ISNUMBER('JQ1 Production'!E23),IF('JQ1 Production'!E23="","",'JQ1 Production'!E23),"")</f>
        <v>2.3010000000000002</v>
      </c>
      <c r="H114" s="1265" t="str">
        <f>IF('JQ1 Production'!G23="","",'JQ1 Production'!G23)</f>
        <v/>
      </c>
    </row>
    <row r="115" spans="1:8" x14ac:dyDescent="0.2">
      <c r="A115" s="1267" t="str">
        <f>Cover!$G$25</f>
        <v>NO</v>
      </c>
      <c r="B115" s="1269" t="s">
        <v>780</v>
      </c>
      <c r="C115" s="1269">
        <f>Cover!G$27</f>
        <v>2020</v>
      </c>
      <c r="D115" s="1269" t="s">
        <v>693</v>
      </c>
      <c r="E115" s="1263" t="s">
        <v>701</v>
      </c>
      <c r="F115" s="1269" t="s">
        <v>777</v>
      </c>
      <c r="G115" s="1267">
        <f>IF(ISNUMBER('JQ1 Production'!E25),IF('JQ1 Production'!E25="","",'JQ1 Production'!E25),"")</f>
        <v>4398.9880000000003</v>
      </c>
      <c r="H115" s="1265" t="str">
        <f>IF('JQ1 Production'!G24="","",'JQ1 Production'!G24)</f>
        <v/>
      </c>
    </row>
    <row r="116" spans="1:8" x14ac:dyDescent="0.2">
      <c r="A116" s="1267" t="str">
        <f>Cover!$G$25</f>
        <v>NO</v>
      </c>
      <c r="B116" s="1269" t="s">
        <v>780</v>
      </c>
      <c r="C116" s="1269">
        <f>Cover!G$27</f>
        <v>2020</v>
      </c>
      <c r="D116" s="1269" t="s">
        <v>693</v>
      </c>
      <c r="E116" s="1263" t="s">
        <v>745</v>
      </c>
      <c r="F116" s="1269" t="s">
        <v>777</v>
      </c>
      <c r="G116" s="1267">
        <f>IF(ISNUMBER('JQ1 Production'!E26),IF('JQ1 Production'!E26="","",'JQ1 Production'!E26),"")</f>
        <v>304.12400000000002</v>
      </c>
      <c r="H116" s="1265" t="str">
        <f>IF('JQ1 Production'!G25="","",'JQ1 Production'!G25)</f>
        <v/>
      </c>
    </row>
    <row r="117" spans="1:8" x14ac:dyDescent="0.2">
      <c r="A117" s="1267" t="str">
        <f>Cover!$G$25</f>
        <v>NO</v>
      </c>
      <c r="B117" s="1269" t="s">
        <v>780</v>
      </c>
      <c r="C117" s="1269">
        <f>Cover!G$27</f>
        <v>2020</v>
      </c>
      <c r="D117" s="1269" t="s">
        <v>693</v>
      </c>
      <c r="E117" s="1263" t="s">
        <v>749</v>
      </c>
      <c r="F117" s="1269" t="s">
        <v>777</v>
      </c>
      <c r="G117" s="1267">
        <f>IF(ISNUMBER('JQ1 Production'!E27),IF('JQ1 Production'!E27="","",'JQ1 Production'!E27),"")</f>
        <v>80.709999999999994</v>
      </c>
      <c r="H117" s="1265" t="str">
        <f>IF('JQ1 Production'!G26="","",'JQ1 Production'!G26)</f>
        <v/>
      </c>
    </row>
    <row r="118" spans="1:8" x14ac:dyDescent="0.2">
      <c r="A118" s="1267" t="str">
        <f>Cover!$G$25</f>
        <v>NO</v>
      </c>
      <c r="B118" s="1269" t="s">
        <v>780</v>
      </c>
      <c r="C118" s="1269">
        <f>Cover!G$27</f>
        <v>2020</v>
      </c>
      <c r="D118" s="1269" t="s">
        <v>694</v>
      </c>
      <c r="E118" s="1263" t="s">
        <v>701</v>
      </c>
      <c r="F118" s="1269" t="s">
        <v>777</v>
      </c>
      <c r="G118" s="1267">
        <f>IF(ISNUMBER('JQ1 Production'!E27),IF('JQ1 Production'!E27="","",'JQ1 Production'!E27),"")</f>
        <v>80.709999999999994</v>
      </c>
      <c r="H118" s="1265" t="str">
        <f>IF('JQ1 Production'!G27="","",'JQ1 Production'!G27)</f>
        <v/>
      </c>
    </row>
    <row r="119" spans="1:8" x14ac:dyDescent="0.2">
      <c r="A119" s="1267" t="str">
        <f>Cover!$G$25</f>
        <v>NO</v>
      </c>
      <c r="B119" s="1269" t="s">
        <v>780</v>
      </c>
      <c r="C119" s="1269">
        <f>Cover!G$27</f>
        <v>2020</v>
      </c>
      <c r="D119" s="1269" t="s">
        <v>694</v>
      </c>
      <c r="E119" s="1263" t="s">
        <v>745</v>
      </c>
      <c r="F119" s="1269" t="s">
        <v>777</v>
      </c>
      <c r="G119" s="1267">
        <f>IF(ISNUMBER('JQ1 Production'!E28),IF('JQ1 Production'!E28="","",'JQ1 Production'!E28),"")</f>
        <v>80.709999999999994</v>
      </c>
      <c r="H119" s="1265" t="str">
        <f>IF('JQ1 Production'!G28="","",'JQ1 Production'!G28)</f>
        <v/>
      </c>
    </row>
    <row r="120" spans="1:8" x14ac:dyDescent="0.2">
      <c r="A120" s="1267" t="str">
        <f>Cover!$G$25</f>
        <v>NO</v>
      </c>
      <c r="B120" s="1269" t="s">
        <v>780</v>
      </c>
      <c r="C120" s="1269">
        <f>Cover!G$27</f>
        <v>2020</v>
      </c>
      <c r="D120" s="1269" t="s">
        <v>694</v>
      </c>
      <c r="E120" s="1263" t="s">
        <v>749</v>
      </c>
      <c r="F120" s="1269" t="s">
        <v>777</v>
      </c>
      <c r="G120" s="1267">
        <f>IF(ISNUMBER('JQ1 Production'!E29),IF('JQ1 Production'!E29="","",'JQ1 Production'!E29),"")</f>
        <v>0</v>
      </c>
      <c r="H120" s="1265" t="str">
        <f>IF('JQ1 Production'!G29="","",'JQ1 Production'!G29)</f>
        <v/>
      </c>
    </row>
    <row r="121" spans="1:8" x14ac:dyDescent="0.2">
      <c r="A121" s="1267" t="str">
        <f>Cover!$G$25</f>
        <v>NO</v>
      </c>
      <c r="B121" s="1269" t="s">
        <v>780</v>
      </c>
      <c r="C121" s="1269">
        <f>Cover!G$27</f>
        <v>2020</v>
      </c>
      <c r="D121" s="1269" t="s">
        <v>702</v>
      </c>
      <c r="E121" s="1263" t="s">
        <v>701</v>
      </c>
      <c r="F121" s="1269" t="s">
        <v>779</v>
      </c>
      <c r="G121" s="1267" t="str">
        <f>IF(ISNUMBER('JQ1 Production'!E31),IF('JQ1 Production'!E31="","",'JQ1 Production'!E31),"")</f>
        <v/>
      </c>
      <c r="H121" s="1265" t="str">
        <f>IF('JQ1 Production'!G31="","",'JQ1 Production'!G31)</f>
        <v/>
      </c>
    </row>
    <row r="122" spans="1:8" x14ac:dyDescent="0.2">
      <c r="A122" s="1267" t="str">
        <f>Cover!$G$25</f>
        <v>NO</v>
      </c>
      <c r="B122" s="1269" t="s">
        <v>780</v>
      </c>
      <c r="C122" s="1269">
        <f>Cover!G$27</f>
        <v>2020</v>
      </c>
      <c r="D122" s="1269" t="s">
        <v>703</v>
      </c>
      <c r="E122" s="1263" t="s">
        <v>701</v>
      </c>
      <c r="F122" s="1269" t="s">
        <v>777</v>
      </c>
      <c r="G122" s="1267">
        <f>IF(ISNUMBER('JQ1 Production'!E32),IF('JQ1 Production'!E32="","",'JQ1 Production'!E32),"")</f>
        <v>2183.1455999999998</v>
      </c>
      <c r="H122" s="1265" t="str">
        <f>IF('JQ1 Production'!G32="","",'JQ1 Production'!G32)</f>
        <v/>
      </c>
    </row>
    <row r="123" spans="1:8" x14ac:dyDescent="0.2">
      <c r="A123" s="1267" t="str">
        <f>Cover!$G$25</f>
        <v>NO</v>
      </c>
      <c r="B123" s="1269" t="s">
        <v>780</v>
      </c>
      <c r="C123" s="1269">
        <f>Cover!G$27</f>
        <v>2020</v>
      </c>
      <c r="D123" s="1269" t="s">
        <v>704</v>
      </c>
      <c r="E123" s="1263" t="s">
        <v>701</v>
      </c>
      <c r="F123" s="1269" t="s">
        <v>777</v>
      </c>
      <c r="G123" s="1267">
        <f>IF(ISNUMBER('JQ1 Production'!E33),IF('JQ1 Production'!E33="","",'JQ1 Production'!E33),"")</f>
        <v>1419.0446399999998</v>
      </c>
      <c r="H123" s="1265">
        <f>IF('JQ1 Production'!G33="","",'JQ1 Production'!G33)</f>
        <v>9</v>
      </c>
    </row>
    <row r="124" spans="1:8" x14ac:dyDescent="0.2">
      <c r="A124" s="1267" t="str">
        <f>Cover!$G$25</f>
        <v>NO</v>
      </c>
      <c r="B124" s="1269" t="s">
        <v>780</v>
      </c>
      <c r="C124" s="1269">
        <f>Cover!G$27</f>
        <v>2020</v>
      </c>
      <c r="D124" s="1269" t="s">
        <v>705</v>
      </c>
      <c r="E124" s="1263" t="s">
        <v>701</v>
      </c>
      <c r="F124" s="1269" t="s">
        <v>777</v>
      </c>
      <c r="G124" s="1267">
        <f>IF(ISNUMBER('JQ1 Production'!E34),IF('JQ1 Production'!E34="","",'JQ1 Production'!E34),"")</f>
        <v>764.10095999999999</v>
      </c>
      <c r="H124" s="1265">
        <f>IF('JQ1 Production'!G34="","",'JQ1 Production'!G34)</f>
        <v>9</v>
      </c>
    </row>
    <row r="125" spans="1:8" x14ac:dyDescent="0.2">
      <c r="A125" s="1267" t="str">
        <f>Cover!$G$25</f>
        <v>NO</v>
      </c>
      <c r="B125" s="1269" t="s">
        <v>780</v>
      </c>
      <c r="C125" s="1269">
        <f>Cover!G$27</f>
        <v>2020</v>
      </c>
      <c r="D125" s="1269" t="s">
        <v>706</v>
      </c>
      <c r="E125" s="1263" t="s">
        <v>701</v>
      </c>
      <c r="F125" s="1269" t="s">
        <v>779</v>
      </c>
      <c r="G125" s="1267">
        <f>IF(ISNUMBER('JQ1 Production'!E35),IF('JQ1 Production'!E35="","",'JQ1 Production'!E35),"")</f>
        <v>749</v>
      </c>
      <c r="H125" s="1265">
        <f>IF('JQ1 Production'!G35="","",'JQ1 Production'!G35)</f>
        <v>5</v>
      </c>
    </row>
    <row r="126" spans="1:8" x14ac:dyDescent="0.2">
      <c r="A126" s="1267" t="str">
        <f>Cover!$G$25</f>
        <v>NO</v>
      </c>
      <c r="B126" s="1269" t="s">
        <v>780</v>
      </c>
      <c r="C126" s="1269">
        <f>Cover!G$27</f>
        <v>2020</v>
      </c>
      <c r="D126" s="1269" t="s">
        <v>707</v>
      </c>
      <c r="E126" s="1263" t="s">
        <v>701</v>
      </c>
      <c r="F126" s="1269" t="s">
        <v>779</v>
      </c>
      <c r="G126" s="1267">
        <f>IF(ISNUMBER('JQ1 Production'!E36),IF('JQ1 Production'!E36="","",'JQ1 Production'!E36),"")</f>
        <v>95.768000000000001</v>
      </c>
      <c r="H126" s="1265">
        <f>IF('JQ1 Production'!G36="","",'JQ1 Production'!G36)</f>
        <v>5</v>
      </c>
    </row>
    <row r="127" spans="1:8" x14ac:dyDescent="0.2">
      <c r="A127" s="1267" t="str">
        <f>Cover!$G$25</f>
        <v>NO</v>
      </c>
      <c r="B127" s="1269" t="s">
        <v>780</v>
      </c>
      <c r="C127" s="1269">
        <f>Cover!G$27</f>
        <v>2020</v>
      </c>
      <c r="D127" s="1269" t="s">
        <v>708</v>
      </c>
      <c r="E127" s="1263" t="s">
        <v>701</v>
      </c>
      <c r="F127" s="1269" t="s">
        <v>779</v>
      </c>
      <c r="G127" s="1267">
        <f>IF(ISNUMBER('JQ1 Production'!E37),IF('JQ1 Production'!E37="","",'JQ1 Production'!E37),"")</f>
        <v>57.368000000000002</v>
      </c>
      <c r="H127" s="1265">
        <f>IF('JQ1 Production'!G37="","",'JQ1 Production'!G37)</f>
        <v>5</v>
      </c>
    </row>
    <row r="128" spans="1:8" x14ac:dyDescent="0.2">
      <c r="A128" s="1267" t="str">
        <f>Cover!$G$25</f>
        <v>NO</v>
      </c>
      <c r="B128" s="1269" t="s">
        <v>780</v>
      </c>
      <c r="C128" s="1269">
        <f>Cover!G$27</f>
        <v>2020</v>
      </c>
      <c r="D128" s="1269" t="s">
        <v>709</v>
      </c>
      <c r="E128" s="1263" t="s">
        <v>701</v>
      </c>
      <c r="F128" s="1269" t="s">
        <v>779</v>
      </c>
      <c r="G128" s="1267">
        <f>IF(ISNUMBER('JQ1 Production'!E38),IF('JQ1 Production'!E38="","",'JQ1 Production'!E38),"")</f>
        <v>38.4</v>
      </c>
      <c r="H128" s="1265">
        <f>IF('JQ1 Production'!G38="","",'JQ1 Production'!G38)</f>
        <v>5</v>
      </c>
    </row>
    <row r="129" spans="1:8" x14ac:dyDescent="0.2">
      <c r="A129" s="1267" t="str">
        <f>Cover!$G$25</f>
        <v>NO</v>
      </c>
      <c r="B129" s="1269" t="s">
        <v>780</v>
      </c>
      <c r="C129" s="1269">
        <f>Cover!G$27</f>
        <v>2020</v>
      </c>
      <c r="D129" s="1269" t="s">
        <v>710</v>
      </c>
      <c r="E129" s="1263" t="s">
        <v>701</v>
      </c>
      <c r="F129" s="1269" t="s">
        <v>777</v>
      </c>
      <c r="G129" s="1267">
        <f>IF(ISNUMBER('JQ1 Production'!E39),IF('JQ1 Production'!E39="","",'JQ1 Production'!E39),"")</f>
        <v>2683</v>
      </c>
      <c r="H129" s="1265" t="str">
        <f>IF('JQ1 Production'!G39="","",'JQ1 Production'!G39)</f>
        <v/>
      </c>
    </row>
    <row r="130" spans="1:8" x14ac:dyDescent="0.2">
      <c r="A130" s="1267" t="str">
        <f>Cover!$G$25</f>
        <v>NO</v>
      </c>
      <c r="B130" s="1269" t="s">
        <v>780</v>
      </c>
      <c r="C130" s="1269">
        <f>Cover!G$27</f>
        <v>2020</v>
      </c>
      <c r="D130" s="1269" t="s">
        <v>710</v>
      </c>
      <c r="E130" s="1263" t="s">
        <v>745</v>
      </c>
      <c r="F130" s="1269" t="s">
        <v>777</v>
      </c>
      <c r="G130" s="1267">
        <f>IF(ISNUMBER('JQ1 Production'!E40),IF('JQ1 Production'!E40="","",'JQ1 Production'!E40),"")</f>
        <v>2683</v>
      </c>
      <c r="H130" s="1265" t="str">
        <f>IF('JQ1 Production'!G40="","",'JQ1 Production'!G40)</f>
        <v/>
      </c>
    </row>
    <row r="131" spans="1:8" x14ac:dyDescent="0.2">
      <c r="A131" s="1267" t="str">
        <f>Cover!$G$25</f>
        <v>NO</v>
      </c>
      <c r="B131" s="1269" t="s">
        <v>780</v>
      </c>
      <c r="C131" s="1269">
        <f>Cover!G$27</f>
        <v>2020</v>
      </c>
      <c r="D131" s="1269" t="s">
        <v>710</v>
      </c>
      <c r="E131" s="1263" t="s">
        <v>749</v>
      </c>
      <c r="F131" s="1269" t="s">
        <v>777</v>
      </c>
      <c r="G131" s="1267">
        <f>IF(ISNUMBER('JQ1 Production'!E41),IF('JQ1 Production'!E41="","",'JQ1 Production'!E41),"")</f>
        <v>0</v>
      </c>
      <c r="H131" s="1265" t="str">
        <f>IF('JQ1 Production'!G41="","",'JQ1 Production'!G41)</f>
        <v/>
      </c>
    </row>
    <row r="132" spans="1:8" x14ac:dyDescent="0.2">
      <c r="A132" s="1267" t="str">
        <f>Cover!$G$25</f>
        <v>NO</v>
      </c>
      <c r="B132" s="1269" t="s">
        <v>780</v>
      </c>
      <c r="C132" s="1269">
        <f>Cover!G$27</f>
        <v>2020</v>
      </c>
      <c r="D132" s="1269" t="s">
        <v>710</v>
      </c>
      <c r="E132" s="1263" t="s">
        <v>758</v>
      </c>
      <c r="F132" s="1269" t="s">
        <v>777</v>
      </c>
      <c r="G132" s="1267">
        <f>IF(ISNUMBER('JQ1 Production'!E42),IF('JQ1 Production'!E42="","",'JQ1 Production'!E42),"")</f>
        <v>0</v>
      </c>
      <c r="H132" s="1265" t="str">
        <f>IF('JQ1 Production'!G42="","",'JQ1 Production'!G42)</f>
        <v/>
      </c>
    </row>
    <row r="133" spans="1:8" x14ac:dyDescent="0.2">
      <c r="A133" s="1267" t="str">
        <f>Cover!$G$25</f>
        <v>NO</v>
      </c>
      <c r="B133" s="1269" t="s">
        <v>780</v>
      </c>
      <c r="C133" s="1269">
        <f>Cover!G$27</f>
        <v>2020</v>
      </c>
      <c r="D133" s="1269" t="s">
        <v>711</v>
      </c>
      <c r="E133" s="1263" t="s">
        <v>701</v>
      </c>
      <c r="F133" s="1269" t="s">
        <v>777</v>
      </c>
      <c r="G133" s="1267" t="str">
        <f>IF(ISNUMBER('JQ1 Production'!E43),IF('JQ1 Production'!E43="","",'JQ1 Production'!E43),"")</f>
        <v/>
      </c>
      <c r="H133" s="1265" t="str">
        <f>IF('JQ1 Production'!G43="","",'JQ1 Production'!G43)</f>
        <v/>
      </c>
    </row>
    <row r="134" spans="1:8" x14ac:dyDescent="0.2">
      <c r="A134" s="1267" t="str">
        <f>Cover!$G$25</f>
        <v>NO</v>
      </c>
      <c r="B134" s="1269" t="s">
        <v>780</v>
      </c>
      <c r="C134" s="1269">
        <f>Cover!G$27</f>
        <v>2020</v>
      </c>
      <c r="D134" s="1269" t="s">
        <v>711</v>
      </c>
      <c r="E134" s="1263" t="s">
        <v>745</v>
      </c>
      <c r="F134" s="1269" t="s">
        <v>777</v>
      </c>
      <c r="G134" s="1267" t="str">
        <f>IF(ISNUMBER('JQ1 Production'!E44),IF('JQ1 Production'!E44="","",'JQ1 Production'!E44),"")</f>
        <v/>
      </c>
      <c r="H134" s="1265" t="str">
        <f>IF('JQ1 Production'!G44="","",'JQ1 Production'!G44)</f>
        <v/>
      </c>
    </row>
    <row r="135" spans="1:8" x14ac:dyDescent="0.2">
      <c r="A135" s="1267" t="str">
        <f>Cover!$G$25</f>
        <v>NO</v>
      </c>
      <c r="B135" s="1269" t="s">
        <v>780</v>
      </c>
      <c r="C135" s="1269">
        <f>Cover!G$27</f>
        <v>2020</v>
      </c>
      <c r="D135" s="1269" t="s">
        <v>711</v>
      </c>
      <c r="E135" s="1263" t="s">
        <v>749</v>
      </c>
      <c r="F135" s="1269" t="s">
        <v>777</v>
      </c>
      <c r="G135" s="1267" t="str">
        <f>IF(ISNUMBER('JQ1 Production'!E45),IF('JQ1 Production'!E45="","",'JQ1 Production'!E45),"")</f>
        <v/>
      </c>
      <c r="H135" s="1265" t="str">
        <f>IF('JQ1 Production'!G45="","",'JQ1 Production'!G45)</f>
        <v/>
      </c>
    </row>
    <row r="136" spans="1:8" x14ac:dyDescent="0.2">
      <c r="A136" s="1267" t="str">
        <f>Cover!$G$25</f>
        <v>NO</v>
      </c>
      <c r="B136" s="1269" t="s">
        <v>780</v>
      </c>
      <c r="C136" s="1269">
        <f>Cover!G$27</f>
        <v>2020</v>
      </c>
      <c r="D136" s="1269" t="s">
        <v>711</v>
      </c>
      <c r="E136" s="1263" t="s">
        <v>758</v>
      </c>
      <c r="F136" s="1269" t="s">
        <v>777</v>
      </c>
      <c r="G136" s="1267" t="str">
        <f>IF(ISNUMBER('JQ1 Production'!E46),IF('JQ1 Production'!E46="","",'JQ1 Production'!E46),"")</f>
        <v/>
      </c>
      <c r="H136" s="1265" t="str">
        <f>IF('JQ1 Production'!G46="","",'JQ1 Production'!G46)</f>
        <v/>
      </c>
    </row>
    <row r="137" spans="1:8" x14ac:dyDescent="0.2">
      <c r="A137" s="1267" t="str">
        <f>Cover!$G$25</f>
        <v>NO</v>
      </c>
      <c r="B137" s="1269" t="s">
        <v>780</v>
      </c>
      <c r="C137" s="1269">
        <f>Cover!G$27</f>
        <v>2020</v>
      </c>
      <c r="D137" s="1269" t="s">
        <v>712</v>
      </c>
      <c r="E137" s="1263" t="s">
        <v>701</v>
      </c>
      <c r="F137" s="1269" t="s">
        <v>777</v>
      </c>
      <c r="G137" s="1267">
        <f>IF(ISNUMBER('JQ1 Production'!E47),IF('JQ1 Production'!E47="","",'JQ1 Production'!E47),"")</f>
        <v>458</v>
      </c>
      <c r="H137" s="1265" t="str">
        <f>IF('JQ1 Production'!G47="","",'JQ1 Production'!G47)</f>
        <v/>
      </c>
    </row>
    <row r="138" spans="1:8" x14ac:dyDescent="0.2">
      <c r="A138" s="1267" t="str">
        <f>Cover!$G$25</f>
        <v>NO</v>
      </c>
      <c r="B138" s="1269" t="s">
        <v>780</v>
      </c>
      <c r="C138" s="1269">
        <f>Cover!G$27</f>
        <v>2020</v>
      </c>
      <c r="D138" s="1269" t="s">
        <v>713</v>
      </c>
      <c r="E138" s="1263" t="s">
        <v>701</v>
      </c>
      <c r="F138" s="1269" t="s">
        <v>777</v>
      </c>
      <c r="G138" s="1267" t="str">
        <f>IF(ISNUMBER('JQ1 Production'!E48),IF('JQ1 Production'!E48="","",'JQ1 Production'!E48),"")</f>
        <v/>
      </c>
      <c r="H138" s="1265" t="str">
        <f>IF('JQ1 Production'!G48="","",'JQ1 Production'!G48)</f>
        <v/>
      </c>
    </row>
    <row r="139" spans="1:8" x14ac:dyDescent="0.2">
      <c r="A139" s="1267" t="str">
        <f>Cover!$G$25</f>
        <v>NO</v>
      </c>
      <c r="B139" s="1269" t="s">
        <v>780</v>
      </c>
      <c r="C139" s="1269">
        <f>Cover!G$27</f>
        <v>2020</v>
      </c>
      <c r="D139" s="1269" t="s">
        <v>713</v>
      </c>
      <c r="E139" s="1263" t="s">
        <v>745</v>
      </c>
      <c r="F139" s="1269" t="s">
        <v>777</v>
      </c>
      <c r="G139" s="1267" t="str">
        <f>IF(ISNUMBER('JQ1 Production'!E49),IF('JQ1 Production'!E49="","",'JQ1 Production'!E49),"")</f>
        <v/>
      </c>
      <c r="H139" s="1265" t="str">
        <f>IF('JQ1 Production'!G49="","",'JQ1 Production'!G49)</f>
        <v/>
      </c>
    </row>
    <row r="140" spans="1:8" x14ac:dyDescent="0.2">
      <c r="A140" s="1267" t="str">
        <f>Cover!$G$25</f>
        <v>NO</v>
      </c>
      <c r="B140" s="1269" t="s">
        <v>780</v>
      </c>
      <c r="C140" s="1269">
        <f>Cover!G$27</f>
        <v>2020</v>
      </c>
      <c r="D140" s="1269" t="s">
        <v>713</v>
      </c>
      <c r="E140" s="1263" t="s">
        <v>749</v>
      </c>
      <c r="F140" s="1269" t="s">
        <v>777</v>
      </c>
      <c r="G140" s="1267" t="str">
        <f>IF(ISNUMBER('JQ1 Production'!E50),IF('JQ1 Production'!E50="","",'JQ1 Production'!E50),"")</f>
        <v/>
      </c>
      <c r="H140" s="1265" t="str">
        <f>IF('JQ1 Production'!G50="","",'JQ1 Production'!G50)</f>
        <v/>
      </c>
    </row>
    <row r="141" spans="1:8" x14ac:dyDescent="0.2">
      <c r="A141" s="1267" t="str">
        <f>Cover!$G$25</f>
        <v>NO</v>
      </c>
      <c r="B141" s="1269" t="s">
        <v>780</v>
      </c>
      <c r="C141" s="1269">
        <f>Cover!G$27</f>
        <v>2020</v>
      </c>
      <c r="D141" s="1269" t="s">
        <v>713</v>
      </c>
      <c r="E141" s="1263" t="s">
        <v>758</v>
      </c>
      <c r="F141" s="1269" t="s">
        <v>777</v>
      </c>
      <c r="G141" s="1267" t="str">
        <f>IF(ISNUMBER('JQ1 Production'!E51),IF('JQ1 Production'!E51="","",'JQ1 Production'!E51),"")</f>
        <v/>
      </c>
      <c r="H141" s="1265" t="str">
        <f>IF('JQ1 Production'!G51="","",'JQ1 Production'!G51)</f>
        <v/>
      </c>
    </row>
    <row r="142" spans="1:8" x14ac:dyDescent="0.2">
      <c r="A142" s="1267" t="str">
        <f>Cover!$G$25</f>
        <v>NO</v>
      </c>
      <c r="B142" s="1269" t="s">
        <v>780</v>
      </c>
      <c r="C142" s="1269">
        <f>Cover!G$27</f>
        <v>2020</v>
      </c>
      <c r="D142" s="1269" t="s">
        <v>714</v>
      </c>
      <c r="E142" s="1263" t="s">
        <v>701</v>
      </c>
      <c r="F142" s="1269" t="s">
        <v>777</v>
      </c>
      <c r="G142" s="1267">
        <f>IF(ISNUMBER('JQ1 Production'!E52),IF('JQ1 Production'!E52="","",'JQ1 Production'!E52),"")</f>
        <v>291</v>
      </c>
      <c r="H142" s="1265" t="str">
        <f>IF('JQ1 Production'!G52="","",'JQ1 Production'!G52)</f>
        <v/>
      </c>
    </row>
    <row r="143" spans="1:8" x14ac:dyDescent="0.2">
      <c r="A143" s="1267" t="str">
        <f>Cover!$G$25</f>
        <v>NO</v>
      </c>
      <c r="B143" s="1269" t="s">
        <v>780</v>
      </c>
      <c r="C143" s="1269">
        <f>Cover!G$27</f>
        <v>2020</v>
      </c>
      <c r="D143" s="1269" t="s">
        <v>715</v>
      </c>
      <c r="E143" s="1263" t="s">
        <v>701</v>
      </c>
      <c r="F143" s="1269" t="s">
        <v>777</v>
      </c>
      <c r="G143" s="1267" t="str">
        <f>IF(ISNUMBER('JQ1 Production'!E53),IF('JQ1 Production'!E53="","",'JQ1 Production'!E53),"")</f>
        <v/>
      </c>
      <c r="H143" s="1265" t="str">
        <f>IF('JQ1 Production'!G53="","",'JQ1 Production'!G53)</f>
        <v/>
      </c>
    </row>
    <row r="144" spans="1:8" x14ac:dyDescent="0.2">
      <c r="A144" s="1267" t="str">
        <f>Cover!$G$25</f>
        <v>NO</v>
      </c>
      <c r="B144" s="1269" t="s">
        <v>780</v>
      </c>
      <c r="C144" s="1269">
        <f>Cover!G$27</f>
        <v>2020</v>
      </c>
      <c r="D144" s="1269" t="s">
        <v>716</v>
      </c>
      <c r="E144" s="1263" t="s">
        <v>701</v>
      </c>
      <c r="F144" s="1269" t="s">
        <v>777</v>
      </c>
      <c r="G144" s="1267">
        <f>IF(ISNUMBER('JQ1 Production'!E54),IF('JQ1 Production'!E54="","",'JQ1 Production'!E54),"")</f>
        <v>167</v>
      </c>
      <c r="H144" s="1265" t="str">
        <f>IF('JQ1 Production'!G54="","",'JQ1 Production'!G54)</f>
        <v/>
      </c>
    </row>
    <row r="145" spans="1:8" x14ac:dyDescent="0.2">
      <c r="A145" s="1267" t="str">
        <f>Cover!$G$25</f>
        <v>NO</v>
      </c>
      <c r="B145" s="1269" t="s">
        <v>780</v>
      </c>
      <c r="C145" s="1269">
        <f>Cover!G$27</f>
        <v>2020</v>
      </c>
      <c r="D145" s="1269" t="s">
        <v>717</v>
      </c>
      <c r="E145" s="1263" t="s">
        <v>701</v>
      </c>
      <c r="F145" s="1269" t="s">
        <v>777</v>
      </c>
      <c r="G145" s="1267">
        <f>IF(ISNUMBER('JQ1 Production'!E55),IF('JQ1 Production'!E55="","",'JQ1 Production'!E55),"")</f>
        <v>51</v>
      </c>
      <c r="H145" s="1265" t="str">
        <f>IF('JQ1 Production'!G55="","",'JQ1 Production'!G55)</f>
        <v/>
      </c>
    </row>
    <row r="146" spans="1:8" x14ac:dyDescent="0.2">
      <c r="A146" s="1267" t="str">
        <f>Cover!$G$25</f>
        <v>NO</v>
      </c>
      <c r="B146" s="1269" t="s">
        <v>780</v>
      </c>
      <c r="C146" s="1269">
        <f>Cover!G$27</f>
        <v>2020</v>
      </c>
      <c r="D146" s="1269" t="s">
        <v>718</v>
      </c>
      <c r="E146" s="1263" t="s">
        <v>701</v>
      </c>
      <c r="F146" s="1269" t="s">
        <v>777</v>
      </c>
      <c r="G146" s="1267">
        <f>IF(ISNUMBER('JQ1 Production'!E56),IF('JQ1 Production'!E56="","",'JQ1 Production'!E56),"")</f>
        <v>0</v>
      </c>
      <c r="H146" s="1265" t="str">
        <f>IF('JQ1 Production'!G56="","",'JQ1 Production'!G56)</f>
        <v/>
      </c>
    </row>
    <row r="147" spans="1:8" x14ac:dyDescent="0.2">
      <c r="A147" s="1267" t="str">
        <f>Cover!$G$25</f>
        <v>NO</v>
      </c>
      <c r="B147" s="1269" t="s">
        <v>780</v>
      </c>
      <c r="C147" s="1269">
        <f>Cover!G$27</f>
        <v>2020</v>
      </c>
      <c r="D147" s="1269" t="s">
        <v>719</v>
      </c>
      <c r="E147" s="1263" t="s">
        <v>701</v>
      </c>
      <c r="F147" s="1269" t="s">
        <v>777</v>
      </c>
      <c r="G147" s="1267">
        <f>IF(ISNUMBER('JQ1 Production'!E57),IF('JQ1 Production'!E57="","",'JQ1 Production'!E57),"")</f>
        <v>116</v>
      </c>
      <c r="H147" s="1265" t="str">
        <f>IF('JQ1 Production'!G57="","",'JQ1 Production'!G57)</f>
        <v/>
      </c>
    </row>
    <row r="148" spans="1:8" x14ac:dyDescent="0.2">
      <c r="A148" s="1267" t="str">
        <f>Cover!$G$25</f>
        <v>NO</v>
      </c>
      <c r="B148" s="1269" t="s">
        <v>780</v>
      </c>
      <c r="C148" s="1269">
        <f>Cover!G$27</f>
        <v>2020</v>
      </c>
      <c r="D148" s="1269" t="s">
        <v>720</v>
      </c>
      <c r="E148" s="1263" t="s">
        <v>701</v>
      </c>
      <c r="F148" s="1269" t="s">
        <v>779</v>
      </c>
      <c r="G148" s="1267">
        <f>IF(ISNUMBER('JQ1 Production'!E58),IF('JQ1 Production'!E58="","",'JQ1 Production'!E58),"")</f>
        <v>983</v>
      </c>
      <c r="H148" s="1265" t="str">
        <f>IF('JQ1 Production'!G58="","",'JQ1 Production'!G58)</f>
        <v/>
      </c>
    </row>
    <row r="149" spans="1:8" x14ac:dyDescent="0.2">
      <c r="A149" s="1267" t="str">
        <f>Cover!$G$25</f>
        <v>NO</v>
      </c>
      <c r="B149" s="1269" t="s">
        <v>780</v>
      </c>
      <c r="C149" s="1269">
        <f>Cover!G$27</f>
        <v>2020</v>
      </c>
      <c r="D149" s="1269" t="s">
        <v>721</v>
      </c>
      <c r="E149" s="1263" t="s">
        <v>701</v>
      </c>
      <c r="F149" s="1269" t="s">
        <v>779</v>
      </c>
      <c r="G149" s="1267">
        <f>IF(ISNUMBER('JQ1 Production'!E59),IF('JQ1 Production'!E59="","",'JQ1 Production'!E59),"")</f>
        <v>826</v>
      </c>
      <c r="H149" s="1265" t="str">
        <f>IF('JQ1 Production'!G59="","",'JQ1 Production'!G59)</f>
        <v/>
      </c>
    </row>
    <row r="150" spans="1:8" x14ac:dyDescent="0.2">
      <c r="A150" s="1267" t="str">
        <f>Cover!$G$25</f>
        <v>NO</v>
      </c>
      <c r="B150" s="1269" t="s">
        <v>780</v>
      </c>
      <c r="C150" s="1269">
        <f>Cover!G$27</f>
        <v>2020</v>
      </c>
      <c r="D150" s="1269" t="s">
        <v>722</v>
      </c>
      <c r="E150" s="1263" t="s">
        <v>701</v>
      </c>
      <c r="F150" s="1269" t="s">
        <v>779</v>
      </c>
      <c r="G150" s="1267">
        <f>IF(ISNUMBER('JQ1 Production'!E60),IF('JQ1 Production'!E60="","",'JQ1 Production'!E60),"")</f>
        <v>157</v>
      </c>
      <c r="H150" s="1265" t="str">
        <f>IF('JQ1 Production'!G60="","",'JQ1 Production'!G60)</f>
        <v/>
      </c>
    </row>
    <row r="151" spans="1:8" x14ac:dyDescent="0.2">
      <c r="A151" s="1267" t="str">
        <f>Cover!$G$25</f>
        <v>NO</v>
      </c>
      <c r="B151" s="1269" t="s">
        <v>780</v>
      </c>
      <c r="C151" s="1269">
        <f>Cover!G$27</f>
        <v>2020</v>
      </c>
      <c r="D151" s="1269" t="s">
        <v>723</v>
      </c>
      <c r="E151" s="1263" t="s">
        <v>701</v>
      </c>
      <c r="F151" s="1269" t="s">
        <v>779</v>
      </c>
      <c r="G151" s="1267">
        <f>IF(ISNUMBER('JQ1 Production'!E61),IF('JQ1 Production'!E61="","",'JQ1 Production'!E61),"")</f>
        <v>0</v>
      </c>
      <c r="H151" s="1265" t="str">
        <f>IF('JQ1 Production'!G61="","",'JQ1 Production'!G61)</f>
        <v/>
      </c>
    </row>
    <row r="152" spans="1:8" x14ac:dyDescent="0.2">
      <c r="A152" s="1267" t="str">
        <f>Cover!$G$25</f>
        <v>NO</v>
      </c>
      <c r="B152" s="1269" t="s">
        <v>780</v>
      </c>
      <c r="C152" s="1269">
        <f>Cover!G$27</f>
        <v>2020</v>
      </c>
      <c r="D152" s="1269" t="s">
        <v>724</v>
      </c>
      <c r="E152" s="1263" t="s">
        <v>701</v>
      </c>
      <c r="F152" s="1269" t="s">
        <v>779</v>
      </c>
      <c r="G152" s="1267">
        <f>IF(ISNUMBER('JQ1 Production'!E62),IF('JQ1 Production'!E62="","",'JQ1 Production'!E62),"")</f>
        <v>0</v>
      </c>
      <c r="H152" s="1265" t="str">
        <f>IF('JQ1 Production'!G62="","",'JQ1 Production'!G62)</f>
        <v/>
      </c>
    </row>
    <row r="153" spans="1:8" x14ac:dyDescent="0.2">
      <c r="A153" s="1267" t="str">
        <f>Cover!$G$25</f>
        <v>NO</v>
      </c>
      <c r="B153" s="1269" t="s">
        <v>780</v>
      </c>
      <c r="C153" s="1269">
        <f>Cover!G$27</f>
        <v>2020</v>
      </c>
      <c r="D153" s="1269" t="s">
        <v>725</v>
      </c>
      <c r="E153" s="1263" t="s">
        <v>701</v>
      </c>
      <c r="F153" s="1269" t="s">
        <v>779</v>
      </c>
      <c r="G153" s="1267">
        <f>IF(ISNUMBER('JQ1 Production'!E63),IF('JQ1 Production'!E63="","",'JQ1 Production'!E63),"")</f>
        <v>157</v>
      </c>
      <c r="H153" s="1265" t="str">
        <f>IF('JQ1 Production'!G63="","",'JQ1 Production'!G63)</f>
        <v/>
      </c>
    </row>
    <row r="154" spans="1:8" x14ac:dyDescent="0.2">
      <c r="A154" s="1267" t="str">
        <f>Cover!$G$25</f>
        <v>NO</v>
      </c>
      <c r="B154" s="1269" t="s">
        <v>780</v>
      </c>
      <c r="C154" s="1269">
        <f>Cover!G$27</f>
        <v>2020</v>
      </c>
      <c r="D154" s="1269" t="s">
        <v>726</v>
      </c>
      <c r="E154" s="1263" t="s">
        <v>701</v>
      </c>
      <c r="F154" s="1269" t="s">
        <v>779</v>
      </c>
      <c r="G154" s="1267">
        <f>IF(ISNUMBER('JQ1 Production'!E64),IF('JQ1 Production'!E64="","",'JQ1 Production'!E64),"")</f>
        <v>0</v>
      </c>
      <c r="H154" s="1265" t="str">
        <f>IF('JQ1 Production'!G64="","",'JQ1 Production'!G64)</f>
        <v/>
      </c>
    </row>
    <row r="155" spans="1:8" x14ac:dyDescent="0.2">
      <c r="A155" s="1267" t="str">
        <f>Cover!$G$25</f>
        <v>NO</v>
      </c>
      <c r="B155" s="1269" t="s">
        <v>780</v>
      </c>
      <c r="C155" s="1269">
        <f>Cover!G$27</f>
        <v>2020</v>
      </c>
      <c r="D155" s="1269" t="s">
        <v>727</v>
      </c>
      <c r="E155" s="1263" t="s">
        <v>701</v>
      </c>
      <c r="F155" s="1269" t="s">
        <v>779</v>
      </c>
      <c r="G155" s="1267">
        <f>IF(ISNUMBER('JQ1 Production'!E65),IF('JQ1 Production'!E65="","",'JQ1 Production'!E65),"")</f>
        <v>0</v>
      </c>
      <c r="H155" s="1265" t="str">
        <f>IF('JQ1 Production'!G65="","",'JQ1 Production'!G65)</f>
        <v/>
      </c>
    </row>
    <row r="156" spans="1:8" x14ac:dyDescent="0.2">
      <c r="A156" s="1267" t="str">
        <f>Cover!$G$25</f>
        <v>NO</v>
      </c>
      <c r="B156" s="1269" t="s">
        <v>780</v>
      </c>
      <c r="C156" s="1269">
        <f>Cover!G$27</f>
        <v>2020</v>
      </c>
      <c r="D156" s="1269" t="s">
        <v>728</v>
      </c>
      <c r="E156" s="1263" t="s">
        <v>701</v>
      </c>
      <c r="F156" s="1269" t="s">
        <v>779</v>
      </c>
      <c r="G156" s="1267">
        <f>IF(ISNUMBER('JQ1 Production'!E66),IF('JQ1 Production'!E66="","",'JQ1 Production'!E66),"")</f>
        <v>0</v>
      </c>
      <c r="H156" s="1265" t="str">
        <f>IF('JQ1 Production'!G66="","",'JQ1 Production'!G66)</f>
        <v/>
      </c>
    </row>
    <row r="157" spans="1:8" x14ac:dyDescent="0.2">
      <c r="A157" s="1267" t="str">
        <f>Cover!$G$25</f>
        <v>NO</v>
      </c>
      <c r="B157" s="1269" t="s">
        <v>780</v>
      </c>
      <c r="C157" s="1269">
        <f>Cover!G$27</f>
        <v>2020</v>
      </c>
      <c r="D157" s="1269" t="s">
        <v>729</v>
      </c>
      <c r="E157" s="1263" t="s">
        <v>701</v>
      </c>
      <c r="F157" s="1269" t="s">
        <v>779</v>
      </c>
      <c r="G157" s="1267">
        <f>IF(ISNUMBER('JQ1 Production'!E67),IF('JQ1 Production'!E67="","",'JQ1 Production'!E67),"")</f>
        <v>0</v>
      </c>
      <c r="H157" s="1265" t="str">
        <f>IF('JQ1 Production'!G67="","",'JQ1 Production'!G67)</f>
        <v/>
      </c>
    </row>
    <row r="158" spans="1:8" x14ac:dyDescent="0.2">
      <c r="A158" s="1267" t="str">
        <f>Cover!$G$25</f>
        <v>NO</v>
      </c>
      <c r="B158" s="1269" t="s">
        <v>780</v>
      </c>
      <c r="C158" s="1269">
        <f>Cover!G$27</f>
        <v>2020</v>
      </c>
      <c r="D158" s="1269" t="s">
        <v>730</v>
      </c>
      <c r="E158" s="1263" t="s">
        <v>701</v>
      </c>
      <c r="F158" s="1269" t="s">
        <v>779</v>
      </c>
      <c r="G158" s="1267">
        <f>IF(ISNUMBER('JQ1 Production'!E68),IF('JQ1 Production'!E68="","",'JQ1 Production'!E68),"")</f>
        <v>533</v>
      </c>
      <c r="H158" s="1265" t="str">
        <f>IF('JQ1 Production'!G68="","",'JQ1 Production'!G68)</f>
        <v/>
      </c>
    </row>
    <row r="159" spans="1:8" x14ac:dyDescent="0.2">
      <c r="A159" s="1267" t="str">
        <f>Cover!$G$25</f>
        <v>NO</v>
      </c>
      <c r="B159" s="1269" t="s">
        <v>780</v>
      </c>
      <c r="C159" s="1269">
        <f>Cover!G$27</f>
        <v>2020</v>
      </c>
      <c r="D159" s="1269" t="s">
        <v>731</v>
      </c>
      <c r="E159" s="1263" t="s">
        <v>701</v>
      </c>
      <c r="F159" s="1269" t="s">
        <v>779</v>
      </c>
      <c r="G159" s="1267">
        <f>IF(ISNUMBER('JQ1 Production'!E69),IF('JQ1 Production'!E69="","",'JQ1 Production'!E69),"")</f>
        <v>933</v>
      </c>
      <c r="H159" s="1265" t="str">
        <f>IF('JQ1 Production'!G69="","",'JQ1 Production'!G69)</f>
        <v/>
      </c>
    </row>
    <row r="160" spans="1:8" x14ac:dyDescent="0.2">
      <c r="A160" s="1267" t="str">
        <f>Cover!$G$25</f>
        <v>NO</v>
      </c>
      <c r="B160" s="1269" t="s">
        <v>780</v>
      </c>
      <c r="C160" s="1269">
        <f>Cover!G$27</f>
        <v>2020</v>
      </c>
      <c r="D160" s="1269" t="s">
        <v>732</v>
      </c>
      <c r="E160" s="1263" t="s">
        <v>701</v>
      </c>
      <c r="F160" s="1269" t="s">
        <v>779</v>
      </c>
      <c r="G160" s="1267">
        <f>IF(ISNUMBER('JQ1 Production'!E70),IF('JQ1 Production'!E70="","",'JQ1 Production'!E70),"")</f>
        <v>775</v>
      </c>
      <c r="H160" s="1265" t="str">
        <f>IF('JQ1 Production'!G70="","",'JQ1 Production'!G70)</f>
        <v/>
      </c>
    </row>
    <row r="161" spans="1:8" x14ac:dyDescent="0.2">
      <c r="A161" s="1267" t="str">
        <f>Cover!$G$25</f>
        <v>NO</v>
      </c>
      <c r="B161" s="1269" t="s">
        <v>780</v>
      </c>
      <c r="C161" s="1269">
        <f>Cover!G$27</f>
        <v>2020</v>
      </c>
      <c r="D161" s="1269" t="s">
        <v>733</v>
      </c>
      <c r="E161" s="1263" t="s">
        <v>701</v>
      </c>
      <c r="F161" s="1269" t="s">
        <v>779</v>
      </c>
      <c r="G161" s="1267">
        <f>IF(ISNUMBER('JQ1 Production'!E71),IF('JQ1 Production'!E71="","",'JQ1 Production'!E71),"")</f>
        <v>418</v>
      </c>
      <c r="H161" s="1265" t="str">
        <f>IF('JQ1 Production'!G71="","",'JQ1 Production'!G71)</f>
        <v/>
      </c>
    </row>
    <row r="162" spans="1:8" x14ac:dyDescent="0.2">
      <c r="A162" s="1267" t="str">
        <f>Cover!$G$25</f>
        <v>NO</v>
      </c>
      <c r="B162" s="1269" t="s">
        <v>780</v>
      </c>
      <c r="C162" s="1269">
        <f>Cover!G$27</f>
        <v>2020</v>
      </c>
      <c r="D162" s="1269" t="s">
        <v>734</v>
      </c>
      <c r="E162" s="1263" t="s">
        <v>701</v>
      </c>
      <c r="F162" s="1269" t="s">
        <v>779</v>
      </c>
      <c r="G162" s="1267">
        <f>IF(ISNUMBER('JQ1 Production'!E72),IF('JQ1 Production'!E72="","",'JQ1 Production'!E72),"")</f>
        <v>357</v>
      </c>
      <c r="H162" s="1265" t="str">
        <f>IF('JQ1 Production'!G72="","",'JQ1 Production'!G72)</f>
        <v/>
      </c>
    </row>
    <row r="163" spans="1:8" x14ac:dyDescent="0.2">
      <c r="A163" s="1267" t="str">
        <f>Cover!$G$25</f>
        <v>NO</v>
      </c>
      <c r="B163" s="1269" t="s">
        <v>780</v>
      </c>
      <c r="C163" s="1269">
        <f>Cover!G$27</f>
        <v>2020</v>
      </c>
      <c r="D163" s="1269" t="s">
        <v>735</v>
      </c>
      <c r="E163" s="1263" t="s">
        <v>701</v>
      </c>
      <c r="F163" s="1269" t="s">
        <v>779</v>
      </c>
      <c r="G163" s="1267">
        <f>IF(ISNUMBER('JQ1 Production'!E73),IF('JQ1 Production'!E73="","",'JQ1 Production'!E73),"")</f>
        <v>0</v>
      </c>
      <c r="H163" s="1265" t="str">
        <f>IF('JQ1 Production'!G73="","",'JQ1 Production'!G73)</f>
        <v/>
      </c>
    </row>
    <row r="164" spans="1:8" x14ac:dyDescent="0.2">
      <c r="A164" s="1267" t="str">
        <f>Cover!$G$25</f>
        <v>NO</v>
      </c>
      <c r="B164" s="1269" t="s">
        <v>780</v>
      </c>
      <c r="C164" s="1269">
        <f>Cover!G$27</f>
        <v>2020</v>
      </c>
      <c r="D164" s="1269" t="s">
        <v>736</v>
      </c>
      <c r="E164" s="1263" t="s">
        <v>701</v>
      </c>
      <c r="F164" s="1269" t="s">
        <v>779</v>
      </c>
      <c r="G164" s="1267">
        <f>IF(ISNUMBER('JQ1 Production'!E74),IF('JQ1 Production'!E74="","",'JQ1 Production'!E74),"")</f>
        <v>0</v>
      </c>
      <c r="H164" s="1265" t="str">
        <f>IF('JQ1 Production'!G74="","",'JQ1 Production'!G74)</f>
        <v/>
      </c>
    </row>
    <row r="165" spans="1:8" x14ac:dyDescent="0.2">
      <c r="A165" s="1267" t="str">
        <f>Cover!$G$25</f>
        <v>NO</v>
      </c>
      <c r="B165" s="1269" t="s">
        <v>780</v>
      </c>
      <c r="C165" s="1269">
        <f>Cover!G$27</f>
        <v>2020</v>
      </c>
      <c r="D165" s="1269" t="s">
        <v>737</v>
      </c>
      <c r="E165" s="1263" t="s">
        <v>701</v>
      </c>
      <c r="F165" s="1269" t="s">
        <v>779</v>
      </c>
      <c r="G165" s="1267">
        <f>IF(ISNUMBER('JQ1 Production'!E75),IF('JQ1 Production'!E75="","",'JQ1 Production'!E75),"")</f>
        <v>22</v>
      </c>
      <c r="H165" s="1265" t="str">
        <f>IF('JQ1 Production'!G75="","",'JQ1 Production'!G75)</f>
        <v/>
      </c>
    </row>
    <row r="166" spans="1:8" x14ac:dyDescent="0.2">
      <c r="A166" s="1267" t="str">
        <f>Cover!$G$25</f>
        <v>NO</v>
      </c>
      <c r="B166" s="1269" t="s">
        <v>780</v>
      </c>
      <c r="C166" s="1269">
        <f>Cover!G$27</f>
        <v>2020</v>
      </c>
      <c r="D166" s="1269" t="s">
        <v>738</v>
      </c>
      <c r="E166" s="1263" t="s">
        <v>701</v>
      </c>
      <c r="F166" s="1269" t="s">
        <v>779</v>
      </c>
      <c r="G166" s="1267">
        <f>IF(ISNUMBER('JQ1 Production'!E76),IF('JQ1 Production'!E76="","",'JQ1 Production'!E76),"")</f>
        <v>136</v>
      </c>
      <c r="H166" s="1265" t="str">
        <f>IF('JQ1 Production'!G76="","",'JQ1 Production'!G76)</f>
        <v/>
      </c>
    </row>
    <row r="167" spans="1:8" x14ac:dyDescent="0.2">
      <c r="A167" s="1267" t="str">
        <f>Cover!$G$25</f>
        <v>NO</v>
      </c>
      <c r="B167" s="1269" t="s">
        <v>780</v>
      </c>
      <c r="C167" s="1269">
        <f>Cover!G$27</f>
        <v>2020</v>
      </c>
      <c r="D167" s="1269" t="s">
        <v>739</v>
      </c>
      <c r="E167" s="1263" t="s">
        <v>701</v>
      </c>
      <c r="F167" s="1269" t="s">
        <v>779</v>
      </c>
      <c r="G167" s="1267">
        <f>IF(ISNUMBER('JQ1 Production'!E77),IF('JQ1 Production'!E77="","",'JQ1 Production'!E77),"")</f>
        <v>23</v>
      </c>
      <c r="H167" s="1265" t="str">
        <f>IF('JQ1 Production'!G77="","",'JQ1 Production'!G77)</f>
        <v/>
      </c>
    </row>
    <row r="168" spans="1:8" x14ac:dyDescent="0.2">
      <c r="A168" s="1267" t="str">
        <f>Cover!$G$25</f>
        <v>NO</v>
      </c>
      <c r="B168" s="1269" t="s">
        <v>780</v>
      </c>
      <c r="C168" s="1269">
        <f>Cover!G$27</f>
        <v>2020</v>
      </c>
      <c r="D168" s="1269" t="s">
        <v>740</v>
      </c>
      <c r="E168" s="1263" t="s">
        <v>701</v>
      </c>
      <c r="F168" s="1269" t="s">
        <v>779</v>
      </c>
      <c r="G168" s="1267">
        <f>IF(ISNUMBER('JQ1 Production'!E78),IF('JQ1 Production'!E78="","",'JQ1 Production'!E78),"")</f>
        <v>0</v>
      </c>
      <c r="H168" s="1265" t="str">
        <f>IF('JQ1 Production'!G78="","",'JQ1 Production'!G78)</f>
        <v/>
      </c>
    </row>
    <row r="169" spans="1:8" x14ac:dyDescent="0.2">
      <c r="A169" s="1267" t="str">
        <f>Cover!$G$25</f>
        <v>NO</v>
      </c>
      <c r="B169" s="1269" t="s">
        <v>780</v>
      </c>
      <c r="C169" s="1269">
        <f>Cover!G$27</f>
        <v>2020</v>
      </c>
      <c r="D169" s="1269" t="s">
        <v>741</v>
      </c>
      <c r="E169" s="1263" t="s">
        <v>701</v>
      </c>
      <c r="F169" s="1269" t="s">
        <v>779</v>
      </c>
      <c r="G169" s="1267">
        <f>IF(ISNUMBER('JQ1 Production'!E79),IF('JQ1 Production'!E79="","",'JQ1 Production'!E79),"")</f>
        <v>37</v>
      </c>
      <c r="H169" s="1265" t="str">
        <f>IF('JQ1 Production'!G79="","",'JQ1 Production'!G79)</f>
        <v/>
      </c>
    </row>
    <row r="170" spans="1:8" x14ac:dyDescent="0.2">
      <c r="A170" s="1267" t="str">
        <f>Cover!$G$25</f>
        <v>NO</v>
      </c>
      <c r="B170" s="1269" t="s">
        <v>780</v>
      </c>
      <c r="C170" s="1269">
        <f>Cover!G$27</f>
        <v>2020</v>
      </c>
      <c r="D170" s="1269" t="s">
        <v>742</v>
      </c>
      <c r="E170" s="1263" t="s">
        <v>701</v>
      </c>
      <c r="F170" s="1269" t="s">
        <v>779</v>
      </c>
      <c r="G170" s="1267">
        <f>IF(ISNUMBER('JQ1 Production'!E80),IF('JQ1 Production'!E80="","",'JQ1 Production'!E80),"")</f>
        <v>76</v>
      </c>
      <c r="H170" s="1265" t="str">
        <f>IF('JQ1 Production'!G80="","",'JQ1 Production'!G80)</f>
        <v/>
      </c>
    </row>
    <row r="171" spans="1:8" x14ac:dyDescent="0.2">
      <c r="A171" s="1267" t="str">
        <f>Cover!$G$25</f>
        <v>NO</v>
      </c>
      <c r="B171" s="1269" t="s">
        <v>780</v>
      </c>
      <c r="C171" s="1269">
        <f>Cover!G$27</f>
        <v>2020</v>
      </c>
      <c r="D171" s="1269" t="s">
        <v>743</v>
      </c>
      <c r="E171" s="1263" t="s">
        <v>701</v>
      </c>
      <c r="F171" s="1269" t="s">
        <v>779</v>
      </c>
      <c r="G171" s="1267">
        <f>IF(ISNUMBER('JQ1 Production'!E81),IF('JQ1 Production'!E81="","",'JQ1 Production'!E81),"")</f>
        <v>0</v>
      </c>
      <c r="H171" s="1265" t="str">
        <f>IF('JQ1 Production'!G81="","",'JQ1 Production'!G81)</f>
        <v/>
      </c>
    </row>
    <row r="172" spans="1:8" x14ac:dyDescent="0.2">
      <c r="A172" s="1267" t="str">
        <f>Cover!$G$25</f>
        <v>NO</v>
      </c>
      <c r="B172" s="1269" t="s">
        <v>744</v>
      </c>
      <c r="C172" s="1269">
        <f>Cover!G$27-1</f>
        <v>2019</v>
      </c>
      <c r="D172" s="1269" t="s">
        <v>689</v>
      </c>
      <c r="E172" s="1263" t="s">
        <v>701</v>
      </c>
      <c r="F172" s="1269" t="s">
        <v>777</v>
      </c>
      <c r="G172" s="1267">
        <f>IF(ISNUMBER('JQ2 Trade'!D11),IF('JQ2 Trade'!D11="","",'JQ2 Trade'!D11),"")</f>
        <v>560.01900000000001</v>
      </c>
      <c r="H172" s="1265" t="str">
        <f>IF('JQ2 Trade'!L11="","",'JQ2 Trade'!L11)</f>
        <v/>
      </c>
    </row>
    <row r="173" spans="1:8" x14ac:dyDescent="0.2">
      <c r="A173" s="1267" t="str">
        <f>Cover!$G$25</f>
        <v>NO</v>
      </c>
      <c r="B173" s="1269" t="s">
        <v>744</v>
      </c>
      <c r="C173" s="1269">
        <f>Cover!G$27-1</f>
        <v>2019</v>
      </c>
      <c r="D173" s="1269" t="s">
        <v>690</v>
      </c>
      <c r="E173" s="1263" t="s">
        <v>701</v>
      </c>
      <c r="F173" s="1269" t="s">
        <v>777</v>
      </c>
      <c r="G173" s="1267">
        <f>IF(ISNUMBER('JQ2 Trade'!D12),IF('JQ2 Trade'!D12="","",'JQ2 Trade'!D12),"")</f>
        <v>157.63300000000001</v>
      </c>
      <c r="H173" s="1265" t="str">
        <f>IF('JQ2 Trade'!L12="","",'JQ2 Trade'!L12)</f>
        <v/>
      </c>
    </row>
    <row r="174" spans="1:8" x14ac:dyDescent="0.2">
      <c r="A174" s="1267" t="str">
        <f>Cover!$G$25</f>
        <v>NO</v>
      </c>
      <c r="B174" s="1269" t="s">
        <v>744</v>
      </c>
      <c r="C174" s="1269">
        <f>Cover!G$27-1</f>
        <v>2019</v>
      </c>
      <c r="D174" s="1269" t="s">
        <v>690</v>
      </c>
      <c r="E174" s="1263" t="s">
        <v>745</v>
      </c>
      <c r="F174" s="1269" t="s">
        <v>777</v>
      </c>
      <c r="G174" s="1267">
        <f>IF(ISNUMBER('JQ2 Trade'!D13),IF('JQ2 Trade'!D13="","",'JQ2 Trade'!D13),"")</f>
        <v>4.944</v>
      </c>
      <c r="H174" s="1265" t="str">
        <f>IF('JQ2 Trade'!L13="","",'JQ2 Trade'!L13)</f>
        <v/>
      </c>
    </row>
    <row r="175" spans="1:8" x14ac:dyDescent="0.2">
      <c r="A175" s="1267" t="str">
        <f>Cover!$G$25</f>
        <v>NO</v>
      </c>
      <c r="B175" s="1269" t="s">
        <v>744</v>
      </c>
      <c r="C175" s="1269">
        <f>Cover!G$27-1</f>
        <v>2019</v>
      </c>
      <c r="D175" s="1269" t="s">
        <v>690</v>
      </c>
      <c r="E175" s="1263" t="s">
        <v>749</v>
      </c>
      <c r="F175" s="1269" t="s">
        <v>777</v>
      </c>
      <c r="G175" s="1267">
        <f>IF(ISNUMBER('JQ2 Trade'!D14),IF('JQ2 Trade'!D14="","",'JQ2 Trade'!D14),"")</f>
        <v>152.68899999999999</v>
      </c>
      <c r="H175" s="1265" t="str">
        <f>IF('JQ2 Trade'!L14="","",'JQ2 Trade'!L14)</f>
        <v/>
      </c>
    </row>
    <row r="176" spans="1:8" x14ac:dyDescent="0.2">
      <c r="A176" s="1267" t="str">
        <f>Cover!$G$25</f>
        <v>NO</v>
      </c>
      <c r="B176" s="1269" t="s">
        <v>744</v>
      </c>
      <c r="C176" s="1269">
        <f>Cover!G$27-1</f>
        <v>2019</v>
      </c>
      <c r="D176" s="1269" t="s">
        <v>691</v>
      </c>
      <c r="E176" s="1263" t="s">
        <v>701</v>
      </c>
      <c r="F176" s="1269" t="s">
        <v>777</v>
      </c>
      <c r="G176" s="1267">
        <f>IF(ISNUMBER('JQ2 Trade'!D15),IF('JQ2 Trade'!D15="","",'JQ2 Trade'!D15),"")</f>
        <v>402.38600000000002</v>
      </c>
      <c r="H176" s="1265" t="str">
        <f>IF('JQ2 Trade'!L15="","",'JQ2 Trade'!L15)</f>
        <v/>
      </c>
    </row>
    <row r="177" spans="1:8" x14ac:dyDescent="0.2">
      <c r="A177" s="1267" t="str">
        <f>Cover!$G$25</f>
        <v>NO</v>
      </c>
      <c r="B177" s="1269" t="s">
        <v>744</v>
      </c>
      <c r="C177" s="1269">
        <f>Cover!G$27-1</f>
        <v>2019</v>
      </c>
      <c r="D177" s="1269" t="s">
        <v>691</v>
      </c>
      <c r="E177" s="1263" t="s">
        <v>745</v>
      </c>
      <c r="F177" s="1269" t="s">
        <v>777</v>
      </c>
      <c r="G177" s="1267">
        <f>IF(ISNUMBER('JQ2 Trade'!D16),IF('JQ2 Trade'!D16="","",'JQ2 Trade'!D16),"")</f>
        <v>401.69600000000003</v>
      </c>
      <c r="H177" s="1265" t="str">
        <f>IF('JQ2 Trade'!L16="","",'JQ2 Trade'!L16)</f>
        <v/>
      </c>
    </row>
    <row r="178" spans="1:8" x14ac:dyDescent="0.2">
      <c r="A178" s="1267" t="str">
        <f>Cover!$G$25</f>
        <v>NO</v>
      </c>
      <c r="B178" s="1269" t="s">
        <v>744</v>
      </c>
      <c r="C178" s="1269">
        <f>Cover!G$27-1</f>
        <v>2019</v>
      </c>
      <c r="D178" s="1269" t="s">
        <v>691</v>
      </c>
      <c r="E178" s="1263" t="s">
        <v>749</v>
      </c>
      <c r="F178" s="1269" t="s">
        <v>777</v>
      </c>
      <c r="G178" s="1267">
        <f>IF(ISNUMBER('JQ2 Trade'!D17),IF('JQ2 Trade'!D17="","",'JQ2 Trade'!D17),"")</f>
        <v>0.69</v>
      </c>
      <c r="H178" s="1265" t="str">
        <f>IF('JQ2 Trade'!L17="","",'JQ2 Trade'!L17)</f>
        <v/>
      </c>
    </row>
    <row r="179" spans="1:8" x14ac:dyDescent="0.2">
      <c r="A179" s="1267" t="str">
        <f>Cover!$G$25</f>
        <v>NO</v>
      </c>
      <c r="B179" s="1269" t="s">
        <v>744</v>
      </c>
      <c r="C179" s="1269">
        <f>Cover!G$27-1</f>
        <v>2019</v>
      </c>
      <c r="D179" s="1269" t="s">
        <v>691</v>
      </c>
      <c r="E179" s="1263" t="s">
        <v>758</v>
      </c>
      <c r="F179" s="1269" t="s">
        <v>777</v>
      </c>
      <c r="G179" s="1267">
        <f>IF(ISNUMBER('JQ2 Trade'!D18),IF('JQ2 Trade'!D18="","",'JQ2 Trade'!D18),"")</f>
        <v>2.5999999999999999E-2</v>
      </c>
      <c r="H179" s="1265" t="str">
        <f>IF('JQ2 Trade'!L18="","",'JQ2 Trade'!L18)</f>
        <v/>
      </c>
    </row>
    <row r="180" spans="1:8" x14ac:dyDescent="0.2">
      <c r="A180" s="1267" t="str">
        <f>Cover!$G$25</f>
        <v>NO</v>
      </c>
      <c r="B180" s="1269" t="s">
        <v>744</v>
      </c>
      <c r="C180" s="1269">
        <f>Cover!G$27-1</f>
        <v>2019</v>
      </c>
      <c r="D180" s="1269" t="s">
        <v>702</v>
      </c>
      <c r="E180" s="1263" t="s">
        <v>701</v>
      </c>
      <c r="F180" s="1269" t="s">
        <v>779</v>
      </c>
      <c r="G180" s="1267">
        <f>IF(ISNUMBER('JQ2 Trade'!D19),IF('JQ2 Trade'!D19="","",'JQ2 Trade'!D19),"")</f>
        <v>40.049999999999997</v>
      </c>
      <c r="H180" s="1265" t="str">
        <f>IF('JQ2 Trade'!L19="","",'JQ2 Trade'!L19)</f>
        <v/>
      </c>
    </row>
    <row r="181" spans="1:8" x14ac:dyDescent="0.2">
      <c r="A181" s="1267" t="str">
        <f>Cover!$G$25</f>
        <v>NO</v>
      </c>
      <c r="B181" s="1269" t="s">
        <v>744</v>
      </c>
      <c r="C181" s="1269">
        <f>Cover!G$27-1</f>
        <v>2019</v>
      </c>
      <c r="D181" s="1269" t="s">
        <v>703</v>
      </c>
      <c r="E181" s="1263" t="s">
        <v>701</v>
      </c>
      <c r="F181" s="1269" t="s">
        <v>777</v>
      </c>
      <c r="G181" s="1267">
        <f>IF(ISNUMBER('JQ2 Trade'!D20),IF('JQ2 Trade'!D20="","",'JQ2 Trade'!D20),"")</f>
        <v>780.67899999999997</v>
      </c>
      <c r="H181" s="1265" t="str">
        <f>IF('JQ2 Trade'!L20="","",'JQ2 Trade'!L20)</f>
        <v/>
      </c>
    </row>
    <row r="182" spans="1:8" x14ac:dyDescent="0.2">
      <c r="A182" s="1267" t="str">
        <f>Cover!$G$25</f>
        <v>NO</v>
      </c>
      <c r="B182" s="1269" t="s">
        <v>744</v>
      </c>
      <c r="C182" s="1269">
        <f>Cover!G$27-1</f>
        <v>2019</v>
      </c>
      <c r="D182" s="1269" t="s">
        <v>704</v>
      </c>
      <c r="E182" s="1263" t="s">
        <v>701</v>
      </c>
      <c r="F182" s="1269" t="s">
        <v>777</v>
      </c>
      <c r="G182" s="1267">
        <f>IF(ISNUMBER('JQ2 Trade'!D21),IF('JQ2 Trade'!D21="","",'JQ2 Trade'!D21),"")</f>
        <v>292.07299999999998</v>
      </c>
      <c r="H182" s="1265" t="str">
        <f>IF('JQ2 Trade'!L21="","",'JQ2 Trade'!L21)</f>
        <v/>
      </c>
    </row>
    <row r="183" spans="1:8" x14ac:dyDescent="0.2">
      <c r="A183" s="1267" t="str">
        <f>Cover!$G$25</f>
        <v>NO</v>
      </c>
      <c r="B183" s="1269" t="s">
        <v>744</v>
      </c>
      <c r="C183" s="1269">
        <f>Cover!G$27-1</f>
        <v>2019</v>
      </c>
      <c r="D183" s="1269" t="s">
        <v>705</v>
      </c>
      <c r="E183" s="1263" t="s">
        <v>701</v>
      </c>
      <c r="F183" s="1269" t="s">
        <v>777</v>
      </c>
      <c r="G183" s="1267">
        <f>IF(ISNUMBER('JQ2 Trade'!D22),IF('JQ2 Trade'!D22="","",'JQ2 Trade'!D22),"")</f>
        <v>488.60599999999999</v>
      </c>
      <c r="H183" s="1265" t="str">
        <f>IF('JQ2 Trade'!L22="","",'JQ2 Trade'!L22)</f>
        <v/>
      </c>
    </row>
    <row r="184" spans="1:8" x14ac:dyDescent="0.2">
      <c r="A184" s="1267" t="str">
        <f>Cover!$G$25</f>
        <v>NO</v>
      </c>
      <c r="B184" s="1269" t="s">
        <v>744</v>
      </c>
      <c r="C184" s="1269">
        <f>Cover!G$27-1</f>
        <v>2019</v>
      </c>
      <c r="D184" s="1269" t="s">
        <v>706</v>
      </c>
      <c r="E184" s="1263" t="s">
        <v>701</v>
      </c>
      <c r="F184" s="1269" t="s">
        <v>779</v>
      </c>
      <c r="G184" s="1267" t="str">
        <f>IF(ISNUMBER('JQ2 Trade'!D23),IF('JQ2 Trade'!D23="","",'JQ2 Trade'!D23),"")</f>
        <v/>
      </c>
      <c r="H184" s="1265" t="str">
        <f>IF('JQ2 Trade'!L23="","",'JQ2 Trade'!L23)</f>
        <v/>
      </c>
    </row>
    <row r="185" spans="1:8" x14ac:dyDescent="0.2">
      <c r="A185" s="1267" t="str">
        <f>Cover!$G$25</f>
        <v>NO</v>
      </c>
      <c r="B185" s="1269" t="s">
        <v>744</v>
      </c>
      <c r="C185" s="1269">
        <f>Cover!G$27-1</f>
        <v>2019</v>
      </c>
      <c r="D185" s="1269" t="s">
        <v>707</v>
      </c>
      <c r="E185" s="1263" t="s">
        <v>701</v>
      </c>
      <c r="F185" s="1269" t="s">
        <v>779</v>
      </c>
      <c r="G185" s="1267">
        <f>IF(ISNUMBER('JQ2 Trade'!D24),IF('JQ2 Trade'!D24="","",'JQ2 Trade'!D24),"")</f>
        <v>142.352</v>
      </c>
      <c r="H185" s="1265" t="str">
        <f>IF('JQ2 Trade'!L24="","",'JQ2 Trade'!L24)</f>
        <v/>
      </c>
    </row>
    <row r="186" spans="1:8" x14ac:dyDescent="0.2">
      <c r="A186" s="1267" t="str">
        <f>Cover!$G$25</f>
        <v>NO</v>
      </c>
      <c r="B186" s="1269" t="s">
        <v>744</v>
      </c>
      <c r="C186" s="1269">
        <f>Cover!G$27-1</f>
        <v>2019</v>
      </c>
      <c r="D186" s="1269" t="s">
        <v>708</v>
      </c>
      <c r="E186" s="1263" t="s">
        <v>701</v>
      </c>
      <c r="F186" s="1269" t="s">
        <v>779</v>
      </c>
      <c r="G186" s="1267">
        <f>IF(ISNUMBER('JQ2 Trade'!D25),IF('JQ2 Trade'!D25="","",'JQ2 Trade'!D25),"")</f>
        <v>101.71599999999999</v>
      </c>
      <c r="H186" s="1265" t="str">
        <f>IF('JQ2 Trade'!L25="","",'JQ2 Trade'!L25)</f>
        <v/>
      </c>
    </row>
    <row r="187" spans="1:8" x14ac:dyDescent="0.2">
      <c r="A187" s="1267" t="str">
        <f>Cover!$G$25</f>
        <v>NO</v>
      </c>
      <c r="B187" s="1269" t="s">
        <v>744</v>
      </c>
      <c r="C187" s="1269">
        <f>Cover!G$27-1</f>
        <v>2019</v>
      </c>
      <c r="D187" s="1269" t="s">
        <v>709</v>
      </c>
      <c r="E187" s="1263" t="s">
        <v>701</v>
      </c>
      <c r="F187" s="1269" t="s">
        <v>779</v>
      </c>
      <c r="G187" s="1267">
        <f>IF(ISNUMBER('JQ2 Trade'!D26),IF('JQ2 Trade'!D26="","",'JQ2 Trade'!D26),"")</f>
        <v>40.636000000000003</v>
      </c>
      <c r="H187" s="1265" t="str">
        <f>IF('JQ2 Trade'!L26="","",'JQ2 Trade'!L26)</f>
        <v/>
      </c>
    </row>
    <row r="188" spans="1:8" x14ac:dyDescent="0.2">
      <c r="A188" s="1267" t="str">
        <f>Cover!$G$25</f>
        <v>NO</v>
      </c>
      <c r="B188" s="1269" t="s">
        <v>744</v>
      </c>
      <c r="C188" s="1269">
        <f>Cover!G$27-1</f>
        <v>2019</v>
      </c>
      <c r="D188" s="1269" t="s">
        <v>710</v>
      </c>
      <c r="E188" s="1263" t="s">
        <v>701</v>
      </c>
      <c r="F188" s="1269" t="s">
        <v>777</v>
      </c>
      <c r="G188" s="1267">
        <f>IF(ISNUMBER('JQ2 Trade'!D27),IF('JQ2 Trade'!D27="","",'JQ2 Trade'!D27),"")</f>
        <v>994.16899999999998</v>
      </c>
      <c r="H188" s="1265" t="str">
        <f>IF('JQ2 Trade'!L27="","",'JQ2 Trade'!L27)</f>
        <v/>
      </c>
    </row>
    <row r="189" spans="1:8" x14ac:dyDescent="0.2">
      <c r="A189" s="1267" t="str">
        <f>Cover!$G$25</f>
        <v>NO</v>
      </c>
      <c r="B189" s="1269" t="s">
        <v>744</v>
      </c>
      <c r="C189" s="1269">
        <f>Cover!G$27-1</f>
        <v>2019</v>
      </c>
      <c r="D189" s="1269" t="s">
        <v>710</v>
      </c>
      <c r="E189" s="1263" t="s">
        <v>745</v>
      </c>
      <c r="F189" s="1269" t="s">
        <v>777</v>
      </c>
      <c r="G189" s="1267">
        <f>IF(ISNUMBER('JQ2 Trade'!D28),IF('JQ2 Trade'!D28="","",'JQ2 Trade'!D28),"")</f>
        <v>968.93299999999999</v>
      </c>
      <c r="H189" s="1265" t="str">
        <f>IF('JQ2 Trade'!L28="","",'JQ2 Trade'!L28)</f>
        <v/>
      </c>
    </row>
    <row r="190" spans="1:8" x14ac:dyDescent="0.2">
      <c r="A190" s="1267" t="str">
        <f>Cover!$G$25</f>
        <v>NO</v>
      </c>
      <c r="B190" s="1269" t="s">
        <v>744</v>
      </c>
      <c r="C190" s="1269">
        <f>Cover!G$27-1</f>
        <v>2019</v>
      </c>
      <c r="D190" s="1269" t="s">
        <v>710</v>
      </c>
      <c r="E190" s="1263" t="s">
        <v>749</v>
      </c>
      <c r="F190" s="1269" t="s">
        <v>777</v>
      </c>
      <c r="G190" s="1267">
        <f>IF(ISNUMBER('JQ2 Trade'!D29),IF('JQ2 Trade'!D29="","",'JQ2 Trade'!D29),"")</f>
        <v>25.236000000000001</v>
      </c>
      <c r="H190" s="1265" t="str">
        <f>IF('JQ2 Trade'!L29="","",'JQ2 Trade'!L29)</f>
        <v/>
      </c>
    </row>
    <row r="191" spans="1:8" x14ac:dyDescent="0.2">
      <c r="A191" s="1267" t="str">
        <f>Cover!$G$25</f>
        <v>NO</v>
      </c>
      <c r="B191" s="1269" t="s">
        <v>744</v>
      </c>
      <c r="C191" s="1269">
        <f>Cover!G$27-1</f>
        <v>2019</v>
      </c>
      <c r="D191" s="1269" t="s">
        <v>710</v>
      </c>
      <c r="E191" s="1263" t="s">
        <v>758</v>
      </c>
      <c r="F191" s="1269" t="s">
        <v>777</v>
      </c>
      <c r="G191" s="1267">
        <f>IF(ISNUMBER('JQ2 Trade'!D30),IF('JQ2 Trade'!D30="","",'JQ2 Trade'!D30),"")</f>
        <v>1.8540000000000001</v>
      </c>
      <c r="H191" s="1265" t="str">
        <f>IF('JQ2 Trade'!L30="","",'JQ2 Trade'!L30)</f>
        <v/>
      </c>
    </row>
    <row r="192" spans="1:8" x14ac:dyDescent="0.2">
      <c r="A192" s="1267" t="str">
        <f>Cover!$G$25</f>
        <v>NO</v>
      </c>
      <c r="B192" s="1269" t="s">
        <v>744</v>
      </c>
      <c r="C192" s="1269">
        <f>Cover!G$27-1</f>
        <v>2019</v>
      </c>
      <c r="D192" s="1269" t="s">
        <v>711</v>
      </c>
      <c r="E192" s="1263" t="s">
        <v>701</v>
      </c>
      <c r="F192" s="1269" t="s">
        <v>777</v>
      </c>
      <c r="G192" s="1267">
        <f>IF(ISNUMBER('JQ2 Trade'!D31),IF('JQ2 Trade'!D31="","",'JQ2 Trade'!D31),"")</f>
        <v>4.7089999999999996</v>
      </c>
      <c r="H192" s="1265" t="str">
        <f>IF('JQ2 Trade'!L31="","",'JQ2 Trade'!L31)</f>
        <v/>
      </c>
    </row>
    <row r="193" spans="1:8" x14ac:dyDescent="0.2">
      <c r="A193" s="1267" t="str">
        <f>Cover!$G$25</f>
        <v>NO</v>
      </c>
      <c r="B193" s="1269" t="s">
        <v>744</v>
      </c>
      <c r="C193" s="1269">
        <f>Cover!G$27-1</f>
        <v>2019</v>
      </c>
      <c r="D193" s="1269" t="s">
        <v>711</v>
      </c>
      <c r="E193" s="1263" t="s">
        <v>745</v>
      </c>
      <c r="F193" s="1269" t="s">
        <v>777</v>
      </c>
      <c r="G193" s="1267">
        <f>IF(ISNUMBER('JQ2 Trade'!D32),IF('JQ2 Trade'!D32="","",'JQ2 Trade'!D32),"")</f>
        <v>0.17399999999999999</v>
      </c>
      <c r="H193" s="1265" t="str">
        <f>IF('JQ2 Trade'!L32="","",'JQ2 Trade'!L32)</f>
        <v/>
      </c>
    </row>
    <row r="194" spans="1:8" x14ac:dyDescent="0.2">
      <c r="A194" s="1267" t="str">
        <f>Cover!$G$25</f>
        <v>NO</v>
      </c>
      <c r="B194" s="1269" t="s">
        <v>744</v>
      </c>
      <c r="C194" s="1269">
        <f>Cover!G$27-1</f>
        <v>2019</v>
      </c>
      <c r="D194" s="1269" t="s">
        <v>711</v>
      </c>
      <c r="E194" s="1263" t="s">
        <v>749</v>
      </c>
      <c r="F194" s="1269" t="s">
        <v>777</v>
      </c>
      <c r="G194" s="1267">
        <f>IF(ISNUMBER('JQ2 Trade'!D33),IF('JQ2 Trade'!D33="","",'JQ2 Trade'!D33),"")</f>
        <v>4.5350000000000001</v>
      </c>
      <c r="H194" s="1265" t="str">
        <f>IF('JQ2 Trade'!L33="","",'JQ2 Trade'!L33)</f>
        <v/>
      </c>
    </row>
    <row r="195" spans="1:8" x14ac:dyDescent="0.2">
      <c r="A195" s="1267" t="str">
        <f>Cover!$G$25</f>
        <v>NO</v>
      </c>
      <c r="B195" s="1269" t="s">
        <v>744</v>
      </c>
      <c r="C195" s="1269">
        <f>Cover!G$27-1</f>
        <v>2019</v>
      </c>
      <c r="D195" s="1269" t="s">
        <v>711</v>
      </c>
      <c r="E195" s="1263" t="s">
        <v>758</v>
      </c>
      <c r="F195" s="1269" t="s">
        <v>777</v>
      </c>
      <c r="G195" s="1267">
        <f>IF(ISNUMBER('JQ2 Trade'!D34),IF('JQ2 Trade'!D34="","",'JQ2 Trade'!D34),"")</f>
        <v>1.7000000000000001E-2</v>
      </c>
      <c r="H195" s="1265" t="str">
        <f>IF('JQ2 Trade'!L34="","",'JQ2 Trade'!L34)</f>
        <v/>
      </c>
    </row>
    <row r="196" spans="1:8" x14ac:dyDescent="0.2">
      <c r="A196" s="1267" t="str">
        <f>Cover!$G$25</f>
        <v>NO</v>
      </c>
      <c r="B196" s="1269" t="s">
        <v>744</v>
      </c>
      <c r="C196" s="1269">
        <f>Cover!G$27-1</f>
        <v>2019</v>
      </c>
      <c r="D196" s="1269" t="s">
        <v>712</v>
      </c>
      <c r="E196" s="1263" t="s">
        <v>701</v>
      </c>
      <c r="F196" s="1269" t="s">
        <v>777</v>
      </c>
      <c r="G196" s="1267">
        <f>IF(ISNUMBER('JQ2 Trade'!D35),IF('JQ2 Trade'!D35="","",'JQ2 Trade'!D35),"")</f>
        <v>359.88400000000001</v>
      </c>
      <c r="H196" s="1265" t="str">
        <f>IF('JQ2 Trade'!L35="","",'JQ2 Trade'!L35)</f>
        <v/>
      </c>
    </row>
    <row r="197" spans="1:8" x14ac:dyDescent="0.2">
      <c r="A197" s="1267" t="str">
        <f>Cover!$G$25</f>
        <v>NO</v>
      </c>
      <c r="B197" s="1269" t="s">
        <v>744</v>
      </c>
      <c r="C197" s="1269">
        <f>Cover!G$27-1</f>
        <v>2019</v>
      </c>
      <c r="D197" s="1269" t="s">
        <v>713</v>
      </c>
      <c r="E197" s="1263" t="s">
        <v>701</v>
      </c>
      <c r="F197" s="1269" t="s">
        <v>777</v>
      </c>
      <c r="G197" s="1267">
        <f>IF(ISNUMBER('JQ2 Trade'!D36),IF('JQ2 Trade'!D36="","",'JQ2 Trade'!D36),"")</f>
        <v>154.078</v>
      </c>
      <c r="H197" s="1265" t="str">
        <f>IF('JQ2 Trade'!L36="","",'JQ2 Trade'!L36)</f>
        <v/>
      </c>
    </row>
    <row r="198" spans="1:8" x14ac:dyDescent="0.2">
      <c r="A198" s="1267" t="str">
        <f>Cover!$G$25</f>
        <v>NO</v>
      </c>
      <c r="B198" s="1269" t="s">
        <v>744</v>
      </c>
      <c r="C198" s="1269">
        <f>Cover!G$27-1</f>
        <v>2019</v>
      </c>
      <c r="D198" s="1269" t="s">
        <v>713</v>
      </c>
      <c r="E198" s="1263" t="s">
        <v>745</v>
      </c>
      <c r="F198" s="1269" t="s">
        <v>777</v>
      </c>
      <c r="G198" s="1267">
        <f>IF(ISNUMBER('JQ2 Trade'!D37),IF('JQ2 Trade'!D37="","",'JQ2 Trade'!D37),"")</f>
        <v>71.227999999999994</v>
      </c>
      <c r="H198" s="1265" t="str">
        <f>IF('JQ2 Trade'!L37="","",'JQ2 Trade'!L37)</f>
        <v/>
      </c>
    </row>
    <row r="199" spans="1:8" x14ac:dyDescent="0.2">
      <c r="A199" s="1267" t="str">
        <f>Cover!$G$25</f>
        <v>NO</v>
      </c>
      <c r="B199" s="1269" t="s">
        <v>744</v>
      </c>
      <c r="C199" s="1269">
        <f>Cover!G$27-1</f>
        <v>2019</v>
      </c>
      <c r="D199" s="1269" t="s">
        <v>713</v>
      </c>
      <c r="E199" s="1263" t="s">
        <v>749</v>
      </c>
      <c r="F199" s="1269" t="s">
        <v>777</v>
      </c>
      <c r="G199" s="1267">
        <f>IF(ISNUMBER('JQ2 Trade'!D38),IF('JQ2 Trade'!D38="","",'JQ2 Trade'!D38),"")</f>
        <v>82.85</v>
      </c>
      <c r="H199" s="1265" t="str">
        <f>IF('JQ2 Trade'!L38="","",'JQ2 Trade'!L38)</f>
        <v/>
      </c>
    </row>
    <row r="200" spans="1:8" x14ac:dyDescent="0.2">
      <c r="A200" s="1267" t="str">
        <f>Cover!$G$25</f>
        <v>NO</v>
      </c>
      <c r="B200" s="1269" t="s">
        <v>744</v>
      </c>
      <c r="C200" s="1269">
        <f>Cover!G$27-1</f>
        <v>2019</v>
      </c>
      <c r="D200" s="1269" t="s">
        <v>713</v>
      </c>
      <c r="E200" s="1263" t="s">
        <v>758</v>
      </c>
      <c r="F200" s="1269" t="s">
        <v>777</v>
      </c>
      <c r="G200" s="1267">
        <f>IF(ISNUMBER('JQ2 Trade'!D39),IF('JQ2 Trade'!D39="","",'JQ2 Trade'!D39),"")</f>
        <v>15.885999999999999</v>
      </c>
      <c r="H200" s="1265" t="str">
        <f>IF('JQ2 Trade'!L39="","",'JQ2 Trade'!L39)</f>
        <v/>
      </c>
    </row>
    <row r="201" spans="1:8" x14ac:dyDescent="0.2">
      <c r="A201" s="1267" t="str">
        <f>Cover!$G$25</f>
        <v>NO</v>
      </c>
      <c r="B201" s="1269" t="s">
        <v>744</v>
      </c>
      <c r="C201" s="1269">
        <f>Cover!G$27-1</f>
        <v>2019</v>
      </c>
      <c r="D201" s="1269" t="s">
        <v>714</v>
      </c>
      <c r="E201" s="1263" t="s">
        <v>701</v>
      </c>
      <c r="F201" s="1269" t="s">
        <v>777</v>
      </c>
      <c r="G201" s="1267">
        <f>IF(ISNUMBER('JQ2 Trade'!D40),IF('JQ2 Trade'!D40="","",'JQ2 Trade'!D40),"")</f>
        <v>78.772999999999996</v>
      </c>
      <c r="H201" s="1265" t="str">
        <f>IF('JQ2 Trade'!L40="","",'JQ2 Trade'!L40)</f>
        <v/>
      </c>
    </row>
    <row r="202" spans="1:8" x14ac:dyDescent="0.2">
      <c r="A202" s="1267" t="str">
        <f>Cover!$G$25</f>
        <v>NO</v>
      </c>
      <c r="B202" s="1269" t="s">
        <v>744</v>
      </c>
      <c r="C202" s="1269">
        <f>Cover!G$27-1</f>
        <v>2019</v>
      </c>
      <c r="D202" s="1269" t="s">
        <v>715</v>
      </c>
      <c r="E202" s="1263" t="s">
        <v>701</v>
      </c>
      <c r="F202" s="1269" t="s">
        <v>777</v>
      </c>
      <c r="G202" s="1267">
        <f>IF(ISNUMBER('JQ2 Trade'!D41),IF('JQ2 Trade'!D41="","",'JQ2 Trade'!D41),"")</f>
        <v>54.709000000000003</v>
      </c>
      <c r="H202" s="1265" t="str">
        <f>IF('JQ2 Trade'!L41="","",'JQ2 Trade'!L41)</f>
        <v/>
      </c>
    </row>
    <row r="203" spans="1:8" x14ac:dyDescent="0.2">
      <c r="A203" s="1267" t="str">
        <f>Cover!$G$25</f>
        <v>NO</v>
      </c>
      <c r="B203" s="1269" t="s">
        <v>744</v>
      </c>
      <c r="C203" s="1269">
        <f>Cover!G$27-1</f>
        <v>2019</v>
      </c>
      <c r="D203" s="1269" t="s">
        <v>716</v>
      </c>
      <c r="E203" s="1263" t="s">
        <v>701</v>
      </c>
      <c r="F203" s="1269" t="s">
        <v>777</v>
      </c>
      <c r="G203" s="1267">
        <f>IF(ISNUMBER('JQ2 Trade'!D42),IF('JQ2 Trade'!D42="","",'JQ2 Trade'!D42),"")</f>
        <v>127.033</v>
      </c>
      <c r="H203" s="1265" t="str">
        <f>IF('JQ2 Trade'!L42="","",'JQ2 Trade'!L42)</f>
        <v/>
      </c>
    </row>
    <row r="204" spans="1:8" x14ac:dyDescent="0.2">
      <c r="A204" s="1267" t="str">
        <f>Cover!$G$25</f>
        <v>NO</v>
      </c>
      <c r="B204" s="1269" t="s">
        <v>744</v>
      </c>
      <c r="C204" s="1269">
        <f>Cover!G$27-1</f>
        <v>2019</v>
      </c>
      <c r="D204" s="1269" t="s">
        <v>717</v>
      </c>
      <c r="E204" s="1263" t="s">
        <v>701</v>
      </c>
      <c r="F204" s="1269" t="s">
        <v>777</v>
      </c>
      <c r="G204" s="1267">
        <f>IF(ISNUMBER('JQ2 Trade'!D43),IF('JQ2 Trade'!D43="","",'JQ2 Trade'!D43),"")</f>
        <v>14.403</v>
      </c>
      <c r="H204" s="1265" t="str">
        <f>IF('JQ2 Trade'!L43="","",'JQ2 Trade'!L43)</f>
        <v/>
      </c>
    </row>
    <row r="205" spans="1:8" x14ac:dyDescent="0.2">
      <c r="A205" s="1267" t="str">
        <f>Cover!$G$25</f>
        <v>NO</v>
      </c>
      <c r="B205" s="1269" t="s">
        <v>744</v>
      </c>
      <c r="C205" s="1269">
        <f>Cover!G$27-1</f>
        <v>2019</v>
      </c>
      <c r="D205" s="1269" t="s">
        <v>718</v>
      </c>
      <c r="E205" s="1263" t="s">
        <v>701</v>
      </c>
      <c r="F205" s="1269" t="s">
        <v>777</v>
      </c>
      <c r="G205" s="1267">
        <f>IF(ISNUMBER('JQ2 Trade'!D44),IF('JQ2 Trade'!D44="","",'JQ2 Trade'!D44),"")</f>
        <v>107.992</v>
      </c>
      <c r="H205" s="1265" t="str">
        <f>IF('JQ2 Trade'!L44="","",'JQ2 Trade'!L44)</f>
        <v/>
      </c>
    </row>
    <row r="206" spans="1:8" x14ac:dyDescent="0.2">
      <c r="A206" s="1267" t="str">
        <f>Cover!$G$25</f>
        <v>NO</v>
      </c>
      <c r="B206" s="1269" t="s">
        <v>744</v>
      </c>
      <c r="C206" s="1269">
        <f>Cover!G$27-1</f>
        <v>2019</v>
      </c>
      <c r="D206" s="1269" t="s">
        <v>719</v>
      </c>
      <c r="E206" s="1263" t="s">
        <v>701</v>
      </c>
      <c r="F206" s="1269" t="s">
        <v>777</v>
      </c>
      <c r="G206" s="1267">
        <f>IF(ISNUMBER('JQ2 Trade'!D45),IF('JQ2 Trade'!D45="","",'JQ2 Trade'!D45),"")</f>
        <v>4.6379999999999999</v>
      </c>
      <c r="H206" s="1265" t="str">
        <f>IF('JQ2 Trade'!L45="","",'JQ2 Trade'!L45)</f>
        <v/>
      </c>
    </row>
    <row r="207" spans="1:8" x14ac:dyDescent="0.2">
      <c r="A207" s="1267" t="str">
        <f>Cover!$G$25</f>
        <v>NO</v>
      </c>
      <c r="B207" s="1269" t="s">
        <v>744</v>
      </c>
      <c r="C207" s="1269">
        <f>Cover!G$27-1</f>
        <v>2019</v>
      </c>
      <c r="D207" s="1269" t="s">
        <v>720</v>
      </c>
      <c r="E207" s="1263" t="s">
        <v>701</v>
      </c>
      <c r="F207" s="1269" t="s">
        <v>779</v>
      </c>
      <c r="G207" s="1267">
        <f>IF(ISNUMBER('JQ2 Trade'!D46),IF('JQ2 Trade'!D46="","",'JQ2 Trade'!D46),"")</f>
        <v>63.966000000000001</v>
      </c>
      <c r="H207" s="1265" t="str">
        <f>IF('JQ2 Trade'!L46="","",'JQ2 Trade'!L46)</f>
        <v/>
      </c>
    </row>
    <row r="208" spans="1:8" x14ac:dyDescent="0.2">
      <c r="A208" s="1267" t="str">
        <f>Cover!$G$25</f>
        <v>NO</v>
      </c>
      <c r="B208" s="1269" t="s">
        <v>744</v>
      </c>
      <c r="C208" s="1269">
        <f>Cover!G$27-1</f>
        <v>2019</v>
      </c>
      <c r="D208" s="1269" t="s">
        <v>721</v>
      </c>
      <c r="E208" s="1263" t="s">
        <v>701</v>
      </c>
      <c r="F208" s="1269" t="s">
        <v>779</v>
      </c>
      <c r="G208" s="1267">
        <f>IF(ISNUMBER('JQ2 Trade'!D47),IF('JQ2 Trade'!D47="","",'JQ2 Trade'!D47),"")</f>
        <v>0.25800000000000001</v>
      </c>
      <c r="H208" s="1265" t="str">
        <f>IF('JQ2 Trade'!L47="","",'JQ2 Trade'!L47)</f>
        <v/>
      </c>
    </row>
    <row r="209" spans="1:8" x14ac:dyDescent="0.2">
      <c r="A209" s="1267" t="str">
        <f>Cover!$G$25</f>
        <v>NO</v>
      </c>
      <c r="B209" s="1269" t="s">
        <v>744</v>
      </c>
      <c r="C209" s="1269">
        <f>Cover!G$27-1</f>
        <v>2019</v>
      </c>
      <c r="D209" s="1269" t="s">
        <v>722</v>
      </c>
      <c r="E209" s="1263" t="s">
        <v>701</v>
      </c>
      <c r="F209" s="1269" t="s">
        <v>779</v>
      </c>
      <c r="G209" s="1267">
        <f>IF(ISNUMBER('JQ2 Trade'!D48),IF('JQ2 Trade'!D48="","",'JQ2 Trade'!D48),"")</f>
        <v>63.656999999999996</v>
      </c>
      <c r="H209" s="1265" t="str">
        <f>IF('JQ2 Trade'!L48="","",'JQ2 Trade'!L48)</f>
        <v/>
      </c>
    </row>
    <row r="210" spans="1:8" x14ac:dyDescent="0.2">
      <c r="A210" s="1267" t="str">
        <f>Cover!$G$25</f>
        <v>NO</v>
      </c>
      <c r="B210" s="1269" t="s">
        <v>744</v>
      </c>
      <c r="C210" s="1269">
        <f>Cover!G$27-1</f>
        <v>2019</v>
      </c>
      <c r="D210" s="1269" t="s">
        <v>723</v>
      </c>
      <c r="E210" s="1263" t="s">
        <v>701</v>
      </c>
      <c r="F210" s="1269" t="s">
        <v>779</v>
      </c>
      <c r="G210" s="1267">
        <f>IF(ISNUMBER('JQ2 Trade'!D49),IF('JQ2 Trade'!D49="","",'JQ2 Trade'!D49),"")</f>
        <v>55.046999999999997</v>
      </c>
      <c r="H210" s="1265" t="str">
        <f>IF('JQ2 Trade'!L49="","",'JQ2 Trade'!L49)</f>
        <v/>
      </c>
    </row>
    <row r="211" spans="1:8" x14ac:dyDescent="0.2">
      <c r="A211" s="1267" t="str">
        <f>Cover!$G$25</f>
        <v>NO</v>
      </c>
      <c r="B211" s="1269" t="s">
        <v>744</v>
      </c>
      <c r="C211" s="1269">
        <f>Cover!G$27-1</f>
        <v>2019</v>
      </c>
      <c r="D211" s="1269" t="s">
        <v>724</v>
      </c>
      <c r="E211" s="1263" t="s">
        <v>701</v>
      </c>
      <c r="F211" s="1269" t="s">
        <v>779</v>
      </c>
      <c r="G211" s="1267">
        <f>IF(ISNUMBER('JQ2 Trade'!D50),IF('JQ2 Trade'!D50="","",'JQ2 Trade'!D50),"")</f>
        <v>55.046999999999997</v>
      </c>
      <c r="H211" s="1265" t="str">
        <f>IF('JQ2 Trade'!L50="","",'JQ2 Trade'!L50)</f>
        <v/>
      </c>
    </row>
    <row r="212" spans="1:8" x14ac:dyDescent="0.2">
      <c r="A212" s="1267" t="str">
        <f>Cover!$G$25</f>
        <v>NO</v>
      </c>
      <c r="B212" s="1269" t="s">
        <v>744</v>
      </c>
      <c r="C212" s="1269">
        <f>Cover!G$27-1</f>
        <v>2019</v>
      </c>
      <c r="D212" s="1269" t="s">
        <v>725</v>
      </c>
      <c r="E212" s="1263" t="s">
        <v>701</v>
      </c>
      <c r="F212" s="1269" t="s">
        <v>779</v>
      </c>
      <c r="G212" s="1267">
        <f>IF(ISNUMBER('JQ2 Trade'!D51),IF('JQ2 Trade'!D51="","",'JQ2 Trade'!D51),"")</f>
        <v>8.61</v>
      </c>
      <c r="H212" s="1265" t="str">
        <f>IF('JQ2 Trade'!L51="","",'JQ2 Trade'!L51)</f>
        <v/>
      </c>
    </row>
    <row r="213" spans="1:8" x14ac:dyDescent="0.2">
      <c r="A213" s="1267" t="str">
        <f>Cover!$G$25</f>
        <v>NO</v>
      </c>
      <c r="B213" s="1269" t="s">
        <v>744</v>
      </c>
      <c r="C213" s="1269">
        <f>Cover!G$27-1</f>
        <v>2019</v>
      </c>
      <c r="D213" s="1269" t="s">
        <v>726</v>
      </c>
      <c r="E213" s="1263" t="s">
        <v>701</v>
      </c>
      <c r="F213" s="1269" t="s">
        <v>779</v>
      </c>
      <c r="G213" s="1267">
        <f>IF(ISNUMBER('JQ2 Trade'!D52),IF('JQ2 Trade'!D52="","",'JQ2 Trade'!D52),"")</f>
        <v>5.0999999999999997E-2</v>
      </c>
      <c r="H213" s="1265" t="str">
        <f>IF('JQ2 Trade'!L52="","",'JQ2 Trade'!L52)</f>
        <v/>
      </c>
    </row>
    <row r="214" spans="1:8" x14ac:dyDescent="0.2">
      <c r="A214" s="1267" t="str">
        <f>Cover!$G$25</f>
        <v>NO</v>
      </c>
      <c r="B214" s="1269" t="s">
        <v>744</v>
      </c>
      <c r="C214" s="1269">
        <f>Cover!G$27-1</f>
        <v>2019</v>
      </c>
      <c r="D214" s="1269" t="s">
        <v>727</v>
      </c>
      <c r="E214" s="1263" t="s">
        <v>701</v>
      </c>
      <c r="F214" s="1269" t="s">
        <v>779</v>
      </c>
      <c r="G214" s="1267">
        <f>IF(ISNUMBER('JQ2 Trade'!D53),IF('JQ2 Trade'!D53="","",'JQ2 Trade'!D53),"")</f>
        <v>2.1059999999999999</v>
      </c>
      <c r="H214" s="1265" t="str">
        <f>IF('JQ2 Trade'!L53="","",'JQ2 Trade'!L53)</f>
        <v/>
      </c>
    </row>
    <row r="215" spans="1:8" x14ac:dyDescent="0.2">
      <c r="A215" s="1267" t="str">
        <f>Cover!$G$25</f>
        <v>NO</v>
      </c>
      <c r="B215" s="1269" t="s">
        <v>744</v>
      </c>
      <c r="C215" s="1269">
        <f>Cover!G$27-1</f>
        <v>2019</v>
      </c>
      <c r="D215" s="1269" t="s">
        <v>728</v>
      </c>
      <c r="E215" s="1263" t="s">
        <v>701</v>
      </c>
      <c r="F215" s="1269" t="s">
        <v>779</v>
      </c>
      <c r="G215" s="1267">
        <f>IF(ISNUMBER('JQ2 Trade'!D54),IF('JQ2 Trade'!D54="","",'JQ2 Trade'!D54),"")</f>
        <v>0.26</v>
      </c>
      <c r="H215" s="1265" t="str">
        <f>IF('JQ2 Trade'!L54="","",'JQ2 Trade'!L54)</f>
        <v/>
      </c>
    </row>
    <row r="216" spans="1:8" x14ac:dyDescent="0.2">
      <c r="A216" s="1267" t="str">
        <f>Cover!$G$25</f>
        <v>NO</v>
      </c>
      <c r="B216" s="1269" t="s">
        <v>744</v>
      </c>
      <c r="C216" s="1269">
        <f>Cover!G$27-1</f>
        <v>2019</v>
      </c>
      <c r="D216" s="1269" t="s">
        <v>729</v>
      </c>
      <c r="E216" s="1263" t="s">
        <v>701</v>
      </c>
      <c r="F216" s="1269" t="s">
        <v>779</v>
      </c>
      <c r="G216" s="1267">
        <f>IF(ISNUMBER('JQ2 Trade'!D55),IF('JQ2 Trade'!D55="","",'JQ2 Trade'!D55),"")</f>
        <v>1.8460000000000001</v>
      </c>
      <c r="H216" s="1265" t="str">
        <f>IF('JQ2 Trade'!L55="","",'JQ2 Trade'!L55)</f>
        <v/>
      </c>
    </row>
    <row r="217" spans="1:8" x14ac:dyDescent="0.2">
      <c r="A217" s="1267" t="str">
        <f>Cover!$G$25</f>
        <v>NO</v>
      </c>
      <c r="B217" s="1269" t="s">
        <v>744</v>
      </c>
      <c r="C217" s="1269">
        <f>Cover!G$27-1</f>
        <v>2019</v>
      </c>
      <c r="D217" s="1269" t="s">
        <v>730</v>
      </c>
      <c r="E217" s="1263" t="s">
        <v>701</v>
      </c>
      <c r="F217" s="1269" t="s">
        <v>779</v>
      </c>
      <c r="G217" s="1267">
        <f>IF(ISNUMBER('JQ2 Trade'!D56),IF('JQ2 Trade'!D56="","",'JQ2 Trade'!D56),"")</f>
        <v>24.905000000000001</v>
      </c>
      <c r="H217" s="1265" t="str">
        <f>IF('JQ2 Trade'!L56="","",'JQ2 Trade'!L56)</f>
        <v/>
      </c>
    </row>
    <row r="218" spans="1:8" x14ac:dyDescent="0.2">
      <c r="A218" s="1267" t="str">
        <f>Cover!$G$25</f>
        <v>NO</v>
      </c>
      <c r="B218" s="1269" t="s">
        <v>744</v>
      </c>
      <c r="C218" s="1269">
        <f>Cover!G$27-1</f>
        <v>2019</v>
      </c>
      <c r="D218" s="1269" t="s">
        <v>731</v>
      </c>
      <c r="E218" s="1263" t="s">
        <v>701</v>
      </c>
      <c r="F218" s="1269" t="s">
        <v>779</v>
      </c>
      <c r="G218" s="1267">
        <f>IF(ISNUMBER('JQ2 Trade'!D57),IF('JQ2 Trade'!D57="","",'JQ2 Trade'!D57),"")</f>
        <v>326.02699999999999</v>
      </c>
      <c r="H218" s="1265" t="str">
        <f>IF('JQ2 Trade'!L57="","",'JQ2 Trade'!L57)</f>
        <v/>
      </c>
    </row>
    <row r="219" spans="1:8" x14ac:dyDescent="0.2">
      <c r="A219" s="1267" t="str">
        <f>Cover!$G$25</f>
        <v>NO</v>
      </c>
      <c r="B219" s="1269" t="s">
        <v>744</v>
      </c>
      <c r="C219" s="1269">
        <f>Cover!G$27-1</f>
        <v>2019</v>
      </c>
      <c r="D219" s="1269" t="s">
        <v>732</v>
      </c>
      <c r="E219" s="1263" t="s">
        <v>701</v>
      </c>
      <c r="F219" s="1269" t="s">
        <v>779</v>
      </c>
      <c r="G219" s="1267">
        <f>IF(ISNUMBER('JQ2 Trade'!D58),IF('JQ2 Trade'!D58="","",'JQ2 Trade'!D58),"")</f>
        <v>165.20100000000002</v>
      </c>
      <c r="H219" s="1265" t="str">
        <f>IF('JQ2 Trade'!L58="","",'JQ2 Trade'!L58)</f>
        <v/>
      </c>
    </row>
    <row r="220" spans="1:8" x14ac:dyDescent="0.2">
      <c r="A220" s="1267" t="str">
        <f>Cover!$G$25</f>
        <v>NO</v>
      </c>
      <c r="B220" s="1269" t="s">
        <v>744</v>
      </c>
      <c r="C220" s="1269">
        <f>Cover!G$27-1</f>
        <v>2019</v>
      </c>
      <c r="D220" s="1269" t="s">
        <v>733</v>
      </c>
      <c r="E220" s="1263" t="s">
        <v>701</v>
      </c>
      <c r="F220" s="1269" t="s">
        <v>779</v>
      </c>
      <c r="G220" s="1267">
        <f>IF(ISNUMBER('JQ2 Trade'!D59),IF('JQ2 Trade'!D59="","",'JQ2 Trade'!D59),"")</f>
        <v>31.7</v>
      </c>
      <c r="H220" s="1265" t="str">
        <f>IF('JQ2 Trade'!L59="","",'JQ2 Trade'!L59)</f>
        <v/>
      </c>
    </row>
    <row r="221" spans="1:8" x14ac:dyDescent="0.2">
      <c r="A221" s="1267" t="str">
        <f>Cover!$G$25</f>
        <v>NO</v>
      </c>
      <c r="B221" s="1269" t="s">
        <v>744</v>
      </c>
      <c r="C221" s="1269">
        <f>Cover!G$27-1</f>
        <v>2019</v>
      </c>
      <c r="D221" s="1269" t="s">
        <v>734</v>
      </c>
      <c r="E221" s="1263" t="s">
        <v>701</v>
      </c>
      <c r="F221" s="1269" t="s">
        <v>779</v>
      </c>
      <c r="G221" s="1267">
        <f>IF(ISNUMBER('JQ2 Trade'!D60),IF('JQ2 Trade'!D60="","",'JQ2 Trade'!D60),"")</f>
        <v>3.8340000000000001</v>
      </c>
      <c r="H221" s="1265" t="str">
        <f>IF('JQ2 Trade'!L60="","",'JQ2 Trade'!L60)</f>
        <v/>
      </c>
    </row>
    <row r="222" spans="1:8" x14ac:dyDescent="0.2">
      <c r="A222" s="1267" t="str">
        <f>Cover!$G$25</f>
        <v>NO</v>
      </c>
      <c r="B222" s="1269" t="s">
        <v>744</v>
      </c>
      <c r="C222" s="1269">
        <f>Cover!G$27-1</f>
        <v>2019</v>
      </c>
      <c r="D222" s="1269" t="s">
        <v>735</v>
      </c>
      <c r="E222" s="1263" t="s">
        <v>701</v>
      </c>
      <c r="F222" s="1269" t="s">
        <v>779</v>
      </c>
      <c r="G222" s="1267">
        <f>IF(ISNUMBER('JQ2 Trade'!D61),IF('JQ2 Trade'!D61="","",'JQ2 Trade'!D61),"")</f>
        <v>92.718000000000004</v>
      </c>
      <c r="H222" s="1265" t="str">
        <f>IF('JQ2 Trade'!L61="","",'JQ2 Trade'!L61)</f>
        <v/>
      </c>
    </row>
    <row r="223" spans="1:8" x14ac:dyDescent="0.2">
      <c r="A223" s="1267" t="str">
        <f>Cover!$G$25</f>
        <v>NO</v>
      </c>
      <c r="B223" s="1269" t="s">
        <v>744</v>
      </c>
      <c r="C223" s="1269">
        <f>Cover!G$27-1</f>
        <v>2019</v>
      </c>
      <c r="D223" s="1269" t="s">
        <v>736</v>
      </c>
      <c r="E223" s="1263" t="s">
        <v>701</v>
      </c>
      <c r="F223" s="1269" t="s">
        <v>779</v>
      </c>
      <c r="G223" s="1267">
        <f>IF(ISNUMBER('JQ2 Trade'!D62),IF('JQ2 Trade'!D62="","",'JQ2 Trade'!D62),"")</f>
        <v>36.948999999999998</v>
      </c>
      <c r="H223" s="1265" t="str">
        <f>IF('JQ2 Trade'!L62="","",'JQ2 Trade'!L62)</f>
        <v/>
      </c>
    </row>
    <row r="224" spans="1:8" x14ac:dyDescent="0.2">
      <c r="A224" s="1267" t="str">
        <f>Cover!$G$25</f>
        <v>NO</v>
      </c>
      <c r="B224" s="1269" t="s">
        <v>744</v>
      </c>
      <c r="C224" s="1269">
        <f>Cover!G$27-1</f>
        <v>2019</v>
      </c>
      <c r="D224" s="1269" t="s">
        <v>737</v>
      </c>
      <c r="E224" s="1263" t="s">
        <v>701</v>
      </c>
      <c r="F224" s="1269" t="s">
        <v>779</v>
      </c>
      <c r="G224" s="1267">
        <f>IF(ISNUMBER('JQ2 Trade'!D63),IF('JQ2 Trade'!D63="","",'JQ2 Trade'!D63),"")</f>
        <v>8.6850000000000005</v>
      </c>
      <c r="H224" s="1265" t="str">
        <f>IF('JQ2 Trade'!L63="","",'JQ2 Trade'!L63)</f>
        <v/>
      </c>
    </row>
    <row r="225" spans="1:8" x14ac:dyDescent="0.2">
      <c r="A225" s="1267" t="str">
        <f>Cover!$G$25</f>
        <v>NO</v>
      </c>
      <c r="B225" s="1269" t="s">
        <v>744</v>
      </c>
      <c r="C225" s="1269">
        <f>Cover!G$27-1</f>
        <v>2019</v>
      </c>
      <c r="D225" s="1269" t="s">
        <v>738</v>
      </c>
      <c r="E225" s="1263" t="s">
        <v>701</v>
      </c>
      <c r="F225" s="1269" t="s">
        <v>779</v>
      </c>
      <c r="G225" s="1267">
        <f>IF(ISNUMBER('JQ2 Trade'!D64),IF('JQ2 Trade'!D64="","",'JQ2 Trade'!D64),"")</f>
        <v>150.06299999999999</v>
      </c>
      <c r="H225" s="1265" t="str">
        <f>IF('JQ2 Trade'!L64="","",'JQ2 Trade'!L64)</f>
        <v/>
      </c>
    </row>
    <row r="226" spans="1:8" x14ac:dyDescent="0.2">
      <c r="A226" s="1267" t="str">
        <f>Cover!$G$25</f>
        <v>NO</v>
      </c>
      <c r="B226" s="1269" t="s">
        <v>744</v>
      </c>
      <c r="C226" s="1269">
        <f>Cover!G$27-1</f>
        <v>2019</v>
      </c>
      <c r="D226" s="1269" t="s">
        <v>739</v>
      </c>
      <c r="E226" s="1263" t="s">
        <v>701</v>
      </c>
      <c r="F226" s="1269" t="s">
        <v>779</v>
      </c>
      <c r="G226" s="1267">
        <f>IF(ISNUMBER('JQ2 Trade'!D65),IF('JQ2 Trade'!D65="","",'JQ2 Trade'!D65),"")</f>
        <v>97.391999999999996</v>
      </c>
      <c r="H226" s="1265" t="str">
        <f>IF('JQ2 Trade'!L65="","",'JQ2 Trade'!L65)</f>
        <v/>
      </c>
    </row>
    <row r="227" spans="1:8" x14ac:dyDescent="0.2">
      <c r="A227" s="1267" t="str">
        <f>Cover!$G$25</f>
        <v>NO</v>
      </c>
      <c r="B227" s="1269" t="s">
        <v>744</v>
      </c>
      <c r="C227" s="1269">
        <f>Cover!G$27-1</f>
        <v>2019</v>
      </c>
      <c r="D227" s="1269" t="s">
        <v>740</v>
      </c>
      <c r="E227" s="1263" t="s">
        <v>701</v>
      </c>
      <c r="F227" s="1269" t="s">
        <v>779</v>
      </c>
      <c r="G227" s="1267">
        <f>IF(ISNUMBER('JQ2 Trade'!D66),IF('JQ2 Trade'!D66="","",'JQ2 Trade'!D66),"")</f>
        <v>34.941000000000003</v>
      </c>
      <c r="H227" s="1265" t="str">
        <f>IF('JQ2 Trade'!L66="","",'JQ2 Trade'!L66)</f>
        <v/>
      </c>
    </row>
    <row r="228" spans="1:8" x14ac:dyDescent="0.2">
      <c r="A228" s="1267" t="str">
        <f>Cover!$G$25</f>
        <v>NO</v>
      </c>
      <c r="B228" s="1269" t="s">
        <v>744</v>
      </c>
      <c r="C228" s="1269">
        <f>Cover!G$27-1</f>
        <v>2019</v>
      </c>
      <c r="D228" s="1269" t="s">
        <v>741</v>
      </c>
      <c r="E228" s="1263" t="s">
        <v>701</v>
      </c>
      <c r="F228" s="1269" t="s">
        <v>779</v>
      </c>
      <c r="G228" s="1267">
        <f>IF(ISNUMBER('JQ2 Trade'!D67),IF('JQ2 Trade'!D67="","",'JQ2 Trade'!D67),"")</f>
        <v>14.377000000000001</v>
      </c>
      <c r="H228" s="1265" t="str">
        <f>IF('JQ2 Trade'!L67="","",'JQ2 Trade'!L67)</f>
        <v/>
      </c>
    </row>
    <row r="229" spans="1:8" x14ac:dyDescent="0.2">
      <c r="A229" s="1267" t="str">
        <f>Cover!$G$25</f>
        <v>NO</v>
      </c>
      <c r="B229" s="1269" t="s">
        <v>744</v>
      </c>
      <c r="C229" s="1269">
        <f>Cover!G$27-1</f>
        <v>2019</v>
      </c>
      <c r="D229" s="1269" t="s">
        <v>742</v>
      </c>
      <c r="E229" s="1263" t="s">
        <v>701</v>
      </c>
      <c r="F229" s="1269" t="s">
        <v>779</v>
      </c>
      <c r="G229" s="1267">
        <f>IF(ISNUMBER('JQ2 Trade'!D68),IF('JQ2 Trade'!D68="","",'JQ2 Trade'!D68),"")</f>
        <v>3.3530000000000002</v>
      </c>
      <c r="H229" s="1265" t="str">
        <f>IF('JQ2 Trade'!L68="","",'JQ2 Trade'!L68)</f>
        <v/>
      </c>
    </row>
    <row r="230" spans="1:8" x14ac:dyDescent="0.2">
      <c r="A230" s="1267" t="str">
        <f>Cover!$G$25</f>
        <v>NO</v>
      </c>
      <c r="B230" s="1269" t="s">
        <v>744</v>
      </c>
      <c r="C230" s="1269">
        <f>Cover!G$27-1</f>
        <v>2019</v>
      </c>
      <c r="D230" s="1269" t="s">
        <v>743</v>
      </c>
      <c r="E230" s="1263" t="s">
        <v>701</v>
      </c>
      <c r="F230" s="1269" t="s">
        <v>779</v>
      </c>
      <c r="G230" s="1267">
        <f>IF(ISNUMBER('JQ2 Trade'!D69),IF('JQ2 Trade'!D69="","",'JQ2 Trade'!D69),"")</f>
        <v>2.0779999999999998</v>
      </c>
      <c r="H230" s="1265" t="str">
        <f>IF('JQ2 Trade'!L69="","",'JQ2 Trade'!L69)</f>
        <v/>
      </c>
    </row>
    <row r="231" spans="1:8" x14ac:dyDescent="0.2">
      <c r="A231" s="1267" t="str">
        <f>Cover!$G$25</f>
        <v>NO</v>
      </c>
      <c r="B231" s="1269" t="s">
        <v>744</v>
      </c>
      <c r="C231" s="1269">
        <f>Cover!G$27-1</f>
        <v>2019</v>
      </c>
      <c r="D231" s="1269" t="s">
        <v>689</v>
      </c>
      <c r="E231" s="1263" t="s">
        <v>701</v>
      </c>
      <c r="F231" s="1269" t="s">
        <v>778</v>
      </c>
      <c r="G231" s="1267">
        <f>IF(ISNUMBER('JQ2 Trade'!E11),IF('JQ2 Trade'!E11="","",'JQ2 Trade'!E11),"")</f>
        <v>496139</v>
      </c>
      <c r="H231" s="1265" t="str">
        <f>IF('JQ2 Trade'!M11="","",'JQ2 Trade'!M11)</f>
        <v/>
      </c>
    </row>
    <row r="232" spans="1:8" x14ac:dyDescent="0.2">
      <c r="A232" s="1267" t="str">
        <f>Cover!$G$25</f>
        <v>NO</v>
      </c>
      <c r="B232" s="1269" t="s">
        <v>744</v>
      </c>
      <c r="C232" s="1269">
        <f>Cover!G$27-1</f>
        <v>2019</v>
      </c>
      <c r="D232" s="1269" t="s">
        <v>690</v>
      </c>
      <c r="E232" s="1263" t="s">
        <v>701</v>
      </c>
      <c r="F232" s="1269" t="s">
        <v>778</v>
      </c>
      <c r="G232" s="1267">
        <f>IF(ISNUMBER('JQ2 Trade'!E12),IF('JQ2 Trade'!E12="","",'JQ2 Trade'!E12),"")</f>
        <v>207076</v>
      </c>
      <c r="H232" s="1265" t="str">
        <f>IF('JQ2 Trade'!M12="","",'JQ2 Trade'!M12)</f>
        <v/>
      </c>
    </row>
    <row r="233" spans="1:8" x14ac:dyDescent="0.2">
      <c r="A233" s="1267" t="str">
        <f>Cover!$G$25</f>
        <v>NO</v>
      </c>
      <c r="B233" s="1269" t="s">
        <v>744</v>
      </c>
      <c r="C233" s="1269">
        <f>Cover!G$27-1</f>
        <v>2019</v>
      </c>
      <c r="D233" s="1269" t="s">
        <v>690</v>
      </c>
      <c r="E233" s="1263" t="s">
        <v>745</v>
      </c>
      <c r="F233" s="1269" t="s">
        <v>778</v>
      </c>
      <c r="G233" s="1267">
        <f>IF(ISNUMBER('JQ2 Trade'!E13),IF('JQ2 Trade'!E13="","",'JQ2 Trade'!E13),"")</f>
        <v>8100</v>
      </c>
      <c r="H233" s="1265" t="str">
        <f>IF('JQ2 Trade'!M13="","",'JQ2 Trade'!M13)</f>
        <v/>
      </c>
    </row>
    <row r="234" spans="1:8" x14ac:dyDescent="0.2">
      <c r="A234" s="1267" t="str">
        <f>Cover!$G$25</f>
        <v>NO</v>
      </c>
      <c r="B234" s="1269" t="s">
        <v>744</v>
      </c>
      <c r="C234" s="1269">
        <f>Cover!G$27-1</f>
        <v>2019</v>
      </c>
      <c r="D234" s="1269" t="s">
        <v>690</v>
      </c>
      <c r="E234" s="1263" t="s">
        <v>749</v>
      </c>
      <c r="F234" s="1269" t="s">
        <v>778</v>
      </c>
      <c r="G234" s="1267">
        <f>IF(ISNUMBER('JQ2 Trade'!E14),IF('JQ2 Trade'!E14="","",'JQ2 Trade'!E14),"")</f>
        <v>198976</v>
      </c>
      <c r="H234" s="1265" t="str">
        <f>IF('JQ2 Trade'!M14="","",'JQ2 Trade'!M14)</f>
        <v/>
      </c>
    </row>
    <row r="235" spans="1:8" x14ac:dyDescent="0.2">
      <c r="A235" s="1267" t="str">
        <f>Cover!$G$25</f>
        <v>NO</v>
      </c>
      <c r="B235" s="1269" t="s">
        <v>744</v>
      </c>
      <c r="C235" s="1269">
        <f>Cover!G$27-1</f>
        <v>2019</v>
      </c>
      <c r="D235" s="1269" t="s">
        <v>691</v>
      </c>
      <c r="E235" s="1263" t="s">
        <v>701</v>
      </c>
      <c r="F235" s="1269" t="s">
        <v>778</v>
      </c>
      <c r="G235" s="1267">
        <f>IF(ISNUMBER('JQ2 Trade'!E15),IF('JQ2 Trade'!E15="","",'JQ2 Trade'!E15),"")</f>
        <v>289063</v>
      </c>
      <c r="H235" s="1265" t="str">
        <f>IF('JQ2 Trade'!M15="","",'JQ2 Trade'!M15)</f>
        <v/>
      </c>
    </row>
    <row r="236" spans="1:8" x14ac:dyDescent="0.2">
      <c r="A236" s="1267" t="str">
        <f>Cover!$G$25</f>
        <v>NO</v>
      </c>
      <c r="B236" s="1269" t="s">
        <v>744</v>
      </c>
      <c r="C236" s="1269">
        <f>Cover!G$27-1</f>
        <v>2019</v>
      </c>
      <c r="D236" s="1269" t="s">
        <v>691</v>
      </c>
      <c r="E236" s="1263" t="s">
        <v>745</v>
      </c>
      <c r="F236" s="1269" t="s">
        <v>778</v>
      </c>
      <c r="G236" s="1267">
        <f>IF(ISNUMBER('JQ2 Trade'!E16),IF('JQ2 Trade'!E16="","",'JQ2 Trade'!E16),"")</f>
        <v>285621</v>
      </c>
      <c r="H236" s="1265" t="str">
        <f>IF('JQ2 Trade'!M16="","",'JQ2 Trade'!M16)</f>
        <v/>
      </c>
    </row>
    <row r="237" spans="1:8" x14ac:dyDescent="0.2">
      <c r="A237" s="1267" t="str">
        <f>Cover!$G$25</f>
        <v>NO</v>
      </c>
      <c r="B237" s="1269" t="s">
        <v>744</v>
      </c>
      <c r="C237" s="1269">
        <f>Cover!G$27-1</f>
        <v>2019</v>
      </c>
      <c r="D237" s="1269" t="s">
        <v>691</v>
      </c>
      <c r="E237" s="1263" t="s">
        <v>749</v>
      </c>
      <c r="F237" s="1269" t="s">
        <v>778</v>
      </c>
      <c r="G237" s="1267">
        <f>IF(ISNUMBER('JQ2 Trade'!E17),IF('JQ2 Trade'!E17="","",'JQ2 Trade'!E17),"")</f>
        <v>3442</v>
      </c>
      <c r="H237" s="1265" t="str">
        <f>IF('JQ2 Trade'!M17="","",'JQ2 Trade'!M17)</f>
        <v/>
      </c>
    </row>
    <row r="238" spans="1:8" x14ac:dyDescent="0.2">
      <c r="A238" s="1267" t="str">
        <f>Cover!$G$25</f>
        <v>NO</v>
      </c>
      <c r="B238" s="1269" t="s">
        <v>744</v>
      </c>
      <c r="C238" s="1269">
        <f>Cover!G$27-1</f>
        <v>2019</v>
      </c>
      <c r="D238" s="1269" t="s">
        <v>691</v>
      </c>
      <c r="E238" s="1263" t="s">
        <v>758</v>
      </c>
      <c r="F238" s="1269" t="s">
        <v>778</v>
      </c>
      <c r="G238" s="1267">
        <f>IF(ISNUMBER('JQ2 Trade'!E18),IF('JQ2 Trade'!E18="","",'JQ2 Trade'!E18),"")</f>
        <v>568</v>
      </c>
      <c r="H238" s="1265" t="str">
        <f>IF('JQ2 Trade'!M18="","",'JQ2 Trade'!M18)</f>
        <v/>
      </c>
    </row>
    <row r="239" spans="1:8" x14ac:dyDescent="0.2">
      <c r="A239" s="1267" t="str">
        <f>Cover!$G$25</f>
        <v>NO</v>
      </c>
      <c r="B239" s="1269" t="s">
        <v>744</v>
      </c>
      <c r="C239" s="1269">
        <f>Cover!G$27-1</f>
        <v>2019</v>
      </c>
      <c r="D239" s="1269" t="s">
        <v>702</v>
      </c>
      <c r="E239" s="1263" t="s">
        <v>701</v>
      </c>
      <c r="F239" s="1269" t="s">
        <v>778</v>
      </c>
      <c r="G239" s="1267">
        <f>IF(ISNUMBER('JQ2 Trade'!E19),IF('JQ2 Trade'!E19="","",'JQ2 Trade'!E19),"")</f>
        <v>237042</v>
      </c>
      <c r="H239" s="1265" t="str">
        <f>IF('JQ2 Trade'!M19="","",'JQ2 Trade'!M19)</f>
        <v/>
      </c>
    </row>
    <row r="240" spans="1:8" x14ac:dyDescent="0.2">
      <c r="A240" s="1267" t="str">
        <f>Cover!$G$25</f>
        <v>NO</v>
      </c>
      <c r="B240" s="1269" t="s">
        <v>744</v>
      </c>
      <c r="C240" s="1269">
        <f>Cover!G$27-1</f>
        <v>2019</v>
      </c>
      <c r="D240" s="1269" t="s">
        <v>703</v>
      </c>
      <c r="E240" s="1263" t="s">
        <v>701</v>
      </c>
      <c r="F240" s="1269" t="s">
        <v>778</v>
      </c>
      <c r="G240" s="1267">
        <f>IF(ISNUMBER('JQ2 Trade'!E20),IF('JQ2 Trade'!E20="","",'JQ2 Trade'!E20),"")</f>
        <v>387236</v>
      </c>
      <c r="H240" s="1265" t="str">
        <f>IF('JQ2 Trade'!M20="","",'JQ2 Trade'!M20)</f>
        <v/>
      </c>
    </row>
    <row r="241" spans="1:8" x14ac:dyDescent="0.2">
      <c r="A241" s="1267" t="str">
        <f>Cover!$G$25</f>
        <v>NO</v>
      </c>
      <c r="B241" s="1269" t="s">
        <v>744</v>
      </c>
      <c r="C241" s="1269">
        <f>Cover!G$27-1</f>
        <v>2019</v>
      </c>
      <c r="D241" s="1269" t="s">
        <v>704</v>
      </c>
      <c r="E241" s="1263" t="s">
        <v>701</v>
      </c>
      <c r="F241" s="1269" t="s">
        <v>778</v>
      </c>
      <c r="G241" s="1267">
        <f>IF(ISNUMBER('JQ2 Trade'!E21),IF('JQ2 Trade'!E21="","",'JQ2 Trade'!E21),"")</f>
        <v>167856</v>
      </c>
      <c r="H241" s="1265" t="str">
        <f>IF('JQ2 Trade'!M21="","",'JQ2 Trade'!M21)</f>
        <v/>
      </c>
    </row>
    <row r="242" spans="1:8" x14ac:dyDescent="0.2">
      <c r="A242" s="1267" t="str">
        <f>Cover!$G$25</f>
        <v>NO</v>
      </c>
      <c r="B242" s="1269" t="s">
        <v>744</v>
      </c>
      <c r="C242" s="1269">
        <f>Cover!G$27-1</f>
        <v>2019</v>
      </c>
      <c r="D242" s="1269" t="s">
        <v>705</v>
      </c>
      <c r="E242" s="1263" t="s">
        <v>701</v>
      </c>
      <c r="F242" s="1269" t="s">
        <v>778</v>
      </c>
      <c r="G242" s="1267">
        <f>IF(ISNUMBER('JQ2 Trade'!E22),IF('JQ2 Trade'!E22="","",'JQ2 Trade'!E22),"")</f>
        <v>219380</v>
      </c>
      <c r="H242" s="1265" t="str">
        <f>IF('JQ2 Trade'!M22="","",'JQ2 Trade'!M22)</f>
        <v/>
      </c>
    </row>
    <row r="243" spans="1:8" x14ac:dyDescent="0.2">
      <c r="A243" s="1267" t="str">
        <f>Cover!$G$25</f>
        <v>NO</v>
      </c>
      <c r="B243" s="1269" t="s">
        <v>744</v>
      </c>
      <c r="C243" s="1269">
        <f>Cover!G$27-1</f>
        <v>2019</v>
      </c>
      <c r="D243" s="1269" t="s">
        <v>706</v>
      </c>
      <c r="E243" s="1263" t="s">
        <v>701</v>
      </c>
      <c r="F243" s="1269" t="s">
        <v>778</v>
      </c>
      <c r="G243" s="1267" t="str">
        <f>IF(ISNUMBER('JQ2 Trade'!E23),IF('JQ2 Trade'!E23="","",'JQ2 Trade'!E23),"")</f>
        <v/>
      </c>
      <c r="H243" s="1265" t="str">
        <f>IF('JQ2 Trade'!M23="","",'JQ2 Trade'!M23)</f>
        <v/>
      </c>
    </row>
    <row r="244" spans="1:8" x14ac:dyDescent="0.2">
      <c r="A244" s="1267" t="str">
        <f>Cover!$G$25</f>
        <v>NO</v>
      </c>
      <c r="B244" s="1269" t="s">
        <v>744</v>
      </c>
      <c r="C244" s="1269">
        <f>Cover!G$27-1</f>
        <v>2019</v>
      </c>
      <c r="D244" s="1269" t="s">
        <v>707</v>
      </c>
      <c r="E244" s="1263" t="s">
        <v>701</v>
      </c>
      <c r="F244" s="1269" t="s">
        <v>778</v>
      </c>
      <c r="G244" s="1267">
        <f>IF(ISNUMBER('JQ2 Trade'!E24),IF('JQ2 Trade'!E24="","",'JQ2 Trade'!E24),"")</f>
        <v>141236</v>
      </c>
      <c r="H244" s="1265" t="str">
        <f>IF('JQ2 Trade'!M24="","",'JQ2 Trade'!M24)</f>
        <v/>
      </c>
    </row>
    <row r="245" spans="1:8" x14ac:dyDescent="0.2">
      <c r="A245" s="1267" t="str">
        <f>Cover!$G$25</f>
        <v>NO</v>
      </c>
      <c r="B245" s="1269" t="s">
        <v>744</v>
      </c>
      <c r="C245" s="1269">
        <f>Cover!G$27-1</f>
        <v>2019</v>
      </c>
      <c r="D245" s="1269" t="s">
        <v>708</v>
      </c>
      <c r="E245" s="1263" t="s">
        <v>701</v>
      </c>
      <c r="F245" s="1269" t="s">
        <v>778</v>
      </c>
      <c r="G245" s="1267">
        <f>IF(ISNUMBER('JQ2 Trade'!E25),IF('JQ2 Trade'!E25="","",'JQ2 Trade'!E25),"")</f>
        <v>107644</v>
      </c>
      <c r="H245" s="1265" t="str">
        <f>IF('JQ2 Trade'!M25="","",'JQ2 Trade'!M25)</f>
        <v/>
      </c>
    </row>
    <row r="246" spans="1:8" x14ac:dyDescent="0.2">
      <c r="A246" s="1267" t="str">
        <f>Cover!$G$25</f>
        <v>NO</v>
      </c>
      <c r="B246" s="1269" t="s">
        <v>744</v>
      </c>
      <c r="C246" s="1269">
        <f>Cover!G$27-1</f>
        <v>2019</v>
      </c>
      <c r="D246" s="1269" t="s">
        <v>709</v>
      </c>
      <c r="E246" s="1263" t="s">
        <v>701</v>
      </c>
      <c r="F246" s="1269" t="s">
        <v>778</v>
      </c>
      <c r="G246" s="1267">
        <f>IF(ISNUMBER('JQ2 Trade'!E26),IF('JQ2 Trade'!E26="","",'JQ2 Trade'!E26),"")</f>
        <v>33592</v>
      </c>
      <c r="H246" s="1265" t="str">
        <f>IF('JQ2 Trade'!M26="","",'JQ2 Trade'!M26)</f>
        <v/>
      </c>
    </row>
    <row r="247" spans="1:8" x14ac:dyDescent="0.2">
      <c r="A247" s="1267" t="str">
        <f>Cover!$G$25</f>
        <v>NO</v>
      </c>
      <c r="B247" s="1269" t="s">
        <v>744</v>
      </c>
      <c r="C247" s="1269">
        <f>Cover!G$27-1</f>
        <v>2019</v>
      </c>
      <c r="D247" s="1269" t="s">
        <v>710</v>
      </c>
      <c r="E247" s="1263" t="s">
        <v>701</v>
      </c>
      <c r="F247" s="1269" t="s">
        <v>778</v>
      </c>
      <c r="G247" s="1267">
        <f>IF(ISNUMBER('JQ2 Trade'!E27),IF('JQ2 Trade'!E27="","",'JQ2 Trade'!E27),"")</f>
        <v>3022591</v>
      </c>
      <c r="H247" s="1265" t="str">
        <f>IF('JQ2 Trade'!M27="","",'JQ2 Trade'!M27)</f>
        <v/>
      </c>
    </row>
    <row r="248" spans="1:8" x14ac:dyDescent="0.2">
      <c r="A248" s="1267" t="str">
        <f>Cover!$G$25</f>
        <v>NO</v>
      </c>
      <c r="B248" s="1269" t="s">
        <v>744</v>
      </c>
      <c r="C248" s="1269">
        <f>Cover!G$27-1</f>
        <v>2019</v>
      </c>
      <c r="D248" s="1269" t="s">
        <v>710</v>
      </c>
      <c r="E248" s="1263" t="s">
        <v>745</v>
      </c>
      <c r="F248" s="1269" t="s">
        <v>778</v>
      </c>
      <c r="G248" s="1267">
        <f>IF(ISNUMBER('JQ2 Trade'!E28),IF('JQ2 Trade'!E28="","",'JQ2 Trade'!E28),"")</f>
        <v>2759018</v>
      </c>
      <c r="H248" s="1265" t="str">
        <f>IF('JQ2 Trade'!M28="","",'JQ2 Trade'!M28)</f>
        <v/>
      </c>
    </row>
    <row r="249" spans="1:8" x14ac:dyDescent="0.2">
      <c r="A249" s="1267" t="str">
        <f>Cover!$G$25</f>
        <v>NO</v>
      </c>
      <c r="B249" s="1269" t="s">
        <v>744</v>
      </c>
      <c r="C249" s="1269">
        <f>Cover!G$27-1</f>
        <v>2019</v>
      </c>
      <c r="D249" s="1269" t="s">
        <v>710</v>
      </c>
      <c r="E249" s="1263" t="s">
        <v>749</v>
      </c>
      <c r="F249" s="1269" t="s">
        <v>778</v>
      </c>
      <c r="G249" s="1267">
        <f>IF(ISNUMBER('JQ2 Trade'!E29),IF('JQ2 Trade'!E29="","",'JQ2 Trade'!E29),"")</f>
        <v>263573</v>
      </c>
      <c r="H249" s="1265" t="str">
        <f>IF('JQ2 Trade'!M29="","",'JQ2 Trade'!M29)</f>
        <v/>
      </c>
    </row>
    <row r="250" spans="1:8" x14ac:dyDescent="0.2">
      <c r="A250" s="1267" t="str">
        <f>Cover!$G$25</f>
        <v>NO</v>
      </c>
      <c r="B250" s="1269" t="s">
        <v>744</v>
      </c>
      <c r="C250" s="1269">
        <f>Cover!G$27-1</f>
        <v>2019</v>
      </c>
      <c r="D250" s="1269" t="s">
        <v>710</v>
      </c>
      <c r="E250" s="1263" t="s">
        <v>758</v>
      </c>
      <c r="F250" s="1269" t="s">
        <v>778</v>
      </c>
      <c r="G250" s="1267">
        <f>IF(ISNUMBER('JQ2 Trade'!E30),IF('JQ2 Trade'!E30="","",'JQ2 Trade'!E30),"")</f>
        <v>37254</v>
      </c>
      <c r="H250" s="1265" t="str">
        <f>IF('JQ2 Trade'!M30="","",'JQ2 Trade'!M30)</f>
        <v/>
      </c>
    </row>
    <row r="251" spans="1:8" x14ac:dyDescent="0.2">
      <c r="A251" s="1267" t="str">
        <f>Cover!$G$25</f>
        <v>NO</v>
      </c>
      <c r="B251" s="1269" t="s">
        <v>744</v>
      </c>
      <c r="C251" s="1269">
        <f>Cover!G$27-1</f>
        <v>2019</v>
      </c>
      <c r="D251" s="1269" t="s">
        <v>711</v>
      </c>
      <c r="E251" s="1263" t="s">
        <v>701</v>
      </c>
      <c r="F251" s="1269" t="s">
        <v>778</v>
      </c>
      <c r="G251" s="1267">
        <f>IF(ISNUMBER('JQ2 Trade'!E31),IF('JQ2 Trade'!E31="","",'JQ2 Trade'!E31),"")</f>
        <v>42166</v>
      </c>
      <c r="H251" s="1265" t="str">
        <f>IF('JQ2 Trade'!M31="","",'JQ2 Trade'!M31)</f>
        <v/>
      </c>
    </row>
    <row r="252" spans="1:8" x14ac:dyDescent="0.2">
      <c r="A252" s="1267" t="str">
        <f>Cover!$G$25</f>
        <v>NO</v>
      </c>
      <c r="B252" s="1269" t="s">
        <v>744</v>
      </c>
      <c r="C252" s="1269">
        <f>Cover!G$27-1</f>
        <v>2019</v>
      </c>
      <c r="D252" s="1269" t="s">
        <v>711</v>
      </c>
      <c r="E252" s="1263" t="s">
        <v>745</v>
      </c>
      <c r="F252" s="1269" t="s">
        <v>778</v>
      </c>
      <c r="G252" s="1267">
        <f>IF(ISNUMBER('JQ2 Trade'!E32),IF('JQ2 Trade'!E32="","",'JQ2 Trade'!E32),"")</f>
        <v>1231</v>
      </c>
      <c r="H252" s="1265" t="str">
        <f>IF('JQ2 Trade'!M32="","",'JQ2 Trade'!M32)</f>
        <v/>
      </c>
    </row>
    <row r="253" spans="1:8" x14ac:dyDescent="0.2">
      <c r="A253" s="1267" t="str">
        <f>Cover!$G$25</f>
        <v>NO</v>
      </c>
      <c r="B253" s="1269" t="s">
        <v>744</v>
      </c>
      <c r="C253" s="1269">
        <f>Cover!G$27-1</f>
        <v>2019</v>
      </c>
      <c r="D253" s="1269" t="s">
        <v>711</v>
      </c>
      <c r="E253" s="1263" t="s">
        <v>749</v>
      </c>
      <c r="F253" s="1269" t="s">
        <v>778</v>
      </c>
      <c r="G253" s="1267">
        <f>IF(ISNUMBER('JQ2 Trade'!E33),IF('JQ2 Trade'!E33="","",'JQ2 Trade'!E33),"")</f>
        <v>40935</v>
      </c>
      <c r="H253" s="1265" t="str">
        <f>IF('JQ2 Trade'!M33="","",'JQ2 Trade'!M33)</f>
        <v/>
      </c>
    </row>
    <row r="254" spans="1:8" x14ac:dyDescent="0.2">
      <c r="A254" s="1267" t="str">
        <f>Cover!$G$25</f>
        <v>NO</v>
      </c>
      <c r="B254" s="1269" t="s">
        <v>744</v>
      </c>
      <c r="C254" s="1269">
        <f>Cover!G$27-1</f>
        <v>2019</v>
      </c>
      <c r="D254" s="1269" t="s">
        <v>711</v>
      </c>
      <c r="E254" s="1263" t="s">
        <v>758</v>
      </c>
      <c r="F254" s="1269" t="s">
        <v>778</v>
      </c>
      <c r="G254" s="1267">
        <f>IF(ISNUMBER('JQ2 Trade'!E34),IF('JQ2 Trade'!E34="","",'JQ2 Trade'!E34),"")</f>
        <v>376</v>
      </c>
      <c r="H254" s="1265" t="str">
        <f>IF('JQ2 Trade'!M34="","",'JQ2 Trade'!M34)</f>
        <v/>
      </c>
    </row>
    <row r="255" spans="1:8" x14ac:dyDescent="0.2">
      <c r="A255" s="1267" t="str">
        <f>Cover!$G$25</f>
        <v>NO</v>
      </c>
      <c r="B255" s="1269" t="s">
        <v>744</v>
      </c>
      <c r="C255" s="1269">
        <f>Cover!G$27-1</f>
        <v>2019</v>
      </c>
      <c r="D255" s="1269" t="s">
        <v>712</v>
      </c>
      <c r="E255" s="1263" t="s">
        <v>701</v>
      </c>
      <c r="F255" s="1269" t="s">
        <v>778</v>
      </c>
      <c r="G255" s="1267">
        <f>IF(ISNUMBER('JQ2 Trade'!E35),IF('JQ2 Trade'!E35="","",'JQ2 Trade'!E35),"")</f>
        <v>2327960</v>
      </c>
      <c r="H255" s="1265" t="str">
        <f>IF('JQ2 Trade'!M35="","",'JQ2 Trade'!M35)</f>
        <v/>
      </c>
    </row>
    <row r="256" spans="1:8" x14ac:dyDescent="0.2">
      <c r="A256" s="1267" t="str">
        <f>Cover!$G$25</f>
        <v>NO</v>
      </c>
      <c r="B256" s="1269" t="s">
        <v>744</v>
      </c>
      <c r="C256" s="1269">
        <f>Cover!G$27-1</f>
        <v>2019</v>
      </c>
      <c r="D256" s="1269" t="s">
        <v>713</v>
      </c>
      <c r="E256" s="1263" t="s">
        <v>701</v>
      </c>
      <c r="F256" s="1269" t="s">
        <v>778</v>
      </c>
      <c r="G256" s="1267">
        <f>IF(ISNUMBER('JQ2 Trade'!E36),IF('JQ2 Trade'!E36="","",'JQ2 Trade'!E36),"")</f>
        <v>878881</v>
      </c>
      <c r="H256" s="1265" t="str">
        <f>IF('JQ2 Trade'!M36="","",'JQ2 Trade'!M36)</f>
        <v/>
      </c>
    </row>
    <row r="257" spans="1:8" x14ac:dyDescent="0.2">
      <c r="A257" s="1267" t="str">
        <f>Cover!$G$25</f>
        <v>NO</v>
      </c>
      <c r="B257" s="1269" t="s">
        <v>744</v>
      </c>
      <c r="C257" s="1269">
        <f>Cover!G$27-1</f>
        <v>2019</v>
      </c>
      <c r="D257" s="1269" t="s">
        <v>713</v>
      </c>
      <c r="E257" s="1263" t="s">
        <v>745</v>
      </c>
      <c r="F257" s="1269" t="s">
        <v>778</v>
      </c>
      <c r="G257" s="1267">
        <f>IF(ISNUMBER('JQ2 Trade'!E37),IF('JQ2 Trade'!E37="","",'JQ2 Trade'!E37),"")</f>
        <v>369482</v>
      </c>
      <c r="H257" s="1265" t="str">
        <f>IF('JQ2 Trade'!M37="","",'JQ2 Trade'!M37)</f>
        <v/>
      </c>
    </row>
    <row r="258" spans="1:8" x14ac:dyDescent="0.2">
      <c r="A258" s="1267" t="str">
        <f>Cover!$G$25</f>
        <v>NO</v>
      </c>
      <c r="B258" s="1269" t="s">
        <v>744</v>
      </c>
      <c r="C258" s="1269">
        <f>Cover!G$27-1</f>
        <v>2019</v>
      </c>
      <c r="D258" s="1269" t="s">
        <v>713</v>
      </c>
      <c r="E258" s="1263" t="s">
        <v>749</v>
      </c>
      <c r="F258" s="1269" t="s">
        <v>778</v>
      </c>
      <c r="G258" s="1267">
        <f>IF(ISNUMBER('JQ2 Trade'!E38),IF('JQ2 Trade'!E38="","",'JQ2 Trade'!E38),"")</f>
        <v>509399</v>
      </c>
      <c r="H258" s="1265" t="str">
        <f>IF('JQ2 Trade'!M38="","",'JQ2 Trade'!M38)</f>
        <v/>
      </c>
    </row>
    <row r="259" spans="1:8" x14ac:dyDescent="0.2">
      <c r="A259" s="1267" t="str">
        <f>Cover!$G$25</f>
        <v>NO</v>
      </c>
      <c r="B259" s="1269" t="s">
        <v>744</v>
      </c>
      <c r="C259" s="1269">
        <f>Cover!G$27-1</f>
        <v>2019</v>
      </c>
      <c r="D259" s="1269" t="s">
        <v>713</v>
      </c>
      <c r="E259" s="1263" t="s">
        <v>758</v>
      </c>
      <c r="F259" s="1269" t="s">
        <v>778</v>
      </c>
      <c r="G259" s="1267">
        <f>IF(ISNUMBER('JQ2 Trade'!E39),IF('JQ2 Trade'!E39="","",'JQ2 Trade'!E39),"")</f>
        <v>63738</v>
      </c>
      <c r="H259" s="1265" t="str">
        <f>IF('JQ2 Trade'!M39="","",'JQ2 Trade'!M39)</f>
        <v/>
      </c>
    </row>
    <row r="260" spans="1:8" x14ac:dyDescent="0.2">
      <c r="A260" s="1267" t="str">
        <f>Cover!$G$25</f>
        <v>NO</v>
      </c>
      <c r="B260" s="1269" t="s">
        <v>744</v>
      </c>
      <c r="C260" s="1269">
        <f>Cover!G$27-1</f>
        <v>2019</v>
      </c>
      <c r="D260" s="1269" t="s">
        <v>714</v>
      </c>
      <c r="E260" s="1263" t="s">
        <v>701</v>
      </c>
      <c r="F260" s="1269" t="s">
        <v>778</v>
      </c>
      <c r="G260" s="1267">
        <f>IF(ISNUMBER('JQ2 Trade'!E40),IF('JQ2 Trade'!E40="","",'JQ2 Trade'!E40),"")</f>
        <v>437321</v>
      </c>
      <c r="H260" s="1265" t="str">
        <f>IF('JQ2 Trade'!M40="","",'JQ2 Trade'!M40)</f>
        <v/>
      </c>
    </row>
    <row r="261" spans="1:8" x14ac:dyDescent="0.2">
      <c r="A261" s="1267" t="str">
        <f>Cover!$G$25</f>
        <v>NO</v>
      </c>
      <c r="B261" s="1269" t="s">
        <v>744</v>
      </c>
      <c r="C261" s="1269">
        <f>Cover!G$27-1</f>
        <v>2019</v>
      </c>
      <c r="D261" s="1269" t="s">
        <v>715</v>
      </c>
      <c r="E261" s="1263" t="s">
        <v>701</v>
      </c>
      <c r="F261" s="1269" t="s">
        <v>778</v>
      </c>
      <c r="G261" s="1267">
        <f>IF(ISNUMBER('JQ2 Trade'!E41),IF('JQ2 Trade'!E41="","",'JQ2 Trade'!E41),"")</f>
        <v>254725</v>
      </c>
      <c r="H261" s="1265" t="str">
        <f>IF('JQ2 Trade'!M41="","",'JQ2 Trade'!M41)</f>
        <v/>
      </c>
    </row>
    <row r="262" spans="1:8" x14ac:dyDescent="0.2">
      <c r="A262" s="1267" t="str">
        <f>Cover!$G$25</f>
        <v>NO</v>
      </c>
      <c r="B262" s="1269" t="s">
        <v>744</v>
      </c>
      <c r="C262" s="1269">
        <f>Cover!G$27-1</f>
        <v>2019</v>
      </c>
      <c r="D262" s="1269" t="s">
        <v>716</v>
      </c>
      <c r="E262" s="1263" t="s">
        <v>701</v>
      </c>
      <c r="F262" s="1269" t="s">
        <v>778</v>
      </c>
      <c r="G262" s="1267">
        <f>IF(ISNUMBER('JQ2 Trade'!E42),IF('JQ2 Trade'!E42="","",'JQ2 Trade'!E42),"")</f>
        <v>1011758</v>
      </c>
      <c r="H262" s="1265" t="str">
        <f>IF('JQ2 Trade'!M42="","",'JQ2 Trade'!M42)</f>
        <v/>
      </c>
    </row>
    <row r="263" spans="1:8" x14ac:dyDescent="0.2">
      <c r="A263" s="1267" t="str">
        <f>Cover!$G$25</f>
        <v>NO</v>
      </c>
      <c r="B263" s="1269" t="s">
        <v>744</v>
      </c>
      <c r="C263" s="1269">
        <f>Cover!G$27-1</f>
        <v>2019</v>
      </c>
      <c r="D263" s="1269" t="s">
        <v>717</v>
      </c>
      <c r="E263" s="1263" t="s">
        <v>701</v>
      </c>
      <c r="F263" s="1269" t="s">
        <v>778</v>
      </c>
      <c r="G263" s="1267">
        <f>IF(ISNUMBER('JQ2 Trade'!E43),IF('JQ2 Trade'!E43="","",'JQ2 Trade'!E43),"")</f>
        <v>110434</v>
      </c>
      <c r="H263" s="1265" t="str">
        <f>IF('JQ2 Trade'!M43="","",'JQ2 Trade'!M43)</f>
        <v/>
      </c>
    </row>
    <row r="264" spans="1:8" x14ac:dyDescent="0.2">
      <c r="A264" s="1267" t="str">
        <f>Cover!$G$25</f>
        <v>NO</v>
      </c>
      <c r="B264" s="1269" t="s">
        <v>744</v>
      </c>
      <c r="C264" s="1269">
        <f>Cover!G$27-1</f>
        <v>2019</v>
      </c>
      <c r="D264" s="1269" t="s">
        <v>718</v>
      </c>
      <c r="E264" s="1263" t="s">
        <v>701</v>
      </c>
      <c r="F264" s="1269" t="s">
        <v>778</v>
      </c>
      <c r="G264" s="1267">
        <f>IF(ISNUMBER('JQ2 Trade'!E44),IF('JQ2 Trade'!E44="","",'JQ2 Trade'!E44),"")</f>
        <v>868469</v>
      </c>
      <c r="H264" s="1265" t="str">
        <f>IF('JQ2 Trade'!M44="","",'JQ2 Trade'!M44)</f>
        <v/>
      </c>
    </row>
    <row r="265" spans="1:8" x14ac:dyDescent="0.2">
      <c r="A265" s="1267" t="str">
        <f>Cover!$G$25</f>
        <v>NO</v>
      </c>
      <c r="B265" s="1269" t="s">
        <v>744</v>
      </c>
      <c r="C265" s="1269">
        <f>Cover!G$27-1</f>
        <v>2019</v>
      </c>
      <c r="D265" s="1269" t="s">
        <v>719</v>
      </c>
      <c r="E265" s="1263" t="s">
        <v>701</v>
      </c>
      <c r="F265" s="1269" t="s">
        <v>778</v>
      </c>
      <c r="G265" s="1267">
        <f>IF(ISNUMBER('JQ2 Trade'!E45),IF('JQ2 Trade'!E45="","",'JQ2 Trade'!E45),"")</f>
        <v>32855</v>
      </c>
      <c r="H265" s="1265" t="str">
        <f>IF('JQ2 Trade'!M45="","",'JQ2 Trade'!M45)</f>
        <v/>
      </c>
    </row>
    <row r="266" spans="1:8" x14ac:dyDescent="0.2">
      <c r="A266" s="1267" t="str">
        <f>Cover!$G$25</f>
        <v>NO</v>
      </c>
      <c r="B266" s="1269" t="s">
        <v>744</v>
      </c>
      <c r="C266" s="1269">
        <f>Cover!G$27-1</f>
        <v>2019</v>
      </c>
      <c r="D266" s="1269" t="s">
        <v>720</v>
      </c>
      <c r="E266" s="1263" t="s">
        <v>701</v>
      </c>
      <c r="F266" s="1269" t="s">
        <v>778</v>
      </c>
      <c r="G266" s="1267">
        <f>IF(ISNUMBER('JQ2 Trade'!E46),IF('JQ2 Trade'!E46="","",'JQ2 Trade'!E46),"")</f>
        <v>380137</v>
      </c>
      <c r="H266" s="1265" t="str">
        <f>IF('JQ2 Trade'!M46="","",'JQ2 Trade'!M46)</f>
        <v/>
      </c>
    </row>
    <row r="267" spans="1:8" x14ac:dyDescent="0.2">
      <c r="A267" s="1267" t="str">
        <f>Cover!$G$25</f>
        <v>NO</v>
      </c>
      <c r="B267" s="1269" t="s">
        <v>744</v>
      </c>
      <c r="C267" s="1269">
        <f>Cover!G$27-1</f>
        <v>2019</v>
      </c>
      <c r="D267" s="1269" t="s">
        <v>721</v>
      </c>
      <c r="E267" s="1263" t="s">
        <v>701</v>
      </c>
      <c r="F267" s="1269" t="s">
        <v>778</v>
      </c>
      <c r="G267" s="1267">
        <f>IF(ISNUMBER('JQ2 Trade'!E47),IF('JQ2 Trade'!E47="","",'JQ2 Trade'!E47),"")</f>
        <v>1590</v>
      </c>
      <c r="H267" s="1265" t="str">
        <f>IF('JQ2 Trade'!M47="","",'JQ2 Trade'!M47)</f>
        <v/>
      </c>
    </row>
    <row r="268" spans="1:8" x14ac:dyDescent="0.2">
      <c r="A268" s="1267" t="str">
        <f>Cover!$G$25</f>
        <v>NO</v>
      </c>
      <c r="B268" s="1269" t="s">
        <v>744</v>
      </c>
      <c r="C268" s="1269">
        <f>Cover!G$27-1</f>
        <v>2019</v>
      </c>
      <c r="D268" s="1269" t="s">
        <v>722</v>
      </c>
      <c r="E268" s="1263" t="s">
        <v>701</v>
      </c>
      <c r="F268" s="1269" t="s">
        <v>778</v>
      </c>
      <c r="G268" s="1267">
        <f>IF(ISNUMBER('JQ2 Trade'!E48),IF('JQ2 Trade'!E48="","",'JQ2 Trade'!E48),"")</f>
        <v>377929</v>
      </c>
      <c r="H268" s="1265" t="str">
        <f>IF('JQ2 Trade'!M48="","",'JQ2 Trade'!M48)</f>
        <v/>
      </c>
    </row>
    <row r="269" spans="1:8" x14ac:dyDescent="0.2">
      <c r="A269" s="1267" t="str">
        <f>Cover!$G$25</f>
        <v>NO</v>
      </c>
      <c r="B269" s="1269" t="s">
        <v>744</v>
      </c>
      <c r="C269" s="1269">
        <f>Cover!G$27-1</f>
        <v>2019</v>
      </c>
      <c r="D269" s="1269" t="s">
        <v>723</v>
      </c>
      <c r="E269" s="1263" t="s">
        <v>701</v>
      </c>
      <c r="F269" s="1269" t="s">
        <v>778</v>
      </c>
      <c r="G269" s="1267">
        <f>IF(ISNUMBER('JQ2 Trade'!E49),IF('JQ2 Trade'!E49="","",'JQ2 Trade'!E49),"")</f>
        <v>302300</v>
      </c>
      <c r="H269" s="1265" t="str">
        <f>IF('JQ2 Trade'!M49="","",'JQ2 Trade'!M49)</f>
        <v/>
      </c>
    </row>
    <row r="270" spans="1:8" x14ac:dyDescent="0.2">
      <c r="A270" s="1267" t="str">
        <f>Cover!$G$25</f>
        <v>NO</v>
      </c>
      <c r="B270" s="1269" t="s">
        <v>744</v>
      </c>
      <c r="C270" s="1269">
        <f>Cover!G$27-1</f>
        <v>2019</v>
      </c>
      <c r="D270" s="1269" t="s">
        <v>724</v>
      </c>
      <c r="E270" s="1263" t="s">
        <v>701</v>
      </c>
      <c r="F270" s="1269" t="s">
        <v>778</v>
      </c>
      <c r="G270" s="1267">
        <f>IF(ISNUMBER('JQ2 Trade'!E50),IF('JQ2 Trade'!E50="","",'JQ2 Trade'!E50),"")</f>
        <v>302297</v>
      </c>
      <c r="H270" s="1265" t="str">
        <f>IF('JQ2 Trade'!M50="","",'JQ2 Trade'!M50)</f>
        <v/>
      </c>
    </row>
    <row r="271" spans="1:8" x14ac:dyDescent="0.2">
      <c r="A271" s="1267" t="str">
        <f>Cover!$G$25</f>
        <v>NO</v>
      </c>
      <c r="B271" s="1269" t="s">
        <v>744</v>
      </c>
      <c r="C271" s="1269">
        <f>Cover!G$27-1</f>
        <v>2019</v>
      </c>
      <c r="D271" s="1269" t="s">
        <v>725</v>
      </c>
      <c r="E271" s="1263" t="s">
        <v>701</v>
      </c>
      <c r="F271" s="1269" t="s">
        <v>778</v>
      </c>
      <c r="G271" s="1267">
        <f>IF(ISNUMBER('JQ2 Trade'!E51),IF('JQ2 Trade'!E51="","",'JQ2 Trade'!E51),"")</f>
        <v>75629</v>
      </c>
      <c r="H271" s="1265" t="str">
        <f>IF('JQ2 Trade'!M51="","",'JQ2 Trade'!M51)</f>
        <v/>
      </c>
    </row>
    <row r="272" spans="1:8" x14ac:dyDescent="0.2">
      <c r="A272" s="1267" t="str">
        <f>Cover!$G$25</f>
        <v>NO</v>
      </c>
      <c r="B272" s="1269" t="s">
        <v>744</v>
      </c>
      <c r="C272" s="1269">
        <f>Cover!G$27-1</f>
        <v>2019</v>
      </c>
      <c r="D272" s="1269" t="s">
        <v>726</v>
      </c>
      <c r="E272" s="1263" t="s">
        <v>701</v>
      </c>
      <c r="F272" s="1269" t="s">
        <v>778</v>
      </c>
      <c r="G272" s="1267">
        <f>IF(ISNUMBER('JQ2 Trade'!E52),IF('JQ2 Trade'!E52="","",'JQ2 Trade'!E52),"")</f>
        <v>618</v>
      </c>
      <c r="H272" s="1265" t="str">
        <f>IF('JQ2 Trade'!M52="","",'JQ2 Trade'!M52)</f>
        <v/>
      </c>
    </row>
    <row r="273" spans="1:8" x14ac:dyDescent="0.2">
      <c r="A273" s="1267" t="str">
        <f>Cover!$G$25</f>
        <v>NO</v>
      </c>
      <c r="B273" s="1269" t="s">
        <v>744</v>
      </c>
      <c r="C273" s="1269">
        <f>Cover!G$27-1</f>
        <v>2019</v>
      </c>
      <c r="D273" s="1269" t="s">
        <v>727</v>
      </c>
      <c r="E273" s="1263" t="s">
        <v>701</v>
      </c>
      <c r="F273" s="1269" t="s">
        <v>778</v>
      </c>
      <c r="G273" s="1267">
        <f>IF(ISNUMBER('JQ2 Trade'!E53),IF('JQ2 Trade'!E53="","",'JQ2 Trade'!E53),"")</f>
        <v>17295</v>
      </c>
      <c r="H273" s="1265" t="str">
        <f>IF('JQ2 Trade'!M53="","",'JQ2 Trade'!M53)</f>
        <v/>
      </c>
    </row>
    <row r="274" spans="1:8" x14ac:dyDescent="0.2">
      <c r="A274" s="1267" t="str">
        <f>Cover!$G$25</f>
        <v>NO</v>
      </c>
      <c r="B274" s="1269" t="s">
        <v>744</v>
      </c>
      <c r="C274" s="1269">
        <f>Cover!G$27-1</f>
        <v>2019</v>
      </c>
      <c r="D274" s="1269" t="s">
        <v>728</v>
      </c>
      <c r="E274" s="1263" t="s">
        <v>701</v>
      </c>
      <c r="F274" s="1269" t="s">
        <v>778</v>
      </c>
      <c r="G274" s="1267">
        <f>IF(ISNUMBER('JQ2 Trade'!E54),IF('JQ2 Trade'!E54="","",'JQ2 Trade'!E54),"")</f>
        <v>5769</v>
      </c>
      <c r="H274" s="1265" t="str">
        <f>IF('JQ2 Trade'!M54="","",'JQ2 Trade'!M54)</f>
        <v/>
      </c>
    </row>
    <row r="275" spans="1:8" x14ac:dyDescent="0.2">
      <c r="A275" s="1267" t="str">
        <f>Cover!$G$25</f>
        <v>NO</v>
      </c>
      <c r="B275" s="1269" t="s">
        <v>744</v>
      </c>
      <c r="C275" s="1269">
        <f>Cover!G$27-1</f>
        <v>2019</v>
      </c>
      <c r="D275" s="1269" t="s">
        <v>729</v>
      </c>
      <c r="E275" s="1263" t="s">
        <v>701</v>
      </c>
      <c r="F275" s="1269" t="s">
        <v>778</v>
      </c>
      <c r="G275" s="1267">
        <f>IF(ISNUMBER('JQ2 Trade'!E55),IF('JQ2 Trade'!E55="","",'JQ2 Trade'!E55),"")</f>
        <v>11526</v>
      </c>
      <c r="H275" s="1265" t="str">
        <f>IF('JQ2 Trade'!M55="","",'JQ2 Trade'!M55)</f>
        <v/>
      </c>
    </row>
    <row r="276" spans="1:8" x14ac:dyDescent="0.2">
      <c r="A276" s="1267" t="str">
        <f>Cover!$G$25</f>
        <v>NO</v>
      </c>
      <c r="B276" s="1269" t="s">
        <v>744</v>
      </c>
      <c r="C276" s="1269">
        <f>Cover!G$27-1</f>
        <v>2019</v>
      </c>
      <c r="D276" s="1269" t="s">
        <v>730</v>
      </c>
      <c r="E276" s="1263" t="s">
        <v>701</v>
      </c>
      <c r="F276" s="1269" t="s">
        <v>778</v>
      </c>
      <c r="G276" s="1267">
        <f>IF(ISNUMBER('JQ2 Trade'!E56),IF('JQ2 Trade'!E56="","",'JQ2 Trade'!E56),"")</f>
        <v>29890</v>
      </c>
      <c r="H276" s="1265" t="str">
        <f>IF('JQ2 Trade'!M56="","",'JQ2 Trade'!M56)</f>
        <v/>
      </c>
    </row>
    <row r="277" spans="1:8" x14ac:dyDescent="0.2">
      <c r="A277" s="1267" t="str">
        <f>Cover!$G$25</f>
        <v>NO</v>
      </c>
      <c r="B277" s="1269" t="s">
        <v>744</v>
      </c>
      <c r="C277" s="1269">
        <f>Cover!G$27-1</f>
        <v>2019</v>
      </c>
      <c r="D277" s="1269" t="s">
        <v>731</v>
      </c>
      <c r="E277" s="1263" t="s">
        <v>701</v>
      </c>
      <c r="F277" s="1269" t="s">
        <v>778</v>
      </c>
      <c r="G277" s="1267">
        <f>IF(ISNUMBER('JQ2 Trade'!E57),IF('JQ2 Trade'!E57="","",'JQ2 Trade'!E57),"")</f>
        <v>2488605</v>
      </c>
      <c r="H277" s="1265" t="str">
        <f>IF('JQ2 Trade'!M57="","",'JQ2 Trade'!M57)</f>
        <v/>
      </c>
    </row>
    <row r="278" spans="1:8" x14ac:dyDescent="0.2">
      <c r="A278" s="1267" t="str">
        <f>Cover!$G$25</f>
        <v>NO</v>
      </c>
      <c r="B278" s="1269" t="s">
        <v>744</v>
      </c>
      <c r="C278" s="1269">
        <f>Cover!G$27-1</f>
        <v>2019</v>
      </c>
      <c r="D278" s="1269" t="s">
        <v>732</v>
      </c>
      <c r="E278" s="1263" t="s">
        <v>701</v>
      </c>
      <c r="F278" s="1269" t="s">
        <v>778</v>
      </c>
      <c r="G278" s="1267">
        <f>IF(ISNUMBER('JQ2 Trade'!E58),IF('JQ2 Trade'!E58="","",'JQ2 Trade'!E58),"")</f>
        <v>980040</v>
      </c>
      <c r="H278" s="1265" t="str">
        <f>IF('JQ2 Trade'!M58="","",'JQ2 Trade'!M58)</f>
        <v/>
      </c>
    </row>
    <row r="279" spans="1:8" x14ac:dyDescent="0.2">
      <c r="A279" s="1267" t="str">
        <f>Cover!$G$25</f>
        <v>NO</v>
      </c>
      <c r="B279" s="1269" t="s">
        <v>744</v>
      </c>
      <c r="C279" s="1269">
        <f>Cover!G$27-1</f>
        <v>2019</v>
      </c>
      <c r="D279" s="1269" t="s">
        <v>733</v>
      </c>
      <c r="E279" s="1263" t="s">
        <v>701</v>
      </c>
      <c r="F279" s="1269" t="s">
        <v>778</v>
      </c>
      <c r="G279" s="1267">
        <f>IF(ISNUMBER('JQ2 Trade'!E59),IF('JQ2 Trade'!E59="","",'JQ2 Trade'!E59),"")</f>
        <v>163109</v>
      </c>
      <c r="H279" s="1265" t="str">
        <f>IF('JQ2 Trade'!M59="","",'JQ2 Trade'!M59)</f>
        <v/>
      </c>
    </row>
    <row r="280" spans="1:8" x14ac:dyDescent="0.2">
      <c r="A280" s="1267" t="str">
        <f>Cover!$G$25</f>
        <v>NO</v>
      </c>
      <c r="B280" s="1269" t="s">
        <v>744</v>
      </c>
      <c r="C280" s="1269">
        <f>Cover!G$27-1</f>
        <v>2019</v>
      </c>
      <c r="D280" s="1269" t="s">
        <v>734</v>
      </c>
      <c r="E280" s="1263" t="s">
        <v>701</v>
      </c>
      <c r="F280" s="1269" t="s">
        <v>778</v>
      </c>
      <c r="G280" s="1267">
        <f>IF(ISNUMBER('JQ2 Trade'!E60),IF('JQ2 Trade'!E60="","",'JQ2 Trade'!E60),"")</f>
        <v>28373</v>
      </c>
      <c r="H280" s="1265" t="str">
        <f>IF('JQ2 Trade'!M60="","",'JQ2 Trade'!M60)</f>
        <v/>
      </c>
    </row>
    <row r="281" spans="1:8" x14ac:dyDescent="0.2">
      <c r="A281" s="1267" t="str">
        <f>Cover!$G$25</f>
        <v>NO</v>
      </c>
      <c r="B281" s="1269" t="s">
        <v>744</v>
      </c>
      <c r="C281" s="1269">
        <f>Cover!G$27-1</f>
        <v>2019</v>
      </c>
      <c r="D281" s="1269" t="s">
        <v>735</v>
      </c>
      <c r="E281" s="1263" t="s">
        <v>701</v>
      </c>
      <c r="F281" s="1269" t="s">
        <v>778</v>
      </c>
      <c r="G281" s="1267">
        <f>IF(ISNUMBER('JQ2 Trade'!E61),IF('JQ2 Trade'!E61="","",'JQ2 Trade'!E61),"")</f>
        <v>436233</v>
      </c>
      <c r="H281" s="1265" t="str">
        <f>IF('JQ2 Trade'!M61="","",'JQ2 Trade'!M61)</f>
        <v/>
      </c>
    </row>
    <row r="282" spans="1:8" x14ac:dyDescent="0.2">
      <c r="A282" s="1267" t="str">
        <f>Cover!$G$25</f>
        <v>NO</v>
      </c>
      <c r="B282" s="1269" t="s">
        <v>744</v>
      </c>
      <c r="C282" s="1269">
        <f>Cover!G$27-1</f>
        <v>2019</v>
      </c>
      <c r="D282" s="1269" t="s">
        <v>736</v>
      </c>
      <c r="E282" s="1263" t="s">
        <v>701</v>
      </c>
      <c r="F282" s="1269" t="s">
        <v>778</v>
      </c>
      <c r="G282" s="1267">
        <f>IF(ISNUMBER('JQ2 Trade'!E62),IF('JQ2 Trade'!E62="","",'JQ2 Trade'!E62),"")</f>
        <v>352325</v>
      </c>
      <c r="H282" s="1265" t="str">
        <f>IF('JQ2 Trade'!M62="","",'JQ2 Trade'!M62)</f>
        <v/>
      </c>
    </row>
    <row r="283" spans="1:8" x14ac:dyDescent="0.2">
      <c r="A283" s="1267" t="str">
        <f>Cover!$G$25</f>
        <v>NO</v>
      </c>
      <c r="B283" s="1269" t="s">
        <v>744</v>
      </c>
      <c r="C283" s="1269">
        <f>Cover!G$27-1</f>
        <v>2019</v>
      </c>
      <c r="D283" s="1269" t="s">
        <v>737</v>
      </c>
      <c r="E283" s="1263" t="s">
        <v>701</v>
      </c>
      <c r="F283" s="1269" t="s">
        <v>778</v>
      </c>
      <c r="G283" s="1267">
        <f>IF(ISNUMBER('JQ2 Trade'!E63),IF('JQ2 Trade'!E63="","",'JQ2 Trade'!E63),"")</f>
        <v>123548</v>
      </c>
      <c r="H283" s="1265" t="str">
        <f>IF('JQ2 Trade'!M63="","",'JQ2 Trade'!M63)</f>
        <v/>
      </c>
    </row>
    <row r="284" spans="1:8" x14ac:dyDescent="0.2">
      <c r="A284" s="1267" t="str">
        <f>Cover!$G$25</f>
        <v>NO</v>
      </c>
      <c r="B284" s="1269" t="s">
        <v>744</v>
      </c>
      <c r="C284" s="1269">
        <f>Cover!G$27-1</f>
        <v>2019</v>
      </c>
      <c r="D284" s="1269" t="s">
        <v>738</v>
      </c>
      <c r="E284" s="1263" t="s">
        <v>701</v>
      </c>
      <c r="F284" s="1269" t="s">
        <v>778</v>
      </c>
      <c r="G284" s="1267">
        <f>IF(ISNUMBER('JQ2 Trade'!E64),IF('JQ2 Trade'!E64="","",'JQ2 Trade'!E64),"")</f>
        <v>1331054</v>
      </c>
      <c r="H284" s="1265" t="str">
        <f>IF('JQ2 Trade'!M64="","",'JQ2 Trade'!M64)</f>
        <v/>
      </c>
    </row>
    <row r="285" spans="1:8" x14ac:dyDescent="0.2">
      <c r="A285" s="1267" t="str">
        <f>Cover!$G$25</f>
        <v>NO</v>
      </c>
      <c r="B285" s="1269" t="s">
        <v>744</v>
      </c>
      <c r="C285" s="1269">
        <f>Cover!G$27-1</f>
        <v>2019</v>
      </c>
      <c r="D285" s="1269" t="s">
        <v>739</v>
      </c>
      <c r="E285" s="1263" t="s">
        <v>701</v>
      </c>
      <c r="F285" s="1269" t="s">
        <v>778</v>
      </c>
      <c r="G285" s="1267">
        <f>IF(ISNUMBER('JQ2 Trade'!E65),IF('JQ2 Trade'!E65="","",'JQ2 Trade'!E65),"")</f>
        <v>563414</v>
      </c>
      <c r="H285" s="1265" t="str">
        <f>IF('JQ2 Trade'!M65="","",'JQ2 Trade'!M65)</f>
        <v/>
      </c>
    </row>
    <row r="286" spans="1:8" x14ac:dyDescent="0.2">
      <c r="A286" s="1267" t="str">
        <f>Cover!$G$25</f>
        <v>NO</v>
      </c>
      <c r="B286" s="1269" t="s">
        <v>744</v>
      </c>
      <c r="C286" s="1269">
        <f>Cover!G$27-1</f>
        <v>2019</v>
      </c>
      <c r="D286" s="1269" t="s">
        <v>740</v>
      </c>
      <c r="E286" s="1263" t="s">
        <v>701</v>
      </c>
      <c r="F286" s="1269" t="s">
        <v>778</v>
      </c>
      <c r="G286" s="1267">
        <f>IF(ISNUMBER('JQ2 Trade'!E66),IF('JQ2 Trade'!E66="","",'JQ2 Trade'!E66),"")</f>
        <v>492964</v>
      </c>
      <c r="H286" s="1265" t="str">
        <f>IF('JQ2 Trade'!M66="","",'JQ2 Trade'!M66)</f>
        <v/>
      </c>
    </row>
    <row r="287" spans="1:8" x14ac:dyDescent="0.2">
      <c r="A287" s="1267" t="str">
        <f>Cover!$G$25</f>
        <v>NO</v>
      </c>
      <c r="B287" s="1269" t="s">
        <v>744</v>
      </c>
      <c r="C287" s="1269">
        <f>Cover!G$27-1</f>
        <v>2019</v>
      </c>
      <c r="D287" s="1269" t="s">
        <v>741</v>
      </c>
      <c r="E287" s="1263" t="s">
        <v>701</v>
      </c>
      <c r="F287" s="1269" t="s">
        <v>778</v>
      </c>
      <c r="G287" s="1267">
        <f>IF(ISNUMBER('JQ2 Trade'!E67),IF('JQ2 Trade'!E67="","",'JQ2 Trade'!E67),"")</f>
        <v>254577</v>
      </c>
      <c r="H287" s="1265" t="str">
        <f>IF('JQ2 Trade'!M67="","",'JQ2 Trade'!M67)</f>
        <v/>
      </c>
    </row>
    <row r="288" spans="1:8" x14ac:dyDescent="0.2">
      <c r="A288" s="1267" t="str">
        <f>Cover!$G$25</f>
        <v>NO</v>
      </c>
      <c r="B288" s="1269" t="s">
        <v>744</v>
      </c>
      <c r="C288" s="1269">
        <f>Cover!G$27-1</f>
        <v>2019</v>
      </c>
      <c r="D288" s="1269" t="s">
        <v>742</v>
      </c>
      <c r="E288" s="1263" t="s">
        <v>701</v>
      </c>
      <c r="F288" s="1269" t="s">
        <v>778</v>
      </c>
      <c r="G288" s="1267">
        <f>IF(ISNUMBER('JQ2 Trade'!E68),IF('JQ2 Trade'!E68="","",'JQ2 Trade'!E68),"")</f>
        <v>20099</v>
      </c>
      <c r="H288" s="1265" t="str">
        <f>IF('JQ2 Trade'!M68="","",'JQ2 Trade'!M68)</f>
        <v/>
      </c>
    </row>
    <row r="289" spans="1:8" x14ac:dyDescent="0.2">
      <c r="A289" s="1267" t="str">
        <f>Cover!$G$25</f>
        <v>NO</v>
      </c>
      <c r="B289" s="1269" t="s">
        <v>744</v>
      </c>
      <c r="C289" s="1269">
        <f>Cover!G$27-1</f>
        <v>2019</v>
      </c>
      <c r="D289" s="1269" t="s">
        <v>743</v>
      </c>
      <c r="E289" s="1263" t="s">
        <v>701</v>
      </c>
      <c r="F289" s="1269" t="s">
        <v>778</v>
      </c>
      <c r="G289" s="1267">
        <f>IF(ISNUMBER('JQ2 Trade'!E69),IF('JQ2 Trade'!E69="","",'JQ2 Trade'!E69),"")</f>
        <v>53963</v>
      </c>
      <c r="H289" s="1265" t="str">
        <f>IF('JQ2 Trade'!M69="","",'JQ2 Trade'!M69)</f>
        <v/>
      </c>
    </row>
    <row r="290" spans="1:8" x14ac:dyDescent="0.2">
      <c r="A290" s="1267" t="str">
        <f>Cover!$G$25</f>
        <v>NO</v>
      </c>
      <c r="B290" s="1269" t="s">
        <v>744</v>
      </c>
      <c r="C290" s="1269">
        <f>Cover!G$27</f>
        <v>2020</v>
      </c>
      <c r="D290" s="1269" t="s">
        <v>689</v>
      </c>
      <c r="E290" s="1263" t="s">
        <v>701</v>
      </c>
      <c r="F290" s="1269" t="s">
        <v>777</v>
      </c>
      <c r="G290" s="1267">
        <f>IF(ISNUMBER('JQ2 Trade'!F11),IF('JQ2 Trade'!F11="","",'JQ2 Trade'!F11),"")</f>
        <v>458.92500000000001</v>
      </c>
      <c r="H290" s="1265" t="str">
        <f>IF('JQ2 Trade'!N11="","",'JQ2 Trade'!N11)</f>
        <v/>
      </c>
    </row>
    <row r="291" spans="1:8" x14ac:dyDescent="0.2">
      <c r="A291" s="1267" t="str">
        <f>Cover!$G$25</f>
        <v>NO</v>
      </c>
      <c r="B291" s="1269" t="s">
        <v>744</v>
      </c>
      <c r="C291" s="1269">
        <f>Cover!G$27</f>
        <v>2020</v>
      </c>
      <c r="D291" s="1269" t="s">
        <v>690</v>
      </c>
      <c r="E291" s="1263" t="s">
        <v>701</v>
      </c>
      <c r="F291" s="1269" t="s">
        <v>777</v>
      </c>
      <c r="G291" s="1267">
        <f>IF(ISNUMBER('JQ2 Trade'!F12),IF('JQ2 Trade'!F12="","",'JQ2 Trade'!F12),"")</f>
        <v>122.292</v>
      </c>
      <c r="H291" s="1265" t="str">
        <f>IF('JQ2 Trade'!N12="","",'JQ2 Trade'!N12)</f>
        <v/>
      </c>
    </row>
    <row r="292" spans="1:8" x14ac:dyDescent="0.2">
      <c r="A292" s="1267" t="str">
        <f>Cover!$G$25</f>
        <v>NO</v>
      </c>
      <c r="B292" s="1269" t="s">
        <v>744</v>
      </c>
      <c r="C292" s="1269">
        <f>Cover!G$27</f>
        <v>2020</v>
      </c>
      <c r="D292" s="1269" t="s">
        <v>690</v>
      </c>
      <c r="E292" s="1263" t="s">
        <v>745</v>
      </c>
      <c r="F292" s="1269" t="s">
        <v>777</v>
      </c>
      <c r="G292" s="1267">
        <f>IF(ISNUMBER('JQ2 Trade'!F13),IF('JQ2 Trade'!F13="","",'JQ2 Trade'!F13),"")</f>
        <v>5.16</v>
      </c>
      <c r="H292" s="1265" t="str">
        <f>IF('JQ2 Trade'!N13="","",'JQ2 Trade'!N13)</f>
        <v/>
      </c>
    </row>
    <row r="293" spans="1:8" x14ac:dyDescent="0.2">
      <c r="A293" s="1267" t="str">
        <f>Cover!$G$25</f>
        <v>NO</v>
      </c>
      <c r="B293" s="1269" t="s">
        <v>744</v>
      </c>
      <c r="C293" s="1269">
        <f>Cover!G$27</f>
        <v>2020</v>
      </c>
      <c r="D293" s="1269" t="s">
        <v>690</v>
      </c>
      <c r="E293" s="1263" t="s">
        <v>749</v>
      </c>
      <c r="F293" s="1269" t="s">
        <v>777</v>
      </c>
      <c r="G293" s="1267">
        <f>IF(ISNUMBER('JQ2 Trade'!F14),IF('JQ2 Trade'!F14="","",'JQ2 Trade'!F14),"")</f>
        <v>117.13200000000001</v>
      </c>
      <c r="H293" s="1265" t="str">
        <f>IF('JQ2 Trade'!N14="","",'JQ2 Trade'!N14)</f>
        <v/>
      </c>
    </row>
    <row r="294" spans="1:8" x14ac:dyDescent="0.2">
      <c r="A294" s="1267" t="str">
        <f>Cover!$G$25</f>
        <v>NO</v>
      </c>
      <c r="B294" s="1269" t="s">
        <v>744</v>
      </c>
      <c r="C294" s="1269">
        <f>Cover!G$27</f>
        <v>2020</v>
      </c>
      <c r="D294" s="1269" t="s">
        <v>691</v>
      </c>
      <c r="E294" s="1263" t="s">
        <v>701</v>
      </c>
      <c r="F294" s="1269" t="s">
        <v>777</v>
      </c>
      <c r="G294" s="1267">
        <f>IF(ISNUMBER('JQ2 Trade'!F15),IF('JQ2 Trade'!F15="","",'JQ2 Trade'!F15),"")</f>
        <v>336.63299999999998</v>
      </c>
      <c r="H294" s="1265" t="str">
        <f>IF('JQ2 Trade'!N15="","",'JQ2 Trade'!N15)</f>
        <v/>
      </c>
    </row>
    <row r="295" spans="1:8" x14ac:dyDescent="0.2">
      <c r="A295" s="1267" t="str">
        <f>Cover!$G$25</f>
        <v>NO</v>
      </c>
      <c r="B295" s="1269" t="s">
        <v>744</v>
      </c>
      <c r="C295" s="1269">
        <f>Cover!G$27</f>
        <v>2020</v>
      </c>
      <c r="D295" s="1269" t="s">
        <v>691</v>
      </c>
      <c r="E295" s="1263" t="s">
        <v>745</v>
      </c>
      <c r="F295" s="1269" t="s">
        <v>777</v>
      </c>
      <c r="G295" s="1267">
        <f>IF(ISNUMBER('JQ2 Trade'!F16),IF('JQ2 Trade'!F16="","",'JQ2 Trade'!F16),"")</f>
        <v>336.15499999999997</v>
      </c>
      <c r="H295" s="1265" t="str">
        <f>IF('JQ2 Trade'!N16="","",'JQ2 Trade'!N16)</f>
        <v/>
      </c>
    </row>
    <row r="296" spans="1:8" x14ac:dyDescent="0.2">
      <c r="A296" s="1267" t="str">
        <f>Cover!$G$25</f>
        <v>NO</v>
      </c>
      <c r="B296" s="1269" t="s">
        <v>744</v>
      </c>
      <c r="C296" s="1269">
        <f>Cover!G$27</f>
        <v>2020</v>
      </c>
      <c r="D296" s="1269" t="s">
        <v>691</v>
      </c>
      <c r="E296" s="1263" t="s">
        <v>749</v>
      </c>
      <c r="F296" s="1269" t="s">
        <v>777</v>
      </c>
      <c r="G296" s="1267">
        <f>IF(ISNUMBER('JQ2 Trade'!F17),IF('JQ2 Trade'!F17="","",'JQ2 Trade'!F17),"")</f>
        <v>0.47799999999999998</v>
      </c>
      <c r="H296" s="1265" t="str">
        <f>IF('JQ2 Trade'!N17="","",'JQ2 Trade'!N17)</f>
        <v/>
      </c>
    </row>
    <row r="297" spans="1:8" x14ac:dyDescent="0.2">
      <c r="A297" s="1267" t="str">
        <f>Cover!$G$25</f>
        <v>NO</v>
      </c>
      <c r="B297" s="1269" t="s">
        <v>744</v>
      </c>
      <c r="C297" s="1269">
        <f>Cover!G$27</f>
        <v>2020</v>
      </c>
      <c r="D297" s="1269" t="s">
        <v>691</v>
      </c>
      <c r="E297" s="1263" t="s">
        <v>758</v>
      </c>
      <c r="F297" s="1269" t="s">
        <v>777</v>
      </c>
      <c r="G297" s="1267">
        <f>IF(ISNUMBER('JQ2 Trade'!F18),IF('JQ2 Trade'!F18="","",'JQ2 Trade'!F18),"")</f>
        <v>7.8E-2</v>
      </c>
      <c r="H297" s="1265" t="str">
        <f>IF('JQ2 Trade'!N18="","",'JQ2 Trade'!N18)</f>
        <v/>
      </c>
    </row>
    <row r="298" spans="1:8" x14ac:dyDescent="0.2">
      <c r="A298" s="1267" t="str">
        <f>Cover!$G$25</f>
        <v>NO</v>
      </c>
      <c r="B298" s="1269" t="s">
        <v>744</v>
      </c>
      <c r="C298" s="1269">
        <f>Cover!G$27</f>
        <v>2020</v>
      </c>
      <c r="D298" s="1269" t="s">
        <v>702</v>
      </c>
      <c r="E298" s="1263" t="s">
        <v>701</v>
      </c>
      <c r="F298" s="1269" t="s">
        <v>779</v>
      </c>
      <c r="G298" s="1267">
        <f>IF(ISNUMBER('JQ2 Trade'!F19),IF('JQ2 Trade'!F19="","",'JQ2 Trade'!F19),"")</f>
        <v>44.917000000000002</v>
      </c>
      <c r="H298" s="1265" t="str">
        <f>IF('JQ2 Trade'!N19="","",'JQ2 Trade'!N19)</f>
        <v/>
      </c>
    </row>
    <row r="299" spans="1:8" x14ac:dyDescent="0.2">
      <c r="A299" s="1267" t="str">
        <f>Cover!$G$25</f>
        <v>NO</v>
      </c>
      <c r="B299" s="1269" t="s">
        <v>744</v>
      </c>
      <c r="C299" s="1269">
        <f>Cover!G$27</f>
        <v>2020</v>
      </c>
      <c r="D299" s="1269" t="s">
        <v>703</v>
      </c>
      <c r="E299" s="1263" t="s">
        <v>701</v>
      </c>
      <c r="F299" s="1269" t="s">
        <v>777</v>
      </c>
      <c r="G299" s="1267">
        <f>IF(ISNUMBER('JQ2 Trade'!F20),IF('JQ2 Trade'!F20="","",'JQ2 Trade'!F20),"")</f>
        <v>732.69399999999996</v>
      </c>
      <c r="H299" s="1265" t="str">
        <f>IF('JQ2 Trade'!N20="","",'JQ2 Trade'!N20)</f>
        <v/>
      </c>
    </row>
    <row r="300" spans="1:8" x14ac:dyDescent="0.2">
      <c r="A300" s="1267" t="str">
        <f>Cover!$G$25</f>
        <v>NO</v>
      </c>
      <c r="B300" s="1269" t="s">
        <v>744</v>
      </c>
      <c r="C300" s="1269">
        <f>Cover!G$27</f>
        <v>2020</v>
      </c>
      <c r="D300" s="1269" t="s">
        <v>704</v>
      </c>
      <c r="E300" s="1263" t="s">
        <v>701</v>
      </c>
      <c r="F300" s="1269" t="s">
        <v>777</v>
      </c>
      <c r="G300" s="1267">
        <f>IF(ISNUMBER('JQ2 Trade'!F21),IF('JQ2 Trade'!F21="","",'JQ2 Trade'!F21),"")</f>
        <v>268.48599999999999</v>
      </c>
      <c r="H300" s="1265" t="str">
        <f>IF('JQ2 Trade'!N21="","",'JQ2 Trade'!N21)</f>
        <v/>
      </c>
    </row>
    <row r="301" spans="1:8" x14ac:dyDescent="0.2">
      <c r="A301" s="1267" t="str">
        <f>Cover!$G$25</f>
        <v>NO</v>
      </c>
      <c r="B301" s="1269" t="s">
        <v>744</v>
      </c>
      <c r="C301" s="1269">
        <f>Cover!G$27</f>
        <v>2020</v>
      </c>
      <c r="D301" s="1269" t="s">
        <v>705</v>
      </c>
      <c r="E301" s="1263" t="s">
        <v>701</v>
      </c>
      <c r="F301" s="1269" t="s">
        <v>777</v>
      </c>
      <c r="G301" s="1267">
        <f>IF(ISNUMBER('JQ2 Trade'!F22),IF('JQ2 Trade'!F22="","",'JQ2 Trade'!F22),"")</f>
        <v>464.20800000000003</v>
      </c>
      <c r="H301" s="1265" t="str">
        <f>IF('JQ2 Trade'!N22="","",'JQ2 Trade'!N22)</f>
        <v/>
      </c>
    </row>
    <row r="302" spans="1:8" x14ac:dyDescent="0.2">
      <c r="A302" s="1267" t="str">
        <f>Cover!$G$25</f>
        <v>NO</v>
      </c>
      <c r="B302" s="1269" t="s">
        <v>744</v>
      </c>
      <c r="C302" s="1269">
        <f>Cover!G$27</f>
        <v>2020</v>
      </c>
      <c r="D302" s="1269" t="s">
        <v>706</v>
      </c>
      <c r="E302" s="1263" t="s">
        <v>701</v>
      </c>
      <c r="F302" s="1269" t="s">
        <v>779</v>
      </c>
      <c r="G302" s="1267" t="str">
        <f>IF(ISNUMBER('JQ2 Trade'!F23),IF('JQ2 Trade'!F23="","",'JQ2 Trade'!F23),"")</f>
        <v/>
      </c>
      <c r="H302" s="1265" t="str">
        <f>IF('JQ2 Trade'!N23="","",'JQ2 Trade'!N23)</f>
        <v/>
      </c>
    </row>
    <row r="303" spans="1:8" x14ac:dyDescent="0.2">
      <c r="A303" s="1267" t="str">
        <f>Cover!$G$25</f>
        <v>NO</v>
      </c>
      <c r="B303" s="1269" t="s">
        <v>744</v>
      </c>
      <c r="C303" s="1269">
        <f>Cover!G$27</f>
        <v>2020</v>
      </c>
      <c r="D303" s="1269" t="s">
        <v>707</v>
      </c>
      <c r="E303" s="1263" t="s">
        <v>701</v>
      </c>
      <c r="F303" s="1269" t="s">
        <v>779</v>
      </c>
      <c r="G303" s="1267">
        <f>IF(ISNUMBER('JQ2 Trade'!F24),IF('JQ2 Trade'!F24="","",'JQ2 Trade'!F24),"")</f>
        <v>73.507000000000005</v>
      </c>
      <c r="H303" s="1265" t="str">
        <f>IF('JQ2 Trade'!N24="","",'JQ2 Trade'!N24)</f>
        <v/>
      </c>
    </row>
    <row r="304" spans="1:8" x14ac:dyDescent="0.2">
      <c r="A304" s="1267" t="str">
        <f>Cover!$G$25</f>
        <v>NO</v>
      </c>
      <c r="B304" s="1269" t="s">
        <v>744</v>
      </c>
      <c r="C304" s="1269">
        <f>Cover!G$27</f>
        <v>2020</v>
      </c>
      <c r="D304" s="1269" t="s">
        <v>708</v>
      </c>
      <c r="E304" s="1263" t="s">
        <v>701</v>
      </c>
      <c r="F304" s="1269" t="s">
        <v>779</v>
      </c>
      <c r="G304" s="1267">
        <f>IF(ISNUMBER('JQ2 Trade'!F25),IF('JQ2 Trade'!F25="","",'JQ2 Trade'!F25),"")</f>
        <v>37.012</v>
      </c>
      <c r="H304" s="1265" t="str">
        <f>IF('JQ2 Trade'!N25="","",'JQ2 Trade'!N25)</f>
        <v/>
      </c>
    </row>
    <row r="305" spans="1:8" x14ac:dyDescent="0.2">
      <c r="A305" s="1267" t="str">
        <f>Cover!$G$25</f>
        <v>NO</v>
      </c>
      <c r="B305" s="1269" t="s">
        <v>744</v>
      </c>
      <c r="C305" s="1269">
        <f>Cover!G$27</f>
        <v>2020</v>
      </c>
      <c r="D305" s="1269" t="s">
        <v>709</v>
      </c>
      <c r="E305" s="1263" t="s">
        <v>701</v>
      </c>
      <c r="F305" s="1269" t="s">
        <v>779</v>
      </c>
      <c r="G305" s="1267">
        <f>IF(ISNUMBER('JQ2 Trade'!F26),IF('JQ2 Trade'!F26="","",'JQ2 Trade'!F26),"")</f>
        <v>36.494999999999997</v>
      </c>
      <c r="H305" s="1265" t="str">
        <f>IF('JQ2 Trade'!N26="","",'JQ2 Trade'!N26)</f>
        <v/>
      </c>
    </row>
    <row r="306" spans="1:8" x14ac:dyDescent="0.2">
      <c r="A306" s="1267" t="str">
        <f>Cover!$G$25</f>
        <v>NO</v>
      </c>
      <c r="B306" s="1269" t="s">
        <v>744</v>
      </c>
      <c r="C306" s="1269">
        <f>Cover!G$27</f>
        <v>2020</v>
      </c>
      <c r="D306" s="1269" t="s">
        <v>710</v>
      </c>
      <c r="E306" s="1263" t="s">
        <v>701</v>
      </c>
      <c r="F306" s="1269" t="s">
        <v>777</v>
      </c>
      <c r="G306" s="1267">
        <f>IF(ISNUMBER('JQ2 Trade'!F27),IF('JQ2 Trade'!F27="","",'JQ2 Trade'!F27),"")</f>
        <v>1043.24</v>
      </c>
      <c r="H306" s="1265" t="str">
        <f>IF('JQ2 Trade'!N27="","",'JQ2 Trade'!N27)</f>
        <v/>
      </c>
    </row>
    <row r="307" spans="1:8" x14ac:dyDescent="0.2">
      <c r="A307" s="1267" t="str">
        <f>Cover!$G$25</f>
        <v>NO</v>
      </c>
      <c r="B307" s="1269" t="s">
        <v>744</v>
      </c>
      <c r="C307" s="1269">
        <f>Cover!G$27</f>
        <v>2020</v>
      </c>
      <c r="D307" s="1269" t="s">
        <v>710</v>
      </c>
      <c r="E307" s="1263" t="s">
        <v>745</v>
      </c>
      <c r="F307" s="1269" t="s">
        <v>777</v>
      </c>
      <c r="G307" s="1267">
        <f>IF(ISNUMBER('JQ2 Trade'!F28),IF('JQ2 Trade'!F28="","",'JQ2 Trade'!F28),"")</f>
        <v>1021.663</v>
      </c>
      <c r="H307" s="1265" t="str">
        <f>IF('JQ2 Trade'!N28="","",'JQ2 Trade'!N28)</f>
        <v/>
      </c>
    </row>
    <row r="308" spans="1:8" x14ac:dyDescent="0.2">
      <c r="A308" s="1267" t="str">
        <f>Cover!$G$25</f>
        <v>NO</v>
      </c>
      <c r="B308" s="1269" t="s">
        <v>744</v>
      </c>
      <c r="C308" s="1269">
        <f>Cover!G$27</f>
        <v>2020</v>
      </c>
      <c r="D308" s="1269" t="s">
        <v>710</v>
      </c>
      <c r="E308" s="1263" t="s">
        <v>749</v>
      </c>
      <c r="F308" s="1269" t="s">
        <v>777</v>
      </c>
      <c r="G308" s="1267">
        <f>IF(ISNUMBER('JQ2 Trade'!F29),IF('JQ2 Trade'!F29="","",'JQ2 Trade'!F29),"")</f>
        <v>21.577000000000002</v>
      </c>
      <c r="H308" s="1265" t="str">
        <f>IF('JQ2 Trade'!N29="","",'JQ2 Trade'!N29)</f>
        <v/>
      </c>
    </row>
    <row r="309" spans="1:8" x14ac:dyDescent="0.2">
      <c r="A309" s="1267" t="str">
        <f>Cover!$G$25</f>
        <v>NO</v>
      </c>
      <c r="B309" s="1269" t="s">
        <v>744</v>
      </c>
      <c r="C309" s="1269">
        <f>Cover!G$27</f>
        <v>2020</v>
      </c>
      <c r="D309" s="1269" t="s">
        <v>710</v>
      </c>
      <c r="E309" s="1263" t="s">
        <v>758</v>
      </c>
      <c r="F309" s="1269" t="s">
        <v>777</v>
      </c>
      <c r="G309" s="1267">
        <f>IF(ISNUMBER('JQ2 Trade'!F30),IF('JQ2 Trade'!F30="","",'JQ2 Trade'!F30),"")</f>
        <v>1.921</v>
      </c>
      <c r="H309" s="1265" t="str">
        <f>IF('JQ2 Trade'!N30="","",'JQ2 Trade'!N30)</f>
        <v/>
      </c>
    </row>
    <row r="310" spans="1:8" x14ac:dyDescent="0.2">
      <c r="A310" s="1267" t="str">
        <f>Cover!$G$25</f>
        <v>NO</v>
      </c>
      <c r="B310" s="1269" t="s">
        <v>744</v>
      </c>
      <c r="C310" s="1269">
        <f>Cover!G$27</f>
        <v>2020</v>
      </c>
      <c r="D310" s="1269" t="s">
        <v>711</v>
      </c>
      <c r="E310" s="1263" t="s">
        <v>701</v>
      </c>
      <c r="F310" s="1269" t="s">
        <v>777</v>
      </c>
      <c r="G310" s="1267">
        <f>IF(ISNUMBER('JQ2 Trade'!F31),IF('JQ2 Trade'!F31="","",'JQ2 Trade'!F31),"")</f>
        <v>4.9630000000000001</v>
      </c>
      <c r="H310" s="1265" t="str">
        <f>IF('JQ2 Trade'!N31="","",'JQ2 Trade'!N31)</f>
        <v/>
      </c>
    </row>
    <row r="311" spans="1:8" x14ac:dyDescent="0.2">
      <c r="A311" s="1267" t="str">
        <f>Cover!$G$25</f>
        <v>NO</v>
      </c>
      <c r="B311" s="1269" t="s">
        <v>744</v>
      </c>
      <c r="C311" s="1269">
        <f>Cover!G$27</f>
        <v>2020</v>
      </c>
      <c r="D311" s="1269" t="s">
        <v>711</v>
      </c>
      <c r="E311" s="1263" t="s">
        <v>745</v>
      </c>
      <c r="F311" s="1269" t="s">
        <v>777</v>
      </c>
      <c r="G311" s="1267">
        <f>IF(ISNUMBER('JQ2 Trade'!F32),IF('JQ2 Trade'!F32="","",'JQ2 Trade'!F32),"")</f>
        <v>0.187</v>
      </c>
      <c r="H311" s="1265" t="str">
        <f>IF('JQ2 Trade'!N32="","",'JQ2 Trade'!N32)</f>
        <v/>
      </c>
    </row>
    <row r="312" spans="1:8" x14ac:dyDescent="0.2">
      <c r="A312" s="1267" t="str">
        <f>Cover!$G$25</f>
        <v>NO</v>
      </c>
      <c r="B312" s="1269" t="s">
        <v>744</v>
      </c>
      <c r="C312" s="1269">
        <f>Cover!G$27</f>
        <v>2020</v>
      </c>
      <c r="D312" s="1269" t="s">
        <v>711</v>
      </c>
      <c r="E312" s="1263" t="s">
        <v>749</v>
      </c>
      <c r="F312" s="1269" t="s">
        <v>777</v>
      </c>
      <c r="G312" s="1267">
        <f>IF(ISNUMBER('JQ2 Trade'!F33),IF('JQ2 Trade'!F33="","",'JQ2 Trade'!F33),"")</f>
        <v>4.7759999999999998</v>
      </c>
      <c r="H312" s="1265" t="str">
        <f>IF('JQ2 Trade'!N33="","",'JQ2 Trade'!N33)</f>
        <v/>
      </c>
    </row>
    <row r="313" spans="1:8" x14ac:dyDescent="0.2">
      <c r="A313" s="1267" t="str">
        <f>Cover!$G$25</f>
        <v>NO</v>
      </c>
      <c r="B313" s="1269" t="s">
        <v>744</v>
      </c>
      <c r="C313" s="1269">
        <f>Cover!G$27</f>
        <v>2020</v>
      </c>
      <c r="D313" s="1269" t="s">
        <v>711</v>
      </c>
      <c r="E313" s="1263" t="s">
        <v>758</v>
      </c>
      <c r="F313" s="1269" t="s">
        <v>777</v>
      </c>
      <c r="G313" s="1267">
        <f>IF(ISNUMBER('JQ2 Trade'!F34),IF('JQ2 Trade'!F34="","",'JQ2 Trade'!F34),"")</f>
        <v>9.7000000000000003E-2</v>
      </c>
      <c r="H313" s="1265" t="str">
        <f>IF('JQ2 Trade'!N34="","",'JQ2 Trade'!N34)</f>
        <v/>
      </c>
    </row>
    <row r="314" spans="1:8" x14ac:dyDescent="0.2">
      <c r="A314" s="1267" t="str">
        <f>Cover!$G$25</f>
        <v>NO</v>
      </c>
      <c r="B314" s="1269" t="s">
        <v>744</v>
      </c>
      <c r="C314" s="1269">
        <f>Cover!G$27</f>
        <v>2020</v>
      </c>
      <c r="D314" s="1269" t="s">
        <v>712</v>
      </c>
      <c r="E314" s="1263" t="s">
        <v>701</v>
      </c>
      <c r="F314" s="1269" t="s">
        <v>777</v>
      </c>
      <c r="G314" s="1267">
        <f>IF(ISNUMBER('JQ2 Trade'!F35),IF('JQ2 Trade'!F35="","",'JQ2 Trade'!F35),"")</f>
        <v>343.85399999999998</v>
      </c>
      <c r="H314" s="1265" t="str">
        <f>IF('JQ2 Trade'!N35="","",'JQ2 Trade'!N35)</f>
        <v/>
      </c>
    </row>
    <row r="315" spans="1:8" x14ac:dyDescent="0.2">
      <c r="A315" s="1267" t="str">
        <f>Cover!$G$25</f>
        <v>NO</v>
      </c>
      <c r="B315" s="1269" t="s">
        <v>744</v>
      </c>
      <c r="C315" s="1269">
        <f>Cover!G$27</f>
        <v>2020</v>
      </c>
      <c r="D315" s="1269" t="s">
        <v>713</v>
      </c>
      <c r="E315" s="1263" t="s">
        <v>701</v>
      </c>
      <c r="F315" s="1269" t="s">
        <v>777</v>
      </c>
      <c r="G315" s="1267">
        <f>IF(ISNUMBER('JQ2 Trade'!F36),IF('JQ2 Trade'!F36="","",'JQ2 Trade'!F36),"")</f>
        <v>142.18299999999999</v>
      </c>
      <c r="H315" s="1265" t="str">
        <f>IF('JQ2 Trade'!N36="","",'JQ2 Trade'!N36)</f>
        <v/>
      </c>
    </row>
    <row r="316" spans="1:8" x14ac:dyDescent="0.2">
      <c r="A316" s="1267" t="str">
        <f>Cover!$G$25</f>
        <v>NO</v>
      </c>
      <c r="B316" s="1269" t="s">
        <v>744</v>
      </c>
      <c r="C316" s="1269">
        <f>Cover!G$27</f>
        <v>2020</v>
      </c>
      <c r="D316" s="1269" t="s">
        <v>713</v>
      </c>
      <c r="E316" s="1263" t="s">
        <v>745</v>
      </c>
      <c r="F316" s="1269" t="s">
        <v>777</v>
      </c>
      <c r="G316" s="1267">
        <f>IF(ISNUMBER('JQ2 Trade'!F37),IF('JQ2 Trade'!F37="","",'JQ2 Trade'!F37),"")</f>
        <v>69.658000000000001</v>
      </c>
      <c r="H316" s="1265" t="str">
        <f>IF('JQ2 Trade'!N37="","",'JQ2 Trade'!N37)</f>
        <v/>
      </c>
    </row>
    <row r="317" spans="1:8" x14ac:dyDescent="0.2">
      <c r="A317" s="1267" t="str">
        <f>Cover!$G$25</f>
        <v>NO</v>
      </c>
      <c r="B317" s="1269" t="s">
        <v>744</v>
      </c>
      <c r="C317" s="1269">
        <f>Cover!G$27</f>
        <v>2020</v>
      </c>
      <c r="D317" s="1269" t="s">
        <v>713</v>
      </c>
      <c r="E317" s="1263" t="s">
        <v>749</v>
      </c>
      <c r="F317" s="1269" t="s">
        <v>777</v>
      </c>
      <c r="G317" s="1267">
        <f>IF(ISNUMBER('JQ2 Trade'!F38),IF('JQ2 Trade'!F38="","",'JQ2 Trade'!F38),"")</f>
        <v>72.525000000000006</v>
      </c>
      <c r="H317" s="1265" t="str">
        <f>IF('JQ2 Trade'!N38="","",'JQ2 Trade'!N38)</f>
        <v/>
      </c>
    </row>
    <row r="318" spans="1:8" x14ac:dyDescent="0.2">
      <c r="A318" s="1267" t="str">
        <f>Cover!$G$25</f>
        <v>NO</v>
      </c>
      <c r="B318" s="1269" t="s">
        <v>744</v>
      </c>
      <c r="C318" s="1269">
        <f>Cover!G$27</f>
        <v>2020</v>
      </c>
      <c r="D318" s="1269" t="s">
        <v>713</v>
      </c>
      <c r="E318" s="1263" t="s">
        <v>758</v>
      </c>
      <c r="F318" s="1269" t="s">
        <v>777</v>
      </c>
      <c r="G318" s="1267">
        <f>IF(ISNUMBER('JQ2 Trade'!F39),IF('JQ2 Trade'!F39="","",'JQ2 Trade'!F39),"")</f>
        <v>8.6539999999999999</v>
      </c>
      <c r="H318" s="1265" t="str">
        <f>IF('JQ2 Trade'!N39="","",'JQ2 Trade'!N39)</f>
        <v/>
      </c>
    </row>
    <row r="319" spans="1:8" x14ac:dyDescent="0.2">
      <c r="A319" s="1267" t="str">
        <f>Cover!$G$25</f>
        <v>NO</v>
      </c>
      <c r="B319" s="1269" t="s">
        <v>744</v>
      </c>
      <c r="C319" s="1269">
        <f>Cover!G$27</f>
        <v>2020</v>
      </c>
      <c r="D319" s="1269" t="s">
        <v>714</v>
      </c>
      <c r="E319" s="1263" t="s">
        <v>701</v>
      </c>
      <c r="F319" s="1269" t="s">
        <v>777</v>
      </c>
      <c r="G319" s="1267">
        <f>IF(ISNUMBER('JQ2 Trade'!F40),IF('JQ2 Trade'!F40="","",'JQ2 Trade'!F40),"")</f>
        <v>76.900999999999996</v>
      </c>
      <c r="H319" s="1265" t="str">
        <f>IF('JQ2 Trade'!N40="","",'JQ2 Trade'!N40)</f>
        <v/>
      </c>
    </row>
    <row r="320" spans="1:8" x14ac:dyDescent="0.2">
      <c r="A320" s="1267" t="str">
        <f>Cover!$G$25</f>
        <v>NO</v>
      </c>
      <c r="B320" s="1269" t="s">
        <v>744</v>
      </c>
      <c r="C320" s="1269">
        <f>Cover!G$27</f>
        <v>2020</v>
      </c>
      <c r="D320" s="1269" t="s">
        <v>715</v>
      </c>
      <c r="E320" s="1263" t="s">
        <v>701</v>
      </c>
      <c r="F320" s="1269" t="s">
        <v>777</v>
      </c>
      <c r="G320" s="1267">
        <f>IF(ISNUMBER('JQ2 Trade'!F41),IF('JQ2 Trade'!F41="","",'JQ2 Trade'!F41),"")</f>
        <v>55.03</v>
      </c>
      <c r="H320" s="1265" t="str">
        <f>IF('JQ2 Trade'!N41="","",'JQ2 Trade'!N41)</f>
        <v/>
      </c>
    </row>
    <row r="321" spans="1:8" x14ac:dyDescent="0.2">
      <c r="A321" s="1267" t="str">
        <f>Cover!$G$25</f>
        <v>NO</v>
      </c>
      <c r="B321" s="1269" t="s">
        <v>744</v>
      </c>
      <c r="C321" s="1269">
        <f>Cover!G$27</f>
        <v>2020</v>
      </c>
      <c r="D321" s="1269" t="s">
        <v>716</v>
      </c>
      <c r="E321" s="1263" t="s">
        <v>701</v>
      </c>
      <c r="F321" s="1269" t="s">
        <v>777</v>
      </c>
      <c r="G321" s="1267">
        <f>IF(ISNUMBER('JQ2 Trade'!F42),IF('JQ2 Trade'!F42="","",'JQ2 Trade'!F42),"")</f>
        <v>124.77</v>
      </c>
      <c r="H321" s="1265" t="str">
        <f>IF('JQ2 Trade'!N42="","",'JQ2 Trade'!N42)</f>
        <v/>
      </c>
    </row>
    <row r="322" spans="1:8" x14ac:dyDescent="0.2">
      <c r="A322" s="1267" t="str">
        <f>Cover!$G$25</f>
        <v>NO</v>
      </c>
      <c r="B322" s="1269" t="s">
        <v>744</v>
      </c>
      <c r="C322" s="1269">
        <f>Cover!G$27</f>
        <v>2020</v>
      </c>
      <c r="D322" s="1269" t="s">
        <v>717</v>
      </c>
      <c r="E322" s="1263" t="s">
        <v>701</v>
      </c>
      <c r="F322" s="1269" t="s">
        <v>777</v>
      </c>
      <c r="G322" s="1267">
        <f>IF(ISNUMBER('JQ2 Trade'!F43),IF('JQ2 Trade'!F43="","",'JQ2 Trade'!F43),"")</f>
        <v>12.028</v>
      </c>
      <c r="H322" s="1265" t="str">
        <f>IF('JQ2 Trade'!N43="","",'JQ2 Trade'!N43)</f>
        <v/>
      </c>
    </row>
    <row r="323" spans="1:8" x14ac:dyDescent="0.2">
      <c r="A323" s="1267" t="str">
        <f>Cover!$G$25</f>
        <v>NO</v>
      </c>
      <c r="B323" s="1269" t="s">
        <v>744</v>
      </c>
      <c r="C323" s="1269">
        <f>Cover!G$27</f>
        <v>2020</v>
      </c>
      <c r="D323" s="1269" t="s">
        <v>718</v>
      </c>
      <c r="E323" s="1263" t="s">
        <v>701</v>
      </c>
      <c r="F323" s="1269" t="s">
        <v>777</v>
      </c>
      <c r="G323" s="1267">
        <f>IF(ISNUMBER('JQ2 Trade'!F44),IF('JQ2 Trade'!F44="","",'JQ2 Trade'!F44),"")</f>
        <v>108.40900000000001</v>
      </c>
      <c r="H323" s="1265" t="str">
        <f>IF('JQ2 Trade'!N44="","",'JQ2 Trade'!N44)</f>
        <v/>
      </c>
    </row>
    <row r="324" spans="1:8" x14ac:dyDescent="0.2">
      <c r="A324" s="1267" t="str">
        <f>Cover!$G$25</f>
        <v>NO</v>
      </c>
      <c r="B324" s="1269" t="s">
        <v>744</v>
      </c>
      <c r="C324" s="1269">
        <f>Cover!G$27</f>
        <v>2020</v>
      </c>
      <c r="D324" s="1269" t="s">
        <v>719</v>
      </c>
      <c r="E324" s="1263" t="s">
        <v>701</v>
      </c>
      <c r="F324" s="1269" t="s">
        <v>777</v>
      </c>
      <c r="G324" s="1267">
        <f>IF(ISNUMBER('JQ2 Trade'!F45),IF('JQ2 Trade'!F45="","",'JQ2 Trade'!F45),"")</f>
        <v>4.3330000000000002</v>
      </c>
      <c r="H324" s="1265" t="str">
        <f>IF('JQ2 Trade'!N45="","",'JQ2 Trade'!N45)</f>
        <v/>
      </c>
    </row>
    <row r="325" spans="1:8" x14ac:dyDescent="0.2">
      <c r="A325" s="1267" t="str">
        <f>Cover!$G$25</f>
        <v>NO</v>
      </c>
      <c r="B325" s="1269" t="s">
        <v>744</v>
      </c>
      <c r="C325" s="1269">
        <f>Cover!G$27</f>
        <v>2020</v>
      </c>
      <c r="D325" s="1269" t="s">
        <v>720</v>
      </c>
      <c r="E325" s="1263" t="s">
        <v>701</v>
      </c>
      <c r="F325" s="1269" t="s">
        <v>779</v>
      </c>
      <c r="G325" s="1267">
        <f>IF(ISNUMBER('JQ2 Trade'!F46),IF('JQ2 Trade'!F46="","",'JQ2 Trade'!F46),"")</f>
        <v>68.347999999999999</v>
      </c>
      <c r="H325" s="1265" t="str">
        <f>IF('JQ2 Trade'!N46="","",'JQ2 Trade'!N46)</f>
        <v/>
      </c>
    </row>
    <row r="326" spans="1:8" x14ac:dyDescent="0.2">
      <c r="A326" s="1267" t="str">
        <f>Cover!$G$25</f>
        <v>NO</v>
      </c>
      <c r="B326" s="1269" t="s">
        <v>744</v>
      </c>
      <c r="C326" s="1269">
        <f>Cover!G$27</f>
        <v>2020</v>
      </c>
      <c r="D326" s="1269" t="s">
        <v>721</v>
      </c>
      <c r="E326" s="1263" t="s">
        <v>701</v>
      </c>
      <c r="F326" s="1269" t="s">
        <v>779</v>
      </c>
      <c r="G326" s="1267">
        <f>IF(ISNUMBER('JQ2 Trade'!F47),IF('JQ2 Trade'!F47="","",'JQ2 Trade'!F47),"")</f>
        <v>7.3999999999999996E-2</v>
      </c>
      <c r="H326" s="1265" t="str">
        <f>IF('JQ2 Trade'!N47="","",'JQ2 Trade'!N47)</f>
        <v/>
      </c>
    </row>
    <row r="327" spans="1:8" x14ac:dyDescent="0.2">
      <c r="A327" s="1267" t="str">
        <f>Cover!$G$25</f>
        <v>NO</v>
      </c>
      <c r="B327" s="1269" t="s">
        <v>744</v>
      </c>
      <c r="C327" s="1269">
        <f>Cover!G$27</f>
        <v>2020</v>
      </c>
      <c r="D327" s="1269" t="s">
        <v>722</v>
      </c>
      <c r="E327" s="1263" t="s">
        <v>701</v>
      </c>
      <c r="F327" s="1269" t="s">
        <v>779</v>
      </c>
      <c r="G327" s="1267">
        <f>IF(ISNUMBER('JQ2 Trade'!F48),IF('JQ2 Trade'!F48="","",'JQ2 Trade'!F48),"")</f>
        <v>68.272000000000006</v>
      </c>
      <c r="H327" s="1265" t="str">
        <f>IF('JQ2 Trade'!N48="","",'JQ2 Trade'!N48)</f>
        <v/>
      </c>
    </row>
    <row r="328" spans="1:8" x14ac:dyDescent="0.2">
      <c r="A328" s="1267" t="str">
        <f>Cover!$G$25</f>
        <v>NO</v>
      </c>
      <c r="B328" s="1269" t="s">
        <v>744</v>
      </c>
      <c r="C328" s="1269">
        <f>Cover!G$27</f>
        <v>2020</v>
      </c>
      <c r="D328" s="1269" t="s">
        <v>723</v>
      </c>
      <c r="E328" s="1263" t="s">
        <v>701</v>
      </c>
      <c r="F328" s="1269" t="s">
        <v>779</v>
      </c>
      <c r="G328" s="1267">
        <f>IF(ISNUMBER('JQ2 Trade'!F49),IF('JQ2 Trade'!F49="","",'JQ2 Trade'!F49),"")</f>
        <v>62.795000000000002</v>
      </c>
      <c r="H328" s="1265" t="str">
        <f>IF('JQ2 Trade'!N49="","",'JQ2 Trade'!N49)</f>
        <v/>
      </c>
    </row>
    <row r="329" spans="1:8" x14ac:dyDescent="0.2">
      <c r="A329" s="1267" t="str">
        <f>Cover!$G$25</f>
        <v>NO</v>
      </c>
      <c r="B329" s="1269" t="s">
        <v>744</v>
      </c>
      <c r="C329" s="1269">
        <f>Cover!G$27</f>
        <v>2020</v>
      </c>
      <c r="D329" s="1269" t="s">
        <v>724</v>
      </c>
      <c r="E329" s="1263" t="s">
        <v>701</v>
      </c>
      <c r="F329" s="1269" t="s">
        <v>779</v>
      </c>
      <c r="G329" s="1267">
        <f>IF(ISNUMBER('JQ2 Trade'!F50),IF('JQ2 Trade'!F50="","",'JQ2 Trade'!F50),"")</f>
        <v>62.795000000000002</v>
      </c>
      <c r="H329" s="1265" t="str">
        <f>IF('JQ2 Trade'!N50="","",'JQ2 Trade'!N50)</f>
        <v/>
      </c>
    </row>
    <row r="330" spans="1:8" x14ac:dyDescent="0.2">
      <c r="A330" s="1267" t="str">
        <f>Cover!$G$25</f>
        <v>NO</v>
      </c>
      <c r="B330" s="1269" t="s">
        <v>744</v>
      </c>
      <c r="C330" s="1269">
        <f>Cover!G$27</f>
        <v>2020</v>
      </c>
      <c r="D330" s="1269" t="s">
        <v>725</v>
      </c>
      <c r="E330" s="1263" t="s">
        <v>701</v>
      </c>
      <c r="F330" s="1269" t="s">
        <v>779</v>
      </c>
      <c r="G330" s="1267">
        <f>IF(ISNUMBER('JQ2 Trade'!F51),IF('JQ2 Trade'!F51="","",'JQ2 Trade'!F51),"")</f>
        <v>5.4770000000000003</v>
      </c>
      <c r="H330" s="1265" t="str">
        <f>IF('JQ2 Trade'!N51="","",'JQ2 Trade'!N51)</f>
        <v/>
      </c>
    </row>
    <row r="331" spans="1:8" x14ac:dyDescent="0.2">
      <c r="A331" s="1267" t="str">
        <f>Cover!$G$25</f>
        <v>NO</v>
      </c>
      <c r="B331" s="1269" t="s">
        <v>744</v>
      </c>
      <c r="C331" s="1269">
        <f>Cover!G$27</f>
        <v>2020</v>
      </c>
      <c r="D331" s="1269" t="s">
        <v>726</v>
      </c>
      <c r="E331" s="1263" t="s">
        <v>701</v>
      </c>
      <c r="F331" s="1269" t="s">
        <v>779</v>
      </c>
      <c r="G331" s="1267">
        <f>IF(ISNUMBER('JQ2 Trade'!F52),IF('JQ2 Trade'!F52="","",'JQ2 Trade'!F52),"")</f>
        <v>2E-3</v>
      </c>
      <c r="H331" s="1265" t="str">
        <f>IF('JQ2 Trade'!N52="","",'JQ2 Trade'!N52)</f>
        <v/>
      </c>
    </row>
    <row r="332" spans="1:8" x14ac:dyDescent="0.2">
      <c r="A332" s="1267" t="str">
        <f>Cover!$G$25</f>
        <v>NO</v>
      </c>
      <c r="B332" s="1269" t="s">
        <v>744</v>
      </c>
      <c r="C332" s="1269">
        <f>Cover!G$27</f>
        <v>2020</v>
      </c>
      <c r="D332" s="1269" t="s">
        <v>727</v>
      </c>
      <c r="E332" s="1263" t="s">
        <v>701</v>
      </c>
      <c r="F332" s="1269" t="s">
        <v>779</v>
      </c>
      <c r="G332" s="1267">
        <f>IF(ISNUMBER('JQ2 Trade'!F53),IF('JQ2 Trade'!F53="","",'JQ2 Trade'!F53),"")</f>
        <v>1.8979999999999999</v>
      </c>
      <c r="H332" s="1265" t="str">
        <f>IF('JQ2 Trade'!N53="","",'JQ2 Trade'!N53)</f>
        <v/>
      </c>
    </row>
    <row r="333" spans="1:8" x14ac:dyDescent="0.2">
      <c r="A333" s="1267" t="str">
        <f>Cover!$G$25</f>
        <v>NO</v>
      </c>
      <c r="B333" s="1269" t="s">
        <v>744</v>
      </c>
      <c r="C333" s="1269">
        <f>Cover!G$27</f>
        <v>2020</v>
      </c>
      <c r="D333" s="1269" t="s">
        <v>728</v>
      </c>
      <c r="E333" s="1263" t="s">
        <v>701</v>
      </c>
      <c r="F333" s="1269" t="s">
        <v>779</v>
      </c>
      <c r="G333" s="1267">
        <f>IF(ISNUMBER('JQ2 Trade'!F54),IF('JQ2 Trade'!F54="","",'JQ2 Trade'!F54),"")</f>
        <v>0.26500000000000001</v>
      </c>
      <c r="H333" s="1265" t="str">
        <f>IF('JQ2 Trade'!N54="","",'JQ2 Trade'!N54)</f>
        <v/>
      </c>
    </row>
    <row r="334" spans="1:8" x14ac:dyDescent="0.2">
      <c r="A334" s="1267" t="str">
        <f>Cover!$G$25</f>
        <v>NO</v>
      </c>
      <c r="B334" s="1269" t="s">
        <v>744</v>
      </c>
      <c r="C334" s="1269">
        <f>Cover!G$27</f>
        <v>2020</v>
      </c>
      <c r="D334" s="1269" t="s">
        <v>729</v>
      </c>
      <c r="E334" s="1263" t="s">
        <v>701</v>
      </c>
      <c r="F334" s="1269" t="s">
        <v>779</v>
      </c>
      <c r="G334" s="1267">
        <f>IF(ISNUMBER('JQ2 Trade'!F55),IF('JQ2 Trade'!F55="","",'JQ2 Trade'!F55),"")</f>
        <v>1.633</v>
      </c>
      <c r="H334" s="1265" t="str">
        <f>IF('JQ2 Trade'!N55="","",'JQ2 Trade'!N55)</f>
        <v/>
      </c>
    </row>
    <row r="335" spans="1:8" x14ac:dyDescent="0.2">
      <c r="A335" s="1267" t="str">
        <f>Cover!$G$25</f>
        <v>NO</v>
      </c>
      <c r="B335" s="1269" t="s">
        <v>744</v>
      </c>
      <c r="C335" s="1269">
        <f>Cover!G$27</f>
        <v>2020</v>
      </c>
      <c r="D335" s="1269" t="s">
        <v>730</v>
      </c>
      <c r="E335" s="1263" t="s">
        <v>701</v>
      </c>
      <c r="F335" s="1269" t="s">
        <v>779</v>
      </c>
      <c r="G335" s="1267">
        <f>IF(ISNUMBER('JQ2 Trade'!F56),IF('JQ2 Trade'!F56="","",'JQ2 Trade'!F56),"")</f>
        <v>20.260000000000002</v>
      </c>
      <c r="H335" s="1265" t="str">
        <f>IF('JQ2 Trade'!N56="","",'JQ2 Trade'!N56)</f>
        <v/>
      </c>
    </row>
    <row r="336" spans="1:8" x14ac:dyDescent="0.2">
      <c r="A336" s="1267" t="str">
        <f>Cover!$G$25</f>
        <v>NO</v>
      </c>
      <c r="B336" s="1269" t="s">
        <v>744</v>
      </c>
      <c r="C336" s="1269">
        <f>Cover!G$27</f>
        <v>2020</v>
      </c>
      <c r="D336" s="1269" t="s">
        <v>731</v>
      </c>
      <c r="E336" s="1263" t="s">
        <v>701</v>
      </c>
      <c r="F336" s="1269" t="s">
        <v>779</v>
      </c>
      <c r="G336" s="1267">
        <f>IF(ISNUMBER('JQ2 Trade'!F57),IF('JQ2 Trade'!F57="","",'JQ2 Trade'!F57),"")</f>
        <v>301.88</v>
      </c>
      <c r="H336" s="1265" t="str">
        <f>IF('JQ2 Trade'!N57="","",'JQ2 Trade'!N57)</f>
        <v/>
      </c>
    </row>
    <row r="337" spans="1:8" x14ac:dyDescent="0.2">
      <c r="A337" s="1267" t="str">
        <f>Cover!$G$25</f>
        <v>NO</v>
      </c>
      <c r="B337" s="1269" t="s">
        <v>744</v>
      </c>
      <c r="C337" s="1269">
        <f>Cover!G$27</f>
        <v>2020</v>
      </c>
      <c r="D337" s="1269" t="s">
        <v>732</v>
      </c>
      <c r="E337" s="1263" t="s">
        <v>701</v>
      </c>
      <c r="F337" s="1269" t="s">
        <v>779</v>
      </c>
      <c r="G337" s="1267">
        <f>IF(ISNUMBER('JQ2 Trade'!F58),IF('JQ2 Trade'!F58="","",'JQ2 Trade'!F58),"")</f>
        <v>129.328</v>
      </c>
      <c r="H337" s="1265" t="str">
        <f>IF('JQ2 Trade'!N58="","",'JQ2 Trade'!N58)</f>
        <v/>
      </c>
    </row>
    <row r="338" spans="1:8" x14ac:dyDescent="0.2">
      <c r="A338" s="1267" t="str">
        <f>Cover!$G$25</f>
        <v>NO</v>
      </c>
      <c r="B338" s="1269" t="s">
        <v>744</v>
      </c>
      <c r="C338" s="1269">
        <f>Cover!G$27</f>
        <v>2020</v>
      </c>
      <c r="D338" s="1269" t="s">
        <v>733</v>
      </c>
      <c r="E338" s="1263" t="s">
        <v>701</v>
      </c>
      <c r="F338" s="1269" t="s">
        <v>779</v>
      </c>
      <c r="G338" s="1267">
        <f>IF(ISNUMBER('JQ2 Trade'!F59),IF('JQ2 Trade'!F59="","",'JQ2 Trade'!F59),"")</f>
        <v>28.106000000000002</v>
      </c>
      <c r="H338" s="1265" t="str">
        <f>IF('JQ2 Trade'!N59="","",'JQ2 Trade'!N59)</f>
        <v/>
      </c>
    </row>
    <row r="339" spans="1:8" x14ac:dyDescent="0.2">
      <c r="A339" s="1267" t="str">
        <f>Cover!$G$25</f>
        <v>NO</v>
      </c>
      <c r="B339" s="1269" t="s">
        <v>744</v>
      </c>
      <c r="C339" s="1269">
        <f>Cover!G$27</f>
        <v>2020</v>
      </c>
      <c r="D339" s="1269" t="s">
        <v>734</v>
      </c>
      <c r="E339" s="1263" t="s">
        <v>701</v>
      </c>
      <c r="F339" s="1269" t="s">
        <v>779</v>
      </c>
      <c r="G339" s="1267">
        <f>IF(ISNUMBER('JQ2 Trade'!F60),IF('JQ2 Trade'!F60="","",'JQ2 Trade'!F60),"")</f>
        <v>2.887</v>
      </c>
      <c r="H339" s="1265" t="str">
        <f>IF('JQ2 Trade'!N60="","",'JQ2 Trade'!N60)</f>
        <v/>
      </c>
    </row>
    <row r="340" spans="1:8" x14ac:dyDescent="0.2">
      <c r="A340" s="1267" t="str">
        <f>Cover!$G$25</f>
        <v>NO</v>
      </c>
      <c r="B340" s="1269" t="s">
        <v>744</v>
      </c>
      <c r="C340" s="1269">
        <f>Cover!G$27</f>
        <v>2020</v>
      </c>
      <c r="D340" s="1269" t="s">
        <v>735</v>
      </c>
      <c r="E340" s="1263" t="s">
        <v>701</v>
      </c>
      <c r="F340" s="1269" t="s">
        <v>779</v>
      </c>
      <c r="G340" s="1267">
        <f>IF(ISNUMBER('JQ2 Trade'!F61),IF('JQ2 Trade'!F61="","",'JQ2 Trade'!F61),"")</f>
        <v>65.762</v>
      </c>
      <c r="H340" s="1265" t="str">
        <f>IF('JQ2 Trade'!N61="","",'JQ2 Trade'!N61)</f>
        <v/>
      </c>
    </row>
    <row r="341" spans="1:8" x14ac:dyDescent="0.2">
      <c r="A341" s="1267" t="str">
        <f>Cover!$G$25</f>
        <v>NO</v>
      </c>
      <c r="B341" s="1269" t="s">
        <v>744</v>
      </c>
      <c r="C341" s="1269">
        <f>Cover!G$27</f>
        <v>2020</v>
      </c>
      <c r="D341" s="1269" t="s">
        <v>736</v>
      </c>
      <c r="E341" s="1263" t="s">
        <v>701</v>
      </c>
      <c r="F341" s="1269" t="s">
        <v>779</v>
      </c>
      <c r="G341" s="1267">
        <f>IF(ISNUMBER('JQ2 Trade'!F62),IF('JQ2 Trade'!F62="","",'JQ2 Trade'!F62),"")</f>
        <v>32.573</v>
      </c>
      <c r="H341" s="1265" t="str">
        <f>IF('JQ2 Trade'!N62="","",'JQ2 Trade'!N62)</f>
        <v/>
      </c>
    </row>
    <row r="342" spans="1:8" x14ac:dyDescent="0.2">
      <c r="A342" s="1267" t="str">
        <f>Cover!$G$25</f>
        <v>NO</v>
      </c>
      <c r="B342" s="1269" t="s">
        <v>744</v>
      </c>
      <c r="C342" s="1269">
        <f>Cover!G$27</f>
        <v>2020</v>
      </c>
      <c r="D342" s="1269" t="s">
        <v>737</v>
      </c>
      <c r="E342" s="1263" t="s">
        <v>701</v>
      </c>
      <c r="F342" s="1269" t="s">
        <v>779</v>
      </c>
      <c r="G342" s="1267">
        <f>IF(ISNUMBER('JQ2 Trade'!F63),IF('JQ2 Trade'!F63="","",'JQ2 Trade'!F63),"")</f>
        <v>8.7520000000000007</v>
      </c>
      <c r="H342" s="1265" t="str">
        <f>IF('JQ2 Trade'!N63="","",'JQ2 Trade'!N63)</f>
        <v/>
      </c>
    </row>
    <row r="343" spans="1:8" x14ac:dyDescent="0.2">
      <c r="A343" s="1267" t="str">
        <f>Cover!$G$25</f>
        <v>NO</v>
      </c>
      <c r="B343" s="1269" t="s">
        <v>744</v>
      </c>
      <c r="C343" s="1269">
        <f>Cover!G$27</f>
        <v>2020</v>
      </c>
      <c r="D343" s="1269" t="s">
        <v>738</v>
      </c>
      <c r="E343" s="1263" t="s">
        <v>701</v>
      </c>
      <c r="F343" s="1269" t="s">
        <v>779</v>
      </c>
      <c r="G343" s="1267">
        <f>IF(ISNUMBER('JQ2 Trade'!F64),IF('JQ2 Trade'!F64="","",'JQ2 Trade'!F64),"")</f>
        <v>161.904</v>
      </c>
      <c r="H343" s="1265" t="str">
        <f>IF('JQ2 Trade'!N64="","",'JQ2 Trade'!N64)</f>
        <v/>
      </c>
    </row>
    <row r="344" spans="1:8" x14ac:dyDescent="0.2">
      <c r="A344" s="1267" t="str">
        <f>Cover!$G$25</f>
        <v>NO</v>
      </c>
      <c r="B344" s="1269" t="s">
        <v>744</v>
      </c>
      <c r="C344" s="1269">
        <f>Cover!G$27</f>
        <v>2020</v>
      </c>
      <c r="D344" s="1269" t="s">
        <v>739</v>
      </c>
      <c r="E344" s="1263" t="s">
        <v>701</v>
      </c>
      <c r="F344" s="1269" t="s">
        <v>779</v>
      </c>
      <c r="G344" s="1267">
        <f>IF(ISNUMBER('JQ2 Trade'!F65),IF('JQ2 Trade'!F65="","",'JQ2 Trade'!F65),"")</f>
        <v>103.58</v>
      </c>
      <c r="H344" s="1265" t="str">
        <f>IF('JQ2 Trade'!N65="","",'JQ2 Trade'!N65)</f>
        <v/>
      </c>
    </row>
    <row r="345" spans="1:8" x14ac:dyDescent="0.2">
      <c r="A345" s="1267" t="str">
        <f>Cover!$G$25</f>
        <v>NO</v>
      </c>
      <c r="B345" s="1269" t="s">
        <v>744</v>
      </c>
      <c r="C345" s="1269">
        <f>Cover!G$27</f>
        <v>2020</v>
      </c>
      <c r="D345" s="1269" t="s">
        <v>740</v>
      </c>
      <c r="E345" s="1263" t="s">
        <v>701</v>
      </c>
      <c r="F345" s="1269" t="s">
        <v>779</v>
      </c>
      <c r="G345" s="1267">
        <f>IF(ISNUMBER('JQ2 Trade'!F66),IF('JQ2 Trade'!F66="","",'JQ2 Trade'!F66),"")</f>
        <v>37.631</v>
      </c>
      <c r="H345" s="1265" t="str">
        <f>IF('JQ2 Trade'!N66="","",'JQ2 Trade'!N66)</f>
        <v/>
      </c>
    </row>
    <row r="346" spans="1:8" x14ac:dyDescent="0.2">
      <c r="A346" s="1267" t="str">
        <f>Cover!$G$25</f>
        <v>NO</v>
      </c>
      <c r="B346" s="1269" t="s">
        <v>744</v>
      </c>
      <c r="C346" s="1269">
        <f>Cover!G$27</f>
        <v>2020</v>
      </c>
      <c r="D346" s="1269" t="s">
        <v>741</v>
      </c>
      <c r="E346" s="1263" t="s">
        <v>701</v>
      </c>
      <c r="F346" s="1269" t="s">
        <v>779</v>
      </c>
      <c r="G346" s="1267">
        <f>IF(ISNUMBER('JQ2 Trade'!F67),IF('JQ2 Trade'!F67="","",'JQ2 Trade'!F67),"")</f>
        <v>18.861000000000001</v>
      </c>
      <c r="H346" s="1265" t="str">
        <f>IF('JQ2 Trade'!N67="","",'JQ2 Trade'!N67)</f>
        <v/>
      </c>
    </row>
    <row r="347" spans="1:8" x14ac:dyDescent="0.2">
      <c r="A347" s="1267" t="str">
        <f>Cover!$G$25</f>
        <v>NO</v>
      </c>
      <c r="B347" s="1269" t="s">
        <v>744</v>
      </c>
      <c r="C347" s="1269">
        <f>Cover!G$27</f>
        <v>2020</v>
      </c>
      <c r="D347" s="1269" t="s">
        <v>742</v>
      </c>
      <c r="E347" s="1263" t="s">
        <v>701</v>
      </c>
      <c r="F347" s="1269" t="s">
        <v>779</v>
      </c>
      <c r="G347" s="1267">
        <f>IF(ISNUMBER('JQ2 Trade'!F68),IF('JQ2 Trade'!F68="","",'JQ2 Trade'!F68),"")</f>
        <v>1.8320000000000001</v>
      </c>
      <c r="H347" s="1265" t="str">
        <f>IF('JQ2 Trade'!N68="","",'JQ2 Trade'!N68)</f>
        <v/>
      </c>
    </row>
    <row r="348" spans="1:8" x14ac:dyDescent="0.2">
      <c r="A348" s="1267" t="str">
        <f>Cover!$G$25</f>
        <v>NO</v>
      </c>
      <c r="B348" s="1269" t="s">
        <v>744</v>
      </c>
      <c r="C348" s="1269">
        <f>Cover!G$27</f>
        <v>2020</v>
      </c>
      <c r="D348" s="1269" t="s">
        <v>743</v>
      </c>
      <c r="E348" s="1263" t="s">
        <v>701</v>
      </c>
      <c r="F348" s="1269" t="s">
        <v>779</v>
      </c>
      <c r="G348" s="1267">
        <f>IF(ISNUMBER('JQ2 Trade'!F69),IF('JQ2 Trade'!F69="","",'JQ2 Trade'!F69),"")</f>
        <v>1.8959999999999999</v>
      </c>
      <c r="H348" s="1265" t="str">
        <f>IF('JQ2 Trade'!N69="","",'JQ2 Trade'!N69)</f>
        <v/>
      </c>
    </row>
    <row r="349" spans="1:8" x14ac:dyDescent="0.2">
      <c r="A349" s="1267" t="str">
        <f>Cover!$G$25</f>
        <v>NO</v>
      </c>
      <c r="B349" s="1269" t="s">
        <v>744</v>
      </c>
      <c r="C349" s="1269">
        <f>Cover!G$27</f>
        <v>2020</v>
      </c>
      <c r="D349" s="1269" t="s">
        <v>689</v>
      </c>
      <c r="E349" s="1263" t="s">
        <v>701</v>
      </c>
      <c r="F349" s="1269" t="s">
        <v>778</v>
      </c>
      <c r="G349" s="1267">
        <f>IF(ISNUMBER('JQ2 Trade'!G11),IF('JQ2 Trade'!G11="","",'JQ2 Trade'!G11),"")</f>
        <v>384530</v>
      </c>
      <c r="H349" s="1265" t="str">
        <f>IF('JQ2 Trade'!O11="","",'JQ2 Trade'!O11)</f>
        <v/>
      </c>
    </row>
    <row r="350" spans="1:8" x14ac:dyDescent="0.2">
      <c r="A350" s="1267" t="str">
        <f>Cover!$G$25</f>
        <v>NO</v>
      </c>
      <c r="B350" s="1269" t="s">
        <v>744</v>
      </c>
      <c r="C350" s="1269">
        <f>Cover!G$27</f>
        <v>2020</v>
      </c>
      <c r="D350" s="1269" t="s">
        <v>690</v>
      </c>
      <c r="E350" s="1263" t="s">
        <v>701</v>
      </c>
      <c r="F350" s="1269" t="s">
        <v>778</v>
      </c>
      <c r="G350" s="1267">
        <f>IF(ISNUMBER('JQ2 Trade'!G12),IF('JQ2 Trade'!G12="","",'JQ2 Trade'!G12),"")</f>
        <v>139023</v>
      </c>
      <c r="H350" s="1265" t="str">
        <f>IF('JQ2 Trade'!O12="","",'JQ2 Trade'!O12)</f>
        <v/>
      </c>
    </row>
    <row r="351" spans="1:8" x14ac:dyDescent="0.2">
      <c r="A351" s="1267" t="str">
        <f>Cover!$G$25</f>
        <v>NO</v>
      </c>
      <c r="B351" s="1269" t="s">
        <v>744</v>
      </c>
      <c r="C351" s="1269">
        <f>Cover!G$27</f>
        <v>2020</v>
      </c>
      <c r="D351" s="1269" t="s">
        <v>690</v>
      </c>
      <c r="E351" s="1263" t="s">
        <v>745</v>
      </c>
      <c r="F351" s="1269" t="s">
        <v>778</v>
      </c>
      <c r="G351" s="1267">
        <f>IF(ISNUMBER('JQ2 Trade'!G13),IF('JQ2 Trade'!G13="","",'JQ2 Trade'!G13),"")</f>
        <v>6346</v>
      </c>
      <c r="H351" s="1265" t="str">
        <f>IF('JQ2 Trade'!O13="","",'JQ2 Trade'!O13)</f>
        <v/>
      </c>
    </row>
    <row r="352" spans="1:8" x14ac:dyDescent="0.2">
      <c r="A352" s="1267" t="str">
        <f>Cover!$G$25</f>
        <v>NO</v>
      </c>
      <c r="B352" s="1269" t="s">
        <v>744</v>
      </c>
      <c r="C352" s="1269">
        <f>Cover!G$27</f>
        <v>2020</v>
      </c>
      <c r="D352" s="1269" t="s">
        <v>690</v>
      </c>
      <c r="E352" s="1263" t="s">
        <v>749</v>
      </c>
      <c r="F352" s="1269" t="s">
        <v>778</v>
      </c>
      <c r="G352" s="1267">
        <f>IF(ISNUMBER('JQ2 Trade'!G14),IF('JQ2 Trade'!G14="","",'JQ2 Trade'!G14),"")</f>
        <v>132677</v>
      </c>
      <c r="H352" s="1265" t="str">
        <f>IF('JQ2 Trade'!O14="","",'JQ2 Trade'!O14)</f>
        <v/>
      </c>
    </row>
    <row r="353" spans="1:8" x14ac:dyDescent="0.2">
      <c r="A353" s="1267" t="str">
        <f>Cover!$G$25</f>
        <v>NO</v>
      </c>
      <c r="B353" s="1269" t="s">
        <v>744</v>
      </c>
      <c r="C353" s="1269">
        <f>Cover!G$27</f>
        <v>2020</v>
      </c>
      <c r="D353" s="1269" t="s">
        <v>691</v>
      </c>
      <c r="E353" s="1263" t="s">
        <v>701</v>
      </c>
      <c r="F353" s="1269" t="s">
        <v>778</v>
      </c>
      <c r="G353" s="1267">
        <f>IF(ISNUMBER('JQ2 Trade'!G15),IF('JQ2 Trade'!G15="","",'JQ2 Trade'!G15),"")</f>
        <v>245507</v>
      </c>
      <c r="H353" s="1265" t="str">
        <f>IF('JQ2 Trade'!O15="","",'JQ2 Trade'!O15)</f>
        <v/>
      </c>
    </row>
    <row r="354" spans="1:8" x14ac:dyDescent="0.2">
      <c r="A354" s="1267" t="str">
        <f>Cover!$G$25</f>
        <v>NO</v>
      </c>
      <c r="B354" s="1269" t="s">
        <v>744</v>
      </c>
      <c r="C354" s="1269">
        <f>Cover!G$27</f>
        <v>2020</v>
      </c>
      <c r="D354" s="1269" t="s">
        <v>691</v>
      </c>
      <c r="E354" s="1263" t="s">
        <v>745</v>
      </c>
      <c r="F354" s="1269" t="s">
        <v>778</v>
      </c>
      <c r="G354" s="1267">
        <f>IF(ISNUMBER('JQ2 Trade'!G16),IF('JQ2 Trade'!G16="","",'JQ2 Trade'!G16),"")</f>
        <v>242330</v>
      </c>
      <c r="H354" s="1265" t="str">
        <f>IF('JQ2 Trade'!O16="","",'JQ2 Trade'!O16)</f>
        <v/>
      </c>
    </row>
    <row r="355" spans="1:8" x14ac:dyDescent="0.2">
      <c r="A355" s="1267" t="str">
        <f>Cover!$G$25</f>
        <v>NO</v>
      </c>
      <c r="B355" s="1269" t="s">
        <v>744</v>
      </c>
      <c r="C355" s="1269">
        <f>Cover!G$27</f>
        <v>2020</v>
      </c>
      <c r="D355" s="1269" t="s">
        <v>691</v>
      </c>
      <c r="E355" s="1263" t="s">
        <v>749</v>
      </c>
      <c r="F355" s="1269" t="s">
        <v>778</v>
      </c>
      <c r="G355" s="1267">
        <f>IF(ISNUMBER('JQ2 Trade'!G17),IF('JQ2 Trade'!G17="","",'JQ2 Trade'!G17),"")</f>
        <v>3177</v>
      </c>
      <c r="H355" s="1265" t="str">
        <f>IF('JQ2 Trade'!O17="","",'JQ2 Trade'!O17)</f>
        <v/>
      </c>
    </row>
    <row r="356" spans="1:8" x14ac:dyDescent="0.2">
      <c r="A356" s="1267" t="str">
        <f>Cover!$G$25</f>
        <v>NO</v>
      </c>
      <c r="B356" s="1269" t="s">
        <v>744</v>
      </c>
      <c r="C356" s="1269">
        <f>Cover!G$27</f>
        <v>2020</v>
      </c>
      <c r="D356" s="1269" t="s">
        <v>691</v>
      </c>
      <c r="E356" s="1263" t="s">
        <v>758</v>
      </c>
      <c r="F356" s="1269" t="s">
        <v>778</v>
      </c>
      <c r="G356" s="1267">
        <f>IF(ISNUMBER('JQ2 Trade'!G18),IF('JQ2 Trade'!G18="","",'JQ2 Trade'!G18),"")</f>
        <v>507</v>
      </c>
      <c r="H356" s="1265" t="str">
        <f>IF('JQ2 Trade'!O18="","",'JQ2 Trade'!O18)</f>
        <v/>
      </c>
    </row>
    <row r="357" spans="1:8" x14ac:dyDescent="0.2">
      <c r="A357" s="1267" t="str">
        <f>Cover!$G$25</f>
        <v>NO</v>
      </c>
      <c r="B357" s="1269" t="s">
        <v>744</v>
      </c>
      <c r="C357" s="1269">
        <f>Cover!G$27</f>
        <v>2020</v>
      </c>
      <c r="D357" s="1269" t="s">
        <v>702</v>
      </c>
      <c r="E357" s="1263" t="s">
        <v>701</v>
      </c>
      <c r="F357" s="1269" t="s">
        <v>778</v>
      </c>
      <c r="G357" s="1267">
        <f>IF(ISNUMBER('JQ2 Trade'!G19),IF('JQ2 Trade'!G19="","",'JQ2 Trade'!G19),"")</f>
        <v>273237</v>
      </c>
      <c r="H357" s="1265" t="str">
        <f>IF('JQ2 Trade'!O19="","",'JQ2 Trade'!O19)</f>
        <v/>
      </c>
    </row>
    <row r="358" spans="1:8" x14ac:dyDescent="0.2">
      <c r="A358" s="1267" t="str">
        <f>Cover!$G$25</f>
        <v>NO</v>
      </c>
      <c r="B358" s="1269" t="s">
        <v>744</v>
      </c>
      <c r="C358" s="1269">
        <f>Cover!G$27</f>
        <v>2020</v>
      </c>
      <c r="D358" s="1269" t="s">
        <v>703</v>
      </c>
      <c r="E358" s="1263" t="s">
        <v>701</v>
      </c>
      <c r="F358" s="1269" t="s">
        <v>778</v>
      </c>
      <c r="G358" s="1267">
        <f>IF(ISNUMBER('JQ2 Trade'!G20),IF('JQ2 Trade'!G20="","",'JQ2 Trade'!G20),"")</f>
        <v>346722</v>
      </c>
      <c r="H358" s="1265" t="str">
        <f>IF('JQ2 Trade'!O20="","",'JQ2 Trade'!O20)</f>
        <v/>
      </c>
    </row>
    <row r="359" spans="1:8" x14ac:dyDescent="0.2">
      <c r="A359" s="1267" t="str">
        <f>Cover!$G$25</f>
        <v>NO</v>
      </c>
      <c r="B359" s="1269" t="s">
        <v>744</v>
      </c>
      <c r="C359" s="1269">
        <f>Cover!G$27</f>
        <v>2020</v>
      </c>
      <c r="D359" s="1269" t="s">
        <v>704</v>
      </c>
      <c r="E359" s="1263" t="s">
        <v>701</v>
      </c>
      <c r="F359" s="1269" t="s">
        <v>778</v>
      </c>
      <c r="G359" s="1267">
        <f>IF(ISNUMBER('JQ2 Trade'!G21),IF('JQ2 Trade'!G21="","",'JQ2 Trade'!G21),"")</f>
        <v>129025</v>
      </c>
      <c r="H359" s="1265" t="str">
        <f>IF('JQ2 Trade'!O21="","",'JQ2 Trade'!O21)</f>
        <v/>
      </c>
    </row>
    <row r="360" spans="1:8" x14ac:dyDescent="0.2">
      <c r="A360" s="1267" t="str">
        <f>Cover!$G$25</f>
        <v>NO</v>
      </c>
      <c r="B360" s="1269" t="s">
        <v>744</v>
      </c>
      <c r="C360" s="1269">
        <f>Cover!G$27</f>
        <v>2020</v>
      </c>
      <c r="D360" s="1269" t="s">
        <v>705</v>
      </c>
      <c r="E360" s="1263" t="s">
        <v>701</v>
      </c>
      <c r="F360" s="1269" t="s">
        <v>778</v>
      </c>
      <c r="G360" s="1267">
        <f>IF(ISNUMBER('JQ2 Trade'!G22),IF('JQ2 Trade'!G22="","",'JQ2 Trade'!G22),"")</f>
        <v>217697</v>
      </c>
      <c r="H360" s="1265" t="str">
        <f>IF('JQ2 Trade'!O22="","",'JQ2 Trade'!O22)</f>
        <v/>
      </c>
    </row>
    <row r="361" spans="1:8" x14ac:dyDescent="0.2">
      <c r="A361" s="1267" t="str">
        <f>Cover!$G$25</f>
        <v>NO</v>
      </c>
      <c r="B361" s="1269" t="s">
        <v>744</v>
      </c>
      <c r="C361" s="1269">
        <f>Cover!G$27</f>
        <v>2020</v>
      </c>
      <c r="D361" s="1269" t="s">
        <v>706</v>
      </c>
      <c r="E361" s="1263" t="s">
        <v>701</v>
      </c>
      <c r="F361" s="1269" t="s">
        <v>778</v>
      </c>
      <c r="G361" s="1267" t="str">
        <f>IF(ISNUMBER('JQ2 Trade'!G23),IF('JQ2 Trade'!G23="","",'JQ2 Trade'!G23),"")</f>
        <v/>
      </c>
      <c r="H361" s="1265" t="str">
        <f>IF('JQ2 Trade'!O23="","",'JQ2 Trade'!O23)</f>
        <v/>
      </c>
    </row>
    <row r="362" spans="1:8" x14ac:dyDescent="0.2">
      <c r="A362" s="1267" t="str">
        <f>Cover!$G$25</f>
        <v>NO</v>
      </c>
      <c r="B362" s="1269" t="s">
        <v>744</v>
      </c>
      <c r="C362" s="1269">
        <f>Cover!G$27</f>
        <v>2020</v>
      </c>
      <c r="D362" s="1269" t="s">
        <v>707</v>
      </c>
      <c r="E362" s="1263" t="s">
        <v>701</v>
      </c>
      <c r="F362" s="1269" t="s">
        <v>778</v>
      </c>
      <c r="G362" s="1267">
        <f>IF(ISNUMBER('JQ2 Trade'!G24),IF('JQ2 Trade'!G24="","",'JQ2 Trade'!G24),"")</f>
        <v>77475</v>
      </c>
      <c r="H362" s="1265" t="str">
        <f>IF('JQ2 Trade'!O24="","",'JQ2 Trade'!O24)</f>
        <v/>
      </c>
    </row>
    <row r="363" spans="1:8" x14ac:dyDescent="0.2">
      <c r="A363" s="1267" t="str">
        <f>Cover!$G$25</f>
        <v>NO</v>
      </c>
      <c r="B363" s="1269" t="s">
        <v>744</v>
      </c>
      <c r="C363" s="1269">
        <f>Cover!G$27</f>
        <v>2020</v>
      </c>
      <c r="D363" s="1269" t="s">
        <v>708</v>
      </c>
      <c r="E363" s="1263" t="s">
        <v>701</v>
      </c>
      <c r="F363" s="1269" t="s">
        <v>778</v>
      </c>
      <c r="G363" s="1267">
        <f>IF(ISNUMBER('JQ2 Trade'!G25),IF('JQ2 Trade'!G25="","",'JQ2 Trade'!G25),"")</f>
        <v>46017</v>
      </c>
      <c r="H363" s="1265" t="str">
        <f>IF('JQ2 Trade'!O25="","",'JQ2 Trade'!O25)</f>
        <v/>
      </c>
    </row>
    <row r="364" spans="1:8" x14ac:dyDescent="0.2">
      <c r="A364" s="1267" t="str">
        <f>Cover!$G$25</f>
        <v>NO</v>
      </c>
      <c r="B364" s="1269" t="s">
        <v>744</v>
      </c>
      <c r="C364" s="1269">
        <f>Cover!G$27</f>
        <v>2020</v>
      </c>
      <c r="D364" s="1269" t="s">
        <v>709</v>
      </c>
      <c r="E364" s="1263" t="s">
        <v>701</v>
      </c>
      <c r="F364" s="1269" t="s">
        <v>778</v>
      </c>
      <c r="G364" s="1267">
        <f>IF(ISNUMBER('JQ2 Trade'!G26),IF('JQ2 Trade'!G26="","",'JQ2 Trade'!G26),"")</f>
        <v>31458</v>
      </c>
      <c r="H364" s="1265" t="str">
        <f>IF('JQ2 Trade'!O26="","",'JQ2 Trade'!O26)</f>
        <v/>
      </c>
    </row>
    <row r="365" spans="1:8" x14ac:dyDescent="0.2">
      <c r="A365" s="1267" t="str">
        <f>Cover!$G$25</f>
        <v>NO</v>
      </c>
      <c r="B365" s="1269" t="s">
        <v>744</v>
      </c>
      <c r="C365" s="1269">
        <f>Cover!G$27</f>
        <v>2020</v>
      </c>
      <c r="D365" s="1269" t="s">
        <v>710</v>
      </c>
      <c r="E365" s="1263" t="s">
        <v>701</v>
      </c>
      <c r="F365" s="1269" t="s">
        <v>778</v>
      </c>
      <c r="G365" s="1267">
        <f>IF(ISNUMBER('JQ2 Trade'!G27),IF('JQ2 Trade'!G27="","",'JQ2 Trade'!G27),"")</f>
        <v>3284684</v>
      </c>
      <c r="H365" s="1265" t="str">
        <f>IF('JQ2 Trade'!O27="","",'JQ2 Trade'!O27)</f>
        <v/>
      </c>
    </row>
    <row r="366" spans="1:8" x14ac:dyDescent="0.2">
      <c r="A366" s="1267" t="str">
        <f>Cover!$G$25</f>
        <v>NO</v>
      </c>
      <c r="B366" s="1269" t="s">
        <v>744</v>
      </c>
      <c r="C366" s="1269">
        <f>Cover!G$27</f>
        <v>2020</v>
      </c>
      <c r="D366" s="1269" t="s">
        <v>710</v>
      </c>
      <c r="E366" s="1263" t="s">
        <v>745</v>
      </c>
      <c r="F366" s="1269" t="s">
        <v>778</v>
      </c>
      <c r="G366" s="1267">
        <f>IF(ISNUMBER('JQ2 Trade'!G28),IF('JQ2 Trade'!G28="","",'JQ2 Trade'!G28),"")</f>
        <v>3011736</v>
      </c>
      <c r="H366" s="1265" t="str">
        <f>IF('JQ2 Trade'!O28="","",'JQ2 Trade'!O28)</f>
        <v/>
      </c>
    </row>
    <row r="367" spans="1:8" x14ac:dyDescent="0.2">
      <c r="A367" s="1267" t="str">
        <f>Cover!$G$25</f>
        <v>NO</v>
      </c>
      <c r="B367" s="1269" t="s">
        <v>744</v>
      </c>
      <c r="C367" s="1269">
        <f>Cover!G$27</f>
        <v>2020</v>
      </c>
      <c r="D367" s="1269" t="s">
        <v>710</v>
      </c>
      <c r="E367" s="1263" t="s">
        <v>749</v>
      </c>
      <c r="F367" s="1269" t="s">
        <v>778</v>
      </c>
      <c r="G367" s="1267">
        <f>IF(ISNUMBER('JQ2 Trade'!G29),IF('JQ2 Trade'!G29="","",'JQ2 Trade'!G29),"")</f>
        <v>272948</v>
      </c>
      <c r="H367" s="1265" t="str">
        <f>IF('JQ2 Trade'!O29="","",'JQ2 Trade'!O29)</f>
        <v/>
      </c>
    </row>
    <row r="368" spans="1:8" x14ac:dyDescent="0.2">
      <c r="A368" s="1267" t="str">
        <f>Cover!$G$25</f>
        <v>NO</v>
      </c>
      <c r="B368" s="1269" t="s">
        <v>744</v>
      </c>
      <c r="C368" s="1269">
        <f>Cover!G$27</f>
        <v>2020</v>
      </c>
      <c r="D368" s="1269" t="s">
        <v>710</v>
      </c>
      <c r="E368" s="1263" t="s">
        <v>758</v>
      </c>
      <c r="F368" s="1269" t="s">
        <v>778</v>
      </c>
      <c r="G368" s="1267">
        <f>IF(ISNUMBER('JQ2 Trade'!G30),IF('JQ2 Trade'!G30="","",'JQ2 Trade'!G30),"")</f>
        <v>37434</v>
      </c>
      <c r="H368" s="1265" t="str">
        <f>IF('JQ2 Trade'!O30="","",'JQ2 Trade'!O30)</f>
        <v/>
      </c>
    </row>
    <row r="369" spans="1:8" x14ac:dyDescent="0.2">
      <c r="A369" s="1267" t="str">
        <f>Cover!$G$25</f>
        <v>NO</v>
      </c>
      <c r="B369" s="1269" t="s">
        <v>744</v>
      </c>
      <c r="C369" s="1269">
        <f>Cover!G$27</f>
        <v>2020</v>
      </c>
      <c r="D369" s="1269" t="s">
        <v>711</v>
      </c>
      <c r="E369" s="1263" t="s">
        <v>701</v>
      </c>
      <c r="F369" s="1269" t="s">
        <v>778</v>
      </c>
      <c r="G369" s="1267">
        <f>IF(ISNUMBER('JQ2 Trade'!G31),IF('JQ2 Trade'!G31="","",'JQ2 Trade'!G31),"")</f>
        <v>54548</v>
      </c>
      <c r="H369" s="1265" t="str">
        <f>IF('JQ2 Trade'!O31="","",'JQ2 Trade'!O31)</f>
        <v/>
      </c>
    </row>
    <row r="370" spans="1:8" x14ac:dyDescent="0.2">
      <c r="A370" s="1267" t="str">
        <f>Cover!$G$25</f>
        <v>NO</v>
      </c>
      <c r="B370" s="1269" t="s">
        <v>744</v>
      </c>
      <c r="C370" s="1269">
        <f>Cover!G$27</f>
        <v>2020</v>
      </c>
      <c r="D370" s="1269" t="s">
        <v>711</v>
      </c>
      <c r="E370" s="1263" t="s">
        <v>745</v>
      </c>
      <c r="F370" s="1269" t="s">
        <v>778</v>
      </c>
      <c r="G370" s="1267">
        <f>IF(ISNUMBER('JQ2 Trade'!G32),IF('JQ2 Trade'!G32="","",'JQ2 Trade'!G32),"")</f>
        <v>1543</v>
      </c>
      <c r="H370" s="1265" t="str">
        <f>IF('JQ2 Trade'!O32="","",'JQ2 Trade'!O32)</f>
        <v/>
      </c>
    </row>
    <row r="371" spans="1:8" x14ac:dyDescent="0.2">
      <c r="A371" s="1267" t="str">
        <f>Cover!$G$25</f>
        <v>NO</v>
      </c>
      <c r="B371" s="1269" t="s">
        <v>744</v>
      </c>
      <c r="C371" s="1269">
        <f>Cover!G$27</f>
        <v>2020</v>
      </c>
      <c r="D371" s="1269" t="s">
        <v>711</v>
      </c>
      <c r="E371" s="1263" t="s">
        <v>749</v>
      </c>
      <c r="F371" s="1269" t="s">
        <v>778</v>
      </c>
      <c r="G371" s="1267">
        <f>IF(ISNUMBER('JQ2 Trade'!G33),IF('JQ2 Trade'!G33="","",'JQ2 Trade'!G33),"")</f>
        <v>53005</v>
      </c>
      <c r="H371" s="1265" t="str">
        <f>IF('JQ2 Trade'!O33="","",'JQ2 Trade'!O33)</f>
        <v/>
      </c>
    </row>
    <row r="372" spans="1:8" x14ac:dyDescent="0.2">
      <c r="A372" s="1267" t="str">
        <f>Cover!$G$25</f>
        <v>NO</v>
      </c>
      <c r="B372" s="1269" t="s">
        <v>744</v>
      </c>
      <c r="C372" s="1269">
        <f>Cover!G$27</f>
        <v>2020</v>
      </c>
      <c r="D372" s="1269" t="s">
        <v>711</v>
      </c>
      <c r="E372" s="1263" t="s">
        <v>758</v>
      </c>
      <c r="F372" s="1269" t="s">
        <v>778</v>
      </c>
      <c r="G372" s="1267">
        <f>IF(ISNUMBER('JQ2 Trade'!G34),IF('JQ2 Trade'!G34="","",'JQ2 Trade'!G34),"")</f>
        <v>606</v>
      </c>
      <c r="H372" s="1265" t="str">
        <f>IF('JQ2 Trade'!O34="","",'JQ2 Trade'!O34)</f>
        <v/>
      </c>
    </row>
    <row r="373" spans="1:8" x14ac:dyDescent="0.2">
      <c r="A373" s="1267" t="str">
        <f>Cover!$G$25</f>
        <v>NO</v>
      </c>
      <c r="B373" s="1269" t="s">
        <v>744</v>
      </c>
      <c r="C373" s="1269">
        <f>Cover!G$27</f>
        <v>2020</v>
      </c>
      <c r="D373" s="1269" t="s">
        <v>712</v>
      </c>
      <c r="E373" s="1263" t="s">
        <v>701</v>
      </c>
      <c r="F373" s="1269" t="s">
        <v>778</v>
      </c>
      <c r="G373" s="1267">
        <f>IF(ISNUMBER('JQ2 Trade'!G35),IF('JQ2 Trade'!G35="","",'JQ2 Trade'!G35),"")</f>
        <v>2416772</v>
      </c>
      <c r="H373" s="1265" t="str">
        <f>IF('JQ2 Trade'!O35="","",'JQ2 Trade'!O35)</f>
        <v/>
      </c>
    </row>
    <row r="374" spans="1:8" x14ac:dyDescent="0.2">
      <c r="A374" s="1267" t="str">
        <f>Cover!$G$25</f>
        <v>NO</v>
      </c>
      <c r="B374" s="1269" t="s">
        <v>744</v>
      </c>
      <c r="C374" s="1269">
        <f>Cover!G$27</f>
        <v>2020</v>
      </c>
      <c r="D374" s="1269" t="s">
        <v>713</v>
      </c>
      <c r="E374" s="1263" t="s">
        <v>701</v>
      </c>
      <c r="F374" s="1269" t="s">
        <v>778</v>
      </c>
      <c r="G374" s="1267">
        <f>IF(ISNUMBER('JQ2 Trade'!G36),IF('JQ2 Trade'!G36="","",'JQ2 Trade'!G36),"")</f>
        <v>895511</v>
      </c>
      <c r="H374" s="1265" t="str">
        <f>IF('JQ2 Trade'!O36="","",'JQ2 Trade'!O36)</f>
        <v/>
      </c>
    </row>
    <row r="375" spans="1:8" x14ac:dyDescent="0.2">
      <c r="A375" s="1267" t="str">
        <f>Cover!$G$25</f>
        <v>NO</v>
      </c>
      <c r="B375" s="1269" t="s">
        <v>744</v>
      </c>
      <c r="C375" s="1269">
        <f>Cover!G$27</f>
        <v>2020</v>
      </c>
      <c r="D375" s="1269" t="s">
        <v>713</v>
      </c>
      <c r="E375" s="1263" t="s">
        <v>745</v>
      </c>
      <c r="F375" s="1269" t="s">
        <v>778</v>
      </c>
      <c r="G375" s="1267">
        <f>IF(ISNUMBER('JQ2 Trade'!G37),IF('JQ2 Trade'!G37="","",'JQ2 Trade'!G37),"")</f>
        <v>406276</v>
      </c>
      <c r="H375" s="1265" t="str">
        <f>IF('JQ2 Trade'!O37="","",'JQ2 Trade'!O37)</f>
        <v/>
      </c>
    </row>
    <row r="376" spans="1:8" x14ac:dyDescent="0.2">
      <c r="A376" s="1267" t="str">
        <f>Cover!$G$25</f>
        <v>NO</v>
      </c>
      <c r="B376" s="1269" t="s">
        <v>744</v>
      </c>
      <c r="C376" s="1269">
        <f>Cover!G$27</f>
        <v>2020</v>
      </c>
      <c r="D376" s="1269" t="s">
        <v>713</v>
      </c>
      <c r="E376" s="1263" t="s">
        <v>749</v>
      </c>
      <c r="F376" s="1269" t="s">
        <v>778</v>
      </c>
      <c r="G376" s="1267">
        <f>IF(ISNUMBER('JQ2 Trade'!G38),IF('JQ2 Trade'!G38="","",'JQ2 Trade'!G38),"")</f>
        <v>489235</v>
      </c>
      <c r="H376" s="1265" t="str">
        <f>IF('JQ2 Trade'!O38="","",'JQ2 Trade'!O38)</f>
        <v/>
      </c>
    </row>
    <row r="377" spans="1:8" x14ac:dyDescent="0.2">
      <c r="A377" s="1267" t="str">
        <f>Cover!$G$25</f>
        <v>NO</v>
      </c>
      <c r="B377" s="1269" t="s">
        <v>744</v>
      </c>
      <c r="C377" s="1269">
        <f>Cover!G$27</f>
        <v>2020</v>
      </c>
      <c r="D377" s="1269" t="s">
        <v>713</v>
      </c>
      <c r="E377" s="1263" t="s">
        <v>758</v>
      </c>
      <c r="F377" s="1269" t="s">
        <v>778</v>
      </c>
      <c r="G377" s="1267">
        <f>IF(ISNUMBER('JQ2 Trade'!G39),IF('JQ2 Trade'!G39="","",'JQ2 Trade'!G39),"")</f>
        <v>45934</v>
      </c>
      <c r="H377" s="1265" t="str">
        <f>IF('JQ2 Trade'!O39="","",'JQ2 Trade'!O39)</f>
        <v/>
      </c>
    </row>
    <row r="378" spans="1:8" x14ac:dyDescent="0.2">
      <c r="A378" s="1267" t="str">
        <f>Cover!$G$25</f>
        <v>NO</v>
      </c>
      <c r="B378" s="1269" t="s">
        <v>744</v>
      </c>
      <c r="C378" s="1269">
        <f>Cover!G$27</f>
        <v>2020</v>
      </c>
      <c r="D378" s="1269" t="s">
        <v>714</v>
      </c>
      <c r="E378" s="1263" t="s">
        <v>701</v>
      </c>
      <c r="F378" s="1269" t="s">
        <v>778</v>
      </c>
      <c r="G378" s="1267">
        <f>IF(ISNUMBER('JQ2 Trade'!G40),IF('JQ2 Trade'!G40="","",'JQ2 Trade'!G40),"")</f>
        <v>421423</v>
      </c>
      <c r="H378" s="1265" t="str">
        <f>IF('JQ2 Trade'!O40="","",'JQ2 Trade'!O40)</f>
        <v/>
      </c>
    </row>
    <row r="379" spans="1:8" x14ac:dyDescent="0.2">
      <c r="A379" s="1267" t="str">
        <f>Cover!$G$25</f>
        <v>NO</v>
      </c>
      <c r="B379" s="1269" t="s">
        <v>744</v>
      </c>
      <c r="C379" s="1269">
        <f>Cover!G$27</f>
        <v>2020</v>
      </c>
      <c r="D379" s="1269" t="s">
        <v>715</v>
      </c>
      <c r="E379" s="1263" t="s">
        <v>701</v>
      </c>
      <c r="F379" s="1269" t="s">
        <v>778</v>
      </c>
      <c r="G379" s="1267">
        <f>IF(ISNUMBER('JQ2 Trade'!G41),IF('JQ2 Trade'!G41="","",'JQ2 Trade'!G41),"")</f>
        <v>235045</v>
      </c>
      <c r="H379" s="1265" t="str">
        <f>IF('JQ2 Trade'!O41="","",'JQ2 Trade'!O41)</f>
        <v/>
      </c>
    </row>
    <row r="380" spans="1:8" x14ac:dyDescent="0.2">
      <c r="A380" s="1267" t="str">
        <f>Cover!$G$25</f>
        <v>NO</v>
      </c>
      <c r="B380" s="1269" t="s">
        <v>744</v>
      </c>
      <c r="C380" s="1269">
        <f>Cover!G$27</f>
        <v>2020</v>
      </c>
      <c r="D380" s="1269" t="s">
        <v>716</v>
      </c>
      <c r="E380" s="1263" t="s">
        <v>701</v>
      </c>
      <c r="F380" s="1269" t="s">
        <v>778</v>
      </c>
      <c r="G380" s="1267">
        <f>IF(ISNUMBER('JQ2 Trade'!G42),IF('JQ2 Trade'!G42="","",'JQ2 Trade'!G42),"")</f>
        <v>1099838</v>
      </c>
      <c r="H380" s="1265" t="str">
        <f>IF('JQ2 Trade'!O42="","",'JQ2 Trade'!O42)</f>
        <v/>
      </c>
    </row>
    <row r="381" spans="1:8" x14ac:dyDescent="0.2">
      <c r="A381" s="1267" t="str">
        <f>Cover!$G$25</f>
        <v>NO</v>
      </c>
      <c r="B381" s="1269" t="s">
        <v>744</v>
      </c>
      <c r="C381" s="1269">
        <f>Cover!G$27</f>
        <v>2020</v>
      </c>
      <c r="D381" s="1269" t="s">
        <v>717</v>
      </c>
      <c r="E381" s="1263" t="s">
        <v>701</v>
      </c>
      <c r="F381" s="1269" t="s">
        <v>778</v>
      </c>
      <c r="G381" s="1267">
        <f>IF(ISNUMBER('JQ2 Trade'!G43),IF('JQ2 Trade'!G43="","",'JQ2 Trade'!G43),"")</f>
        <v>119085</v>
      </c>
      <c r="H381" s="1265" t="str">
        <f>IF('JQ2 Trade'!O43="","",'JQ2 Trade'!O43)</f>
        <v/>
      </c>
    </row>
    <row r="382" spans="1:8" x14ac:dyDescent="0.2">
      <c r="A382" s="1267" t="str">
        <f>Cover!$G$25</f>
        <v>NO</v>
      </c>
      <c r="B382" s="1269" t="s">
        <v>744</v>
      </c>
      <c r="C382" s="1269">
        <f>Cover!G$27</f>
        <v>2020</v>
      </c>
      <c r="D382" s="1269" t="s">
        <v>718</v>
      </c>
      <c r="E382" s="1263" t="s">
        <v>701</v>
      </c>
      <c r="F382" s="1269" t="s">
        <v>778</v>
      </c>
      <c r="G382" s="1267">
        <f>IF(ISNUMBER('JQ2 Trade'!G44),IF('JQ2 Trade'!G44="","",'JQ2 Trade'!G44),"")</f>
        <v>946393</v>
      </c>
      <c r="H382" s="1265" t="str">
        <f>IF('JQ2 Trade'!O44="","",'JQ2 Trade'!O44)</f>
        <v/>
      </c>
    </row>
    <row r="383" spans="1:8" x14ac:dyDescent="0.2">
      <c r="A383" s="1267" t="str">
        <f>Cover!$G$25</f>
        <v>NO</v>
      </c>
      <c r="B383" s="1269" t="s">
        <v>744</v>
      </c>
      <c r="C383" s="1269">
        <f>Cover!G$27</f>
        <v>2020</v>
      </c>
      <c r="D383" s="1269" t="s">
        <v>719</v>
      </c>
      <c r="E383" s="1263" t="s">
        <v>701</v>
      </c>
      <c r="F383" s="1269" t="s">
        <v>778</v>
      </c>
      <c r="G383" s="1267">
        <f>IF(ISNUMBER('JQ2 Trade'!G45),IF('JQ2 Trade'!G45="","",'JQ2 Trade'!G45),"")</f>
        <v>34360</v>
      </c>
      <c r="H383" s="1265" t="str">
        <f>IF('JQ2 Trade'!O45="","",'JQ2 Trade'!O45)</f>
        <v/>
      </c>
    </row>
    <row r="384" spans="1:8" x14ac:dyDescent="0.2">
      <c r="A384" s="1267" t="str">
        <f>Cover!$G$25</f>
        <v>NO</v>
      </c>
      <c r="B384" s="1269" t="s">
        <v>744</v>
      </c>
      <c r="C384" s="1269">
        <f>Cover!G$27</f>
        <v>2020</v>
      </c>
      <c r="D384" s="1269" t="s">
        <v>720</v>
      </c>
      <c r="E384" s="1263" t="s">
        <v>701</v>
      </c>
      <c r="F384" s="1269" t="s">
        <v>778</v>
      </c>
      <c r="G384" s="1267">
        <f>IF(ISNUMBER('JQ2 Trade'!G46),IF('JQ2 Trade'!G46="","",'JQ2 Trade'!G46),"")</f>
        <v>365737</v>
      </c>
      <c r="H384" s="1265" t="str">
        <f>IF('JQ2 Trade'!O46="","",'JQ2 Trade'!O46)</f>
        <v/>
      </c>
    </row>
    <row r="385" spans="1:8" x14ac:dyDescent="0.2">
      <c r="A385" s="1267" t="str">
        <f>Cover!$G$25</f>
        <v>NO</v>
      </c>
      <c r="B385" s="1269" t="s">
        <v>744</v>
      </c>
      <c r="C385" s="1269">
        <f>Cover!G$27</f>
        <v>2020</v>
      </c>
      <c r="D385" s="1269" t="s">
        <v>721</v>
      </c>
      <c r="E385" s="1263" t="s">
        <v>701</v>
      </c>
      <c r="F385" s="1269" t="s">
        <v>778</v>
      </c>
      <c r="G385" s="1267">
        <f>IF(ISNUMBER('JQ2 Trade'!G47),IF('JQ2 Trade'!G47="","",'JQ2 Trade'!G47),"")</f>
        <v>659</v>
      </c>
      <c r="H385" s="1265" t="str">
        <f>IF('JQ2 Trade'!O47="","",'JQ2 Trade'!O47)</f>
        <v/>
      </c>
    </row>
    <row r="386" spans="1:8" x14ac:dyDescent="0.2">
      <c r="A386" s="1267" t="str">
        <f>Cover!$G$25</f>
        <v>NO</v>
      </c>
      <c r="B386" s="1269" t="s">
        <v>744</v>
      </c>
      <c r="C386" s="1269">
        <f>Cover!G$27</f>
        <v>2020</v>
      </c>
      <c r="D386" s="1269" t="s">
        <v>722</v>
      </c>
      <c r="E386" s="1263" t="s">
        <v>701</v>
      </c>
      <c r="F386" s="1269" t="s">
        <v>778</v>
      </c>
      <c r="G386" s="1267">
        <f>IF(ISNUMBER('JQ2 Trade'!G48),IF('JQ2 Trade'!G48="","",'JQ2 Trade'!G48),"")</f>
        <v>364949</v>
      </c>
      <c r="H386" s="1265" t="str">
        <f>IF('JQ2 Trade'!O48="","",'JQ2 Trade'!O48)</f>
        <v/>
      </c>
    </row>
    <row r="387" spans="1:8" x14ac:dyDescent="0.2">
      <c r="A387" s="1267" t="str">
        <f>Cover!$G$25</f>
        <v>NO</v>
      </c>
      <c r="B387" s="1269" t="s">
        <v>744</v>
      </c>
      <c r="C387" s="1269">
        <f>Cover!G$27</f>
        <v>2020</v>
      </c>
      <c r="D387" s="1269" t="s">
        <v>723</v>
      </c>
      <c r="E387" s="1263" t="s">
        <v>701</v>
      </c>
      <c r="F387" s="1269" t="s">
        <v>778</v>
      </c>
      <c r="G387" s="1267">
        <f>IF(ISNUMBER('JQ2 Trade'!G49),IF('JQ2 Trade'!G49="","",'JQ2 Trade'!G49),"")</f>
        <v>318261</v>
      </c>
      <c r="H387" s="1265" t="str">
        <f>IF('JQ2 Trade'!O49="","",'JQ2 Trade'!O49)</f>
        <v/>
      </c>
    </row>
    <row r="388" spans="1:8" x14ac:dyDescent="0.2">
      <c r="A388" s="1267" t="str">
        <f>Cover!$G$25</f>
        <v>NO</v>
      </c>
      <c r="B388" s="1269" t="s">
        <v>744</v>
      </c>
      <c r="C388" s="1269">
        <f>Cover!G$27</f>
        <v>2020</v>
      </c>
      <c r="D388" s="1269" t="s">
        <v>724</v>
      </c>
      <c r="E388" s="1263" t="s">
        <v>701</v>
      </c>
      <c r="F388" s="1269" t="s">
        <v>778</v>
      </c>
      <c r="G388" s="1267">
        <f>IF(ISNUMBER('JQ2 Trade'!G50),IF('JQ2 Trade'!G50="","",'JQ2 Trade'!G50),"")</f>
        <v>318260</v>
      </c>
      <c r="H388" s="1265" t="str">
        <f>IF('JQ2 Trade'!O50="","",'JQ2 Trade'!O50)</f>
        <v/>
      </c>
    </row>
    <row r="389" spans="1:8" x14ac:dyDescent="0.2">
      <c r="A389" s="1267" t="str">
        <f>Cover!$G$25</f>
        <v>NO</v>
      </c>
      <c r="B389" s="1269" t="s">
        <v>744</v>
      </c>
      <c r="C389" s="1269">
        <f>Cover!G$27</f>
        <v>2020</v>
      </c>
      <c r="D389" s="1269" t="s">
        <v>725</v>
      </c>
      <c r="E389" s="1263" t="s">
        <v>701</v>
      </c>
      <c r="F389" s="1269" t="s">
        <v>778</v>
      </c>
      <c r="G389" s="1267">
        <f>IF(ISNUMBER('JQ2 Trade'!G51),IF('JQ2 Trade'!G51="","",'JQ2 Trade'!G51),"")</f>
        <v>46688</v>
      </c>
      <c r="H389" s="1265" t="str">
        <f>IF('JQ2 Trade'!O51="","",'JQ2 Trade'!O51)</f>
        <v/>
      </c>
    </row>
    <row r="390" spans="1:8" x14ac:dyDescent="0.2">
      <c r="A390" s="1267" t="str">
        <f>Cover!$G$25</f>
        <v>NO</v>
      </c>
      <c r="B390" s="1269" t="s">
        <v>744</v>
      </c>
      <c r="C390" s="1269">
        <f>Cover!G$27</f>
        <v>2020</v>
      </c>
      <c r="D390" s="1269" t="s">
        <v>726</v>
      </c>
      <c r="E390" s="1263" t="s">
        <v>701</v>
      </c>
      <c r="F390" s="1269" t="s">
        <v>778</v>
      </c>
      <c r="G390" s="1267">
        <f>IF(ISNUMBER('JQ2 Trade'!G52),IF('JQ2 Trade'!G52="","",'JQ2 Trade'!G52),"")</f>
        <v>128</v>
      </c>
      <c r="H390" s="1265" t="str">
        <f>IF('JQ2 Trade'!O52="","",'JQ2 Trade'!O52)</f>
        <v/>
      </c>
    </row>
    <row r="391" spans="1:8" x14ac:dyDescent="0.2">
      <c r="A391" s="1267" t="str">
        <f>Cover!$G$25</f>
        <v>NO</v>
      </c>
      <c r="B391" s="1269" t="s">
        <v>744</v>
      </c>
      <c r="C391" s="1269">
        <f>Cover!G$27</f>
        <v>2020</v>
      </c>
      <c r="D391" s="1269" t="s">
        <v>727</v>
      </c>
      <c r="E391" s="1263" t="s">
        <v>701</v>
      </c>
      <c r="F391" s="1269" t="s">
        <v>778</v>
      </c>
      <c r="G391" s="1267">
        <f>IF(ISNUMBER('JQ2 Trade'!G53),IF('JQ2 Trade'!G53="","",'JQ2 Trade'!G53),"")</f>
        <v>17420</v>
      </c>
      <c r="H391" s="1265" t="str">
        <f>IF('JQ2 Trade'!O53="","",'JQ2 Trade'!O53)</f>
        <v/>
      </c>
    </row>
    <row r="392" spans="1:8" x14ac:dyDescent="0.2">
      <c r="A392" s="1267" t="str">
        <f>Cover!$G$25</f>
        <v>NO</v>
      </c>
      <c r="B392" s="1269" t="s">
        <v>744</v>
      </c>
      <c r="C392" s="1269">
        <f>Cover!G$27</f>
        <v>2020</v>
      </c>
      <c r="D392" s="1269" t="s">
        <v>728</v>
      </c>
      <c r="E392" s="1263" t="s">
        <v>701</v>
      </c>
      <c r="F392" s="1269" t="s">
        <v>778</v>
      </c>
      <c r="G392" s="1267">
        <f>IF(ISNUMBER('JQ2 Trade'!G54),IF('JQ2 Trade'!G54="","",'JQ2 Trade'!G54),"")</f>
        <v>6288</v>
      </c>
      <c r="H392" s="1265" t="str">
        <f>IF('JQ2 Trade'!O54="","",'JQ2 Trade'!O54)</f>
        <v/>
      </c>
    </row>
    <row r="393" spans="1:8" x14ac:dyDescent="0.2">
      <c r="A393" s="1267" t="str">
        <f>Cover!$G$25</f>
        <v>NO</v>
      </c>
      <c r="B393" s="1269" t="s">
        <v>744</v>
      </c>
      <c r="C393" s="1269">
        <f>Cover!G$27</f>
        <v>2020</v>
      </c>
      <c r="D393" s="1269" t="s">
        <v>729</v>
      </c>
      <c r="E393" s="1263" t="s">
        <v>701</v>
      </c>
      <c r="F393" s="1269" t="s">
        <v>778</v>
      </c>
      <c r="G393" s="1267">
        <f>IF(ISNUMBER('JQ2 Trade'!G55),IF('JQ2 Trade'!G55="","",'JQ2 Trade'!G55),"")</f>
        <v>11131</v>
      </c>
      <c r="H393" s="1265" t="str">
        <f>IF('JQ2 Trade'!O55="","",'JQ2 Trade'!O55)</f>
        <v/>
      </c>
    </row>
    <row r="394" spans="1:8" x14ac:dyDescent="0.2">
      <c r="A394" s="1267" t="str">
        <f>Cover!$G$25</f>
        <v>NO</v>
      </c>
      <c r="B394" s="1269" t="s">
        <v>744</v>
      </c>
      <c r="C394" s="1269">
        <f>Cover!G$27</f>
        <v>2020</v>
      </c>
      <c r="D394" s="1269" t="s">
        <v>730</v>
      </c>
      <c r="E394" s="1263" t="s">
        <v>701</v>
      </c>
      <c r="F394" s="1269" t="s">
        <v>778</v>
      </c>
      <c r="G394" s="1267">
        <f>IF(ISNUMBER('JQ2 Trade'!G56),IF('JQ2 Trade'!G56="","",'JQ2 Trade'!G56),"")</f>
        <v>22810</v>
      </c>
      <c r="H394" s="1265" t="str">
        <f>IF('JQ2 Trade'!O56="","",'JQ2 Trade'!O56)</f>
        <v/>
      </c>
    </row>
    <row r="395" spans="1:8" x14ac:dyDescent="0.2">
      <c r="A395" s="1267" t="str">
        <f>Cover!$G$25</f>
        <v>NO</v>
      </c>
      <c r="B395" s="1269" t="s">
        <v>744</v>
      </c>
      <c r="C395" s="1269">
        <f>Cover!G$27</f>
        <v>2020</v>
      </c>
      <c r="D395" s="1269" t="s">
        <v>731</v>
      </c>
      <c r="E395" s="1263" t="s">
        <v>701</v>
      </c>
      <c r="F395" s="1269" t="s">
        <v>778</v>
      </c>
      <c r="G395" s="1267">
        <f>IF(ISNUMBER('JQ2 Trade'!G57),IF('JQ2 Trade'!G57="","",'JQ2 Trade'!G57),"")</f>
        <v>2419649</v>
      </c>
      <c r="H395" s="1265" t="str">
        <f>IF('JQ2 Trade'!O57="","",'JQ2 Trade'!O57)</f>
        <v/>
      </c>
    </row>
    <row r="396" spans="1:8" x14ac:dyDescent="0.2">
      <c r="A396" s="1267" t="str">
        <f>Cover!$G$25</f>
        <v>NO</v>
      </c>
      <c r="B396" s="1269" t="s">
        <v>744</v>
      </c>
      <c r="C396" s="1269">
        <f>Cover!G$27</f>
        <v>2020</v>
      </c>
      <c r="D396" s="1269" t="s">
        <v>732</v>
      </c>
      <c r="E396" s="1263" t="s">
        <v>701</v>
      </c>
      <c r="F396" s="1269" t="s">
        <v>778</v>
      </c>
      <c r="G396" s="1267">
        <f>IF(ISNUMBER('JQ2 Trade'!G58),IF('JQ2 Trade'!G58="","",'JQ2 Trade'!G58),"")</f>
        <v>794321</v>
      </c>
      <c r="H396" s="1265" t="str">
        <f>IF('JQ2 Trade'!O58="","",'JQ2 Trade'!O58)</f>
        <v/>
      </c>
    </row>
    <row r="397" spans="1:8" x14ac:dyDescent="0.2">
      <c r="A397" s="1267" t="str">
        <f>Cover!$G$25</f>
        <v>NO</v>
      </c>
      <c r="B397" s="1269" t="s">
        <v>744</v>
      </c>
      <c r="C397" s="1269">
        <f>Cover!G$27</f>
        <v>2020</v>
      </c>
      <c r="D397" s="1269" t="s">
        <v>733</v>
      </c>
      <c r="E397" s="1263" t="s">
        <v>701</v>
      </c>
      <c r="F397" s="1269" t="s">
        <v>778</v>
      </c>
      <c r="G397" s="1267">
        <f>IF(ISNUMBER('JQ2 Trade'!G59),IF('JQ2 Trade'!G59="","",'JQ2 Trade'!G59),"")</f>
        <v>138476</v>
      </c>
      <c r="H397" s="1265" t="str">
        <f>IF('JQ2 Trade'!O59="","",'JQ2 Trade'!O59)</f>
        <v/>
      </c>
    </row>
    <row r="398" spans="1:8" x14ac:dyDescent="0.2">
      <c r="A398" s="1267" t="str">
        <f>Cover!$G$25</f>
        <v>NO</v>
      </c>
      <c r="B398" s="1269" t="s">
        <v>744</v>
      </c>
      <c r="C398" s="1269">
        <f>Cover!G$27</f>
        <v>2020</v>
      </c>
      <c r="D398" s="1269" t="s">
        <v>734</v>
      </c>
      <c r="E398" s="1263" t="s">
        <v>701</v>
      </c>
      <c r="F398" s="1269" t="s">
        <v>778</v>
      </c>
      <c r="G398" s="1267">
        <f>IF(ISNUMBER('JQ2 Trade'!G60),IF('JQ2 Trade'!G60="","",'JQ2 Trade'!G60),"")</f>
        <v>24052</v>
      </c>
      <c r="H398" s="1265" t="str">
        <f>IF('JQ2 Trade'!O60="","",'JQ2 Trade'!O60)</f>
        <v/>
      </c>
    </row>
    <row r="399" spans="1:8" x14ac:dyDescent="0.2">
      <c r="A399" s="1267" t="str">
        <f>Cover!$G$25</f>
        <v>NO</v>
      </c>
      <c r="B399" s="1269" t="s">
        <v>744</v>
      </c>
      <c r="C399" s="1269">
        <f>Cover!G$27</f>
        <v>2020</v>
      </c>
      <c r="D399" s="1269" t="s">
        <v>735</v>
      </c>
      <c r="E399" s="1263" t="s">
        <v>701</v>
      </c>
      <c r="F399" s="1269" t="s">
        <v>778</v>
      </c>
      <c r="G399" s="1267">
        <f>IF(ISNUMBER('JQ2 Trade'!G61),IF('JQ2 Trade'!G61="","",'JQ2 Trade'!G61),"")</f>
        <v>333583</v>
      </c>
      <c r="H399" s="1265" t="str">
        <f>IF('JQ2 Trade'!O61="","",'JQ2 Trade'!O61)</f>
        <v/>
      </c>
    </row>
    <row r="400" spans="1:8" x14ac:dyDescent="0.2">
      <c r="A400" s="1267" t="str">
        <f>Cover!$G$25</f>
        <v>NO</v>
      </c>
      <c r="B400" s="1269" t="s">
        <v>744</v>
      </c>
      <c r="C400" s="1269">
        <f>Cover!G$27</f>
        <v>2020</v>
      </c>
      <c r="D400" s="1269" t="s">
        <v>736</v>
      </c>
      <c r="E400" s="1263" t="s">
        <v>701</v>
      </c>
      <c r="F400" s="1269" t="s">
        <v>778</v>
      </c>
      <c r="G400" s="1267">
        <f>IF(ISNUMBER('JQ2 Trade'!G62),IF('JQ2 Trade'!G62="","",'JQ2 Trade'!G62),"")</f>
        <v>298210</v>
      </c>
      <c r="H400" s="1265" t="str">
        <f>IF('JQ2 Trade'!O62="","",'JQ2 Trade'!O62)</f>
        <v/>
      </c>
    </row>
    <row r="401" spans="1:8" x14ac:dyDescent="0.2">
      <c r="A401" s="1267" t="str">
        <f>Cover!$G$25</f>
        <v>NO</v>
      </c>
      <c r="B401" s="1269" t="s">
        <v>744</v>
      </c>
      <c r="C401" s="1269">
        <f>Cover!G$27</f>
        <v>2020</v>
      </c>
      <c r="D401" s="1269" t="s">
        <v>737</v>
      </c>
      <c r="E401" s="1263" t="s">
        <v>701</v>
      </c>
      <c r="F401" s="1269" t="s">
        <v>778</v>
      </c>
      <c r="G401" s="1267">
        <f>IF(ISNUMBER('JQ2 Trade'!G63),IF('JQ2 Trade'!G63="","",'JQ2 Trade'!G63),"")</f>
        <v>124261</v>
      </c>
      <c r="H401" s="1265" t="str">
        <f>IF('JQ2 Trade'!O63="","",'JQ2 Trade'!O63)</f>
        <v/>
      </c>
    </row>
    <row r="402" spans="1:8" x14ac:dyDescent="0.2">
      <c r="A402" s="1267" t="str">
        <f>Cover!$G$25</f>
        <v>NO</v>
      </c>
      <c r="B402" s="1269" t="s">
        <v>744</v>
      </c>
      <c r="C402" s="1269">
        <f>Cover!G$27</f>
        <v>2020</v>
      </c>
      <c r="D402" s="1269" t="s">
        <v>738</v>
      </c>
      <c r="E402" s="1263" t="s">
        <v>701</v>
      </c>
      <c r="F402" s="1269" t="s">
        <v>778</v>
      </c>
      <c r="G402" s="1267">
        <f>IF(ISNUMBER('JQ2 Trade'!G64),IF('JQ2 Trade'!G64="","",'JQ2 Trade'!G64),"")</f>
        <v>1448903</v>
      </c>
      <c r="H402" s="1265" t="str">
        <f>IF('JQ2 Trade'!O64="","",'JQ2 Trade'!O64)</f>
        <v/>
      </c>
    </row>
    <row r="403" spans="1:8" x14ac:dyDescent="0.2">
      <c r="A403" s="1267" t="str">
        <f>Cover!$G$25</f>
        <v>NO</v>
      </c>
      <c r="B403" s="1269" t="s">
        <v>744</v>
      </c>
      <c r="C403" s="1269">
        <f>Cover!G$27</f>
        <v>2020</v>
      </c>
      <c r="D403" s="1269" t="s">
        <v>739</v>
      </c>
      <c r="E403" s="1263" t="s">
        <v>701</v>
      </c>
      <c r="F403" s="1269" t="s">
        <v>778</v>
      </c>
      <c r="G403" s="1267">
        <f>IF(ISNUMBER('JQ2 Trade'!G65),IF('JQ2 Trade'!G65="","",'JQ2 Trade'!G65),"")</f>
        <v>573914</v>
      </c>
      <c r="H403" s="1265" t="str">
        <f>IF('JQ2 Trade'!O65="","",'JQ2 Trade'!O65)</f>
        <v/>
      </c>
    </row>
    <row r="404" spans="1:8" x14ac:dyDescent="0.2">
      <c r="A404" s="1267" t="str">
        <f>Cover!$G$25</f>
        <v>NO</v>
      </c>
      <c r="B404" s="1269" t="s">
        <v>744</v>
      </c>
      <c r="C404" s="1269">
        <f>Cover!G$27</f>
        <v>2020</v>
      </c>
      <c r="D404" s="1269" t="s">
        <v>740</v>
      </c>
      <c r="E404" s="1263" t="s">
        <v>701</v>
      </c>
      <c r="F404" s="1269" t="s">
        <v>778</v>
      </c>
      <c r="G404" s="1267">
        <f>IF(ISNUMBER('JQ2 Trade'!G66),IF('JQ2 Trade'!G66="","",'JQ2 Trade'!G66),"")</f>
        <v>547906</v>
      </c>
      <c r="H404" s="1265" t="str">
        <f>IF('JQ2 Trade'!O66="","",'JQ2 Trade'!O66)</f>
        <v/>
      </c>
    </row>
    <row r="405" spans="1:8" x14ac:dyDescent="0.2">
      <c r="A405" s="1267" t="str">
        <f>Cover!$G$25</f>
        <v>NO</v>
      </c>
      <c r="B405" s="1269" t="s">
        <v>744</v>
      </c>
      <c r="C405" s="1269">
        <f>Cover!G$27</f>
        <v>2020</v>
      </c>
      <c r="D405" s="1269" t="s">
        <v>741</v>
      </c>
      <c r="E405" s="1263" t="s">
        <v>701</v>
      </c>
      <c r="F405" s="1269" t="s">
        <v>778</v>
      </c>
      <c r="G405" s="1267">
        <f>IF(ISNUMBER('JQ2 Trade'!G67),IF('JQ2 Trade'!G67="","",'JQ2 Trade'!G67),"")</f>
        <v>312162</v>
      </c>
      <c r="H405" s="1265" t="str">
        <f>IF('JQ2 Trade'!O67="","",'JQ2 Trade'!O67)</f>
        <v/>
      </c>
    </row>
    <row r="406" spans="1:8" x14ac:dyDescent="0.2">
      <c r="A406" s="1267" t="str">
        <f>Cover!$G$25</f>
        <v>NO</v>
      </c>
      <c r="B406" s="1269" t="s">
        <v>744</v>
      </c>
      <c r="C406" s="1269">
        <f>Cover!G$27</f>
        <v>2020</v>
      </c>
      <c r="D406" s="1269" t="s">
        <v>742</v>
      </c>
      <c r="E406" s="1263" t="s">
        <v>701</v>
      </c>
      <c r="F406" s="1269" t="s">
        <v>778</v>
      </c>
      <c r="G406" s="1267">
        <f>IF(ISNUMBER('JQ2 Trade'!G68),IF('JQ2 Trade'!G68="","",'JQ2 Trade'!G68),"")</f>
        <v>14921</v>
      </c>
      <c r="H406" s="1265" t="str">
        <f>IF('JQ2 Trade'!O68="","",'JQ2 Trade'!O68)</f>
        <v/>
      </c>
    </row>
    <row r="407" spans="1:8" x14ac:dyDescent="0.2">
      <c r="A407" s="1267" t="str">
        <f>Cover!$G$25</f>
        <v>NO</v>
      </c>
      <c r="B407" s="1269" t="s">
        <v>744</v>
      </c>
      <c r="C407" s="1269">
        <f>Cover!G$27</f>
        <v>2020</v>
      </c>
      <c r="D407" s="1269" t="s">
        <v>743</v>
      </c>
      <c r="E407" s="1263" t="s">
        <v>701</v>
      </c>
      <c r="F407" s="1269" t="s">
        <v>778</v>
      </c>
      <c r="G407" s="1267">
        <f>IF(ISNUMBER('JQ2 Trade'!G69),IF('JQ2 Trade'!G69="","",'JQ2 Trade'!G69),"")</f>
        <v>52165</v>
      </c>
      <c r="H407" s="1265" t="str">
        <f>IF('JQ2 Trade'!O69="","",'JQ2 Trade'!O69)</f>
        <v/>
      </c>
    </row>
    <row r="408" spans="1:8" x14ac:dyDescent="0.2">
      <c r="A408" s="1267" t="str">
        <f>Cover!$G$25</f>
        <v>NO</v>
      </c>
      <c r="B408" s="1269" t="s">
        <v>759</v>
      </c>
      <c r="C408" s="1269">
        <f>Cover!G$27-1</f>
        <v>2019</v>
      </c>
      <c r="D408" s="1269" t="s">
        <v>689</v>
      </c>
      <c r="E408" s="1263" t="s">
        <v>701</v>
      </c>
      <c r="F408" s="1269" t="s">
        <v>777</v>
      </c>
      <c r="G408" s="1267">
        <f>IF(ISNUMBER('JQ2 Trade'!H11),IF('JQ2 Trade'!H11="","",'JQ2 Trade'!H11),"")</f>
        <v>3664.7530000000002</v>
      </c>
      <c r="H408" s="1265" t="str">
        <f>IF('JQ2 Trade'!P11="","",'JQ2 Trade'!P11)</f>
        <v/>
      </c>
    </row>
    <row r="409" spans="1:8" x14ac:dyDescent="0.2">
      <c r="A409" s="1267" t="str">
        <f>Cover!$G$25</f>
        <v>NO</v>
      </c>
      <c r="B409" s="1269" t="s">
        <v>759</v>
      </c>
      <c r="C409" s="1269">
        <f>Cover!G$27-1</f>
        <v>2019</v>
      </c>
      <c r="D409" s="1269" t="s">
        <v>690</v>
      </c>
      <c r="E409" s="1263" t="s">
        <v>701</v>
      </c>
      <c r="F409" s="1269" t="s">
        <v>777</v>
      </c>
      <c r="G409" s="1267">
        <f>IF(ISNUMBER('JQ2 Trade'!H12),IF('JQ2 Trade'!H12="","",'JQ2 Trade'!H12),"")</f>
        <v>16.25</v>
      </c>
      <c r="H409" s="1265" t="str">
        <f>IF('JQ2 Trade'!P12="","",'JQ2 Trade'!P12)</f>
        <v/>
      </c>
    </row>
    <row r="410" spans="1:8" x14ac:dyDescent="0.2">
      <c r="A410" s="1267" t="str">
        <f>Cover!$G$25</f>
        <v>NO</v>
      </c>
      <c r="B410" s="1269" t="s">
        <v>759</v>
      </c>
      <c r="C410" s="1269">
        <f>Cover!G$27-1</f>
        <v>2019</v>
      </c>
      <c r="D410" s="1269" t="s">
        <v>690</v>
      </c>
      <c r="E410" s="1263" t="s">
        <v>745</v>
      </c>
      <c r="F410" s="1269" t="s">
        <v>777</v>
      </c>
      <c r="G410" s="1267">
        <f>IF(ISNUMBER('JQ2 Trade'!H13),IF('JQ2 Trade'!H13="","",'JQ2 Trade'!H13),"")</f>
        <v>8.6850000000000005</v>
      </c>
      <c r="H410" s="1265" t="str">
        <f>IF('JQ2 Trade'!P13="","",'JQ2 Trade'!P13)</f>
        <v/>
      </c>
    </row>
    <row r="411" spans="1:8" x14ac:dyDescent="0.2">
      <c r="A411" s="1267" t="str">
        <f>Cover!$G$25</f>
        <v>NO</v>
      </c>
      <c r="B411" s="1269" t="s">
        <v>759</v>
      </c>
      <c r="C411" s="1269">
        <f>Cover!G$27-1</f>
        <v>2019</v>
      </c>
      <c r="D411" s="1269" t="s">
        <v>690</v>
      </c>
      <c r="E411" s="1263" t="s">
        <v>749</v>
      </c>
      <c r="F411" s="1269" t="s">
        <v>777</v>
      </c>
      <c r="G411" s="1267">
        <f>IF(ISNUMBER('JQ2 Trade'!H14),IF('JQ2 Trade'!H14="","",'JQ2 Trade'!H14),"")</f>
        <v>7.5650000000000004</v>
      </c>
      <c r="H411" s="1265" t="str">
        <f>IF('JQ2 Trade'!P14="","",'JQ2 Trade'!P14)</f>
        <v/>
      </c>
    </row>
    <row r="412" spans="1:8" x14ac:dyDescent="0.2">
      <c r="A412" s="1267" t="str">
        <f>Cover!$G$25</f>
        <v>NO</v>
      </c>
      <c r="B412" s="1269" t="s">
        <v>759</v>
      </c>
      <c r="C412" s="1269">
        <f>Cover!G$27-1</f>
        <v>2019</v>
      </c>
      <c r="D412" s="1269" t="s">
        <v>691</v>
      </c>
      <c r="E412" s="1263" t="s">
        <v>701</v>
      </c>
      <c r="F412" s="1269" t="s">
        <v>777</v>
      </c>
      <c r="G412" s="1267">
        <f>IF(ISNUMBER('JQ2 Trade'!H15),IF('JQ2 Trade'!H15="","",'JQ2 Trade'!H15),"")</f>
        <v>3648.5030000000002</v>
      </c>
      <c r="H412" s="1265" t="str">
        <f>IF('JQ2 Trade'!P15="","",'JQ2 Trade'!P15)</f>
        <v/>
      </c>
    </row>
    <row r="413" spans="1:8" x14ac:dyDescent="0.2">
      <c r="A413" s="1267" t="str">
        <f>Cover!$G$25</f>
        <v>NO</v>
      </c>
      <c r="B413" s="1269" t="s">
        <v>759</v>
      </c>
      <c r="C413" s="1269">
        <f>Cover!G$27-1</f>
        <v>2019</v>
      </c>
      <c r="D413" s="1269" t="s">
        <v>691</v>
      </c>
      <c r="E413" s="1263" t="s">
        <v>745</v>
      </c>
      <c r="F413" s="1269" t="s">
        <v>777</v>
      </c>
      <c r="G413" s="1267">
        <f>IF(ISNUMBER('JQ2 Trade'!H16),IF('JQ2 Trade'!H16="","",'JQ2 Trade'!H16),"")</f>
        <v>3492.326</v>
      </c>
      <c r="H413" s="1265" t="str">
        <f>IF('JQ2 Trade'!P16="","",'JQ2 Trade'!P16)</f>
        <v/>
      </c>
    </row>
    <row r="414" spans="1:8" x14ac:dyDescent="0.2">
      <c r="A414" s="1267" t="str">
        <f>Cover!$G$25</f>
        <v>NO</v>
      </c>
      <c r="B414" s="1269" t="s">
        <v>759</v>
      </c>
      <c r="C414" s="1269">
        <f>Cover!G$27-1</f>
        <v>2019</v>
      </c>
      <c r="D414" s="1269" t="s">
        <v>691</v>
      </c>
      <c r="E414" s="1263" t="s">
        <v>749</v>
      </c>
      <c r="F414" s="1269" t="s">
        <v>777</v>
      </c>
      <c r="G414" s="1267">
        <f>IF(ISNUMBER('JQ2 Trade'!H17),IF('JQ2 Trade'!H17="","",'JQ2 Trade'!H17),"")</f>
        <v>156.17699999999999</v>
      </c>
      <c r="H414" s="1265" t="str">
        <f>IF('JQ2 Trade'!P17="","",'JQ2 Trade'!P17)</f>
        <v/>
      </c>
    </row>
    <row r="415" spans="1:8" x14ac:dyDescent="0.2">
      <c r="A415" s="1267" t="str">
        <f>Cover!$G$25</f>
        <v>NO</v>
      </c>
      <c r="B415" s="1269" t="s">
        <v>759</v>
      </c>
      <c r="C415" s="1269">
        <f>Cover!G$27-1</f>
        <v>2019</v>
      </c>
      <c r="D415" s="1269" t="s">
        <v>691</v>
      </c>
      <c r="E415" s="1263" t="s">
        <v>758</v>
      </c>
      <c r="F415" s="1269" t="s">
        <v>777</v>
      </c>
      <c r="G415" s="1267">
        <f>IF(ISNUMBER('JQ2 Trade'!H18),IF('JQ2 Trade'!H18="","",'JQ2 Trade'!H18),"")</f>
        <v>3.0000000000000001E-3</v>
      </c>
      <c r="H415" s="1265" t="str">
        <f>IF('JQ2 Trade'!P18="","",'JQ2 Trade'!P18)</f>
        <v/>
      </c>
    </row>
    <row r="416" spans="1:8" x14ac:dyDescent="0.2">
      <c r="A416" s="1267" t="str">
        <f>Cover!$G$25</f>
        <v>NO</v>
      </c>
      <c r="B416" s="1269" t="s">
        <v>759</v>
      </c>
      <c r="C416" s="1269">
        <f>Cover!G$27-1</f>
        <v>2019</v>
      </c>
      <c r="D416" s="1269" t="s">
        <v>702</v>
      </c>
      <c r="E416" s="1263" t="s">
        <v>701</v>
      </c>
      <c r="F416" s="1269" t="s">
        <v>779</v>
      </c>
      <c r="G416" s="1267">
        <f>IF(ISNUMBER('JQ2 Trade'!H19),IF('JQ2 Trade'!H19="","",'JQ2 Trade'!H19),"")</f>
        <v>2.3239999999999998</v>
      </c>
      <c r="H416" s="1265" t="str">
        <f>IF('JQ2 Trade'!P19="","",'JQ2 Trade'!P19)</f>
        <v/>
      </c>
    </row>
    <row r="417" spans="1:8" x14ac:dyDescent="0.2">
      <c r="A417" s="1267" t="str">
        <f>Cover!$G$25</f>
        <v>NO</v>
      </c>
      <c r="B417" s="1269" t="s">
        <v>759</v>
      </c>
      <c r="C417" s="1269">
        <f>Cover!G$27-1</f>
        <v>2019</v>
      </c>
      <c r="D417" s="1269" t="s">
        <v>703</v>
      </c>
      <c r="E417" s="1263" t="s">
        <v>701</v>
      </c>
      <c r="F417" s="1269" t="s">
        <v>777</v>
      </c>
      <c r="G417" s="1267">
        <f>IF(ISNUMBER('JQ2 Trade'!H20),IF('JQ2 Trade'!H20="","",'JQ2 Trade'!H20),"")</f>
        <v>2033.097</v>
      </c>
      <c r="H417" s="1265" t="str">
        <f>IF('JQ2 Trade'!P20="","",'JQ2 Trade'!P20)</f>
        <v/>
      </c>
    </row>
    <row r="418" spans="1:8" x14ac:dyDescent="0.2">
      <c r="A418" s="1267" t="str">
        <f>Cover!$G$25</f>
        <v>NO</v>
      </c>
      <c r="B418" s="1269" t="s">
        <v>759</v>
      </c>
      <c r="C418" s="1269">
        <f>Cover!G$27-1</f>
        <v>2019</v>
      </c>
      <c r="D418" s="1269" t="s">
        <v>704</v>
      </c>
      <c r="E418" s="1263" t="s">
        <v>701</v>
      </c>
      <c r="F418" s="1269" t="s">
        <v>777</v>
      </c>
      <c r="G418" s="1267">
        <f>IF(ISNUMBER('JQ2 Trade'!H21),IF('JQ2 Trade'!H21="","",'JQ2 Trade'!H21),"")</f>
        <v>603.68600000000004</v>
      </c>
      <c r="H418" s="1265" t="str">
        <f>IF('JQ2 Trade'!P21="","",'JQ2 Trade'!P21)</f>
        <v/>
      </c>
    </row>
    <row r="419" spans="1:8" x14ac:dyDescent="0.2">
      <c r="A419" s="1267" t="str">
        <f>Cover!$G$25</f>
        <v>NO</v>
      </c>
      <c r="B419" s="1269" t="s">
        <v>759</v>
      </c>
      <c r="C419" s="1269">
        <f>Cover!G$27-1</f>
        <v>2019</v>
      </c>
      <c r="D419" s="1269" t="s">
        <v>705</v>
      </c>
      <c r="E419" s="1263" t="s">
        <v>701</v>
      </c>
      <c r="F419" s="1269" t="s">
        <v>777</v>
      </c>
      <c r="G419" s="1267">
        <f>IF(ISNUMBER('JQ2 Trade'!H22),IF('JQ2 Trade'!H22="","",'JQ2 Trade'!H22),"")</f>
        <v>1429.4110000000001</v>
      </c>
      <c r="H419" s="1265" t="str">
        <f>IF('JQ2 Trade'!P22="","",'JQ2 Trade'!P22)</f>
        <v/>
      </c>
    </row>
    <row r="420" spans="1:8" x14ac:dyDescent="0.2">
      <c r="A420" s="1267" t="str">
        <f>Cover!$G$25</f>
        <v>NO</v>
      </c>
      <c r="B420" s="1269" t="s">
        <v>759</v>
      </c>
      <c r="C420" s="1269">
        <f>Cover!G$27-1</f>
        <v>2019</v>
      </c>
      <c r="D420" s="1269" t="s">
        <v>706</v>
      </c>
      <c r="E420" s="1263" t="s">
        <v>701</v>
      </c>
      <c r="F420" s="1269" t="s">
        <v>779</v>
      </c>
      <c r="G420" s="1267" t="str">
        <f>IF(ISNUMBER('JQ2 Trade'!H23),IF('JQ2 Trade'!H23="","",'JQ2 Trade'!H23),"")</f>
        <v/>
      </c>
      <c r="H420" s="1265" t="str">
        <f>IF('JQ2 Trade'!P23="","",'JQ2 Trade'!P23)</f>
        <v/>
      </c>
    </row>
    <row r="421" spans="1:8" x14ac:dyDescent="0.2">
      <c r="A421" s="1267" t="str">
        <f>Cover!$G$25</f>
        <v>NO</v>
      </c>
      <c r="B421" s="1269" t="s">
        <v>759</v>
      </c>
      <c r="C421" s="1269">
        <f>Cover!G$27-1</f>
        <v>2019</v>
      </c>
      <c r="D421" s="1269" t="s">
        <v>707</v>
      </c>
      <c r="E421" s="1263" t="s">
        <v>701</v>
      </c>
      <c r="F421" s="1269" t="s">
        <v>779</v>
      </c>
      <c r="G421" s="1267">
        <f>IF(ISNUMBER('JQ2 Trade'!H24),IF('JQ2 Trade'!H24="","",'JQ2 Trade'!H24),"")</f>
        <v>231.411</v>
      </c>
      <c r="H421" s="1265" t="str">
        <f>IF('JQ2 Trade'!P24="","",'JQ2 Trade'!P24)</f>
        <v/>
      </c>
    </row>
    <row r="422" spans="1:8" x14ac:dyDescent="0.2">
      <c r="A422" s="1267" t="str">
        <f>Cover!$G$25</f>
        <v>NO</v>
      </c>
      <c r="B422" s="1269" t="s">
        <v>759</v>
      </c>
      <c r="C422" s="1269">
        <f>Cover!G$27-1</f>
        <v>2019</v>
      </c>
      <c r="D422" s="1269" t="s">
        <v>708</v>
      </c>
      <c r="E422" s="1263" t="s">
        <v>701</v>
      </c>
      <c r="F422" s="1269" t="s">
        <v>779</v>
      </c>
      <c r="G422" s="1267">
        <f>IF(ISNUMBER('JQ2 Trade'!H25),IF('JQ2 Trade'!H25="","",'JQ2 Trade'!H25),"")</f>
        <v>17.707000000000001</v>
      </c>
      <c r="H422" s="1265" t="str">
        <f>IF('JQ2 Trade'!P25="","",'JQ2 Trade'!P25)</f>
        <v/>
      </c>
    </row>
    <row r="423" spans="1:8" x14ac:dyDescent="0.2">
      <c r="A423" s="1267" t="str">
        <f>Cover!$G$25</f>
        <v>NO</v>
      </c>
      <c r="B423" s="1269" t="s">
        <v>759</v>
      </c>
      <c r="C423" s="1269">
        <f>Cover!G$27-1</f>
        <v>2019</v>
      </c>
      <c r="D423" s="1269" t="s">
        <v>709</v>
      </c>
      <c r="E423" s="1263" t="s">
        <v>701</v>
      </c>
      <c r="F423" s="1269" t="s">
        <v>779</v>
      </c>
      <c r="G423" s="1267">
        <f>IF(ISNUMBER('JQ2 Trade'!H26),IF('JQ2 Trade'!H26="","",'JQ2 Trade'!H26),"")</f>
        <v>213.70400000000001</v>
      </c>
      <c r="H423" s="1265" t="str">
        <f>IF('JQ2 Trade'!P26="","",'JQ2 Trade'!P26)</f>
        <v/>
      </c>
    </row>
    <row r="424" spans="1:8" x14ac:dyDescent="0.2">
      <c r="A424" s="1267" t="str">
        <f>Cover!$G$25</f>
        <v>NO</v>
      </c>
      <c r="B424" s="1269" t="s">
        <v>759</v>
      </c>
      <c r="C424" s="1269">
        <f>Cover!G$27-1</f>
        <v>2019</v>
      </c>
      <c r="D424" s="1269" t="s">
        <v>710</v>
      </c>
      <c r="E424" s="1263" t="s">
        <v>701</v>
      </c>
      <c r="F424" s="1269" t="s">
        <v>777</v>
      </c>
      <c r="G424" s="1267">
        <f>IF(ISNUMBER('JQ2 Trade'!H27),IF('JQ2 Trade'!H27="","",'JQ2 Trade'!H27),"")</f>
        <v>718.68799999999999</v>
      </c>
      <c r="H424" s="1265" t="str">
        <f>IF('JQ2 Trade'!P27="","",'JQ2 Trade'!P27)</f>
        <v/>
      </c>
    </row>
    <row r="425" spans="1:8" x14ac:dyDescent="0.2">
      <c r="A425" s="1267" t="str">
        <f>Cover!$G$25</f>
        <v>NO</v>
      </c>
      <c r="B425" s="1269" t="s">
        <v>759</v>
      </c>
      <c r="C425" s="1269">
        <f>Cover!G$27-1</f>
        <v>2019</v>
      </c>
      <c r="D425" s="1269" t="s">
        <v>710</v>
      </c>
      <c r="E425" s="1263" t="s">
        <v>745</v>
      </c>
      <c r="F425" s="1269" t="s">
        <v>777</v>
      </c>
      <c r="G425" s="1267">
        <f>IF(ISNUMBER('JQ2 Trade'!H28),IF('JQ2 Trade'!H28="","",'JQ2 Trade'!H28),"")</f>
        <v>708.24199999999996</v>
      </c>
      <c r="H425" s="1265" t="str">
        <f>IF('JQ2 Trade'!P28="","",'JQ2 Trade'!P28)</f>
        <v/>
      </c>
    </row>
    <row r="426" spans="1:8" x14ac:dyDescent="0.2">
      <c r="A426" s="1267" t="str">
        <f>Cover!$G$25</f>
        <v>NO</v>
      </c>
      <c r="B426" s="1269" t="s">
        <v>759</v>
      </c>
      <c r="C426" s="1269">
        <f>Cover!G$27-1</f>
        <v>2019</v>
      </c>
      <c r="D426" s="1269" t="s">
        <v>710</v>
      </c>
      <c r="E426" s="1263" t="s">
        <v>749</v>
      </c>
      <c r="F426" s="1269" t="s">
        <v>777</v>
      </c>
      <c r="G426" s="1267">
        <f>IF(ISNUMBER('JQ2 Trade'!H29),IF('JQ2 Trade'!H29="","",'JQ2 Trade'!H29),"")</f>
        <v>10.446</v>
      </c>
      <c r="H426" s="1265" t="str">
        <f>IF('JQ2 Trade'!P29="","",'JQ2 Trade'!P29)</f>
        <v/>
      </c>
    </row>
    <row r="427" spans="1:8" x14ac:dyDescent="0.2">
      <c r="A427" s="1267" t="str">
        <f>Cover!$G$25</f>
        <v>NO</v>
      </c>
      <c r="B427" s="1269" t="s">
        <v>759</v>
      </c>
      <c r="C427" s="1269">
        <f>Cover!G$27-1</f>
        <v>2019</v>
      </c>
      <c r="D427" s="1269" t="s">
        <v>710</v>
      </c>
      <c r="E427" s="1263" t="s">
        <v>758</v>
      </c>
      <c r="F427" s="1269" t="s">
        <v>777</v>
      </c>
      <c r="G427" s="1267">
        <f>IF(ISNUMBER('JQ2 Trade'!H30),IF('JQ2 Trade'!H30="","",'JQ2 Trade'!H30),"")</f>
        <v>0.45500000000000002</v>
      </c>
      <c r="H427" s="1265" t="str">
        <f>IF('JQ2 Trade'!P30="","",'JQ2 Trade'!P30)</f>
        <v/>
      </c>
    </row>
    <row r="428" spans="1:8" x14ac:dyDescent="0.2">
      <c r="A428" s="1267" t="str">
        <f>Cover!$G$25</f>
        <v>NO</v>
      </c>
      <c r="B428" s="1269" t="s">
        <v>759</v>
      </c>
      <c r="C428" s="1269">
        <f>Cover!G$27-1</f>
        <v>2019</v>
      </c>
      <c r="D428" s="1269" t="s">
        <v>711</v>
      </c>
      <c r="E428" s="1263" t="s">
        <v>701</v>
      </c>
      <c r="F428" s="1269" t="s">
        <v>777</v>
      </c>
      <c r="G428" s="1267">
        <f>IF(ISNUMBER('JQ2 Trade'!H31),IF('JQ2 Trade'!H31="","",'JQ2 Trade'!H31),"")</f>
        <v>0.53700000000000003</v>
      </c>
      <c r="H428" s="1265" t="str">
        <f>IF('JQ2 Trade'!P31="","",'JQ2 Trade'!P31)</f>
        <v/>
      </c>
    </row>
    <row r="429" spans="1:8" x14ac:dyDescent="0.2">
      <c r="A429" s="1267" t="str">
        <f>Cover!$G$25</f>
        <v>NO</v>
      </c>
      <c r="B429" s="1269" t="s">
        <v>759</v>
      </c>
      <c r="C429" s="1269">
        <f>Cover!G$27-1</f>
        <v>2019</v>
      </c>
      <c r="D429" s="1269" t="s">
        <v>711</v>
      </c>
      <c r="E429" s="1263" t="s">
        <v>745</v>
      </c>
      <c r="F429" s="1269" t="s">
        <v>777</v>
      </c>
      <c r="G429" s="1267">
        <f>IF(ISNUMBER('JQ2 Trade'!H32),IF('JQ2 Trade'!H32="","",'JQ2 Trade'!H32),"")</f>
        <v>2.9000000000000001E-2</v>
      </c>
      <c r="H429" s="1265" t="str">
        <f>IF('JQ2 Trade'!P32="","",'JQ2 Trade'!P32)</f>
        <v/>
      </c>
    </row>
    <row r="430" spans="1:8" x14ac:dyDescent="0.2">
      <c r="A430" s="1267" t="str">
        <f>Cover!$G$25</f>
        <v>NO</v>
      </c>
      <c r="B430" s="1269" t="s">
        <v>759</v>
      </c>
      <c r="C430" s="1269">
        <f>Cover!G$27-1</f>
        <v>2019</v>
      </c>
      <c r="D430" s="1269" t="s">
        <v>711</v>
      </c>
      <c r="E430" s="1263" t="s">
        <v>749</v>
      </c>
      <c r="F430" s="1269" t="s">
        <v>777</v>
      </c>
      <c r="G430" s="1267">
        <f>IF(ISNUMBER('JQ2 Trade'!H33),IF('JQ2 Trade'!H33="","",'JQ2 Trade'!H33),"")</f>
        <v>0.50800000000000001</v>
      </c>
      <c r="H430" s="1265" t="str">
        <f>IF('JQ2 Trade'!P33="","",'JQ2 Trade'!P33)</f>
        <v/>
      </c>
    </row>
    <row r="431" spans="1:8" x14ac:dyDescent="0.2">
      <c r="A431" s="1267" t="str">
        <f>Cover!$G$25</f>
        <v>NO</v>
      </c>
      <c r="B431" s="1269" t="s">
        <v>759</v>
      </c>
      <c r="C431" s="1269">
        <f>Cover!G$27-1</f>
        <v>2019</v>
      </c>
      <c r="D431" s="1269" t="s">
        <v>711</v>
      </c>
      <c r="E431" s="1263" t="s">
        <v>758</v>
      </c>
      <c r="F431" s="1269" t="s">
        <v>777</v>
      </c>
      <c r="G431" s="1267">
        <f>IF(ISNUMBER('JQ2 Trade'!H34),IF('JQ2 Trade'!H34="","",'JQ2 Trade'!H34),"")</f>
        <v>0.374</v>
      </c>
      <c r="H431" s="1265" t="str">
        <f>IF('JQ2 Trade'!P34="","",'JQ2 Trade'!P34)</f>
        <v/>
      </c>
    </row>
    <row r="432" spans="1:8" x14ac:dyDescent="0.2">
      <c r="A432" s="1267" t="str">
        <f>Cover!$G$25</f>
        <v>NO</v>
      </c>
      <c r="B432" s="1269" t="s">
        <v>759</v>
      </c>
      <c r="C432" s="1269">
        <f>Cover!G$27-1</f>
        <v>2019</v>
      </c>
      <c r="D432" s="1269" t="s">
        <v>712</v>
      </c>
      <c r="E432" s="1263" t="s">
        <v>701</v>
      </c>
      <c r="F432" s="1269" t="s">
        <v>777</v>
      </c>
      <c r="G432" s="1267">
        <f>IF(ISNUMBER('JQ2 Trade'!H35),IF('JQ2 Trade'!H35="","",'JQ2 Trade'!H35),"")</f>
        <v>153.28700000000001</v>
      </c>
      <c r="H432" s="1265" t="str">
        <f>IF('JQ2 Trade'!P35="","",'JQ2 Trade'!P35)</f>
        <v/>
      </c>
    </row>
    <row r="433" spans="1:8" x14ac:dyDescent="0.2">
      <c r="A433" s="1267" t="str">
        <f>Cover!$G$25</f>
        <v>NO</v>
      </c>
      <c r="B433" s="1269" t="s">
        <v>759</v>
      </c>
      <c r="C433" s="1269">
        <f>Cover!G$27-1</f>
        <v>2019</v>
      </c>
      <c r="D433" s="1269" t="s">
        <v>713</v>
      </c>
      <c r="E433" s="1263" t="s">
        <v>701</v>
      </c>
      <c r="F433" s="1269" t="s">
        <v>777</v>
      </c>
      <c r="G433" s="1267">
        <f>IF(ISNUMBER('JQ2 Trade'!H36),IF('JQ2 Trade'!H36="","",'JQ2 Trade'!H36),"")</f>
        <v>21.327000000000002</v>
      </c>
      <c r="H433" s="1265" t="str">
        <f>IF('JQ2 Trade'!P36="","",'JQ2 Trade'!P36)</f>
        <v/>
      </c>
    </row>
    <row r="434" spans="1:8" x14ac:dyDescent="0.2">
      <c r="A434" s="1267" t="str">
        <f>Cover!$G$25</f>
        <v>NO</v>
      </c>
      <c r="B434" s="1269" t="s">
        <v>759</v>
      </c>
      <c r="C434" s="1269">
        <f>Cover!G$27-1</f>
        <v>2019</v>
      </c>
      <c r="D434" s="1269" t="s">
        <v>713</v>
      </c>
      <c r="E434" s="1263" t="s">
        <v>745</v>
      </c>
      <c r="F434" s="1269" t="s">
        <v>777</v>
      </c>
      <c r="G434" s="1267">
        <f>IF(ISNUMBER('JQ2 Trade'!H37),IF('JQ2 Trade'!H37="","",'JQ2 Trade'!H37),"")</f>
        <v>15.396000000000001</v>
      </c>
      <c r="H434" s="1265" t="str">
        <f>IF('JQ2 Trade'!P37="","",'JQ2 Trade'!P37)</f>
        <v/>
      </c>
    </row>
    <row r="435" spans="1:8" x14ac:dyDescent="0.2">
      <c r="A435" s="1267" t="str">
        <f>Cover!$G$25</f>
        <v>NO</v>
      </c>
      <c r="B435" s="1269" t="s">
        <v>759</v>
      </c>
      <c r="C435" s="1269">
        <f>Cover!G$27-1</f>
        <v>2019</v>
      </c>
      <c r="D435" s="1269" t="s">
        <v>713</v>
      </c>
      <c r="E435" s="1263" t="s">
        <v>749</v>
      </c>
      <c r="F435" s="1269" t="s">
        <v>777</v>
      </c>
      <c r="G435" s="1267">
        <f>IF(ISNUMBER('JQ2 Trade'!H38),IF('JQ2 Trade'!H38="","",'JQ2 Trade'!H38),"")</f>
        <v>5.931</v>
      </c>
      <c r="H435" s="1265" t="str">
        <f>IF('JQ2 Trade'!P38="","",'JQ2 Trade'!P38)</f>
        <v/>
      </c>
    </row>
    <row r="436" spans="1:8" x14ac:dyDescent="0.2">
      <c r="A436" s="1267" t="str">
        <f>Cover!$G$25</f>
        <v>NO</v>
      </c>
      <c r="B436" s="1269" t="s">
        <v>759</v>
      </c>
      <c r="C436" s="1269">
        <f>Cover!G$27-1</f>
        <v>2019</v>
      </c>
      <c r="D436" s="1269" t="s">
        <v>713</v>
      </c>
      <c r="E436" s="1263" t="s">
        <v>758</v>
      </c>
      <c r="F436" s="1269" t="s">
        <v>777</v>
      </c>
      <c r="G436" s="1267">
        <f>IF(ISNUMBER('JQ2 Trade'!H39),IF('JQ2 Trade'!H39="","",'JQ2 Trade'!H39),"")</f>
        <v>4.2359999999999998</v>
      </c>
      <c r="H436" s="1265" t="str">
        <f>IF('JQ2 Trade'!P39="","",'JQ2 Trade'!P39)</f>
        <v/>
      </c>
    </row>
    <row r="437" spans="1:8" x14ac:dyDescent="0.2">
      <c r="A437" s="1267" t="str">
        <f>Cover!$G$25</f>
        <v>NO</v>
      </c>
      <c r="B437" s="1269" t="s">
        <v>759</v>
      </c>
      <c r="C437" s="1269">
        <f>Cover!G$27-1</f>
        <v>2019</v>
      </c>
      <c r="D437" s="1269" t="s">
        <v>714</v>
      </c>
      <c r="E437" s="1263" t="s">
        <v>701</v>
      </c>
      <c r="F437" s="1269" t="s">
        <v>777</v>
      </c>
      <c r="G437" s="1267">
        <f>IF(ISNUMBER('JQ2 Trade'!H40),IF('JQ2 Trade'!H40="","",'JQ2 Trade'!H40),"")</f>
        <v>95.11</v>
      </c>
      <c r="H437" s="1265" t="str">
        <f>IF('JQ2 Trade'!P40="","",'JQ2 Trade'!P40)</f>
        <v/>
      </c>
    </row>
    <row r="438" spans="1:8" x14ac:dyDescent="0.2">
      <c r="A438" s="1267" t="str">
        <f>Cover!$G$25</f>
        <v>NO</v>
      </c>
      <c r="B438" s="1269" t="s">
        <v>759</v>
      </c>
      <c r="C438" s="1269">
        <f>Cover!G$27-1</f>
        <v>2019</v>
      </c>
      <c r="D438" s="1269" t="s">
        <v>715</v>
      </c>
      <c r="E438" s="1263" t="s">
        <v>701</v>
      </c>
      <c r="F438" s="1269" t="s">
        <v>777</v>
      </c>
      <c r="G438" s="1267">
        <f>IF(ISNUMBER('JQ2 Trade'!H41),IF('JQ2 Trade'!H41="","",'JQ2 Trade'!H41),"")</f>
        <v>3.3000000000000002E-2</v>
      </c>
      <c r="H438" s="1265" t="str">
        <f>IF('JQ2 Trade'!P41="","",'JQ2 Trade'!P41)</f>
        <v/>
      </c>
    </row>
    <row r="439" spans="1:8" x14ac:dyDescent="0.2">
      <c r="A439" s="1267" t="str">
        <f>Cover!$G$25</f>
        <v>NO</v>
      </c>
      <c r="B439" s="1269" t="s">
        <v>759</v>
      </c>
      <c r="C439" s="1269">
        <f>Cover!G$27-1</f>
        <v>2019</v>
      </c>
      <c r="D439" s="1269" t="s">
        <v>716</v>
      </c>
      <c r="E439" s="1263" t="s">
        <v>701</v>
      </c>
      <c r="F439" s="1269" t="s">
        <v>777</v>
      </c>
      <c r="G439" s="1267">
        <f>IF(ISNUMBER('JQ2 Trade'!H42),IF('JQ2 Trade'!H42="","",'JQ2 Trade'!H42),"")</f>
        <v>36.85</v>
      </c>
      <c r="H439" s="1265" t="str">
        <f>IF('JQ2 Trade'!P42="","",'JQ2 Trade'!P42)</f>
        <v/>
      </c>
    </row>
    <row r="440" spans="1:8" x14ac:dyDescent="0.2">
      <c r="A440" s="1267" t="str">
        <f>Cover!$G$25</f>
        <v>NO</v>
      </c>
      <c r="B440" s="1269" t="s">
        <v>759</v>
      </c>
      <c r="C440" s="1269">
        <f>Cover!G$27-1</f>
        <v>2019</v>
      </c>
      <c r="D440" s="1269" t="s">
        <v>717</v>
      </c>
      <c r="E440" s="1263" t="s">
        <v>701</v>
      </c>
      <c r="F440" s="1269" t="s">
        <v>777</v>
      </c>
      <c r="G440" s="1267">
        <f>IF(ISNUMBER('JQ2 Trade'!H43),IF('JQ2 Trade'!H43="","",'JQ2 Trade'!H43),"")</f>
        <v>3.6240000000000001</v>
      </c>
      <c r="H440" s="1265" t="str">
        <f>IF('JQ2 Trade'!P43="","",'JQ2 Trade'!P43)</f>
        <v/>
      </c>
    </row>
    <row r="441" spans="1:8" x14ac:dyDescent="0.2">
      <c r="A441" s="1267" t="str">
        <f>Cover!$G$25</f>
        <v>NO</v>
      </c>
      <c r="B441" s="1269" t="s">
        <v>759</v>
      </c>
      <c r="C441" s="1269">
        <f>Cover!G$27-1</f>
        <v>2019</v>
      </c>
      <c r="D441" s="1269" t="s">
        <v>718</v>
      </c>
      <c r="E441" s="1263" t="s">
        <v>701</v>
      </c>
      <c r="F441" s="1269" t="s">
        <v>777</v>
      </c>
      <c r="G441" s="1267">
        <f>IF(ISNUMBER('JQ2 Trade'!H44),IF('JQ2 Trade'!H44="","",'JQ2 Trade'!H44),"")</f>
        <v>27.466000000000001</v>
      </c>
      <c r="H441" s="1265" t="str">
        <f>IF('JQ2 Trade'!P44="","",'JQ2 Trade'!P44)</f>
        <v/>
      </c>
    </row>
    <row r="442" spans="1:8" x14ac:dyDescent="0.2">
      <c r="A442" s="1267" t="str">
        <f>Cover!$G$25</f>
        <v>NO</v>
      </c>
      <c r="B442" s="1269" t="s">
        <v>759</v>
      </c>
      <c r="C442" s="1269">
        <f>Cover!G$27-1</f>
        <v>2019</v>
      </c>
      <c r="D442" s="1269" t="s">
        <v>719</v>
      </c>
      <c r="E442" s="1263" t="s">
        <v>701</v>
      </c>
      <c r="F442" s="1269" t="s">
        <v>777</v>
      </c>
      <c r="G442" s="1267">
        <f>IF(ISNUMBER('JQ2 Trade'!H45),IF('JQ2 Trade'!H45="","",'JQ2 Trade'!H45),"")</f>
        <v>5.76</v>
      </c>
      <c r="H442" s="1265" t="str">
        <f>IF('JQ2 Trade'!P45="","",'JQ2 Trade'!P45)</f>
        <v/>
      </c>
    </row>
    <row r="443" spans="1:8" x14ac:dyDescent="0.2">
      <c r="A443" s="1267" t="str">
        <f>Cover!$G$25</f>
        <v>NO</v>
      </c>
      <c r="B443" s="1269" t="s">
        <v>759</v>
      </c>
      <c r="C443" s="1269">
        <f>Cover!G$27-1</f>
        <v>2019</v>
      </c>
      <c r="D443" s="1269" t="s">
        <v>720</v>
      </c>
      <c r="E443" s="1263" t="s">
        <v>701</v>
      </c>
      <c r="F443" s="1269" t="s">
        <v>779</v>
      </c>
      <c r="G443" s="1267" t="str">
        <f>IF(ISNUMBER('JQ2 Trade'!H46),IF('JQ2 Trade'!H46="","",'JQ2 Trade'!H46),"")</f>
        <v/>
      </c>
      <c r="H443" s="1265">
        <f>IF('JQ2 Trade'!P46="","",'JQ2 Trade'!P46)</f>
        <v>6</v>
      </c>
    </row>
    <row r="444" spans="1:8" x14ac:dyDescent="0.2">
      <c r="A444" s="1267" t="str">
        <f>Cover!$G$25</f>
        <v>NO</v>
      </c>
      <c r="B444" s="1269" t="s">
        <v>759</v>
      </c>
      <c r="C444" s="1269">
        <f>Cover!G$27-1</f>
        <v>2019</v>
      </c>
      <c r="D444" s="1269" t="s">
        <v>721</v>
      </c>
      <c r="E444" s="1263" t="s">
        <v>701</v>
      </c>
      <c r="F444" s="1269" t="s">
        <v>779</v>
      </c>
      <c r="G444" s="1267">
        <f>IF(ISNUMBER('JQ2 Trade'!H47),IF('JQ2 Trade'!H47="","",'JQ2 Trade'!H47),"")</f>
        <v>192.14599999999999</v>
      </c>
      <c r="H444" s="1265" t="str">
        <f>IF('JQ2 Trade'!P47="","",'JQ2 Trade'!P47)</f>
        <v/>
      </c>
    </row>
    <row r="445" spans="1:8" x14ac:dyDescent="0.2">
      <c r="A445" s="1267" t="str">
        <f>Cover!$G$25</f>
        <v>NO</v>
      </c>
      <c r="B445" s="1269" t="s">
        <v>759</v>
      </c>
      <c r="C445" s="1269">
        <f>Cover!G$27-1</f>
        <v>2019</v>
      </c>
      <c r="D445" s="1269" t="s">
        <v>722</v>
      </c>
      <c r="E445" s="1263" t="s">
        <v>701</v>
      </c>
      <c r="F445" s="1269" t="s">
        <v>779</v>
      </c>
      <c r="G445" s="1267" t="str">
        <f>IF(ISNUMBER('JQ2 Trade'!H48),IF('JQ2 Trade'!H48="","",'JQ2 Trade'!H48),"")</f>
        <v/>
      </c>
      <c r="H445" s="1265">
        <f>IF('JQ2 Trade'!P48="","",'JQ2 Trade'!P48)</f>
        <v>6</v>
      </c>
    </row>
    <row r="446" spans="1:8" x14ac:dyDescent="0.2">
      <c r="A446" s="1267" t="str">
        <f>Cover!$G$25</f>
        <v>NO</v>
      </c>
      <c r="B446" s="1269" t="s">
        <v>759</v>
      </c>
      <c r="C446" s="1269">
        <f>Cover!G$27-1</f>
        <v>2019</v>
      </c>
      <c r="D446" s="1269" t="s">
        <v>723</v>
      </c>
      <c r="E446" s="1263" t="s">
        <v>701</v>
      </c>
      <c r="F446" s="1269" t="s">
        <v>779</v>
      </c>
      <c r="G446" s="1267" t="str">
        <f>IF(ISNUMBER('JQ2 Trade'!H49),IF('JQ2 Trade'!H49="","",'JQ2 Trade'!H49),"")</f>
        <v/>
      </c>
      <c r="H446" s="1265">
        <f>IF('JQ2 Trade'!P49="","",'JQ2 Trade'!P49)</f>
        <v>6</v>
      </c>
    </row>
    <row r="447" spans="1:8" x14ac:dyDescent="0.2">
      <c r="A447" s="1267" t="str">
        <f>Cover!$G$25</f>
        <v>NO</v>
      </c>
      <c r="B447" s="1269" t="s">
        <v>759</v>
      </c>
      <c r="C447" s="1269">
        <f>Cover!G$27-1</f>
        <v>2019</v>
      </c>
      <c r="D447" s="1269" t="s">
        <v>724</v>
      </c>
      <c r="E447" s="1263" t="s">
        <v>701</v>
      </c>
      <c r="F447" s="1269" t="s">
        <v>779</v>
      </c>
      <c r="G447" s="1267" t="str">
        <f>IF(ISNUMBER('JQ2 Trade'!H50),IF('JQ2 Trade'!H50="","",'JQ2 Trade'!H50),"")</f>
        <v/>
      </c>
      <c r="H447" s="1265">
        <f>IF('JQ2 Trade'!P50="","",'JQ2 Trade'!P50)</f>
        <v>6</v>
      </c>
    </row>
    <row r="448" spans="1:8" x14ac:dyDescent="0.2">
      <c r="A448" s="1267" t="str">
        <f>Cover!$G$25</f>
        <v>NO</v>
      </c>
      <c r="B448" s="1269" t="s">
        <v>759</v>
      </c>
      <c r="C448" s="1269">
        <f>Cover!G$27-1</f>
        <v>2019</v>
      </c>
      <c r="D448" s="1269" t="s">
        <v>725</v>
      </c>
      <c r="E448" s="1263" t="s">
        <v>701</v>
      </c>
      <c r="F448" s="1269" t="s">
        <v>779</v>
      </c>
      <c r="G448" s="1267">
        <f>IF(ISNUMBER('JQ2 Trade'!H51),IF('JQ2 Trade'!H51="","",'JQ2 Trade'!H51),"")</f>
        <v>4.7480000000000002</v>
      </c>
      <c r="H448" s="1265" t="str">
        <f>IF('JQ2 Trade'!P51="","",'JQ2 Trade'!P51)</f>
        <v/>
      </c>
    </row>
    <row r="449" spans="1:8" x14ac:dyDescent="0.2">
      <c r="A449" s="1267" t="str">
        <f>Cover!$G$25</f>
        <v>NO</v>
      </c>
      <c r="B449" s="1269" t="s">
        <v>759</v>
      </c>
      <c r="C449" s="1269">
        <f>Cover!G$27-1</f>
        <v>2019</v>
      </c>
      <c r="D449" s="1269" t="s">
        <v>726</v>
      </c>
      <c r="E449" s="1263" t="s">
        <v>701</v>
      </c>
      <c r="F449" s="1269" t="s">
        <v>779</v>
      </c>
      <c r="G449" s="1267">
        <f>IF(ISNUMBER('JQ2 Trade'!H52),IF('JQ2 Trade'!H52="","",'JQ2 Trade'!H52),"")</f>
        <v>154.49799999999999</v>
      </c>
      <c r="H449" s="1265" t="str">
        <f>IF('JQ2 Trade'!P52="","",'JQ2 Trade'!P52)</f>
        <v/>
      </c>
    </row>
    <row r="450" spans="1:8" x14ac:dyDescent="0.2">
      <c r="A450" s="1267" t="str">
        <f>Cover!$G$25</f>
        <v>NO</v>
      </c>
      <c r="B450" s="1269" t="s">
        <v>759</v>
      </c>
      <c r="C450" s="1269">
        <f>Cover!G$27-1</f>
        <v>2019</v>
      </c>
      <c r="D450" s="1269" t="s">
        <v>727</v>
      </c>
      <c r="E450" s="1263" t="s">
        <v>701</v>
      </c>
      <c r="F450" s="1269" t="s">
        <v>779</v>
      </c>
      <c r="G450" s="1267">
        <f>IF(ISNUMBER('JQ2 Trade'!H53),IF('JQ2 Trade'!H53="","",'JQ2 Trade'!H53),"")</f>
        <v>0.216</v>
      </c>
      <c r="H450" s="1265" t="str">
        <f>IF('JQ2 Trade'!P53="","",'JQ2 Trade'!P53)</f>
        <v/>
      </c>
    </row>
    <row r="451" spans="1:8" x14ac:dyDescent="0.2">
      <c r="A451" s="1267" t="str">
        <f>Cover!$G$25</f>
        <v>NO</v>
      </c>
      <c r="B451" s="1269" t="s">
        <v>759</v>
      </c>
      <c r="C451" s="1269">
        <f>Cover!G$27-1</f>
        <v>2019</v>
      </c>
      <c r="D451" s="1269" t="s">
        <v>728</v>
      </c>
      <c r="E451" s="1263" t="s">
        <v>701</v>
      </c>
      <c r="F451" s="1269" t="s">
        <v>779</v>
      </c>
      <c r="G451" s="1267">
        <f>IF(ISNUMBER('JQ2 Trade'!H54),IF('JQ2 Trade'!H54="","",'JQ2 Trade'!H54),"")</f>
        <v>0.216</v>
      </c>
      <c r="H451" s="1265" t="str">
        <f>IF('JQ2 Trade'!P54="","",'JQ2 Trade'!P54)</f>
        <v/>
      </c>
    </row>
    <row r="452" spans="1:8" x14ac:dyDescent="0.2">
      <c r="A452" s="1267" t="str">
        <f>Cover!$G$25</f>
        <v>NO</v>
      </c>
      <c r="B452" s="1269" t="s">
        <v>759</v>
      </c>
      <c r="C452" s="1269">
        <f>Cover!G$27-1</f>
        <v>2019</v>
      </c>
      <c r="D452" s="1269" t="s">
        <v>729</v>
      </c>
      <c r="E452" s="1263" t="s">
        <v>701</v>
      </c>
      <c r="F452" s="1269" t="s">
        <v>779</v>
      </c>
      <c r="G452" s="1267">
        <f>IF(ISNUMBER('JQ2 Trade'!H55),IF('JQ2 Trade'!H55="","",'JQ2 Trade'!H55),"")</f>
        <v>0</v>
      </c>
      <c r="H452" s="1265" t="str">
        <f>IF('JQ2 Trade'!P55="","",'JQ2 Trade'!P55)</f>
        <v/>
      </c>
    </row>
    <row r="453" spans="1:8" x14ac:dyDescent="0.2">
      <c r="A453" s="1267" t="str">
        <f>Cover!$G$25</f>
        <v>NO</v>
      </c>
      <c r="B453" s="1269" t="s">
        <v>759</v>
      </c>
      <c r="C453" s="1269">
        <f>Cover!G$27-1</f>
        <v>2019</v>
      </c>
      <c r="D453" s="1269" t="s">
        <v>730</v>
      </c>
      <c r="E453" s="1263" t="s">
        <v>701</v>
      </c>
      <c r="F453" s="1269" t="s">
        <v>779</v>
      </c>
      <c r="G453" s="1267">
        <f>IF(ISNUMBER('JQ2 Trade'!H56),IF('JQ2 Trade'!H56="","",'JQ2 Trade'!H56),"")</f>
        <v>427.38600000000002</v>
      </c>
      <c r="H453" s="1265" t="str">
        <f>IF('JQ2 Trade'!P56="","",'JQ2 Trade'!P56)</f>
        <v/>
      </c>
    </row>
    <row r="454" spans="1:8" x14ac:dyDescent="0.2">
      <c r="A454" s="1267" t="str">
        <f>Cover!$G$25</f>
        <v>NO</v>
      </c>
      <c r="B454" s="1269" t="s">
        <v>759</v>
      </c>
      <c r="C454" s="1269">
        <f>Cover!G$27-1</f>
        <v>2019</v>
      </c>
      <c r="D454" s="1269" t="s">
        <v>731</v>
      </c>
      <c r="E454" s="1263" t="s">
        <v>701</v>
      </c>
      <c r="F454" s="1269" t="s">
        <v>779</v>
      </c>
      <c r="G454" s="1267" t="str">
        <f>IF(ISNUMBER('JQ2 Trade'!H57),IF('JQ2 Trade'!H57="","",'JQ2 Trade'!H57),"")</f>
        <v/>
      </c>
      <c r="H454" s="1265">
        <f>IF('JQ2 Trade'!P57="","",'JQ2 Trade'!P57)</f>
        <v>6</v>
      </c>
    </row>
    <row r="455" spans="1:8" x14ac:dyDescent="0.2">
      <c r="A455" s="1267" t="str">
        <f>Cover!$G$25</f>
        <v>NO</v>
      </c>
      <c r="B455" s="1269" t="s">
        <v>759</v>
      </c>
      <c r="C455" s="1269">
        <f>Cover!G$27-1</f>
        <v>2019</v>
      </c>
      <c r="D455" s="1269" t="s">
        <v>732</v>
      </c>
      <c r="E455" s="1263" t="s">
        <v>701</v>
      </c>
      <c r="F455" s="1269" t="s">
        <v>779</v>
      </c>
      <c r="G455" s="1267" t="str">
        <f>IF(ISNUMBER('JQ2 Trade'!H58),IF('JQ2 Trade'!H58="","",'JQ2 Trade'!H58),"")</f>
        <v/>
      </c>
      <c r="H455" s="1265">
        <f>IF('JQ2 Trade'!P58="","",'JQ2 Trade'!P58)</f>
        <v>6</v>
      </c>
    </row>
    <row r="456" spans="1:8" x14ac:dyDescent="0.2">
      <c r="A456" s="1267" t="str">
        <f>Cover!$G$25</f>
        <v>NO</v>
      </c>
      <c r="B456" s="1269" t="s">
        <v>759</v>
      </c>
      <c r="C456" s="1269">
        <f>Cover!G$27-1</f>
        <v>2019</v>
      </c>
      <c r="D456" s="1269" t="s">
        <v>733</v>
      </c>
      <c r="E456" s="1263" t="s">
        <v>701</v>
      </c>
      <c r="F456" s="1269" t="s">
        <v>779</v>
      </c>
      <c r="G456" s="1267" t="str">
        <f>IF(ISNUMBER('JQ2 Trade'!H59),IF('JQ2 Trade'!H59="","",'JQ2 Trade'!H59),"")</f>
        <v/>
      </c>
      <c r="H456" s="1265">
        <f>IF('JQ2 Trade'!P59="","",'JQ2 Trade'!P59)</f>
        <v>6</v>
      </c>
    </row>
    <row r="457" spans="1:8" x14ac:dyDescent="0.2">
      <c r="A457" s="1267" t="str">
        <f>Cover!$G$25</f>
        <v>NO</v>
      </c>
      <c r="B457" s="1269" t="s">
        <v>759</v>
      </c>
      <c r="C457" s="1269">
        <f>Cover!G$27-1</f>
        <v>2019</v>
      </c>
      <c r="D457" s="1269" t="s">
        <v>734</v>
      </c>
      <c r="E457" s="1263" t="s">
        <v>701</v>
      </c>
      <c r="F457" s="1269" t="s">
        <v>779</v>
      </c>
      <c r="G457" s="1267" t="str">
        <f>IF(ISNUMBER('JQ2 Trade'!H60),IF('JQ2 Trade'!H60="","",'JQ2 Trade'!H60),"")</f>
        <v/>
      </c>
      <c r="H457" s="1265">
        <f>IF('JQ2 Trade'!P60="","",'JQ2 Trade'!P60)</f>
        <v>6</v>
      </c>
    </row>
    <row r="458" spans="1:8" x14ac:dyDescent="0.2">
      <c r="A458" s="1267" t="str">
        <f>Cover!$G$25</f>
        <v>NO</v>
      </c>
      <c r="B458" s="1269" t="s">
        <v>759</v>
      </c>
      <c r="C458" s="1269">
        <f>Cover!G$27-1</f>
        <v>2019</v>
      </c>
      <c r="D458" s="1269" t="s">
        <v>735</v>
      </c>
      <c r="E458" s="1263" t="s">
        <v>701</v>
      </c>
      <c r="F458" s="1269" t="s">
        <v>779</v>
      </c>
      <c r="G458" s="1267">
        <f>IF(ISNUMBER('JQ2 Trade'!H61),IF('JQ2 Trade'!H61="","",'JQ2 Trade'!H61),"")</f>
        <v>0.191</v>
      </c>
      <c r="H458" s="1265" t="str">
        <f>IF('JQ2 Trade'!P61="","",'JQ2 Trade'!P61)</f>
        <v/>
      </c>
    </row>
    <row r="459" spans="1:8" x14ac:dyDescent="0.2">
      <c r="A459" s="1267" t="str">
        <f>Cover!$G$25</f>
        <v>NO</v>
      </c>
      <c r="B459" s="1269" t="s">
        <v>759</v>
      </c>
      <c r="C459" s="1269">
        <f>Cover!G$27-1</f>
        <v>2019</v>
      </c>
      <c r="D459" s="1269" t="s">
        <v>736</v>
      </c>
      <c r="E459" s="1263" t="s">
        <v>701</v>
      </c>
      <c r="F459" s="1269" t="s">
        <v>779</v>
      </c>
      <c r="G459" s="1267">
        <f>IF(ISNUMBER('JQ2 Trade'!H62),IF('JQ2 Trade'!H62="","",'JQ2 Trade'!H62),"")</f>
        <v>0.17699999999999999</v>
      </c>
      <c r="H459" s="1265" t="str">
        <f>IF('JQ2 Trade'!P62="","",'JQ2 Trade'!P62)</f>
        <v/>
      </c>
    </row>
    <row r="460" spans="1:8" x14ac:dyDescent="0.2">
      <c r="A460" s="1267" t="str">
        <f>Cover!$G$25</f>
        <v>NO</v>
      </c>
      <c r="B460" s="1269" t="s">
        <v>759</v>
      </c>
      <c r="C460" s="1269">
        <f>Cover!G$27-1</f>
        <v>2019</v>
      </c>
      <c r="D460" s="1269" t="s">
        <v>737</v>
      </c>
      <c r="E460" s="1263" t="s">
        <v>701</v>
      </c>
      <c r="F460" s="1269" t="s">
        <v>779</v>
      </c>
      <c r="G460" s="1267">
        <f>IF(ISNUMBER('JQ2 Trade'!H63),IF('JQ2 Trade'!H63="","",'JQ2 Trade'!H63),"")</f>
        <v>4.2000000000000003E-2</v>
      </c>
      <c r="H460" s="1265" t="str">
        <f>IF('JQ2 Trade'!P63="","",'JQ2 Trade'!P63)</f>
        <v/>
      </c>
    </row>
    <row r="461" spans="1:8" x14ac:dyDescent="0.2">
      <c r="A461" s="1267" t="str">
        <f>Cover!$G$25</f>
        <v>NO</v>
      </c>
      <c r="B461" s="1269" t="s">
        <v>759</v>
      </c>
      <c r="C461" s="1269">
        <f>Cover!G$27-1</f>
        <v>2019</v>
      </c>
      <c r="D461" s="1269" t="s">
        <v>738</v>
      </c>
      <c r="E461" s="1263" t="s">
        <v>701</v>
      </c>
      <c r="F461" s="1269" t="s">
        <v>779</v>
      </c>
      <c r="G461" s="1267">
        <f>IF(ISNUMBER('JQ2 Trade'!H64),IF('JQ2 Trade'!H64="","",'JQ2 Trade'!H64),"")</f>
        <v>120.998</v>
      </c>
      <c r="H461" s="1265" t="str">
        <f>IF('JQ2 Trade'!P64="","",'JQ2 Trade'!P64)</f>
        <v/>
      </c>
    </row>
    <row r="462" spans="1:8" x14ac:dyDescent="0.2">
      <c r="A462" s="1267" t="str">
        <f>Cover!$G$25</f>
        <v>NO</v>
      </c>
      <c r="B462" s="1269" t="s">
        <v>759</v>
      </c>
      <c r="C462" s="1269">
        <f>Cover!G$27-1</f>
        <v>2019</v>
      </c>
      <c r="D462" s="1269" t="s">
        <v>739</v>
      </c>
      <c r="E462" s="1263" t="s">
        <v>701</v>
      </c>
      <c r="F462" s="1269" t="s">
        <v>779</v>
      </c>
      <c r="G462" s="1267">
        <f>IF(ISNUMBER('JQ2 Trade'!H65),IF('JQ2 Trade'!H65="","",'JQ2 Trade'!H65),"")</f>
        <v>46.393999999999998</v>
      </c>
      <c r="H462" s="1265" t="str">
        <f>IF('JQ2 Trade'!P65="","",'JQ2 Trade'!P65)</f>
        <v/>
      </c>
    </row>
    <row r="463" spans="1:8" x14ac:dyDescent="0.2">
      <c r="A463" s="1267" t="str">
        <f>Cover!$G$25</f>
        <v>NO</v>
      </c>
      <c r="B463" s="1269" t="s">
        <v>759</v>
      </c>
      <c r="C463" s="1269">
        <f>Cover!G$27-1</f>
        <v>2019</v>
      </c>
      <c r="D463" s="1269" t="s">
        <v>740</v>
      </c>
      <c r="E463" s="1263" t="s">
        <v>701</v>
      </c>
      <c r="F463" s="1269" t="s">
        <v>779</v>
      </c>
      <c r="G463" s="1267">
        <f>IF(ISNUMBER('JQ2 Trade'!H66),IF('JQ2 Trade'!H66="","",'JQ2 Trade'!H66),"")</f>
        <v>0.21</v>
      </c>
      <c r="H463" s="1265" t="str">
        <f>IF('JQ2 Trade'!P66="","",'JQ2 Trade'!P66)</f>
        <v/>
      </c>
    </row>
    <row r="464" spans="1:8" x14ac:dyDescent="0.2">
      <c r="A464" s="1267" t="str">
        <f>Cover!$G$25</f>
        <v>NO</v>
      </c>
      <c r="B464" s="1269" t="s">
        <v>759</v>
      </c>
      <c r="C464" s="1269">
        <f>Cover!G$27-1</f>
        <v>2019</v>
      </c>
      <c r="D464" s="1269" t="s">
        <v>741</v>
      </c>
      <c r="E464" s="1263" t="s">
        <v>701</v>
      </c>
      <c r="F464" s="1269" t="s">
        <v>779</v>
      </c>
      <c r="G464" s="1267">
        <f>IF(ISNUMBER('JQ2 Trade'!H67),IF('JQ2 Trade'!H67="","",'JQ2 Trade'!H67),"")</f>
        <v>47.276000000000003</v>
      </c>
      <c r="H464" s="1265" t="str">
        <f>IF('JQ2 Trade'!P67="","",'JQ2 Trade'!P67)</f>
        <v/>
      </c>
    </row>
    <row r="465" spans="1:8" x14ac:dyDescent="0.2">
      <c r="A465" s="1267" t="str">
        <f>Cover!$G$25</f>
        <v>NO</v>
      </c>
      <c r="B465" s="1269" t="s">
        <v>759</v>
      </c>
      <c r="C465" s="1269">
        <f>Cover!G$27-1</f>
        <v>2019</v>
      </c>
      <c r="D465" s="1269" t="s">
        <v>742</v>
      </c>
      <c r="E465" s="1263" t="s">
        <v>701</v>
      </c>
      <c r="F465" s="1269" t="s">
        <v>779</v>
      </c>
      <c r="G465" s="1267">
        <f>IF(ISNUMBER('JQ2 Trade'!H68),IF('JQ2 Trade'!H68="","",'JQ2 Trade'!H68),"")</f>
        <v>27.117999999999999</v>
      </c>
      <c r="H465" s="1265" t="str">
        <f>IF('JQ2 Trade'!P68="","",'JQ2 Trade'!P68)</f>
        <v/>
      </c>
    </row>
    <row r="466" spans="1:8" x14ac:dyDescent="0.2">
      <c r="A466" s="1267" t="str">
        <f>Cover!$G$25</f>
        <v>NO</v>
      </c>
      <c r="B466" s="1269" t="s">
        <v>759</v>
      </c>
      <c r="C466" s="1269">
        <f>Cover!G$27-1</f>
        <v>2019</v>
      </c>
      <c r="D466" s="1269" t="s">
        <v>743</v>
      </c>
      <c r="E466" s="1263" t="s">
        <v>701</v>
      </c>
      <c r="F466" s="1269" t="s">
        <v>779</v>
      </c>
      <c r="G466" s="1267">
        <f>IF(ISNUMBER('JQ2 Trade'!H69),IF('JQ2 Trade'!H69="","",'JQ2 Trade'!H69),"")</f>
        <v>2.9000000000000001E-2</v>
      </c>
      <c r="H466" s="1265" t="str">
        <f>IF('JQ2 Trade'!P69="","",'JQ2 Trade'!P69)</f>
        <v/>
      </c>
    </row>
    <row r="467" spans="1:8" x14ac:dyDescent="0.2">
      <c r="A467" s="1267" t="str">
        <f>Cover!$G$25</f>
        <v>NO</v>
      </c>
      <c r="B467" s="1269" t="s">
        <v>759</v>
      </c>
      <c r="C467" s="1269">
        <f>Cover!G$27-1</f>
        <v>2019</v>
      </c>
      <c r="D467" s="1269" t="s">
        <v>689</v>
      </c>
      <c r="E467" s="1263" t="s">
        <v>701</v>
      </c>
      <c r="F467" s="1269" t="s">
        <v>778</v>
      </c>
      <c r="G467" s="1267">
        <f>IF(ISNUMBER('JQ2 Trade'!I11),IF('JQ2 Trade'!I11="","",'JQ2 Trade'!I11),"")</f>
        <v>2160268</v>
      </c>
      <c r="H467" s="1265" t="str">
        <f>IF('JQ2 Trade'!Q11="","",'JQ2 Trade'!Q11)</f>
        <v/>
      </c>
    </row>
    <row r="468" spans="1:8" x14ac:dyDescent="0.2">
      <c r="A468" s="1267" t="str">
        <f>Cover!$G$25</f>
        <v>NO</v>
      </c>
      <c r="B468" s="1269" t="s">
        <v>759</v>
      </c>
      <c r="C468" s="1269">
        <f>Cover!G$27-1</f>
        <v>2019</v>
      </c>
      <c r="D468" s="1269" t="s">
        <v>690</v>
      </c>
      <c r="E468" s="1263" t="s">
        <v>701</v>
      </c>
      <c r="F468" s="1269" t="s">
        <v>778</v>
      </c>
      <c r="G468" s="1267">
        <f>IF(ISNUMBER('JQ2 Trade'!I12),IF('JQ2 Trade'!I12="","",'JQ2 Trade'!I12),"")</f>
        <v>11717</v>
      </c>
      <c r="H468" s="1265" t="str">
        <f>IF('JQ2 Trade'!Q12="","",'JQ2 Trade'!Q12)</f>
        <v/>
      </c>
    </row>
    <row r="469" spans="1:8" x14ac:dyDescent="0.2">
      <c r="A469" s="1267" t="str">
        <f>Cover!$G$25</f>
        <v>NO</v>
      </c>
      <c r="B469" s="1269" t="s">
        <v>759</v>
      </c>
      <c r="C469" s="1269">
        <f>Cover!G$27-1</f>
        <v>2019</v>
      </c>
      <c r="D469" s="1269" t="s">
        <v>690</v>
      </c>
      <c r="E469" s="1263" t="s">
        <v>745</v>
      </c>
      <c r="F469" s="1269" t="s">
        <v>778</v>
      </c>
      <c r="G469" s="1267">
        <f>IF(ISNUMBER('JQ2 Trade'!I13),IF('JQ2 Trade'!I13="","",'JQ2 Trade'!I13),"")</f>
        <v>5553</v>
      </c>
      <c r="H469" s="1265" t="str">
        <f>IF('JQ2 Trade'!Q13="","",'JQ2 Trade'!Q13)</f>
        <v/>
      </c>
    </row>
    <row r="470" spans="1:8" x14ac:dyDescent="0.2">
      <c r="A470" s="1267" t="str">
        <f>Cover!$G$25</f>
        <v>NO</v>
      </c>
      <c r="B470" s="1269" t="s">
        <v>759</v>
      </c>
      <c r="C470" s="1269">
        <f>Cover!G$27-1</f>
        <v>2019</v>
      </c>
      <c r="D470" s="1269" t="s">
        <v>690</v>
      </c>
      <c r="E470" s="1263" t="s">
        <v>749</v>
      </c>
      <c r="F470" s="1269" t="s">
        <v>778</v>
      </c>
      <c r="G470" s="1267">
        <f>IF(ISNUMBER('JQ2 Trade'!I14),IF('JQ2 Trade'!I14="","",'JQ2 Trade'!I14),"")</f>
        <v>6164</v>
      </c>
      <c r="H470" s="1265" t="str">
        <f>IF('JQ2 Trade'!Q14="","",'JQ2 Trade'!Q14)</f>
        <v/>
      </c>
    </row>
    <row r="471" spans="1:8" x14ac:dyDescent="0.2">
      <c r="A471" s="1267" t="str">
        <f>Cover!$G$25</f>
        <v>NO</v>
      </c>
      <c r="B471" s="1269" t="s">
        <v>759</v>
      </c>
      <c r="C471" s="1269">
        <f>Cover!G$27-1</f>
        <v>2019</v>
      </c>
      <c r="D471" s="1269" t="s">
        <v>691</v>
      </c>
      <c r="E471" s="1263" t="s">
        <v>701</v>
      </c>
      <c r="F471" s="1269" t="s">
        <v>778</v>
      </c>
      <c r="G471" s="1267">
        <f>IF(ISNUMBER('JQ2 Trade'!I15),IF('JQ2 Trade'!I15="","",'JQ2 Trade'!I15),"")</f>
        <v>2148551</v>
      </c>
      <c r="H471" s="1265" t="str">
        <f>IF('JQ2 Trade'!Q15="","",'JQ2 Trade'!Q15)</f>
        <v/>
      </c>
    </row>
    <row r="472" spans="1:8" x14ac:dyDescent="0.2">
      <c r="A472" s="1267" t="str">
        <f>Cover!$G$25</f>
        <v>NO</v>
      </c>
      <c r="B472" s="1269" t="s">
        <v>759</v>
      </c>
      <c r="C472" s="1269">
        <f>Cover!G$27-1</f>
        <v>2019</v>
      </c>
      <c r="D472" s="1269" t="s">
        <v>691</v>
      </c>
      <c r="E472" s="1263" t="s">
        <v>745</v>
      </c>
      <c r="F472" s="1269" t="s">
        <v>778</v>
      </c>
      <c r="G472" s="1267">
        <f>IF(ISNUMBER('JQ2 Trade'!I16),IF('JQ2 Trade'!I16="","",'JQ2 Trade'!I16),"")</f>
        <v>2072136</v>
      </c>
      <c r="H472" s="1265" t="str">
        <f>IF('JQ2 Trade'!Q16="","",'JQ2 Trade'!Q16)</f>
        <v/>
      </c>
    </row>
    <row r="473" spans="1:8" x14ac:dyDescent="0.2">
      <c r="A473" s="1267" t="str">
        <f>Cover!$G$25</f>
        <v>NO</v>
      </c>
      <c r="B473" s="1269" t="s">
        <v>759</v>
      </c>
      <c r="C473" s="1269">
        <f>Cover!G$27-1</f>
        <v>2019</v>
      </c>
      <c r="D473" s="1269" t="s">
        <v>691</v>
      </c>
      <c r="E473" s="1263" t="s">
        <v>749</v>
      </c>
      <c r="F473" s="1269" t="s">
        <v>778</v>
      </c>
      <c r="G473" s="1267">
        <f>IF(ISNUMBER('JQ2 Trade'!I17),IF('JQ2 Trade'!I17="","",'JQ2 Trade'!I17),"")</f>
        <v>76415</v>
      </c>
      <c r="H473" s="1265" t="str">
        <f>IF('JQ2 Trade'!Q17="","",'JQ2 Trade'!Q17)</f>
        <v/>
      </c>
    </row>
    <row r="474" spans="1:8" x14ac:dyDescent="0.2">
      <c r="A474" s="1267" t="str">
        <f>Cover!$G$25</f>
        <v>NO</v>
      </c>
      <c r="B474" s="1269" t="s">
        <v>759</v>
      </c>
      <c r="C474" s="1269">
        <f>Cover!G$27-1</f>
        <v>2019</v>
      </c>
      <c r="D474" s="1269" t="s">
        <v>691</v>
      </c>
      <c r="E474" s="1263" t="s">
        <v>758</v>
      </c>
      <c r="F474" s="1269" t="s">
        <v>778</v>
      </c>
      <c r="G474" s="1267">
        <f>IF(ISNUMBER('JQ2 Trade'!I18),IF('JQ2 Trade'!I18="","",'JQ2 Trade'!I18),"")</f>
        <v>30</v>
      </c>
      <c r="H474" s="1265" t="str">
        <f>IF('JQ2 Trade'!Q18="","",'JQ2 Trade'!Q18)</f>
        <v/>
      </c>
    </row>
    <row r="475" spans="1:8" x14ac:dyDescent="0.2">
      <c r="A475" s="1267" t="str">
        <f>Cover!$G$25</f>
        <v>NO</v>
      </c>
      <c r="B475" s="1269" t="s">
        <v>759</v>
      </c>
      <c r="C475" s="1269">
        <f>Cover!G$27-1</f>
        <v>2019</v>
      </c>
      <c r="D475" s="1269" t="s">
        <v>702</v>
      </c>
      <c r="E475" s="1263" t="s">
        <v>701</v>
      </c>
      <c r="F475" s="1269" t="s">
        <v>778</v>
      </c>
      <c r="G475" s="1267">
        <f>IF(ISNUMBER('JQ2 Trade'!I19),IF('JQ2 Trade'!I19="","",'JQ2 Trade'!I19),"")</f>
        <v>3469</v>
      </c>
      <c r="H475" s="1265" t="str">
        <f>IF('JQ2 Trade'!Q19="","",'JQ2 Trade'!Q19)</f>
        <v/>
      </c>
    </row>
    <row r="476" spans="1:8" x14ac:dyDescent="0.2">
      <c r="A476" s="1267" t="str">
        <f>Cover!$G$25</f>
        <v>NO</v>
      </c>
      <c r="B476" s="1269" t="s">
        <v>759</v>
      </c>
      <c r="C476" s="1269">
        <f>Cover!G$27-1</f>
        <v>2019</v>
      </c>
      <c r="D476" s="1269" t="s">
        <v>703</v>
      </c>
      <c r="E476" s="1263" t="s">
        <v>701</v>
      </c>
      <c r="F476" s="1269" t="s">
        <v>778</v>
      </c>
      <c r="G476" s="1267">
        <f>IF(ISNUMBER('JQ2 Trade'!I20),IF('JQ2 Trade'!I20="","",'JQ2 Trade'!I20),"")</f>
        <v>301177</v>
      </c>
      <c r="H476" s="1265" t="str">
        <f>IF('JQ2 Trade'!Q20="","",'JQ2 Trade'!Q20)</f>
        <v/>
      </c>
    </row>
    <row r="477" spans="1:8" x14ac:dyDescent="0.2">
      <c r="A477" s="1267" t="str">
        <f>Cover!$G$25</f>
        <v>NO</v>
      </c>
      <c r="B477" s="1269" t="s">
        <v>759</v>
      </c>
      <c r="C477" s="1269">
        <f>Cover!G$27-1</f>
        <v>2019</v>
      </c>
      <c r="D477" s="1269" t="s">
        <v>704</v>
      </c>
      <c r="E477" s="1263" t="s">
        <v>701</v>
      </c>
      <c r="F477" s="1269" t="s">
        <v>778</v>
      </c>
      <c r="G477" s="1267">
        <f>IF(ISNUMBER('JQ2 Trade'!I21),IF('JQ2 Trade'!I21="","",'JQ2 Trade'!I21),"")</f>
        <v>166720</v>
      </c>
      <c r="H477" s="1265" t="str">
        <f>IF('JQ2 Trade'!Q21="","",'JQ2 Trade'!Q21)</f>
        <v/>
      </c>
    </row>
    <row r="478" spans="1:8" x14ac:dyDescent="0.2">
      <c r="A478" s="1267" t="str">
        <f>Cover!$G$25</f>
        <v>NO</v>
      </c>
      <c r="B478" s="1269" t="s">
        <v>759</v>
      </c>
      <c r="C478" s="1269">
        <f>Cover!G$27-1</f>
        <v>2019</v>
      </c>
      <c r="D478" s="1269" t="s">
        <v>705</v>
      </c>
      <c r="E478" s="1263" t="s">
        <v>701</v>
      </c>
      <c r="F478" s="1269" t="s">
        <v>778</v>
      </c>
      <c r="G478" s="1267">
        <f>IF(ISNUMBER('JQ2 Trade'!I22),IF('JQ2 Trade'!I22="","",'JQ2 Trade'!I22),"")</f>
        <v>134457</v>
      </c>
      <c r="H478" s="1265" t="str">
        <f>IF('JQ2 Trade'!Q22="","",'JQ2 Trade'!Q22)</f>
        <v/>
      </c>
    </row>
    <row r="479" spans="1:8" x14ac:dyDescent="0.2">
      <c r="A479" s="1267" t="str">
        <f>Cover!$G$25</f>
        <v>NO</v>
      </c>
      <c r="B479" s="1269" t="s">
        <v>759</v>
      </c>
      <c r="C479" s="1269">
        <f>Cover!G$27-1</f>
        <v>2019</v>
      </c>
      <c r="D479" s="1269" t="s">
        <v>706</v>
      </c>
      <c r="E479" s="1263" t="s">
        <v>701</v>
      </c>
      <c r="F479" s="1269" t="s">
        <v>778</v>
      </c>
      <c r="G479" s="1267" t="str">
        <f>IF(ISNUMBER('JQ2 Trade'!I23),IF('JQ2 Trade'!I23="","",'JQ2 Trade'!I23),"")</f>
        <v/>
      </c>
      <c r="H479" s="1265" t="str">
        <f>IF('JQ2 Trade'!Q23="","",'JQ2 Trade'!Q23)</f>
        <v/>
      </c>
    </row>
    <row r="480" spans="1:8" x14ac:dyDescent="0.2">
      <c r="A480" s="1267" t="str">
        <f>Cover!$G$25</f>
        <v>NO</v>
      </c>
      <c r="B480" s="1269" t="s">
        <v>759</v>
      </c>
      <c r="C480" s="1269">
        <f>Cover!G$27-1</f>
        <v>2019</v>
      </c>
      <c r="D480" s="1269" t="s">
        <v>707</v>
      </c>
      <c r="E480" s="1263" t="s">
        <v>701</v>
      </c>
      <c r="F480" s="1269" t="s">
        <v>778</v>
      </c>
      <c r="G480" s="1267">
        <f>IF(ISNUMBER('JQ2 Trade'!I24),IF('JQ2 Trade'!I24="","",'JQ2 Trade'!I24),"")</f>
        <v>39209</v>
      </c>
      <c r="H480" s="1265" t="str">
        <f>IF('JQ2 Trade'!Q24="","",'JQ2 Trade'!Q24)</f>
        <v/>
      </c>
    </row>
    <row r="481" spans="1:8" x14ac:dyDescent="0.2">
      <c r="A481" s="1267" t="str">
        <f>Cover!$G$25</f>
        <v>NO</v>
      </c>
      <c r="B481" s="1269" t="s">
        <v>759</v>
      </c>
      <c r="C481" s="1269">
        <f>Cover!G$27-1</f>
        <v>2019</v>
      </c>
      <c r="D481" s="1269" t="s">
        <v>708</v>
      </c>
      <c r="E481" s="1263" t="s">
        <v>701</v>
      </c>
      <c r="F481" s="1269" t="s">
        <v>778</v>
      </c>
      <c r="G481" s="1267">
        <f>IF(ISNUMBER('JQ2 Trade'!I25),IF('JQ2 Trade'!I25="","",'JQ2 Trade'!I25),"")</f>
        <v>17256</v>
      </c>
      <c r="H481" s="1265" t="str">
        <f>IF('JQ2 Trade'!Q25="","",'JQ2 Trade'!Q25)</f>
        <v/>
      </c>
    </row>
    <row r="482" spans="1:8" x14ac:dyDescent="0.2">
      <c r="A482" s="1267" t="str">
        <f>Cover!$G$25</f>
        <v>NO</v>
      </c>
      <c r="B482" s="1269" t="s">
        <v>759</v>
      </c>
      <c r="C482" s="1269">
        <f>Cover!G$27-1</f>
        <v>2019</v>
      </c>
      <c r="D482" s="1269" t="s">
        <v>709</v>
      </c>
      <c r="E482" s="1263" t="s">
        <v>701</v>
      </c>
      <c r="F482" s="1269" t="s">
        <v>778</v>
      </c>
      <c r="G482" s="1267">
        <f>IF(ISNUMBER('JQ2 Trade'!I26),IF('JQ2 Trade'!I26="","",'JQ2 Trade'!I26),"")</f>
        <v>21953</v>
      </c>
      <c r="H482" s="1265" t="str">
        <f>IF('JQ2 Trade'!Q26="","",'JQ2 Trade'!Q26)</f>
        <v/>
      </c>
    </row>
    <row r="483" spans="1:8" x14ac:dyDescent="0.2">
      <c r="A483" s="1267" t="str">
        <f>Cover!$G$25</f>
        <v>NO</v>
      </c>
      <c r="B483" s="1269" t="s">
        <v>759</v>
      </c>
      <c r="C483" s="1269">
        <f>Cover!G$27-1</f>
        <v>2019</v>
      </c>
      <c r="D483" s="1269" t="s">
        <v>710</v>
      </c>
      <c r="E483" s="1263" t="s">
        <v>701</v>
      </c>
      <c r="F483" s="1269" t="s">
        <v>778</v>
      </c>
      <c r="G483" s="1267">
        <f>IF(ISNUMBER('JQ2 Trade'!I27),IF('JQ2 Trade'!I27="","",'JQ2 Trade'!I27),"")</f>
        <v>1338121</v>
      </c>
      <c r="H483" s="1265" t="str">
        <f>IF('JQ2 Trade'!Q27="","",'JQ2 Trade'!Q27)</f>
        <v/>
      </c>
    </row>
    <row r="484" spans="1:8" x14ac:dyDescent="0.2">
      <c r="A484" s="1267" t="str">
        <f>Cover!$G$25</f>
        <v>NO</v>
      </c>
      <c r="B484" s="1269" t="s">
        <v>759</v>
      </c>
      <c r="C484" s="1269">
        <f>Cover!G$27-1</f>
        <v>2019</v>
      </c>
      <c r="D484" s="1269" t="s">
        <v>710</v>
      </c>
      <c r="E484" s="1263" t="s">
        <v>745</v>
      </c>
      <c r="F484" s="1269" t="s">
        <v>778</v>
      </c>
      <c r="G484" s="1267">
        <f>IF(ISNUMBER('JQ2 Trade'!I28),IF('JQ2 Trade'!I28="","",'JQ2 Trade'!I28),"")</f>
        <v>1280475</v>
      </c>
      <c r="H484" s="1265" t="str">
        <f>IF('JQ2 Trade'!Q28="","",'JQ2 Trade'!Q28)</f>
        <v/>
      </c>
    </row>
    <row r="485" spans="1:8" x14ac:dyDescent="0.2">
      <c r="A485" s="1267" t="str">
        <f>Cover!$G$25</f>
        <v>NO</v>
      </c>
      <c r="B485" s="1269" t="s">
        <v>759</v>
      </c>
      <c r="C485" s="1269">
        <f>Cover!G$27-1</f>
        <v>2019</v>
      </c>
      <c r="D485" s="1269" t="s">
        <v>710</v>
      </c>
      <c r="E485" s="1263" t="s">
        <v>749</v>
      </c>
      <c r="F485" s="1269" t="s">
        <v>778</v>
      </c>
      <c r="G485" s="1267">
        <f>IF(ISNUMBER('JQ2 Trade'!I29),IF('JQ2 Trade'!I29="","",'JQ2 Trade'!I29),"")</f>
        <v>57645</v>
      </c>
      <c r="H485" s="1265" t="str">
        <f>IF('JQ2 Trade'!Q29="","",'JQ2 Trade'!Q29)</f>
        <v/>
      </c>
    </row>
    <row r="486" spans="1:8" x14ac:dyDescent="0.2">
      <c r="A486" s="1267" t="str">
        <f>Cover!$G$25</f>
        <v>NO</v>
      </c>
      <c r="B486" s="1269" t="s">
        <v>759</v>
      </c>
      <c r="C486" s="1269">
        <f>Cover!G$27-1</f>
        <v>2019</v>
      </c>
      <c r="D486" s="1269" t="s">
        <v>710</v>
      </c>
      <c r="E486" s="1263" t="s">
        <v>758</v>
      </c>
      <c r="F486" s="1269" t="s">
        <v>778</v>
      </c>
      <c r="G486" s="1267">
        <f>IF(ISNUMBER('JQ2 Trade'!I30),IF('JQ2 Trade'!I30="","",'JQ2 Trade'!I30),"")</f>
        <v>27088</v>
      </c>
      <c r="H486" s="1265" t="str">
        <f>IF('JQ2 Trade'!Q30="","",'JQ2 Trade'!Q30)</f>
        <v/>
      </c>
    </row>
    <row r="487" spans="1:8" x14ac:dyDescent="0.2">
      <c r="A487" s="1267" t="str">
        <f>Cover!$G$25</f>
        <v>NO</v>
      </c>
      <c r="B487" s="1269" t="s">
        <v>759</v>
      </c>
      <c r="C487" s="1269">
        <f>Cover!G$27-1</f>
        <v>2019</v>
      </c>
      <c r="D487" s="1269" t="s">
        <v>711</v>
      </c>
      <c r="E487" s="1263" t="s">
        <v>701</v>
      </c>
      <c r="F487" s="1269" t="s">
        <v>778</v>
      </c>
      <c r="G487" s="1267">
        <f>IF(ISNUMBER('JQ2 Trade'!I31),IF('JQ2 Trade'!I31="","",'JQ2 Trade'!I31),"")</f>
        <v>1216</v>
      </c>
      <c r="H487" s="1265" t="str">
        <f>IF('JQ2 Trade'!Q31="","",'JQ2 Trade'!Q31)</f>
        <v/>
      </c>
    </row>
    <row r="488" spans="1:8" x14ac:dyDescent="0.2">
      <c r="A488" s="1267" t="str">
        <f>Cover!$G$25</f>
        <v>NO</v>
      </c>
      <c r="B488" s="1269" t="s">
        <v>759</v>
      </c>
      <c r="C488" s="1269">
        <f>Cover!G$27-1</f>
        <v>2019</v>
      </c>
      <c r="D488" s="1269" t="s">
        <v>711</v>
      </c>
      <c r="E488" s="1263" t="s">
        <v>745</v>
      </c>
      <c r="F488" s="1269" t="s">
        <v>778</v>
      </c>
      <c r="G488" s="1267">
        <f>IF(ISNUMBER('JQ2 Trade'!I32),IF('JQ2 Trade'!I32="","",'JQ2 Trade'!I32),"")</f>
        <v>201</v>
      </c>
      <c r="H488" s="1265" t="str">
        <f>IF('JQ2 Trade'!Q32="","",'JQ2 Trade'!Q32)</f>
        <v/>
      </c>
    </row>
    <row r="489" spans="1:8" x14ac:dyDescent="0.2">
      <c r="A489" s="1267" t="str">
        <f>Cover!$G$25</f>
        <v>NO</v>
      </c>
      <c r="B489" s="1269" t="s">
        <v>759</v>
      </c>
      <c r="C489" s="1269">
        <f>Cover!G$27-1</f>
        <v>2019</v>
      </c>
      <c r="D489" s="1269" t="s">
        <v>711</v>
      </c>
      <c r="E489" s="1263" t="s">
        <v>749</v>
      </c>
      <c r="F489" s="1269" t="s">
        <v>778</v>
      </c>
      <c r="G489" s="1267">
        <f>IF(ISNUMBER('JQ2 Trade'!I33),IF('JQ2 Trade'!I33="","",'JQ2 Trade'!I33),"")</f>
        <v>1015</v>
      </c>
      <c r="H489" s="1265" t="str">
        <f>IF('JQ2 Trade'!Q33="","",'JQ2 Trade'!Q33)</f>
        <v/>
      </c>
    </row>
    <row r="490" spans="1:8" x14ac:dyDescent="0.2">
      <c r="A490" s="1267" t="str">
        <f>Cover!$G$25</f>
        <v>NO</v>
      </c>
      <c r="B490" s="1269" t="s">
        <v>759</v>
      </c>
      <c r="C490" s="1269">
        <f>Cover!G$27-1</f>
        <v>2019</v>
      </c>
      <c r="D490" s="1269" t="s">
        <v>711</v>
      </c>
      <c r="E490" s="1263" t="s">
        <v>758</v>
      </c>
      <c r="F490" s="1269" t="s">
        <v>778</v>
      </c>
      <c r="G490" s="1267">
        <f>IF(ISNUMBER('JQ2 Trade'!I34),IF('JQ2 Trade'!I34="","",'JQ2 Trade'!I34),"")</f>
        <v>529</v>
      </c>
      <c r="H490" s="1265" t="str">
        <f>IF('JQ2 Trade'!Q34="","",'JQ2 Trade'!Q34)</f>
        <v/>
      </c>
    </row>
    <row r="491" spans="1:8" x14ac:dyDescent="0.2">
      <c r="A491" s="1267" t="str">
        <f>Cover!$G$25</f>
        <v>NO</v>
      </c>
      <c r="B491" s="1269" t="s">
        <v>759</v>
      </c>
      <c r="C491" s="1269">
        <f>Cover!G$27-1</f>
        <v>2019</v>
      </c>
      <c r="D491" s="1269" t="s">
        <v>712</v>
      </c>
      <c r="E491" s="1263" t="s">
        <v>701</v>
      </c>
      <c r="F491" s="1269" t="s">
        <v>778</v>
      </c>
      <c r="G491" s="1267">
        <f>IF(ISNUMBER('JQ2 Trade'!I35),IF('JQ2 Trade'!I35="","",'JQ2 Trade'!I35),"")</f>
        <v>1013952</v>
      </c>
      <c r="H491" s="1265" t="str">
        <f>IF('JQ2 Trade'!Q35="","",'JQ2 Trade'!Q35)</f>
        <v/>
      </c>
    </row>
    <row r="492" spans="1:8" x14ac:dyDescent="0.2">
      <c r="A492" s="1267" t="str">
        <f>Cover!$G$25</f>
        <v>NO</v>
      </c>
      <c r="B492" s="1269" t="s">
        <v>759</v>
      </c>
      <c r="C492" s="1269">
        <f>Cover!G$27-1</f>
        <v>2019</v>
      </c>
      <c r="D492" s="1269" t="s">
        <v>713</v>
      </c>
      <c r="E492" s="1263" t="s">
        <v>701</v>
      </c>
      <c r="F492" s="1269" t="s">
        <v>778</v>
      </c>
      <c r="G492" s="1267">
        <f>IF(ISNUMBER('JQ2 Trade'!I36),IF('JQ2 Trade'!I36="","",'JQ2 Trade'!I36),"")</f>
        <v>187024</v>
      </c>
      <c r="H492" s="1265" t="str">
        <f>IF('JQ2 Trade'!Q36="","",'JQ2 Trade'!Q36)</f>
        <v/>
      </c>
    </row>
    <row r="493" spans="1:8" x14ac:dyDescent="0.2">
      <c r="A493" s="1267" t="str">
        <f>Cover!$G$25</f>
        <v>NO</v>
      </c>
      <c r="B493" s="1269" t="s">
        <v>759</v>
      </c>
      <c r="C493" s="1269">
        <f>Cover!G$27-1</f>
        <v>2019</v>
      </c>
      <c r="D493" s="1269" t="s">
        <v>713</v>
      </c>
      <c r="E493" s="1263" t="s">
        <v>745</v>
      </c>
      <c r="F493" s="1269" t="s">
        <v>778</v>
      </c>
      <c r="G493" s="1267">
        <f>IF(ISNUMBER('JQ2 Trade'!I37),IF('JQ2 Trade'!I37="","",'JQ2 Trade'!I37),"")</f>
        <v>166146</v>
      </c>
      <c r="H493" s="1265" t="str">
        <f>IF('JQ2 Trade'!Q37="","",'JQ2 Trade'!Q37)</f>
        <v/>
      </c>
    </row>
    <row r="494" spans="1:8" x14ac:dyDescent="0.2">
      <c r="A494" s="1267" t="str">
        <f>Cover!$G$25</f>
        <v>NO</v>
      </c>
      <c r="B494" s="1269" t="s">
        <v>759</v>
      </c>
      <c r="C494" s="1269">
        <f>Cover!G$27-1</f>
        <v>2019</v>
      </c>
      <c r="D494" s="1269" t="s">
        <v>713</v>
      </c>
      <c r="E494" s="1263" t="s">
        <v>749</v>
      </c>
      <c r="F494" s="1269" t="s">
        <v>778</v>
      </c>
      <c r="G494" s="1267">
        <f>IF(ISNUMBER('JQ2 Trade'!I38),IF('JQ2 Trade'!I38="","",'JQ2 Trade'!I38),"")</f>
        <v>20878</v>
      </c>
      <c r="H494" s="1265" t="str">
        <f>IF('JQ2 Trade'!Q38="","",'JQ2 Trade'!Q38)</f>
        <v/>
      </c>
    </row>
    <row r="495" spans="1:8" x14ac:dyDescent="0.2">
      <c r="A495" s="1267" t="str">
        <f>Cover!$G$25</f>
        <v>NO</v>
      </c>
      <c r="B495" s="1269" t="s">
        <v>759</v>
      </c>
      <c r="C495" s="1269">
        <f>Cover!G$27-1</f>
        <v>2019</v>
      </c>
      <c r="D495" s="1269" t="s">
        <v>713</v>
      </c>
      <c r="E495" s="1263" t="s">
        <v>758</v>
      </c>
      <c r="F495" s="1269" t="s">
        <v>778</v>
      </c>
      <c r="G495" s="1267">
        <f>IF(ISNUMBER('JQ2 Trade'!I39),IF('JQ2 Trade'!I39="","",'JQ2 Trade'!I39),"")</f>
        <v>4387</v>
      </c>
      <c r="H495" s="1265" t="str">
        <f>IF('JQ2 Trade'!Q39="","",'JQ2 Trade'!Q39)</f>
        <v/>
      </c>
    </row>
    <row r="496" spans="1:8" x14ac:dyDescent="0.2">
      <c r="A496" s="1267" t="str">
        <f>Cover!$G$25</f>
        <v>NO</v>
      </c>
      <c r="B496" s="1269" t="s">
        <v>759</v>
      </c>
      <c r="C496" s="1269">
        <f>Cover!G$27-1</f>
        <v>2019</v>
      </c>
      <c r="D496" s="1269" t="s">
        <v>714</v>
      </c>
      <c r="E496" s="1263" t="s">
        <v>701</v>
      </c>
      <c r="F496" s="1269" t="s">
        <v>778</v>
      </c>
      <c r="G496" s="1267">
        <f>IF(ISNUMBER('JQ2 Trade'!I40),IF('JQ2 Trade'!I40="","",'JQ2 Trade'!I40),"")</f>
        <v>358066</v>
      </c>
      <c r="H496" s="1265" t="str">
        <f>IF('JQ2 Trade'!Q40="","",'JQ2 Trade'!Q40)</f>
        <v/>
      </c>
    </row>
    <row r="497" spans="1:8" x14ac:dyDescent="0.2">
      <c r="A497" s="1267" t="str">
        <f>Cover!$G$25</f>
        <v>NO</v>
      </c>
      <c r="B497" s="1269" t="s">
        <v>759</v>
      </c>
      <c r="C497" s="1269">
        <f>Cover!G$27-1</f>
        <v>2019</v>
      </c>
      <c r="D497" s="1269" t="s">
        <v>715</v>
      </c>
      <c r="E497" s="1263" t="s">
        <v>701</v>
      </c>
      <c r="F497" s="1269" t="s">
        <v>778</v>
      </c>
      <c r="G497" s="1267">
        <f>IF(ISNUMBER('JQ2 Trade'!I41),IF('JQ2 Trade'!I41="","",'JQ2 Trade'!I41),"")</f>
        <v>386</v>
      </c>
      <c r="H497" s="1265" t="str">
        <f>IF('JQ2 Trade'!Q41="","",'JQ2 Trade'!Q41)</f>
        <v/>
      </c>
    </row>
    <row r="498" spans="1:8" x14ac:dyDescent="0.2">
      <c r="A498" s="1267" t="str">
        <f>Cover!$G$25</f>
        <v>NO</v>
      </c>
      <c r="B498" s="1269" t="s">
        <v>759</v>
      </c>
      <c r="C498" s="1269">
        <f>Cover!G$27-1</f>
        <v>2019</v>
      </c>
      <c r="D498" s="1269" t="s">
        <v>716</v>
      </c>
      <c r="E498" s="1263" t="s">
        <v>701</v>
      </c>
      <c r="F498" s="1269" t="s">
        <v>778</v>
      </c>
      <c r="G498" s="1267">
        <f>IF(ISNUMBER('JQ2 Trade'!I42),IF('JQ2 Trade'!I42="","",'JQ2 Trade'!I42),"")</f>
        <v>468862</v>
      </c>
      <c r="H498" s="1265" t="str">
        <f>IF('JQ2 Trade'!Q42="","",'JQ2 Trade'!Q42)</f>
        <v/>
      </c>
    </row>
    <row r="499" spans="1:8" x14ac:dyDescent="0.2">
      <c r="A499" s="1267" t="str">
        <f>Cover!$G$25</f>
        <v>NO</v>
      </c>
      <c r="B499" s="1269" t="s">
        <v>759</v>
      </c>
      <c r="C499" s="1269">
        <f>Cover!G$27-1</f>
        <v>2019</v>
      </c>
      <c r="D499" s="1269" t="s">
        <v>717</v>
      </c>
      <c r="E499" s="1263" t="s">
        <v>701</v>
      </c>
      <c r="F499" s="1269" t="s">
        <v>778</v>
      </c>
      <c r="G499" s="1267">
        <f>IF(ISNUMBER('JQ2 Trade'!I43),IF('JQ2 Trade'!I43="","",'JQ2 Trade'!I43),"")</f>
        <v>30976</v>
      </c>
      <c r="H499" s="1265" t="str">
        <f>IF('JQ2 Trade'!Q43="","",'JQ2 Trade'!Q43)</f>
        <v/>
      </c>
    </row>
    <row r="500" spans="1:8" x14ac:dyDescent="0.2">
      <c r="A500" s="1267" t="str">
        <f>Cover!$G$25</f>
        <v>NO</v>
      </c>
      <c r="B500" s="1269" t="s">
        <v>759</v>
      </c>
      <c r="C500" s="1269">
        <f>Cover!G$27-1</f>
        <v>2019</v>
      </c>
      <c r="D500" s="1269" t="s">
        <v>718</v>
      </c>
      <c r="E500" s="1263" t="s">
        <v>701</v>
      </c>
      <c r="F500" s="1269" t="s">
        <v>778</v>
      </c>
      <c r="G500" s="1267">
        <f>IF(ISNUMBER('JQ2 Trade'!I44),IF('JQ2 Trade'!I44="","",'JQ2 Trade'!I44),"")</f>
        <v>392027</v>
      </c>
      <c r="H500" s="1265" t="str">
        <f>IF('JQ2 Trade'!Q44="","",'JQ2 Trade'!Q44)</f>
        <v/>
      </c>
    </row>
    <row r="501" spans="1:8" x14ac:dyDescent="0.2">
      <c r="A501" s="1267" t="str">
        <f>Cover!$G$25</f>
        <v>NO</v>
      </c>
      <c r="B501" s="1269" t="s">
        <v>759</v>
      </c>
      <c r="C501" s="1269">
        <f>Cover!G$27-1</f>
        <v>2019</v>
      </c>
      <c r="D501" s="1269" t="s">
        <v>719</v>
      </c>
      <c r="E501" s="1263" t="s">
        <v>701</v>
      </c>
      <c r="F501" s="1269" t="s">
        <v>778</v>
      </c>
      <c r="G501" s="1267">
        <f>IF(ISNUMBER('JQ2 Trade'!I45),IF('JQ2 Trade'!I45="","",'JQ2 Trade'!I45),"")</f>
        <v>45859</v>
      </c>
      <c r="H501" s="1265" t="str">
        <f>IF('JQ2 Trade'!Q45="","",'JQ2 Trade'!Q45)</f>
        <v/>
      </c>
    </row>
    <row r="502" spans="1:8" x14ac:dyDescent="0.2">
      <c r="A502" s="1267" t="str">
        <f>Cover!$G$25</f>
        <v>NO</v>
      </c>
      <c r="B502" s="1269" t="s">
        <v>759</v>
      </c>
      <c r="C502" s="1269">
        <f>Cover!G$27-1</f>
        <v>2019</v>
      </c>
      <c r="D502" s="1269" t="s">
        <v>720</v>
      </c>
      <c r="E502" s="1263" t="s">
        <v>701</v>
      </c>
      <c r="F502" s="1269" t="s">
        <v>778</v>
      </c>
      <c r="G502" s="1267" t="str">
        <f>IF(ISNUMBER('JQ2 Trade'!I46),IF('JQ2 Trade'!I46="","",'JQ2 Trade'!I46),"")</f>
        <v/>
      </c>
      <c r="H502" s="1265">
        <f>IF('JQ2 Trade'!Q46="","",'JQ2 Trade'!Q46)</f>
        <v>6</v>
      </c>
    </row>
    <row r="503" spans="1:8" x14ac:dyDescent="0.2">
      <c r="A503" s="1267" t="str">
        <f>Cover!$G$25</f>
        <v>NO</v>
      </c>
      <c r="B503" s="1269" t="s">
        <v>759</v>
      </c>
      <c r="C503" s="1269">
        <f>Cover!G$27-1</f>
        <v>2019</v>
      </c>
      <c r="D503" s="1269" t="s">
        <v>721</v>
      </c>
      <c r="E503" s="1263" t="s">
        <v>701</v>
      </c>
      <c r="F503" s="1269" t="s">
        <v>778</v>
      </c>
      <c r="G503" s="1267">
        <f>IF(ISNUMBER('JQ2 Trade'!I47),IF('JQ2 Trade'!I47="","",'JQ2 Trade'!I47),"")</f>
        <v>776518</v>
      </c>
      <c r="H503" s="1265" t="str">
        <f>IF('JQ2 Trade'!Q47="","",'JQ2 Trade'!Q47)</f>
        <v/>
      </c>
    </row>
    <row r="504" spans="1:8" x14ac:dyDescent="0.2">
      <c r="A504" s="1267" t="str">
        <f>Cover!$G$25</f>
        <v>NO</v>
      </c>
      <c r="B504" s="1269" t="s">
        <v>759</v>
      </c>
      <c r="C504" s="1269">
        <f>Cover!G$27-1</f>
        <v>2019</v>
      </c>
      <c r="D504" s="1269" t="s">
        <v>722</v>
      </c>
      <c r="E504" s="1263" t="s">
        <v>701</v>
      </c>
      <c r="F504" s="1269" t="s">
        <v>778</v>
      </c>
      <c r="G504" s="1267" t="str">
        <f>IF(ISNUMBER('JQ2 Trade'!I48),IF('JQ2 Trade'!I48="","",'JQ2 Trade'!I48),"")</f>
        <v/>
      </c>
      <c r="H504" s="1265">
        <f>IF('JQ2 Trade'!Q48="","",'JQ2 Trade'!Q48)</f>
        <v>6</v>
      </c>
    </row>
    <row r="505" spans="1:8" x14ac:dyDescent="0.2">
      <c r="A505" s="1267" t="str">
        <f>Cover!$G$25</f>
        <v>NO</v>
      </c>
      <c r="B505" s="1269" t="s">
        <v>759</v>
      </c>
      <c r="C505" s="1269">
        <f>Cover!G$27-1</f>
        <v>2019</v>
      </c>
      <c r="D505" s="1269" t="s">
        <v>723</v>
      </c>
      <c r="E505" s="1263" t="s">
        <v>701</v>
      </c>
      <c r="F505" s="1269" t="s">
        <v>778</v>
      </c>
      <c r="G505" s="1267" t="str">
        <f>IF(ISNUMBER('JQ2 Trade'!I49),IF('JQ2 Trade'!I49="","",'JQ2 Trade'!I49),"")</f>
        <v/>
      </c>
      <c r="H505" s="1265">
        <f>IF('JQ2 Trade'!Q49="","",'JQ2 Trade'!Q49)</f>
        <v>6</v>
      </c>
    </row>
    <row r="506" spans="1:8" x14ac:dyDescent="0.2">
      <c r="A506" s="1267" t="str">
        <f>Cover!$G$25</f>
        <v>NO</v>
      </c>
      <c r="B506" s="1269" t="s">
        <v>759</v>
      </c>
      <c r="C506" s="1269">
        <f>Cover!G$27-1</f>
        <v>2019</v>
      </c>
      <c r="D506" s="1269" t="s">
        <v>724</v>
      </c>
      <c r="E506" s="1263" t="s">
        <v>701</v>
      </c>
      <c r="F506" s="1269" t="s">
        <v>778</v>
      </c>
      <c r="G506" s="1267" t="str">
        <f>IF(ISNUMBER('JQ2 Trade'!I50),IF('JQ2 Trade'!I50="","",'JQ2 Trade'!I50),"")</f>
        <v/>
      </c>
      <c r="H506" s="1265">
        <f>IF('JQ2 Trade'!Q50="","",'JQ2 Trade'!Q50)</f>
        <v>6</v>
      </c>
    </row>
    <row r="507" spans="1:8" x14ac:dyDescent="0.2">
      <c r="A507" s="1267" t="str">
        <f>Cover!$G$25</f>
        <v>NO</v>
      </c>
      <c r="B507" s="1269" t="s">
        <v>759</v>
      </c>
      <c r="C507" s="1269">
        <f>Cover!G$27-1</f>
        <v>2019</v>
      </c>
      <c r="D507" s="1269" t="s">
        <v>725</v>
      </c>
      <c r="E507" s="1263" t="s">
        <v>701</v>
      </c>
      <c r="F507" s="1269" t="s">
        <v>778</v>
      </c>
      <c r="G507" s="1267">
        <f>IF(ISNUMBER('JQ2 Trade'!I51),IF('JQ2 Trade'!I51="","",'JQ2 Trade'!I51),"")</f>
        <v>630</v>
      </c>
      <c r="H507" s="1265" t="str">
        <f>IF('JQ2 Trade'!Q51="","",'JQ2 Trade'!Q51)</f>
        <v/>
      </c>
    </row>
    <row r="508" spans="1:8" x14ac:dyDescent="0.2">
      <c r="A508" s="1267" t="str">
        <f>Cover!$G$25</f>
        <v>NO</v>
      </c>
      <c r="B508" s="1269" t="s">
        <v>759</v>
      </c>
      <c r="C508" s="1269">
        <f>Cover!G$27-1</f>
        <v>2019</v>
      </c>
      <c r="D508" s="1269" t="s">
        <v>726</v>
      </c>
      <c r="E508" s="1263" t="s">
        <v>701</v>
      </c>
      <c r="F508" s="1269" t="s">
        <v>778</v>
      </c>
      <c r="G508" s="1267">
        <f>IF(ISNUMBER('JQ2 Trade'!I52),IF('JQ2 Trade'!I52="","",'JQ2 Trade'!I52),"")</f>
        <v>1630842</v>
      </c>
      <c r="H508" s="1265" t="str">
        <f>IF('JQ2 Trade'!Q52="","",'JQ2 Trade'!Q52)</f>
        <v/>
      </c>
    </row>
    <row r="509" spans="1:8" x14ac:dyDescent="0.2">
      <c r="A509" s="1267" t="str">
        <f>Cover!$G$25</f>
        <v>NO</v>
      </c>
      <c r="B509" s="1269" t="s">
        <v>759</v>
      </c>
      <c r="C509" s="1269">
        <f>Cover!G$27-1</f>
        <v>2019</v>
      </c>
      <c r="D509" s="1269" t="s">
        <v>727</v>
      </c>
      <c r="E509" s="1263" t="s">
        <v>701</v>
      </c>
      <c r="F509" s="1269" t="s">
        <v>778</v>
      </c>
      <c r="G509" s="1267">
        <f>IF(ISNUMBER('JQ2 Trade'!I53),IF('JQ2 Trade'!I53="","",'JQ2 Trade'!I53),"")</f>
        <v>426</v>
      </c>
      <c r="H509" s="1265" t="str">
        <f>IF('JQ2 Trade'!Q53="","",'JQ2 Trade'!Q53)</f>
        <v/>
      </c>
    </row>
    <row r="510" spans="1:8" x14ac:dyDescent="0.2">
      <c r="A510" s="1267" t="str">
        <f>Cover!$G$25</f>
        <v>NO</v>
      </c>
      <c r="B510" s="1269" t="s">
        <v>759</v>
      </c>
      <c r="C510" s="1269">
        <f>Cover!G$27-1</f>
        <v>2019</v>
      </c>
      <c r="D510" s="1269" t="s">
        <v>728</v>
      </c>
      <c r="E510" s="1263" t="s">
        <v>701</v>
      </c>
      <c r="F510" s="1269" t="s">
        <v>778</v>
      </c>
      <c r="G510" s="1267">
        <f>IF(ISNUMBER('JQ2 Trade'!I54),IF('JQ2 Trade'!I54="","",'JQ2 Trade'!I54),"")</f>
        <v>426</v>
      </c>
      <c r="H510" s="1265" t="str">
        <f>IF('JQ2 Trade'!Q54="","",'JQ2 Trade'!Q54)</f>
        <v/>
      </c>
    </row>
    <row r="511" spans="1:8" x14ac:dyDescent="0.2">
      <c r="A511" s="1267" t="str">
        <f>Cover!$G$25</f>
        <v>NO</v>
      </c>
      <c r="B511" s="1269" t="s">
        <v>759</v>
      </c>
      <c r="C511" s="1269">
        <f>Cover!G$27-1</f>
        <v>2019</v>
      </c>
      <c r="D511" s="1269" t="s">
        <v>729</v>
      </c>
      <c r="E511" s="1263" t="s">
        <v>701</v>
      </c>
      <c r="F511" s="1269" t="s">
        <v>778</v>
      </c>
      <c r="G511" s="1267">
        <f>IF(ISNUMBER('JQ2 Trade'!I55),IF('JQ2 Trade'!I55="","",'JQ2 Trade'!I55),"")</f>
        <v>0</v>
      </c>
      <c r="H511" s="1265" t="str">
        <f>IF('JQ2 Trade'!Q55="","",'JQ2 Trade'!Q55)</f>
        <v/>
      </c>
    </row>
    <row r="512" spans="1:8" x14ac:dyDescent="0.2">
      <c r="A512" s="1267" t="str">
        <f>Cover!$G$25</f>
        <v>NO</v>
      </c>
      <c r="B512" s="1269" t="s">
        <v>759</v>
      </c>
      <c r="C512" s="1269">
        <f>Cover!G$27-1</f>
        <v>2019</v>
      </c>
      <c r="D512" s="1269" t="s">
        <v>730</v>
      </c>
      <c r="E512" s="1263" t="s">
        <v>701</v>
      </c>
      <c r="F512" s="1269" t="s">
        <v>778</v>
      </c>
      <c r="G512" s="1267">
        <f>IF(ISNUMBER('JQ2 Trade'!I56),IF('JQ2 Trade'!I56="","",'JQ2 Trade'!I56),"")</f>
        <v>381003</v>
      </c>
      <c r="H512" s="1265" t="str">
        <f>IF('JQ2 Trade'!Q56="","",'JQ2 Trade'!Q56)</f>
        <v/>
      </c>
    </row>
    <row r="513" spans="1:8" x14ac:dyDescent="0.2">
      <c r="A513" s="1267" t="str">
        <f>Cover!$G$25</f>
        <v>NO</v>
      </c>
      <c r="B513" s="1269" t="s">
        <v>759</v>
      </c>
      <c r="C513" s="1269">
        <f>Cover!G$27-1</f>
        <v>2019</v>
      </c>
      <c r="D513" s="1269" t="s">
        <v>731</v>
      </c>
      <c r="E513" s="1263" t="s">
        <v>701</v>
      </c>
      <c r="F513" s="1269" t="s">
        <v>778</v>
      </c>
      <c r="G513" s="1267" t="str">
        <f>IF(ISNUMBER('JQ2 Trade'!I57),IF('JQ2 Trade'!I57="","",'JQ2 Trade'!I57),"")</f>
        <v/>
      </c>
      <c r="H513" s="1265">
        <f>IF('JQ2 Trade'!Q57="","",'JQ2 Trade'!Q57)</f>
        <v>6</v>
      </c>
    </row>
    <row r="514" spans="1:8" x14ac:dyDescent="0.2">
      <c r="A514" s="1267" t="str">
        <f>Cover!$G$25</f>
        <v>NO</v>
      </c>
      <c r="B514" s="1269" t="s">
        <v>759</v>
      </c>
      <c r="C514" s="1269">
        <f>Cover!G$27-1</f>
        <v>2019</v>
      </c>
      <c r="D514" s="1269" t="s">
        <v>732</v>
      </c>
      <c r="E514" s="1263" t="s">
        <v>701</v>
      </c>
      <c r="F514" s="1269" t="s">
        <v>778</v>
      </c>
      <c r="G514" s="1267" t="str">
        <f>IF(ISNUMBER('JQ2 Trade'!I58),IF('JQ2 Trade'!I58="","",'JQ2 Trade'!I58),"")</f>
        <v/>
      </c>
      <c r="H514" s="1265">
        <f>IF('JQ2 Trade'!Q58="","",'JQ2 Trade'!Q58)</f>
        <v>6</v>
      </c>
    </row>
    <row r="515" spans="1:8" x14ac:dyDescent="0.2">
      <c r="A515" s="1267" t="str">
        <f>Cover!$G$25</f>
        <v>NO</v>
      </c>
      <c r="B515" s="1269" t="s">
        <v>759</v>
      </c>
      <c r="C515" s="1269">
        <f>Cover!G$27-1</f>
        <v>2019</v>
      </c>
      <c r="D515" s="1269" t="s">
        <v>733</v>
      </c>
      <c r="E515" s="1263" t="s">
        <v>701</v>
      </c>
      <c r="F515" s="1269" t="s">
        <v>778</v>
      </c>
      <c r="G515" s="1267" t="str">
        <f>IF(ISNUMBER('JQ2 Trade'!I59),IF('JQ2 Trade'!I59="","",'JQ2 Trade'!I59),"")</f>
        <v/>
      </c>
      <c r="H515" s="1265">
        <f>IF('JQ2 Trade'!Q59="","",'JQ2 Trade'!Q59)</f>
        <v>6</v>
      </c>
    </row>
    <row r="516" spans="1:8" x14ac:dyDescent="0.2">
      <c r="A516" s="1267" t="str">
        <f>Cover!$G$25</f>
        <v>NO</v>
      </c>
      <c r="B516" s="1269" t="s">
        <v>759</v>
      </c>
      <c r="C516" s="1269">
        <f>Cover!G$27-1</f>
        <v>2019</v>
      </c>
      <c r="D516" s="1269" t="s">
        <v>734</v>
      </c>
      <c r="E516" s="1263" t="s">
        <v>701</v>
      </c>
      <c r="F516" s="1269" t="s">
        <v>778</v>
      </c>
      <c r="G516" s="1267" t="str">
        <f>IF(ISNUMBER('JQ2 Trade'!I60),IF('JQ2 Trade'!I60="","",'JQ2 Trade'!I60),"")</f>
        <v/>
      </c>
      <c r="H516" s="1265">
        <f>IF('JQ2 Trade'!Q60="","",'JQ2 Trade'!Q60)</f>
        <v>6</v>
      </c>
    </row>
    <row r="517" spans="1:8" x14ac:dyDescent="0.2">
      <c r="A517" s="1267" t="str">
        <f>Cover!$G$25</f>
        <v>NO</v>
      </c>
      <c r="B517" s="1269" t="s">
        <v>759</v>
      </c>
      <c r="C517" s="1269">
        <f>Cover!G$27-1</f>
        <v>2019</v>
      </c>
      <c r="D517" s="1269" t="s">
        <v>735</v>
      </c>
      <c r="E517" s="1263" t="s">
        <v>701</v>
      </c>
      <c r="F517" s="1269" t="s">
        <v>778</v>
      </c>
      <c r="G517" s="1267">
        <f>IF(ISNUMBER('JQ2 Trade'!I61),IF('JQ2 Trade'!I61="","",'JQ2 Trade'!I61),"")</f>
        <v>3696</v>
      </c>
      <c r="H517" s="1265" t="str">
        <f>IF('JQ2 Trade'!Q61="","",'JQ2 Trade'!Q61)</f>
        <v/>
      </c>
    </row>
    <row r="518" spans="1:8" x14ac:dyDescent="0.2">
      <c r="A518" s="1267" t="str">
        <f>Cover!$G$25</f>
        <v>NO</v>
      </c>
      <c r="B518" s="1269" t="s">
        <v>759</v>
      </c>
      <c r="C518" s="1269">
        <f>Cover!G$27-1</f>
        <v>2019</v>
      </c>
      <c r="D518" s="1269" t="s">
        <v>736</v>
      </c>
      <c r="E518" s="1263" t="s">
        <v>701</v>
      </c>
      <c r="F518" s="1269" t="s">
        <v>778</v>
      </c>
      <c r="G518" s="1267">
        <f>IF(ISNUMBER('JQ2 Trade'!I62),IF('JQ2 Trade'!I62="","",'JQ2 Trade'!I62),"")</f>
        <v>6167</v>
      </c>
      <c r="H518" s="1265" t="str">
        <f>IF('JQ2 Trade'!Q62="","",'JQ2 Trade'!Q62)</f>
        <v/>
      </c>
    </row>
    <row r="519" spans="1:8" x14ac:dyDescent="0.2">
      <c r="A519" s="1267" t="str">
        <f>Cover!$G$25</f>
        <v>NO</v>
      </c>
      <c r="B519" s="1269" t="s">
        <v>759</v>
      </c>
      <c r="C519" s="1269">
        <f>Cover!G$27-1</f>
        <v>2019</v>
      </c>
      <c r="D519" s="1269" t="s">
        <v>737</v>
      </c>
      <c r="E519" s="1263" t="s">
        <v>701</v>
      </c>
      <c r="F519" s="1269" t="s">
        <v>778</v>
      </c>
      <c r="G519" s="1267">
        <f>IF(ISNUMBER('JQ2 Trade'!I63),IF('JQ2 Trade'!I63="","",'JQ2 Trade'!I63),"")</f>
        <v>1915</v>
      </c>
      <c r="H519" s="1265" t="str">
        <f>IF('JQ2 Trade'!Q63="","",'JQ2 Trade'!Q63)</f>
        <v/>
      </c>
    </row>
    <row r="520" spans="1:8" x14ac:dyDescent="0.2">
      <c r="A520" s="1267" t="str">
        <f>Cover!$G$25</f>
        <v>NO</v>
      </c>
      <c r="B520" s="1269" t="s">
        <v>759</v>
      </c>
      <c r="C520" s="1269">
        <f>Cover!G$27-1</f>
        <v>2019</v>
      </c>
      <c r="D520" s="1269" t="s">
        <v>738</v>
      </c>
      <c r="E520" s="1263" t="s">
        <v>701</v>
      </c>
      <c r="F520" s="1269" t="s">
        <v>778</v>
      </c>
      <c r="G520" s="1267">
        <f>IF(ISNUMBER('JQ2 Trade'!I64),IF('JQ2 Trade'!I64="","",'JQ2 Trade'!I64),"")</f>
        <v>1042840</v>
      </c>
      <c r="H520" s="1265" t="str">
        <f>IF('JQ2 Trade'!Q64="","",'JQ2 Trade'!Q64)</f>
        <v/>
      </c>
    </row>
    <row r="521" spans="1:8" x14ac:dyDescent="0.2">
      <c r="A521" s="1267" t="str">
        <f>Cover!$G$25</f>
        <v>NO</v>
      </c>
      <c r="B521" s="1269" t="s">
        <v>759</v>
      </c>
      <c r="C521" s="1269">
        <f>Cover!G$27-1</f>
        <v>2019</v>
      </c>
      <c r="D521" s="1269" t="s">
        <v>739</v>
      </c>
      <c r="E521" s="1263" t="s">
        <v>701</v>
      </c>
      <c r="F521" s="1269" t="s">
        <v>778</v>
      </c>
      <c r="G521" s="1267">
        <f>IF(ISNUMBER('JQ2 Trade'!I65),IF('JQ2 Trade'!I65="","",'JQ2 Trade'!I65),"")</f>
        <v>239230</v>
      </c>
      <c r="H521" s="1265" t="str">
        <f>IF('JQ2 Trade'!Q65="","",'JQ2 Trade'!Q65)</f>
        <v/>
      </c>
    </row>
    <row r="522" spans="1:8" x14ac:dyDescent="0.2">
      <c r="A522" s="1267" t="str">
        <f>Cover!$G$25</f>
        <v>NO</v>
      </c>
      <c r="B522" s="1269" t="s">
        <v>759</v>
      </c>
      <c r="C522" s="1269">
        <f>Cover!G$27-1</f>
        <v>2019</v>
      </c>
      <c r="D522" s="1269" t="s">
        <v>740</v>
      </c>
      <c r="E522" s="1263" t="s">
        <v>701</v>
      </c>
      <c r="F522" s="1269" t="s">
        <v>778</v>
      </c>
      <c r="G522" s="1267">
        <f>IF(ISNUMBER('JQ2 Trade'!I66),IF('JQ2 Trade'!I66="","",'JQ2 Trade'!I66),"")</f>
        <v>5728</v>
      </c>
      <c r="H522" s="1265" t="str">
        <f>IF('JQ2 Trade'!Q66="","",'JQ2 Trade'!Q66)</f>
        <v/>
      </c>
    </row>
    <row r="523" spans="1:8" x14ac:dyDescent="0.2">
      <c r="A523" s="1267" t="str">
        <f>Cover!$G$25</f>
        <v>NO</v>
      </c>
      <c r="B523" s="1269" t="s">
        <v>759</v>
      </c>
      <c r="C523" s="1269">
        <f>Cover!G$27-1</f>
        <v>2019</v>
      </c>
      <c r="D523" s="1269" t="s">
        <v>741</v>
      </c>
      <c r="E523" s="1263" t="s">
        <v>701</v>
      </c>
      <c r="F523" s="1269" t="s">
        <v>778</v>
      </c>
      <c r="G523" s="1267">
        <f>IF(ISNUMBER('JQ2 Trade'!I67),IF('JQ2 Trade'!I67="","",'JQ2 Trade'!I67),"")</f>
        <v>676280</v>
      </c>
      <c r="H523" s="1265" t="str">
        <f>IF('JQ2 Trade'!Q67="","",'JQ2 Trade'!Q67)</f>
        <v/>
      </c>
    </row>
    <row r="524" spans="1:8" x14ac:dyDescent="0.2">
      <c r="A524" s="1267" t="str">
        <f>Cover!$G$25</f>
        <v>NO</v>
      </c>
      <c r="B524" s="1269" t="s">
        <v>759</v>
      </c>
      <c r="C524" s="1269">
        <f>Cover!G$27-1</f>
        <v>2019</v>
      </c>
      <c r="D524" s="1269" t="s">
        <v>742</v>
      </c>
      <c r="E524" s="1263" t="s">
        <v>701</v>
      </c>
      <c r="F524" s="1269" t="s">
        <v>778</v>
      </c>
      <c r="G524" s="1267">
        <f>IF(ISNUMBER('JQ2 Trade'!I68),IF('JQ2 Trade'!I68="","",'JQ2 Trade'!I68),"")</f>
        <v>121602</v>
      </c>
      <c r="H524" s="1265" t="str">
        <f>IF('JQ2 Trade'!Q68="","",'JQ2 Trade'!Q68)</f>
        <v/>
      </c>
    </row>
    <row r="525" spans="1:8" x14ac:dyDescent="0.2">
      <c r="A525" s="1267" t="str">
        <f>Cover!$G$25</f>
        <v>NO</v>
      </c>
      <c r="B525" s="1269" t="s">
        <v>759</v>
      </c>
      <c r="C525" s="1269">
        <f>Cover!G$27-1</f>
        <v>2019</v>
      </c>
      <c r="D525" s="1269" t="s">
        <v>743</v>
      </c>
      <c r="E525" s="1263" t="s">
        <v>701</v>
      </c>
      <c r="F525" s="1269" t="s">
        <v>778</v>
      </c>
      <c r="G525" s="1267">
        <f>IF(ISNUMBER('JQ2 Trade'!I69),IF('JQ2 Trade'!I69="","",'JQ2 Trade'!I69),"")</f>
        <v>740</v>
      </c>
      <c r="H525" s="1265" t="str">
        <f>IF('JQ2 Trade'!Q69="","",'JQ2 Trade'!Q69)</f>
        <v/>
      </c>
    </row>
    <row r="526" spans="1:8" x14ac:dyDescent="0.2">
      <c r="A526" s="1267" t="str">
        <f>Cover!$G$25</f>
        <v>NO</v>
      </c>
      <c r="B526" s="1269" t="s">
        <v>759</v>
      </c>
      <c r="C526" s="1269">
        <f>Cover!G$27</f>
        <v>2020</v>
      </c>
      <c r="D526" s="1269" t="s">
        <v>689</v>
      </c>
      <c r="E526" s="1263" t="s">
        <v>701</v>
      </c>
      <c r="F526" s="1269" t="s">
        <v>777</v>
      </c>
      <c r="G526" s="1267">
        <f>IF(ISNUMBER('JQ2 Trade'!J11),IF('JQ2 Trade'!J11="","",'JQ2 Trade'!J11),"")</f>
        <v>3581.7249999999999</v>
      </c>
      <c r="H526" s="1265" t="str">
        <f>IF('JQ2 Trade'!R11="","",'JQ2 Trade'!R11)</f>
        <v/>
      </c>
    </row>
    <row r="527" spans="1:8" x14ac:dyDescent="0.2">
      <c r="A527" s="1267" t="str">
        <f>Cover!$G$25</f>
        <v>NO</v>
      </c>
      <c r="B527" s="1269" t="s">
        <v>759</v>
      </c>
      <c r="C527" s="1269">
        <f>Cover!G$27</f>
        <v>2020</v>
      </c>
      <c r="D527" s="1269" t="s">
        <v>690</v>
      </c>
      <c r="E527" s="1263" t="s">
        <v>701</v>
      </c>
      <c r="F527" s="1269" t="s">
        <v>777</v>
      </c>
      <c r="G527" s="1267">
        <f>IF(ISNUMBER('JQ2 Trade'!J12),IF('JQ2 Trade'!J12="","",'JQ2 Trade'!J12),"")</f>
        <v>22.073</v>
      </c>
      <c r="H527" s="1265" t="str">
        <f>IF('JQ2 Trade'!R12="","",'JQ2 Trade'!R12)</f>
        <v/>
      </c>
    </row>
    <row r="528" spans="1:8" x14ac:dyDescent="0.2">
      <c r="A528" s="1267" t="str">
        <f>Cover!$G$25</f>
        <v>NO</v>
      </c>
      <c r="B528" s="1269" t="s">
        <v>759</v>
      </c>
      <c r="C528" s="1269">
        <f>Cover!G$27</f>
        <v>2020</v>
      </c>
      <c r="D528" s="1269" t="s">
        <v>690</v>
      </c>
      <c r="E528" s="1263" t="s">
        <v>745</v>
      </c>
      <c r="F528" s="1269" t="s">
        <v>777</v>
      </c>
      <c r="G528" s="1267">
        <f>IF(ISNUMBER('JQ2 Trade'!J13),IF('JQ2 Trade'!J13="","",'JQ2 Trade'!J13),"")</f>
        <v>14.645</v>
      </c>
      <c r="H528" s="1265" t="str">
        <f>IF('JQ2 Trade'!R13="","",'JQ2 Trade'!R13)</f>
        <v/>
      </c>
    </row>
    <row r="529" spans="1:8" x14ac:dyDescent="0.2">
      <c r="A529" s="1267" t="str">
        <f>Cover!$G$25</f>
        <v>NO</v>
      </c>
      <c r="B529" s="1269" t="s">
        <v>759</v>
      </c>
      <c r="C529" s="1269">
        <f>Cover!G$27</f>
        <v>2020</v>
      </c>
      <c r="D529" s="1269" t="s">
        <v>690</v>
      </c>
      <c r="E529" s="1263" t="s">
        <v>749</v>
      </c>
      <c r="F529" s="1269" t="s">
        <v>777</v>
      </c>
      <c r="G529" s="1267">
        <f>IF(ISNUMBER('JQ2 Trade'!J14),IF('JQ2 Trade'!J14="","",'JQ2 Trade'!J14),"")</f>
        <v>7.4279999999999999</v>
      </c>
      <c r="H529" s="1265" t="str">
        <f>IF('JQ2 Trade'!R14="","",'JQ2 Trade'!R14)</f>
        <v/>
      </c>
    </row>
    <row r="530" spans="1:8" x14ac:dyDescent="0.2">
      <c r="A530" s="1267" t="str">
        <f>Cover!$G$25</f>
        <v>NO</v>
      </c>
      <c r="B530" s="1269" t="s">
        <v>759</v>
      </c>
      <c r="C530" s="1269">
        <f>Cover!G$27</f>
        <v>2020</v>
      </c>
      <c r="D530" s="1269" t="s">
        <v>691</v>
      </c>
      <c r="E530" s="1263" t="s">
        <v>701</v>
      </c>
      <c r="F530" s="1269" t="s">
        <v>777</v>
      </c>
      <c r="G530" s="1267">
        <f>IF(ISNUMBER('JQ2 Trade'!J15),IF('JQ2 Trade'!J15="","",'JQ2 Trade'!J15),"")</f>
        <v>3559.652</v>
      </c>
      <c r="H530" s="1265" t="str">
        <f>IF('JQ2 Trade'!R15="","",'JQ2 Trade'!R15)</f>
        <v/>
      </c>
    </row>
    <row r="531" spans="1:8" x14ac:dyDescent="0.2">
      <c r="A531" s="1267" t="str">
        <f>Cover!$G$25</f>
        <v>NO</v>
      </c>
      <c r="B531" s="1269" t="s">
        <v>759</v>
      </c>
      <c r="C531" s="1269">
        <f>Cover!G$27</f>
        <v>2020</v>
      </c>
      <c r="D531" s="1269" t="s">
        <v>691</v>
      </c>
      <c r="E531" s="1263" t="s">
        <v>745</v>
      </c>
      <c r="F531" s="1269" t="s">
        <v>777</v>
      </c>
      <c r="G531" s="1267">
        <f>IF(ISNUMBER('JQ2 Trade'!J16),IF('JQ2 Trade'!J16="","",'JQ2 Trade'!J16),"")</f>
        <v>3352.1550000000002</v>
      </c>
      <c r="H531" s="1265" t="str">
        <f>IF('JQ2 Trade'!R16="","",'JQ2 Trade'!R16)</f>
        <v/>
      </c>
    </row>
    <row r="532" spans="1:8" x14ac:dyDescent="0.2">
      <c r="A532" s="1267" t="str">
        <f>Cover!$G$25</f>
        <v>NO</v>
      </c>
      <c r="B532" s="1269" t="s">
        <v>759</v>
      </c>
      <c r="C532" s="1269">
        <f>Cover!G$27</f>
        <v>2020</v>
      </c>
      <c r="D532" s="1269" t="s">
        <v>691</v>
      </c>
      <c r="E532" s="1263" t="s">
        <v>749</v>
      </c>
      <c r="F532" s="1269" t="s">
        <v>777</v>
      </c>
      <c r="G532" s="1267">
        <f>IF(ISNUMBER('JQ2 Trade'!J17),IF('JQ2 Trade'!J17="","",'JQ2 Trade'!J17),"")</f>
        <v>207.49700000000001</v>
      </c>
      <c r="H532" s="1265" t="str">
        <f>IF('JQ2 Trade'!R17="","",'JQ2 Trade'!R17)</f>
        <v/>
      </c>
    </row>
    <row r="533" spans="1:8" x14ac:dyDescent="0.2">
      <c r="A533" s="1267" t="str">
        <f>Cover!$G$25</f>
        <v>NO</v>
      </c>
      <c r="B533" s="1269" t="s">
        <v>759</v>
      </c>
      <c r="C533" s="1269">
        <f>Cover!G$27</f>
        <v>2020</v>
      </c>
      <c r="D533" s="1269" t="s">
        <v>691</v>
      </c>
      <c r="E533" s="1263" t="s">
        <v>758</v>
      </c>
      <c r="F533" s="1269" t="s">
        <v>777</v>
      </c>
      <c r="G533" s="1267">
        <f>IF(ISNUMBER('JQ2 Trade'!J18),IF('JQ2 Trade'!J18="","",'JQ2 Trade'!J18),"")</f>
        <v>5.4550000000000001</v>
      </c>
      <c r="H533" s="1265" t="str">
        <f>IF('JQ2 Trade'!R18="","",'JQ2 Trade'!R18)</f>
        <v/>
      </c>
    </row>
    <row r="534" spans="1:8" x14ac:dyDescent="0.2">
      <c r="A534" s="1267" t="str">
        <f>Cover!$G$25</f>
        <v>NO</v>
      </c>
      <c r="B534" s="1269" t="s">
        <v>759</v>
      </c>
      <c r="C534" s="1269">
        <f>Cover!G$27</f>
        <v>2020</v>
      </c>
      <c r="D534" s="1269" t="s">
        <v>702</v>
      </c>
      <c r="E534" s="1263" t="s">
        <v>701</v>
      </c>
      <c r="F534" s="1269" t="s">
        <v>779</v>
      </c>
      <c r="G534" s="1267">
        <f>IF(ISNUMBER('JQ2 Trade'!J19),IF('JQ2 Trade'!J19="","",'JQ2 Trade'!J19),"")</f>
        <v>4.2290000000000001</v>
      </c>
      <c r="H534" s="1265" t="str">
        <f>IF('JQ2 Trade'!R19="","",'JQ2 Trade'!R19)</f>
        <v/>
      </c>
    </row>
    <row r="535" spans="1:8" x14ac:dyDescent="0.2">
      <c r="A535" s="1267" t="str">
        <f>Cover!$G$25</f>
        <v>NO</v>
      </c>
      <c r="B535" s="1269" t="s">
        <v>759</v>
      </c>
      <c r="C535" s="1269">
        <f>Cover!G$27</f>
        <v>2020</v>
      </c>
      <c r="D535" s="1269" t="s">
        <v>703</v>
      </c>
      <c r="E535" s="1263" t="s">
        <v>701</v>
      </c>
      <c r="F535" s="1269" t="s">
        <v>777</v>
      </c>
      <c r="G535" s="1267">
        <f>IF(ISNUMBER('JQ2 Trade'!J20),IF('JQ2 Trade'!J20="","",'JQ2 Trade'!J20),"")</f>
        <v>1896.8520000000001</v>
      </c>
      <c r="H535" s="1265" t="str">
        <f>IF('JQ2 Trade'!R20="","",'JQ2 Trade'!R20)</f>
        <v/>
      </c>
    </row>
    <row r="536" spans="1:8" x14ac:dyDescent="0.2">
      <c r="A536" s="1267" t="str">
        <f>Cover!$G$25</f>
        <v>NO</v>
      </c>
      <c r="B536" s="1269" t="s">
        <v>759</v>
      </c>
      <c r="C536" s="1269">
        <f>Cover!G$27</f>
        <v>2020</v>
      </c>
      <c r="D536" s="1269" t="s">
        <v>704</v>
      </c>
      <c r="E536" s="1263" t="s">
        <v>701</v>
      </c>
      <c r="F536" s="1269" t="s">
        <v>777</v>
      </c>
      <c r="G536" s="1267">
        <f>IF(ISNUMBER('JQ2 Trade'!J21),IF('JQ2 Trade'!J21="","",'JQ2 Trade'!J21),"")</f>
        <v>363.41500000000002</v>
      </c>
      <c r="H536" s="1265" t="str">
        <f>IF('JQ2 Trade'!R21="","",'JQ2 Trade'!R21)</f>
        <v/>
      </c>
    </row>
    <row r="537" spans="1:8" x14ac:dyDescent="0.2">
      <c r="A537" s="1267" t="str">
        <f>Cover!$G$25</f>
        <v>NO</v>
      </c>
      <c r="B537" s="1269" t="s">
        <v>759</v>
      </c>
      <c r="C537" s="1269">
        <f>Cover!G$27</f>
        <v>2020</v>
      </c>
      <c r="D537" s="1269" t="s">
        <v>705</v>
      </c>
      <c r="E537" s="1263" t="s">
        <v>701</v>
      </c>
      <c r="F537" s="1269" t="s">
        <v>777</v>
      </c>
      <c r="G537" s="1267">
        <f>IF(ISNUMBER('JQ2 Trade'!J22),IF('JQ2 Trade'!J22="","",'JQ2 Trade'!J22),"")</f>
        <v>1533.4369999999999</v>
      </c>
      <c r="H537" s="1265" t="str">
        <f>IF('JQ2 Trade'!R22="","",'JQ2 Trade'!R22)</f>
        <v/>
      </c>
    </row>
    <row r="538" spans="1:8" x14ac:dyDescent="0.2">
      <c r="A538" s="1267" t="str">
        <f>Cover!$G$25</f>
        <v>NO</v>
      </c>
      <c r="B538" s="1269" t="s">
        <v>759</v>
      </c>
      <c r="C538" s="1269">
        <f>Cover!G$27</f>
        <v>2020</v>
      </c>
      <c r="D538" s="1269" t="s">
        <v>706</v>
      </c>
      <c r="E538" s="1263" t="s">
        <v>701</v>
      </c>
      <c r="F538" s="1269" t="s">
        <v>779</v>
      </c>
      <c r="G538" s="1267" t="str">
        <f>IF(ISNUMBER('JQ2 Trade'!J23),IF('JQ2 Trade'!J23="","",'JQ2 Trade'!J23),"")</f>
        <v/>
      </c>
      <c r="H538" s="1265" t="str">
        <f>IF('JQ2 Trade'!R23="","",'JQ2 Trade'!R23)</f>
        <v/>
      </c>
    </row>
    <row r="539" spans="1:8" x14ac:dyDescent="0.2">
      <c r="A539" s="1267" t="str">
        <f>Cover!$G$25</f>
        <v>NO</v>
      </c>
      <c r="B539" s="1269" t="s">
        <v>759</v>
      </c>
      <c r="C539" s="1269">
        <f>Cover!G$27</f>
        <v>2020</v>
      </c>
      <c r="D539" s="1269" t="s">
        <v>707</v>
      </c>
      <c r="E539" s="1263" t="s">
        <v>701</v>
      </c>
      <c r="F539" s="1269" t="s">
        <v>779</v>
      </c>
      <c r="G539" s="1267">
        <f>IF(ISNUMBER('JQ2 Trade'!J24),IF('JQ2 Trade'!J24="","",'JQ2 Trade'!J24),"")</f>
        <v>162.80099999999999</v>
      </c>
      <c r="H539" s="1265" t="str">
        <f>IF('JQ2 Trade'!R24="","",'JQ2 Trade'!R24)</f>
        <v/>
      </c>
    </row>
    <row r="540" spans="1:8" x14ac:dyDescent="0.2">
      <c r="A540" s="1267" t="str">
        <f>Cover!$G$25</f>
        <v>NO</v>
      </c>
      <c r="B540" s="1269" t="s">
        <v>759</v>
      </c>
      <c r="C540" s="1269">
        <f>Cover!G$27</f>
        <v>2020</v>
      </c>
      <c r="D540" s="1269" t="s">
        <v>708</v>
      </c>
      <c r="E540" s="1263" t="s">
        <v>701</v>
      </c>
      <c r="F540" s="1269" t="s">
        <v>779</v>
      </c>
      <c r="G540" s="1267">
        <f>IF(ISNUMBER('JQ2 Trade'!J25),IF('JQ2 Trade'!J25="","",'JQ2 Trade'!J25),"")</f>
        <v>57.505000000000003</v>
      </c>
      <c r="H540" s="1265" t="str">
        <f>IF('JQ2 Trade'!R25="","",'JQ2 Trade'!R25)</f>
        <v/>
      </c>
    </row>
    <row r="541" spans="1:8" x14ac:dyDescent="0.2">
      <c r="A541" s="1267" t="str">
        <f>Cover!$G$25</f>
        <v>NO</v>
      </c>
      <c r="B541" s="1269" t="s">
        <v>759</v>
      </c>
      <c r="C541" s="1269">
        <f>Cover!G$27</f>
        <v>2020</v>
      </c>
      <c r="D541" s="1269" t="s">
        <v>709</v>
      </c>
      <c r="E541" s="1263" t="s">
        <v>701</v>
      </c>
      <c r="F541" s="1269" t="s">
        <v>779</v>
      </c>
      <c r="G541" s="1267">
        <f>IF(ISNUMBER('JQ2 Trade'!J26),IF('JQ2 Trade'!J26="","",'JQ2 Trade'!J26),"")</f>
        <v>105.29600000000001</v>
      </c>
      <c r="H541" s="1265" t="str">
        <f>IF('JQ2 Trade'!R26="","",'JQ2 Trade'!R26)</f>
        <v/>
      </c>
    </row>
    <row r="542" spans="1:8" x14ac:dyDescent="0.2">
      <c r="A542" s="1267" t="str">
        <f>Cover!$G$25</f>
        <v>NO</v>
      </c>
      <c r="B542" s="1269" t="s">
        <v>759</v>
      </c>
      <c r="C542" s="1269">
        <f>Cover!G$27</f>
        <v>2020</v>
      </c>
      <c r="D542" s="1269" t="s">
        <v>710</v>
      </c>
      <c r="E542" s="1263" t="s">
        <v>701</v>
      </c>
      <c r="F542" s="1269" t="s">
        <v>777</v>
      </c>
      <c r="G542" s="1267">
        <f>IF(ISNUMBER('JQ2 Trade'!J27),IF('JQ2 Trade'!J27="","",'JQ2 Trade'!J27),"")</f>
        <v>860.38499999999999</v>
      </c>
      <c r="H542" s="1265" t="str">
        <f>IF('JQ2 Trade'!R27="","",'JQ2 Trade'!R27)</f>
        <v/>
      </c>
    </row>
    <row r="543" spans="1:8" x14ac:dyDescent="0.2">
      <c r="A543" s="1267" t="str">
        <f>Cover!$G$25</f>
        <v>NO</v>
      </c>
      <c r="B543" s="1269" t="s">
        <v>759</v>
      </c>
      <c r="C543" s="1269">
        <f>Cover!G$27</f>
        <v>2020</v>
      </c>
      <c r="D543" s="1269" t="s">
        <v>710</v>
      </c>
      <c r="E543" s="1263" t="s">
        <v>745</v>
      </c>
      <c r="F543" s="1269" t="s">
        <v>777</v>
      </c>
      <c r="G543" s="1267">
        <f>IF(ISNUMBER('JQ2 Trade'!J28),IF('JQ2 Trade'!J28="","",'JQ2 Trade'!J28),"")</f>
        <v>853.77</v>
      </c>
      <c r="H543" s="1265" t="str">
        <f>IF('JQ2 Trade'!R28="","",'JQ2 Trade'!R28)</f>
        <v/>
      </c>
    </row>
    <row r="544" spans="1:8" x14ac:dyDescent="0.2">
      <c r="A544" s="1267" t="str">
        <f>Cover!$G$25</f>
        <v>NO</v>
      </c>
      <c r="B544" s="1269" t="s">
        <v>759</v>
      </c>
      <c r="C544" s="1269">
        <f>Cover!G$27</f>
        <v>2020</v>
      </c>
      <c r="D544" s="1269" t="s">
        <v>710</v>
      </c>
      <c r="E544" s="1263" t="s">
        <v>749</v>
      </c>
      <c r="F544" s="1269" t="s">
        <v>777</v>
      </c>
      <c r="G544" s="1267">
        <f>IF(ISNUMBER('JQ2 Trade'!J29),IF('JQ2 Trade'!J29="","",'JQ2 Trade'!J29),"")</f>
        <v>6.6150000000000002</v>
      </c>
      <c r="H544" s="1265" t="str">
        <f>IF('JQ2 Trade'!R29="","",'JQ2 Trade'!R29)</f>
        <v/>
      </c>
    </row>
    <row r="545" spans="1:8" x14ac:dyDescent="0.2">
      <c r="A545" s="1267" t="str">
        <f>Cover!$G$25</f>
        <v>NO</v>
      </c>
      <c r="B545" s="1269" t="s">
        <v>759</v>
      </c>
      <c r="C545" s="1269">
        <f>Cover!G$27</f>
        <v>2020</v>
      </c>
      <c r="D545" s="1269" t="s">
        <v>710</v>
      </c>
      <c r="E545" s="1263" t="s">
        <v>758</v>
      </c>
      <c r="F545" s="1269" t="s">
        <v>777</v>
      </c>
      <c r="G545" s="1267">
        <f>IF(ISNUMBER('JQ2 Trade'!J30),IF('JQ2 Trade'!J30="","",'JQ2 Trade'!J30),"")</f>
        <v>0.115</v>
      </c>
      <c r="H545" s="1265" t="str">
        <f>IF('JQ2 Trade'!R30="","",'JQ2 Trade'!R30)</f>
        <v/>
      </c>
    </row>
    <row r="546" spans="1:8" x14ac:dyDescent="0.2">
      <c r="A546" s="1267" t="str">
        <f>Cover!$G$25</f>
        <v>NO</v>
      </c>
      <c r="B546" s="1269" t="s">
        <v>759</v>
      </c>
      <c r="C546" s="1269">
        <f>Cover!G$27</f>
        <v>2020</v>
      </c>
      <c r="D546" s="1269" t="s">
        <v>711</v>
      </c>
      <c r="E546" s="1263" t="s">
        <v>701</v>
      </c>
      <c r="F546" s="1269" t="s">
        <v>777</v>
      </c>
      <c r="G546" s="1267">
        <f>IF(ISNUMBER('JQ2 Trade'!J31),IF('JQ2 Trade'!J31="","",'JQ2 Trade'!J31),"")</f>
        <v>3.9420000000000002</v>
      </c>
      <c r="H546" s="1265" t="str">
        <f>IF('JQ2 Trade'!R31="","",'JQ2 Trade'!R31)</f>
        <v/>
      </c>
    </row>
    <row r="547" spans="1:8" x14ac:dyDescent="0.2">
      <c r="A547" s="1267" t="str">
        <f>Cover!$G$25</f>
        <v>NO</v>
      </c>
      <c r="B547" s="1269" t="s">
        <v>759</v>
      </c>
      <c r="C547" s="1269">
        <f>Cover!G$27</f>
        <v>2020</v>
      </c>
      <c r="D547" s="1269" t="s">
        <v>711</v>
      </c>
      <c r="E547" s="1263" t="s">
        <v>745</v>
      </c>
      <c r="F547" s="1269" t="s">
        <v>777</v>
      </c>
      <c r="G547" s="1267">
        <f>IF(ISNUMBER('JQ2 Trade'!J32),IF('JQ2 Trade'!J32="","",'JQ2 Trade'!J32),"")</f>
        <v>1.7000000000000001E-2</v>
      </c>
      <c r="H547" s="1265" t="str">
        <f>IF('JQ2 Trade'!R32="","",'JQ2 Trade'!R32)</f>
        <v/>
      </c>
    </row>
    <row r="548" spans="1:8" x14ac:dyDescent="0.2">
      <c r="A548" s="1267" t="str">
        <f>Cover!$G$25</f>
        <v>NO</v>
      </c>
      <c r="B548" s="1269" t="s">
        <v>759</v>
      </c>
      <c r="C548" s="1269">
        <f>Cover!G$27</f>
        <v>2020</v>
      </c>
      <c r="D548" s="1269" t="s">
        <v>711</v>
      </c>
      <c r="E548" s="1263" t="s">
        <v>749</v>
      </c>
      <c r="F548" s="1269" t="s">
        <v>777</v>
      </c>
      <c r="G548" s="1267">
        <f>IF(ISNUMBER('JQ2 Trade'!J33),IF('JQ2 Trade'!J33="","",'JQ2 Trade'!J33),"")</f>
        <v>3.9249999999999998</v>
      </c>
      <c r="H548" s="1265" t="str">
        <f>IF('JQ2 Trade'!R33="","",'JQ2 Trade'!R33)</f>
        <v/>
      </c>
    </row>
    <row r="549" spans="1:8" x14ac:dyDescent="0.2">
      <c r="A549" s="1267" t="str">
        <f>Cover!$G$25</f>
        <v>NO</v>
      </c>
      <c r="B549" s="1269" t="s">
        <v>759</v>
      </c>
      <c r="C549" s="1269">
        <f>Cover!G$27</f>
        <v>2020</v>
      </c>
      <c r="D549" s="1269" t="s">
        <v>711</v>
      </c>
      <c r="E549" s="1263" t="s">
        <v>758</v>
      </c>
      <c r="F549" s="1269" t="s">
        <v>777</v>
      </c>
      <c r="G549" s="1267">
        <f>IF(ISNUMBER('JQ2 Trade'!J34),IF('JQ2 Trade'!J34="","",'JQ2 Trade'!J34),"")</f>
        <v>3.5960000000000001</v>
      </c>
      <c r="H549" s="1265" t="str">
        <f>IF('JQ2 Trade'!R34="","",'JQ2 Trade'!R34)</f>
        <v/>
      </c>
    </row>
    <row r="550" spans="1:8" x14ac:dyDescent="0.2">
      <c r="A550" s="1267" t="str">
        <f>Cover!$G$25</f>
        <v>NO</v>
      </c>
      <c r="B550" s="1269" t="s">
        <v>759</v>
      </c>
      <c r="C550" s="1269">
        <f>Cover!G$27</f>
        <v>2020</v>
      </c>
      <c r="D550" s="1269" t="s">
        <v>712</v>
      </c>
      <c r="E550" s="1263" t="s">
        <v>701</v>
      </c>
      <c r="F550" s="1269" t="s">
        <v>777</v>
      </c>
      <c r="G550" s="1267">
        <f>IF(ISNUMBER('JQ2 Trade'!J35),IF('JQ2 Trade'!J35="","",'JQ2 Trade'!J35),"")</f>
        <v>182.11699999999999</v>
      </c>
      <c r="H550" s="1265" t="str">
        <f>IF('JQ2 Trade'!R35="","",'JQ2 Trade'!R35)</f>
        <v/>
      </c>
    </row>
    <row r="551" spans="1:8" x14ac:dyDescent="0.2">
      <c r="A551" s="1267" t="str">
        <f>Cover!$G$25</f>
        <v>NO</v>
      </c>
      <c r="B551" s="1269" t="s">
        <v>759</v>
      </c>
      <c r="C551" s="1269">
        <f>Cover!G$27</f>
        <v>2020</v>
      </c>
      <c r="D551" s="1269" t="s">
        <v>713</v>
      </c>
      <c r="E551" s="1263" t="s">
        <v>701</v>
      </c>
      <c r="F551" s="1269" t="s">
        <v>777</v>
      </c>
      <c r="G551" s="1267">
        <f>IF(ISNUMBER('JQ2 Trade'!J36),IF('JQ2 Trade'!J36="","",'JQ2 Trade'!J36),"")</f>
        <v>27.071000000000002</v>
      </c>
      <c r="H551" s="1265" t="str">
        <f>IF('JQ2 Trade'!R36="","",'JQ2 Trade'!R36)</f>
        <v/>
      </c>
    </row>
    <row r="552" spans="1:8" x14ac:dyDescent="0.2">
      <c r="A552" s="1267" t="str">
        <f>Cover!$G$25</f>
        <v>NO</v>
      </c>
      <c r="B552" s="1269" t="s">
        <v>759</v>
      </c>
      <c r="C552" s="1269">
        <f>Cover!G$27</f>
        <v>2020</v>
      </c>
      <c r="D552" s="1269" t="s">
        <v>713</v>
      </c>
      <c r="E552" s="1263" t="s">
        <v>745</v>
      </c>
      <c r="F552" s="1269" t="s">
        <v>777</v>
      </c>
      <c r="G552" s="1267">
        <f>IF(ISNUMBER('JQ2 Trade'!J37),IF('JQ2 Trade'!J37="","",'JQ2 Trade'!J37),"")</f>
        <v>15.327</v>
      </c>
      <c r="H552" s="1265" t="str">
        <f>IF('JQ2 Trade'!R37="","",'JQ2 Trade'!R37)</f>
        <v/>
      </c>
    </row>
    <row r="553" spans="1:8" x14ac:dyDescent="0.2">
      <c r="A553" s="1267" t="str">
        <f>Cover!$G$25</f>
        <v>NO</v>
      </c>
      <c r="B553" s="1269" t="s">
        <v>759</v>
      </c>
      <c r="C553" s="1269">
        <f>Cover!G$27</f>
        <v>2020</v>
      </c>
      <c r="D553" s="1269" t="s">
        <v>713</v>
      </c>
      <c r="E553" s="1263" t="s">
        <v>749</v>
      </c>
      <c r="F553" s="1269" t="s">
        <v>777</v>
      </c>
      <c r="G553" s="1267">
        <f>IF(ISNUMBER('JQ2 Trade'!J38),IF('JQ2 Trade'!J38="","",'JQ2 Trade'!J38),"")</f>
        <v>11.744</v>
      </c>
      <c r="H553" s="1265" t="str">
        <f>IF('JQ2 Trade'!R38="","",'JQ2 Trade'!R38)</f>
        <v/>
      </c>
    </row>
    <row r="554" spans="1:8" x14ac:dyDescent="0.2">
      <c r="A554" s="1267" t="str">
        <f>Cover!$G$25</f>
        <v>NO</v>
      </c>
      <c r="B554" s="1269" t="s">
        <v>759</v>
      </c>
      <c r="C554" s="1269">
        <f>Cover!G$27</f>
        <v>2020</v>
      </c>
      <c r="D554" s="1269" t="s">
        <v>713</v>
      </c>
      <c r="E554" s="1263" t="s">
        <v>758</v>
      </c>
      <c r="F554" s="1269" t="s">
        <v>777</v>
      </c>
      <c r="G554" s="1267">
        <f>IF(ISNUMBER('JQ2 Trade'!J39),IF('JQ2 Trade'!J39="","",'JQ2 Trade'!J39),"")</f>
        <v>8.4190000000000005</v>
      </c>
      <c r="H554" s="1265" t="str">
        <f>IF('JQ2 Trade'!R39="","",'JQ2 Trade'!R39)</f>
        <v/>
      </c>
    </row>
    <row r="555" spans="1:8" x14ac:dyDescent="0.2">
      <c r="A555" s="1267" t="str">
        <f>Cover!$G$25</f>
        <v>NO</v>
      </c>
      <c r="B555" s="1269" t="s">
        <v>759</v>
      </c>
      <c r="C555" s="1269">
        <f>Cover!G$27</f>
        <v>2020</v>
      </c>
      <c r="D555" s="1269" t="s">
        <v>714</v>
      </c>
      <c r="E555" s="1263" t="s">
        <v>701</v>
      </c>
      <c r="F555" s="1269" t="s">
        <v>777</v>
      </c>
      <c r="G555" s="1267">
        <f>IF(ISNUMBER('JQ2 Trade'!J40),IF('JQ2 Trade'!J40="","",'JQ2 Trade'!J40),"")</f>
        <v>108.298</v>
      </c>
      <c r="H555" s="1265" t="str">
        <f>IF('JQ2 Trade'!R40="","",'JQ2 Trade'!R40)</f>
        <v/>
      </c>
    </row>
    <row r="556" spans="1:8" x14ac:dyDescent="0.2">
      <c r="A556" s="1267" t="str">
        <f>Cover!$G$25</f>
        <v>NO</v>
      </c>
      <c r="B556" s="1269" t="s">
        <v>759</v>
      </c>
      <c r="C556" s="1269">
        <f>Cover!G$27</f>
        <v>2020</v>
      </c>
      <c r="D556" s="1269" t="s">
        <v>715</v>
      </c>
      <c r="E556" s="1263" t="s">
        <v>701</v>
      </c>
      <c r="F556" s="1269" t="s">
        <v>777</v>
      </c>
      <c r="G556" s="1267">
        <f>IF(ISNUMBER('JQ2 Trade'!J41),IF('JQ2 Trade'!J41="","",'JQ2 Trade'!J41),"")</f>
        <v>1.7999999999999999E-2</v>
      </c>
      <c r="H556" s="1265" t="str">
        <f>IF('JQ2 Trade'!R41="","",'JQ2 Trade'!R41)</f>
        <v/>
      </c>
    </row>
    <row r="557" spans="1:8" x14ac:dyDescent="0.2">
      <c r="A557" s="1267" t="str">
        <f>Cover!$G$25</f>
        <v>NO</v>
      </c>
      <c r="B557" s="1269" t="s">
        <v>759</v>
      </c>
      <c r="C557" s="1269">
        <f>Cover!G$27</f>
        <v>2020</v>
      </c>
      <c r="D557" s="1269" t="s">
        <v>716</v>
      </c>
      <c r="E557" s="1263" t="s">
        <v>701</v>
      </c>
      <c r="F557" s="1269" t="s">
        <v>777</v>
      </c>
      <c r="G557" s="1267">
        <f>IF(ISNUMBER('JQ2 Trade'!J42),IF('JQ2 Trade'!J42="","",'JQ2 Trade'!J42),"")</f>
        <v>46.747999999999998</v>
      </c>
      <c r="H557" s="1265" t="str">
        <f>IF('JQ2 Trade'!R42="","",'JQ2 Trade'!R42)</f>
        <v/>
      </c>
    </row>
    <row r="558" spans="1:8" x14ac:dyDescent="0.2">
      <c r="A558" s="1267" t="str">
        <f>Cover!$G$25</f>
        <v>NO</v>
      </c>
      <c r="B558" s="1269" t="s">
        <v>759</v>
      </c>
      <c r="C558" s="1269">
        <f>Cover!G$27</f>
        <v>2020</v>
      </c>
      <c r="D558" s="1269" t="s">
        <v>717</v>
      </c>
      <c r="E558" s="1263" t="s">
        <v>701</v>
      </c>
      <c r="F558" s="1269" t="s">
        <v>777</v>
      </c>
      <c r="G558" s="1267">
        <f>IF(ISNUMBER('JQ2 Trade'!J43),IF('JQ2 Trade'!J43="","",'JQ2 Trade'!J43),"")</f>
        <v>5.6989999999999998</v>
      </c>
      <c r="H558" s="1265" t="str">
        <f>IF('JQ2 Trade'!R43="","",'JQ2 Trade'!R43)</f>
        <v/>
      </c>
    </row>
    <row r="559" spans="1:8" x14ac:dyDescent="0.2">
      <c r="A559" s="1267" t="str">
        <f>Cover!$G$25</f>
        <v>NO</v>
      </c>
      <c r="B559" s="1269" t="s">
        <v>759</v>
      </c>
      <c r="C559" s="1269">
        <f>Cover!G$27</f>
        <v>2020</v>
      </c>
      <c r="D559" s="1269" t="s">
        <v>718</v>
      </c>
      <c r="E559" s="1263" t="s">
        <v>701</v>
      </c>
      <c r="F559" s="1269" t="s">
        <v>777</v>
      </c>
      <c r="G559" s="1267">
        <f>IF(ISNUMBER('JQ2 Trade'!J44),IF('JQ2 Trade'!J44="","",'JQ2 Trade'!J44),"")</f>
        <v>34.220999999999997</v>
      </c>
      <c r="H559" s="1265" t="str">
        <f>IF('JQ2 Trade'!R44="","",'JQ2 Trade'!R44)</f>
        <v/>
      </c>
    </row>
    <row r="560" spans="1:8" x14ac:dyDescent="0.2">
      <c r="A560" s="1267" t="str">
        <f>Cover!$G$25</f>
        <v>NO</v>
      </c>
      <c r="B560" s="1269" t="s">
        <v>759</v>
      </c>
      <c r="C560" s="1269">
        <f>Cover!G$27</f>
        <v>2020</v>
      </c>
      <c r="D560" s="1269" t="s">
        <v>719</v>
      </c>
      <c r="E560" s="1263" t="s">
        <v>701</v>
      </c>
      <c r="F560" s="1269" t="s">
        <v>777</v>
      </c>
      <c r="G560" s="1267">
        <f>IF(ISNUMBER('JQ2 Trade'!J45),IF('JQ2 Trade'!J45="","",'JQ2 Trade'!J45),"")</f>
        <v>6.8280000000000003</v>
      </c>
      <c r="H560" s="1265" t="str">
        <f>IF('JQ2 Trade'!R45="","",'JQ2 Trade'!R45)</f>
        <v/>
      </c>
    </row>
    <row r="561" spans="1:8" x14ac:dyDescent="0.2">
      <c r="A561" s="1267" t="str">
        <f>Cover!$G$25</f>
        <v>NO</v>
      </c>
      <c r="B561" s="1269" t="s">
        <v>759</v>
      </c>
      <c r="C561" s="1269">
        <f>Cover!G$27</f>
        <v>2020</v>
      </c>
      <c r="D561" s="1269" t="s">
        <v>720</v>
      </c>
      <c r="E561" s="1263" t="s">
        <v>701</v>
      </c>
      <c r="F561" s="1269" t="s">
        <v>779</v>
      </c>
      <c r="G561" s="1267" t="str">
        <f>IF(ISNUMBER('JQ2 Trade'!J46),IF('JQ2 Trade'!J46="","",'JQ2 Trade'!J46),"")</f>
        <v/>
      </c>
      <c r="H561" s="1265">
        <f>IF('JQ2 Trade'!R46="","",'JQ2 Trade'!R46)</f>
        <v>6</v>
      </c>
    </row>
    <row r="562" spans="1:8" x14ac:dyDescent="0.2">
      <c r="A562" s="1267" t="str">
        <f>Cover!$G$25</f>
        <v>NO</v>
      </c>
      <c r="B562" s="1269" t="s">
        <v>759</v>
      </c>
      <c r="C562" s="1269">
        <f>Cover!G$27</f>
        <v>2020</v>
      </c>
      <c r="D562" s="1269" t="s">
        <v>721</v>
      </c>
      <c r="E562" s="1263" t="s">
        <v>701</v>
      </c>
      <c r="F562" s="1269" t="s">
        <v>779</v>
      </c>
      <c r="G562" s="1267">
        <f>IF(ISNUMBER('JQ2 Trade'!J47),IF('JQ2 Trade'!J47="","",'JQ2 Trade'!J47),"")</f>
        <v>198.92500000000001</v>
      </c>
      <c r="H562" s="1265" t="str">
        <f>IF('JQ2 Trade'!R47="","",'JQ2 Trade'!R47)</f>
        <v/>
      </c>
    </row>
    <row r="563" spans="1:8" x14ac:dyDescent="0.2">
      <c r="A563" s="1267" t="str">
        <f>Cover!$G$25</f>
        <v>NO</v>
      </c>
      <c r="B563" s="1269" t="s">
        <v>759</v>
      </c>
      <c r="C563" s="1269">
        <f>Cover!G$27</f>
        <v>2020</v>
      </c>
      <c r="D563" s="1269" t="s">
        <v>722</v>
      </c>
      <c r="E563" s="1263" t="s">
        <v>701</v>
      </c>
      <c r="F563" s="1269" t="s">
        <v>779</v>
      </c>
      <c r="G563" s="1267" t="str">
        <f>IF(ISNUMBER('JQ2 Trade'!J48),IF('JQ2 Trade'!J48="","",'JQ2 Trade'!J48),"")</f>
        <v/>
      </c>
      <c r="H563" s="1265">
        <f>IF('JQ2 Trade'!R48="","",'JQ2 Trade'!R48)</f>
        <v>6</v>
      </c>
    </row>
    <row r="564" spans="1:8" x14ac:dyDescent="0.2">
      <c r="A564" s="1267" t="str">
        <f>Cover!$G$25</f>
        <v>NO</v>
      </c>
      <c r="B564" s="1269" t="s">
        <v>759</v>
      </c>
      <c r="C564" s="1269">
        <f>Cover!G$27</f>
        <v>2020</v>
      </c>
      <c r="D564" s="1269" t="s">
        <v>723</v>
      </c>
      <c r="E564" s="1263" t="s">
        <v>701</v>
      </c>
      <c r="F564" s="1269" t="s">
        <v>779</v>
      </c>
      <c r="G564" s="1267" t="str">
        <f>IF(ISNUMBER('JQ2 Trade'!J49),IF('JQ2 Trade'!J49="","",'JQ2 Trade'!J49),"")</f>
        <v/>
      </c>
      <c r="H564" s="1265">
        <f>IF('JQ2 Trade'!R49="","",'JQ2 Trade'!R49)</f>
        <v>6</v>
      </c>
    </row>
    <row r="565" spans="1:8" x14ac:dyDescent="0.2">
      <c r="A565" s="1267" t="str">
        <f>Cover!$G$25</f>
        <v>NO</v>
      </c>
      <c r="B565" s="1269" t="s">
        <v>759</v>
      </c>
      <c r="C565" s="1269">
        <f>Cover!G$27</f>
        <v>2020</v>
      </c>
      <c r="D565" s="1269" t="s">
        <v>724</v>
      </c>
      <c r="E565" s="1263" t="s">
        <v>701</v>
      </c>
      <c r="F565" s="1269" t="s">
        <v>779</v>
      </c>
      <c r="G565" s="1267" t="str">
        <f>IF(ISNUMBER('JQ2 Trade'!J50),IF('JQ2 Trade'!J50="","",'JQ2 Trade'!J50),"")</f>
        <v/>
      </c>
      <c r="H565" s="1265">
        <f>IF('JQ2 Trade'!R50="","",'JQ2 Trade'!R50)</f>
        <v>6</v>
      </c>
    </row>
    <row r="566" spans="1:8" x14ac:dyDescent="0.2">
      <c r="A566" s="1267" t="str">
        <f>Cover!$G$25</f>
        <v>NO</v>
      </c>
      <c r="B566" s="1269" t="s">
        <v>759</v>
      </c>
      <c r="C566" s="1269">
        <f>Cover!G$27</f>
        <v>2020</v>
      </c>
      <c r="D566" s="1269" t="s">
        <v>725</v>
      </c>
      <c r="E566" s="1263" t="s">
        <v>701</v>
      </c>
      <c r="F566" s="1269" t="s">
        <v>779</v>
      </c>
      <c r="G566" s="1267">
        <f>IF(ISNUMBER('JQ2 Trade'!J51),IF('JQ2 Trade'!J51="","",'JQ2 Trade'!J51),"")</f>
        <v>8.1820000000000004</v>
      </c>
      <c r="H566" s="1265" t="str">
        <f>IF('JQ2 Trade'!R51="","",'JQ2 Trade'!R51)</f>
        <v/>
      </c>
    </row>
    <row r="567" spans="1:8" x14ac:dyDescent="0.2">
      <c r="A567" s="1267" t="str">
        <f>Cover!$G$25</f>
        <v>NO</v>
      </c>
      <c r="B567" s="1269" t="s">
        <v>759</v>
      </c>
      <c r="C567" s="1269">
        <f>Cover!G$27</f>
        <v>2020</v>
      </c>
      <c r="D567" s="1269" t="s">
        <v>726</v>
      </c>
      <c r="E567" s="1263" t="s">
        <v>701</v>
      </c>
      <c r="F567" s="1269" t="s">
        <v>779</v>
      </c>
      <c r="G567" s="1267">
        <f>IF(ISNUMBER('JQ2 Trade'!J52),IF('JQ2 Trade'!J52="","",'JQ2 Trade'!J52),"")</f>
        <v>150.23400000000001</v>
      </c>
      <c r="H567" s="1265" t="str">
        <f>IF('JQ2 Trade'!R52="","",'JQ2 Trade'!R52)</f>
        <v/>
      </c>
    </row>
    <row r="568" spans="1:8" x14ac:dyDescent="0.2">
      <c r="A568" s="1267" t="str">
        <f>Cover!$G$25</f>
        <v>NO</v>
      </c>
      <c r="B568" s="1269" t="s">
        <v>759</v>
      </c>
      <c r="C568" s="1269">
        <f>Cover!G$27</f>
        <v>2020</v>
      </c>
      <c r="D568" s="1269" t="s">
        <v>727</v>
      </c>
      <c r="E568" s="1263" t="s">
        <v>701</v>
      </c>
      <c r="F568" s="1269" t="s">
        <v>779</v>
      </c>
      <c r="G568" s="1267">
        <f>IF(ISNUMBER('JQ2 Trade'!J53),IF('JQ2 Trade'!J53="","",'JQ2 Trade'!J53),"")</f>
        <v>1</v>
      </c>
      <c r="H568" s="1265" t="str">
        <f>IF('JQ2 Trade'!R53="","",'JQ2 Trade'!R53)</f>
        <v/>
      </c>
    </row>
    <row r="569" spans="1:8" x14ac:dyDescent="0.2">
      <c r="A569" s="1267" t="str">
        <f>Cover!$G$25</f>
        <v>NO</v>
      </c>
      <c r="B569" s="1269" t="s">
        <v>759</v>
      </c>
      <c r="C569" s="1269">
        <f>Cover!G$27</f>
        <v>2020</v>
      </c>
      <c r="D569" s="1269" t="s">
        <v>728</v>
      </c>
      <c r="E569" s="1263" t="s">
        <v>701</v>
      </c>
      <c r="F569" s="1269" t="s">
        <v>779</v>
      </c>
      <c r="G569" s="1267">
        <f>IF(ISNUMBER('JQ2 Trade'!J54),IF('JQ2 Trade'!J54="","",'JQ2 Trade'!J54),"")</f>
        <v>0</v>
      </c>
      <c r="H569" s="1265" t="str">
        <f>IF('JQ2 Trade'!R54="","",'JQ2 Trade'!R54)</f>
        <v/>
      </c>
    </row>
    <row r="570" spans="1:8" x14ac:dyDescent="0.2">
      <c r="A570" s="1267" t="str">
        <f>Cover!$G$25</f>
        <v>NO</v>
      </c>
      <c r="B570" s="1269" t="s">
        <v>759</v>
      </c>
      <c r="C570" s="1269">
        <f>Cover!G$27</f>
        <v>2020</v>
      </c>
      <c r="D570" s="1269" t="s">
        <v>729</v>
      </c>
      <c r="E570" s="1263" t="s">
        <v>701</v>
      </c>
      <c r="F570" s="1269" t="s">
        <v>779</v>
      </c>
      <c r="G570" s="1267">
        <f>IF(ISNUMBER('JQ2 Trade'!J55),IF('JQ2 Trade'!J55="","",'JQ2 Trade'!J55),"")</f>
        <v>1</v>
      </c>
      <c r="H570" s="1265" t="str">
        <f>IF('JQ2 Trade'!R55="","",'JQ2 Trade'!R55)</f>
        <v/>
      </c>
    </row>
    <row r="571" spans="1:8" x14ac:dyDescent="0.2">
      <c r="A571" s="1267" t="str">
        <f>Cover!$G$25</f>
        <v>NO</v>
      </c>
      <c r="B571" s="1269" t="s">
        <v>759</v>
      </c>
      <c r="C571" s="1269">
        <f>Cover!G$27</f>
        <v>2020</v>
      </c>
      <c r="D571" s="1269" t="s">
        <v>730</v>
      </c>
      <c r="E571" s="1263" t="s">
        <v>701</v>
      </c>
      <c r="F571" s="1269" t="s">
        <v>779</v>
      </c>
      <c r="G571" s="1267">
        <f>IF(ISNUMBER('JQ2 Trade'!J56),IF('JQ2 Trade'!J56="","",'JQ2 Trade'!J56),"")</f>
        <v>389.589</v>
      </c>
      <c r="H571" s="1265" t="str">
        <f>IF('JQ2 Trade'!R56="","",'JQ2 Trade'!R56)</f>
        <v/>
      </c>
    </row>
    <row r="572" spans="1:8" x14ac:dyDescent="0.2">
      <c r="A572" s="1267" t="str">
        <f>Cover!$G$25</f>
        <v>NO</v>
      </c>
      <c r="B572" s="1269" t="s">
        <v>759</v>
      </c>
      <c r="C572" s="1269">
        <f>Cover!G$27</f>
        <v>2020</v>
      </c>
      <c r="D572" s="1269" t="s">
        <v>731</v>
      </c>
      <c r="E572" s="1263" t="s">
        <v>701</v>
      </c>
      <c r="F572" s="1269" t="s">
        <v>779</v>
      </c>
      <c r="G572" s="1267" t="str">
        <f>IF(ISNUMBER('JQ2 Trade'!J57),IF('JQ2 Trade'!J57="","",'JQ2 Trade'!J57),"")</f>
        <v/>
      </c>
      <c r="H572" s="1265">
        <f>IF('JQ2 Trade'!R57="","",'JQ2 Trade'!R57)</f>
        <v>6</v>
      </c>
    </row>
    <row r="573" spans="1:8" x14ac:dyDescent="0.2">
      <c r="A573" s="1267" t="str">
        <f>Cover!$G$25</f>
        <v>NO</v>
      </c>
      <c r="B573" s="1269" t="s">
        <v>759</v>
      </c>
      <c r="C573" s="1269">
        <f>Cover!G$27</f>
        <v>2020</v>
      </c>
      <c r="D573" s="1269" t="s">
        <v>732</v>
      </c>
      <c r="E573" s="1263" t="s">
        <v>701</v>
      </c>
      <c r="F573" s="1269" t="s">
        <v>779</v>
      </c>
      <c r="G573" s="1267" t="str">
        <f>IF(ISNUMBER('JQ2 Trade'!J58),IF('JQ2 Trade'!J58="","",'JQ2 Trade'!J58),"")</f>
        <v/>
      </c>
      <c r="H573" s="1265">
        <f>IF('JQ2 Trade'!R58="","",'JQ2 Trade'!R58)</f>
        <v>6</v>
      </c>
    </row>
    <row r="574" spans="1:8" x14ac:dyDescent="0.2">
      <c r="A574" s="1267" t="str">
        <f>Cover!$G$25</f>
        <v>NO</v>
      </c>
      <c r="B574" s="1269" t="s">
        <v>759</v>
      </c>
      <c r="C574" s="1269">
        <f>Cover!G$27</f>
        <v>2020</v>
      </c>
      <c r="D574" s="1269" t="s">
        <v>733</v>
      </c>
      <c r="E574" s="1263" t="s">
        <v>701</v>
      </c>
      <c r="F574" s="1269" t="s">
        <v>779</v>
      </c>
      <c r="G574" s="1267" t="str">
        <f>IF(ISNUMBER('JQ2 Trade'!J59),IF('JQ2 Trade'!J59="","",'JQ2 Trade'!J59),"")</f>
        <v/>
      </c>
      <c r="H574" s="1265">
        <f>IF('JQ2 Trade'!R59="","",'JQ2 Trade'!R59)</f>
        <v>6</v>
      </c>
    </row>
    <row r="575" spans="1:8" x14ac:dyDescent="0.2">
      <c r="A575" s="1267" t="str">
        <f>Cover!$G$25</f>
        <v>NO</v>
      </c>
      <c r="B575" s="1269" t="s">
        <v>759</v>
      </c>
      <c r="C575" s="1269">
        <f>Cover!G$27</f>
        <v>2020</v>
      </c>
      <c r="D575" s="1269" t="s">
        <v>734</v>
      </c>
      <c r="E575" s="1263" t="s">
        <v>701</v>
      </c>
      <c r="F575" s="1269" t="s">
        <v>779</v>
      </c>
      <c r="G575" s="1267" t="str">
        <f>IF(ISNUMBER('JQ2 Trade'!J60),IF('JQ2 Trade'!J60="","",'JQ2 Trade'!J60),"")</f>
        <v/>
      </c>
      <c r="H575" s="1265">
        <f>IF('JQ2 Trade'!R60="","",'JQ2 Trade'!R60)</f>
        <v>6</v>
      </c>
    </row>
    <row r="576" spans="1:8" x14ac:dyDescent="0.2">
      <c r="A576" s="1267" t="str">
        <f>Cover!$G$25</f>
        <v>NO</v>
      </c>
      <c r="B576" s="1269" t="s">
        <v>759</v>
      </c>
      <c r="C576" s="1269">
        <f>Cover!G$27</f>
        <v>2020</v>
      </c>
      <c r="D576" s="1269" t="s">
        <v>735</v>
      </c>
      <c r="E576" s="1263" t="s">
        <v>701</v>
      </c>
      <c r="F576" s="1269" t="s">
        <v>779</v>
      </c>
      <c r="G576" s="1267">
        <f>IF(ISNUMBER('JQ2 Trade'!J61),IF('JQ2 Trade'!J61="","",'JQ2 Trade'!J61),"")</f>
        <v>0.193</v>
      </c>
      <c r="H576" s="1265" t="str">
        <f>IF('JQ2 Trade'!R61="","",'JQ2 Trade'!R61)</f>
        <v/>
      </c>
    </row>
    <row r="577" spans="1:8" x14ac:dyDescent="0.2">
      <c r="A577" s="1267" t="str">
        <f>Cover!$G$25</f>
        <v>NO</v>
      </c>
      <c r="B577" s="1269" t="s">
        <v>759</v>
      </c>
      <c r="C577" s="1269">
        <f>Cover!G$27</f>
        <v>2020</v>
      </c>
      <c r="D577" s="1269" t="s">
        <v>736</v>
      </c>
      <c r="E577" s="1263" t="s">
        <v>701</v>
      </c>
      <c r="F577" s="1269" t="s">
        <v>779</v>
      </c>
      <c r="G577" s="1267">
        <f>IF(ISNUMBER('JQ2 Trade'!J62),IF('JQ2 Trade'!J62="","",'JQ2 Trade'!J62),"")</f>
        <v>0.26700000000000002</v>
      </c>
      <c r="H577" s="1265" t="str">
        <f>IF('JQ2 Trade'!R62="","",'JQ2 Trade'!R62)</f>
        <v/>
      </c>
    </row>
    <row r="578" spans="1:8" x14ac:dyDescent="0.2">
      <c r="A578" s="1267" t="str">
        <f>Cover!$G$25</f>
        <v>NO</v>
      </c>
      <c r="B578" s="1269" t="s">
        <v>759</v>
      </c>
      <c r="C578" s="1269">
        <f>Cover!G$27</f>
        <v>2020</v>
      </c>
      <c r="D578" s="1269" t="s">
        <v>737</v>
      </c>
      <c r="E578" s="1263" t="s">
        <v>701</v>
      </c>
      <c r="F578" s="1269" t="s">
        <v>779</v>
      </c>
      <c r="G578" s="1267">
        <f>IF(ISNUMBER('JQ2 Trade'!J63),IF('JQ2 Trade'!J63="","",'JQ2 Trade'!J63),"")</f>
        <v>1.7000000000000001E-2</v>
      </c>
      <c r="H578" s="1265" t="str">
        <f>IF('JQ2 Trade'!R63="","",'JQ2 Trade'!R63)</f>
        <v/>
      </c>
    </row>
    <row r="579" spans="1:8" x14ac:dyDescent="0.2">
      <c r="A579" s="1267" t="str">
        <f>Cover!$G$25</f>
        <v>NO</v>
      </c>
      <c r="B579" s="1269" t="s">
        <v>759</v>
      </c>
      <c r="C579" s="1269">
        <f>Cover!G$27</f>
        <v>2020</v>
      </c>
      <c r="D579" s="1269" t="s">
        <v>738</v>
      </c>
      <c r="E579" s="1263" t="s">
        <v>701</v>
      </c>
      <c r="F579" s="1269" t="s">
        <v>779</v>
      </c>
      <c r="G579" s="1267">
        <f>IF(ISNUMBER('JQ2 Trade'!J64),IF('JQ2 Trade'!J64="","",'JQ2 Trade'!J64),"")</f>
        <v>110.32</v>
      </c>
      <c r="H579" s="1265" t="str">
        <f>IF('JQ2 Trade'!R64="","",'JQ2 Trade'!R64)</f>
        <v/>
      </c>
    </row>
    <row r="580" spans="1:8" x14ac:dyDescent="0.2">
      <c r="A580" s="1267" t="str">
        <f>Cover!$G$25</f>
        <v>NO</v>
      </c>
      <c r="B580" s="1269" t="s">
        <v>759</v>
      </c>
      <c r="C580" s="1269">
        <f>Cover!G$27</f>
        <v>2020</v>
      </c>
      <c r="D580" s="1269" t="s">
        <v>739</v>
      </c>
      <c r="E580" s="1263" t="s">
        <v>701</v>
      </c>
      <c r="F580" s="1269" t="s">
        <v>779</v>
      </c>
      <c r="G580" s="1267">
        <f>IF(ISNUMBER('JQ2 Trade'!J65),IF('JQ2 Trade'!J65="","",'JQ2 Trade'!J65),"")</f>
        <v>48.390999999999998</v>
      </c>
      <c r="H580" s="1265" t="str">
        <f>IF('JQ2 Trade'!R65="","",'JQ2 Trade'!R65)</f>
        <v/>
      </c>
    </row>
    <row r="581" spans="1:8" x14ac:dyDescent="0.2">
      <c r="A581" s="1267" t="str">
        <f>Cover!$G$25</f>
        <v>NO</v>
      </c>
      <c r="B581" s="1269" t="s">
        <v>759</v>
      </c>
      <c r="C581" s="1269">
        <f>Cover!G$27</f>
        <v>2020</v>
      </c>
      <c r="D581" s="1269" t="s">
        <v>740</v>
      </c>
      <c r="E581" s="1263" t="s">
        <v>701</v>
      </c>
      <c r="F581" s="1269" t="s">
        <v>779</v>
      </c>
      <c r="G581" s="1267">
        <f>IF(ISNUMBER('JQ2 Trade'!J66),IF('JQ2 Trade'!J66="","",'JQ2 Trade'!J66),"")</f>
        <v>0.105</v>
      </c>
      <c r="H581" s="1265" t="str">
        <f>IF('JQ2 Trade'!R66="","",'JQ2 Trade'!R66)</f>
        <v/>
      </c>
    </row>
    <row r="582" spans="1:8" x14ac:dyDescent="0.2">
      <c r="A582" s="1267" t="str">
        <f>Cover!$G$25</f>
        <v>NO</v>
      </c>
      <c r="B582" s="1269" t="s">
        <v>759</v>
      </c>
      <c r="C582" s="1269">
        <f>Cover!G$27</f>
        <v>2020</v>
      </c>
      <c r="D582" s="1269" t="s">
        <v>741</v>
      </c>
      <c r="E582" s="1263" t="s">
        <v>701</v>
      </c>
      <c r="F582" s="1269" t="s">
        <v>779</v>
      </c>
      <c r="G582" s="1267">
        <f>IF(ISNUMBER('JQ2 Trade'!J67),IF('JQ2 Trade'!J67="","",'JQ2 Trade'!J67),"")</f>
        <v>42.55</v>
      </c>
      <c r="H582" s="1265" t="str">
        <f>IF('JQ2 Trade'!R67="","",'JQ2 Trade'!R67)</f>
        <v/>
      </c>
    </row>
    <row r="583" spans="1:8" x14ac:dyDescent="0.2">
      <c r="A583" s="1267" t="str">
        <f>Cover!$G$25</f>
        <v>NO</v>
      </c>
      <c r="B583" s="1269" t="s">
        <v>759</v>
      </c>
      <c r="C583" s="1269">
        <f>Cover!G$27</f>
        <v>2020</v>
      </c>
      <c r="D583" s="1269" t="s">
        <v>742</v>
      </c>
      <c r="E583" s="1263" t="s">
        <v>701</v>
      </c>
      <c r="F583" s="1269" t="s">
        <v>779</v>
      </c>
      <c r="G583" s="1267">
        <f>IF(ISNUMBER('JQ2 Trade'!J68),IF('JQ2 Trade'!J68="","",'JQ2 Trade'!J68),"")</f>
        <v>19.273</v>
      </c>
      <c r="H583" s="1265" t="str">
        <f>IF('JQ2 Trade'!R68="","",'JQ2 Trade'!R68)</f>
        <v/>
      </c>
    </row>
    <row r="584" spans="1:8" x14ac:dyDescent="0.2">
      <c r="A584" s="1267" t="str">
        <f>Cover!$G$25</f>
        <v>NO</v>
      </c>
      <c r="B584" s="1269" t="s">
        <v>759</v>
      </c>
      <c r="C584" s="1269">
        <f>Cover!G$27</f>
        <v>2020</v>
      </c>
      <c r="D584" s="1269" t="s">
        <v>743</v>
      </c>
      <c r="E584" s="1263" t="s">
        <v>701</v>
      </c>
      <c r="F584" s="1269" t="s">
        <v>779</v>
      </c>
      <c r="G584" s="1267">
        <f>IF(ISNUMBER('JQ2 Trade'!J69),IF('JQ2 Trade'!J69="","",'JQ2 Trade'!J69),"")</f>
        <v>1E-3</v>
      </c>
      <c r="H584" s="1265" t="str">
        <f>IF('JQ2 Trade'!R69="","",'JQ2 Trade'!R69)</f>
        <v/>
      </c>
    </row>
    <row r="585" spans="1:8" x14ac:dyDescent="0.2">
      <c r="A585" s="1267" t="str">
        <f>Cover!$G$25</f>
        <v>NO</v>
      </c>
      <c r="B585" s="1269" t="s">
        <v>759</v>
      </c>
      <c r="C585" s="1269">
        <f>Cover!G$27</f>
        <v>2020</v>
      </c>
      <c r="D585" s="1269" t="s">
        <v>689</v>
      </c>
      <c r="E585" s="1263" t="s">
        <v>701</v>
      </c>
      <c r="F585" s="1269" t="s">
        <v>778</v>
      </c>
      <c r="G585" s="1267">
        <f>IF(ISNUMBER('JQ2 Trade'!K11),IF('JQ2 Trade'!K11="","",'JQ2 Trade'!K11),"")</f>
        <v>2018020</v>
      </c>
      <c r="H585" s="1265" t="str">
        <f>IF('JQ2 Trade'!S11="","",'JQ2 Trade'!S11)</f>
        <v/>
      </c>
    </row>
    <row r="586" spans="1:8" x14ac:dyDescent="0.2">
      <c r="A586" s="1267" t="str">
        <f>Cover!$G$25</f>
        <v>NO</v>
      </c>
      <c r="B586" s="1269" t="s">
        <v>759</v>
      </c>
      <c r="C586" s="1269">
        <f>Cover!G$27</f>
        <v>2020</v>
      </c>
      <c r="D586" s="1269" t="s">
        <v>690</v>
      </c>
      <c r="E586" s="1263" t="s">
        <v>701</v>
      </c>
      <c r="F586" s="1269" t="s">
        <v>778</v>
      </c>
      <c r="G586" s="1267">
        <f>IF(ISNUMBER('JQ2 Trade'!K12),IF('JQ2 Trade'!K12="","",'JQ2 Trade'!K12),"")</f>
        <v>7447</v>
      </c>
      <c r="H586" s="1265" t="str">
        <f>IF('JQ2 Trade'!S12="","",'JQ2 Trade'!S12)</f>
        <v/>
      </c>
    </row>
    <row r="587" spans="1:8" x14ac:dyDescent="0.2">
      <c r="A587" s="1267" t="str">
        <f>Cover!$G$25</f>
        <v>NO</v>
      </c>
      <c r="B587" s="1269" t="s">
        <v>759</v>
      </c>
      <c r="C587" s="1269">
        <f>Cover!G$27</f>
        <v>2020</v>
      </c>
      <c r="D587" s="1269" t="s">
        <v>690</v>
      </c>
      <c r="E587" s="1263" t="s">
        <v>745</v>
      </c>
      <c r="F587" s="1269" t="s">
        <v>778</v>
      </c>
      <c r="G587" s="1267">
        <f>IF(ISNUMBER('JQ2 Trade'!K13),IF('JQ2 Trade'!K13="","",'JQ2 Trade'!K13),"")</f>
        <v>3918</v>
      </c>
      <c r="H587" s="1265" t="str">
        <f>IF('JQ2 Trade'!S13="","",'JQ2 Trade'!S13)</f>
        <v/>
      </c>
    </row>
    <row r="588" spans="1:8" x14ac:dyDescent="0.2">
      <c r="A588" s="1267" t="str">
        <f>Cover!$G$25</f>
        <v>NO</v>
      </c>
      <c r="B588" s="1269" t="s">
        <v>759</v>
      </c>
      <c r="C588" s="1269">
        <f>Cover!G$27</f>
        <v>2020</v>
      </c>
      <c r="D588" s="1269" t="s">
        <v>690</v>
      </c>
      <c r="E588" s="1263" t="s">
        <v>749</v>
      </c>
      <c r="F588" s="1269" t="s">
        <v>778</v>
      </c>
      <c r="G588" s="1267">
        <f>IF(ISNUMBER('JQ2 Trade'!K14),IF('JQ2 Trade'!K14="","",'JQ2 Trade'!K14),"")</f>
        <v>3529</v>
      </c>
      <c r="H588" s="1265" t="str">
        <f>IF('JQ2 Trade'!S14="","",'JQ2 Trade'!S14)</f>
        <v/>
      </c>
    </row>
    <row r="589" spans="1:8" x14ac:dyDescent="0.2">
      <c r="A589" s="1267" t="str">
        <f>Cover!$G$25</f>
        <v>NO</v>
      </c>
      <c r="B589" s="1269" t="s">
        <v>759</v>
      </c>
      <c r="C589" s="1269">
        <f>Cover!G$27</f>
        <v>2020</v>
      </c>
      <c r="D589" s="1269" t="s">
        <v>691</v>
      </c>
      <c r="E589" s="1263" t="s">
        <v>701</v>
      </c>
      <c r="F589" s="1269" t="s">
        <v>778</v>
      </c>
      <c r="G589" s="1267">
        <f>IF(ISNUMBER('JQ2 Trade'!K15),IF('JQ2 Trade'!K15="","",'JQ2 Trade'!K15),"")</f>
        <v>2010573</v>
      </c>
      <c r="H589" s="1265" t="str">
        <f>IF('JQ2 Trade'!S15="","",'JQ2 Trade'!S15)</f>
        <v/>
      </c>
    </row>
    <row r="590" spans="1:8" x14ac:dyDescent="0.2">
      <c r="A590" s="1267" t="str">
        <f>Cover!$G$25</f>
        <v>NO</v>
      </c>
      <c r="B590" s="1269" t="s">
        <v>759</v>
      </c>
      <c r="C590" s="1269">
        <f>Cover!G$27</f>
        <v>2020</v>
      </c>
      <c r="D590" s="1269" t="s">
        <v>691</v>
      </c>
      <c r="E590" s="1263" t="s">
        <v>745</v>
      </c>
      <c r="F590" s="1269" t="s">
        <v>778</v>
      </c>
      <c r="G590" s="1267">
        <f>IF(ISNUMBER('JQ2 Trade'!K16),IF('JQ2 Trade'!K16="","",'JQ2 Trade'!K16),"")</f>
        <v>1908189</v>
      </c>
      <c r="H590" s="1265" t="str">
        <f>IF('JQ2 Trade'!S16="","",'JQ2 Trade'!S16)</f>
        <v/>
      </c>
    </row>
    <row r="591" spans="1:8" x14ac:dyDescent="0.2">
      <c r="A591" s="1267" t="str">
        <f>Cover!$G$25</f>
        <v>NO</v>
      </c>
      <c r="B591" s="1269" t="s">
        <v>759</v>
      </c>
      <c r="C591" s="1269">
        <f>Cover!G$27</f>
        <v>2020</v>
      </c>
      <c r="D591" s="1269" t="s">
        <v>691</v>
      </c>
      <c r="E591" s="1263" t="s">
        <v>749</v>
      </c>
      <c r="F591" s="1269" t="s">
        <v>778</v>
      </c>
      <c r="G591" s="1267">
        <f>IF(ISNUMBER('JQ2 Trade'!K17),IF('JQ2 Trade'!K17="","",'JQ2 Trade'!K17),"")</f>
        <v>102384</v>
      </c>
      <c r="H591" s="1265" t="str">
        <f>IF('JQ2 Trade'!S17="","",'JQ2 Trade'!S17)</f>
        <v/>
      </c>
    </row>
    <row r="592" spans="1:8" x14ac:dyDescent="0.2">
      <c r="A592" s="1267" t="str">
        <f>Cover!$G$25</f>
        <v>NO</v>
      </c>
      <c r="B592" s="1269" t="s">
        <v>759</v>
      </c>
      <c r="C592" s="1269">
        <f>Cover!G$27</f>
        <v>2020</v>
      </c>
      <c r="D592" s="1269" t="s">
        <v>691</v>
      </c>
      <c r="E592" s="1263" t="s">
        <v>758</v>
      </c>
      <c r="F592" s="1269" t="s">
        <v>778</v>
      </c>
      <c r="G592" s="1267">
        <f>IF(ISNUMBER('JQ2 Trade'!K18),IF('JQ2 Trade'!K18="","",'JQ2 Trade'!K18),"")</f>
        <v>287</v>
      </c>
      <c r="H592" s="1265" t="str">
        <f>IF('JQ2 Trade'!S18="","",'JQ2 Trade'!S18)</f>
        <v/>
      </c>
    </row>
    <row r="593" spans="1:8" x14ac:dyDescent="0.2">
      <c r="A593" s="1267" t="str">
        <f>Cover!$G$25</f>
        <v>NO</v>
      </c>
      <c r="B593" s="1269" t="s">
        <v>759</v>
      </c>
      <c r="C593" s="1269">
        <f>Cover!G$27</f>
        <v>2020</v>
      </c>
      <c r="D593" s="1269" t="s">
        <v>702</v>
      </c>
      <c r="E593" s="1263" t="s">
        <v>701</v>
      </c>
      <c r="F593" s="1269" t="s">
        <v>778</v>
      </c>
      <c r="G593" s="1267">
        <f>IF(ISNUMBER('JQ2 Trade'!K19),IF('JQ2 Trade'!K19="","",'JQ2 Trade'!K19),"")</f>
        <v>13971</v>
      </c>
      <c r="H593" s="1265" t="str">
        <f>IF('JQ2 Trade'!S19="","",'JQ2 Trade'!S19)</f>
        <v/>
      </c>
    </row>
    <row r="594" spans="1:8" x14ac:dyDescent="0.2">
      <c r="A594" s="1267" t="str">
        <f>Cover!$G$25</f>
        <v>NO</v>
      </c>
      <c r="B594" s="1269" t="s">
        <v>759</v>
      </c>
      <c r="C594" s="1269">
        <f>Cover!G$27</f>
        <v>2020</v>
      </c>
      <c r="D594" s="1269" t="s">
        <v>703</v>
      </c>
      <c r="E594" s="1263" t="s">
        <v>701</v>
      </c>
      <c r="F594" s="1269" t="s">
        <v>778</v>
      </c>
      <c r="G594" s="1267">
        <f>IF(ISNUMBER('JQ2 Trade'!K20),IF('JQ2 Trade'!K20="","",'JQ2 Trade'!K20),"")</f>
        <v>311656</v>
      </c>
      <c r="H594" s="1265" t="str">
        <f>IF('JQ2 Trade'!S20="","",'JQ2 Trade'!S20)</f>
        <v/>
      </c>
    </row>
    <row r="595" spans="1:8" x14ac:dyDescent="0.2">
      <c r="A595" s="1267" t="str">
        <f>Cover!$G$25</f>
        <v>NO</v>
      </c>
      <c r="B595" s="1269" t="s">
        <v>759</v>
      </c>
      <c r="C595" s="1269">
        <f>Cover!G$27</f>
        <v>2020</v>
      </c>
      <c r="D595" s="1269" t="s">
        <v>704</v>
      </c>
      <c r="E595" s="1263" t="s">
        <v>701</v>
      </c>
      <c r="F595" s="1269" t="s">
        <v>778</v>
      </c>
      <c r="G595" s="1267">
        <f>IF(ISNUMBER('JQ2 Trade'!K21),IF('JQ2 Trade'!K21="","",'JQ2 Trade'!K21),"")</f>
        <v>145541</v>
      </c>
      <c r="H595" s="1265" t="str">
        <f>IF('JQ2 Trade'!S21="","",'JQ2 Trade'!S21)</f>
        <v/>
      </c>
    </row>
    <row r="596" spans="1:8" x14ac:dyDescent="0.2">
      <c r="A596" s="1267" t="str">
        <f>Cover!$G$25</f>
        <v>NO</v>
      </c>
      <c r="B596" s="1269" t="s">
        <v>759</v>
      </c>
      <c r="C596" s="1269">
        <f>Cover!G$27</f>
        <v>2020</v>
      </c>
      <c r="D596" s="1269" t="s">
        <v>705</v>
      </c>
      <c r="E596" s="1263" t="s">
        <v>701</v>
      </c>
      <c r="F596" s="1269" t="s">
        <v>778</v>
      </c>
      <c r="G596" s="1267">
        <f>IF(ISNUMBER('JQ2 Trade'!K22),IF('JQ2 Trade'!K22="","",'JQ2 Trade'!K22),"")</f>
        <v>166115</v>
      </c>
      <c r="H596" s="1265" t="str">
        <f>IF('JQ2 Trade'!S22="","",'JQ2 Trade'!S22)</f>
        <v/>
      </c>
    </row>
    <row r="597" spans="1:8" x14ac:dyDescent="0.2">
      <c r="A597" s="1267" t="str">
        <f>Cover!$G$25</f>
        <v>NO</v>
      </c>
      <c r="B597" s="1269" t="s">
        <v>759</v>
      </c>
      <c r="C597" s="1269">
        <f>Cover!G$27</f>
        <v>2020</v>
      </c>
      <c r="D597" s="1269" t="s">
        <v>706</v>
      </c>
      <c r="E597" s="1263" t="s">
        <v>701</v>
      </c>
      <c r="F597" s="1269" t="s">
        <v>778</v>
      </c>
      <c r="G597" s="1267" t="str">
        <f>IF(ISNUMBER('JQ2 Trade'!K23),IF('JQ2 Trade'!K23="","",'JQ2 Trade'!K23),"")</f>
        <v/>
      </c>
      <c r="H597" s="1265" t="str">
        <f>IF('JQ2 Trade'!S23="","",'JQ2 Trade'!S23)</f>
        <v/>
      </c>
    </row>
    <row r="598" spans="1:8" x14ac:dyDescent="0.2">
      <c r="A598" s="1267" t="str">
        <f>Cover!$G$25</f>
        <v>NO</v>
      </c>
      <c r="B598" s="1269" t="s">
        <v>759</v>
      </c>
      <c r="C598" s="1269">
        <f>Cover!G$27</f>
        <v>2020</v>
      </c>
      <c r="D598" s="1269" t="s">
        <v>707</v>
      </c>
      <c r="E598" s="1263" t="s">
        <v>701</v>
      </c>
      <c r="F598" s="1269" t="s">
        <v>778</v>
      </c>
      <c r="G598" s="1267">
        <f>IF(ISNUMBER('JQ2 Trade'!K24),IF('JQ2 Trade'!K24="","",'JQ2 Trade'!K24),"")</f>
        <v>80766</v>
      </c>
      <c r="H598" s="1265" t="str">
        <f>IF('JQ2 Trade'!S24="","",'JQ2 Trade'!S24)</f>
        <v/>
      </c>
    </row>
    <row r="599" spans="1:8" x14ac:dyDescent="0.2">
      <c r="A599" s="1267" t="str">
        <f>Cover!$G$25</f>
        <v>NO</v>
      </c>
      <c r="B599" s="1269" t="s">
        <v>759</v>
      </c>
      <c r="C599" s="1269">
        <f>Cover!G$27</f>
        <v>2020</v>
      </c>
      <c r="D599" s="1269" t="s">
        <v>708</v>
      </c>
      <c r="E599" s="1263" t="s">
        <v>701</v>
      </c>
      <c r="F599" s="1269" t="s">
        <v>778</v>
      </c>
      <c r="G599" s="1267">
        <f>IF(ISNUMBER('JQ2 Trade'!K25),IF('JQ2 Trade'!K25="","",'JQ2 Trade'!K25),"")</f>
        <v>63958</v>
      </c>
      <c r="H599" s="1265" t="str">
        <f>IF('JQ2 Trade'!S25="","",'JQ2 Trade'!S25)</f>
        <v/>
      </c>
    </row>
    <row r="600" spans="1:8" x14ac:dyDescent="0.2">
      <c r="A600" s="1267" t="str">
        <f>Cover!$G$25</f>
        <v>NO</v>
      </c>
      <c r="B600" s="1269" t="s">
        <v>759</v>
      </c>
      <c r="C600" s="1269">
        <f>Cover!G$27</f>
        <v>2020</v>
      </c>
      <c r="D600" s="1269" t="s">
        <v>709</v>
      </c>
      <c r="E600" s="1263" t="s">
        <v>701</v>
      </c>
      <c r="F600" s="1269" t="s">
        <v>778</v>
      </c>
      <c r="G600" s="1267">
        <f>IF(ISNUMBER('JQ2 Trade'!K26),IF('JQ2 Trade'!K26="","",'JQ2 Trade'!K26),"")</f>
        <v>16808</v>
      </c>
      <c r="H600" s="1265" t="str">
        <f>IF('JQ2 Trade'!S26="","",'JQ2 Trade'!S26)</f>
        <v/>
      </c>
    </row>
    <row r="601" spans="1:8" x14ac:dyDescent="0.2">
      <c r="A601" s="1267" t="str">
        <f>Cover!$G$25</f>
        <v>NO</v>
      </c>
      <c r="B601" s="1269" t="s">
        <v>759</v>
      </c>
      <c r="C601" s="1269">
        <f>Cover!G$27</f>
        <v>2020</v>
      </c>
      <c r="D601" s="1269" t="s">
        <v>710</v>
      </c>
      <c r="E601" s="1263" t="s">
        <v>701</v>
      </c>
      <c r="F601" s="1269" t="s">
        <v>778</v>
      </c>
      <c r="G601" s="1267">
        <f>IF(ISNUMBER('JQ2 Trade'!K27),IF('JQ2 Trade'!K27="","",'JQ2 Trade'!K27),"")</f>
        <v>1581356</v>
      </c>
      <c r="H601" s="1265" t="str">
        <f>IF('JQ2 Trade'!S27="","",'JQ2 Trade'!S27)</f>
        <v/>
      </c>
    </row>
    <row r="602" spans="1:8" x14ac:dyDescent="0.2">
      <c r="A602" s="1267" t="str">
        <f>Cover!$G$25</f>
        <v>NO</v>
      </c>
      <c r="B602" s="1269" t="s">
        <v>759</v>
      </c>
      <c r="C602" s="1269">
        <f>Cover!G$27</f>
        <v>2020</v>
      </c>
      <c r="D602" s="1269" t="s">
        <v>710</v>
      </c>
      <c r="E602" s="1263" t="s">
        <v>745</v>
      </c>
      <c r="F602" s="1269" t="s">
        <v>778</v>
      </c>
      <c r="G602" s="1267">
        <f>IF(ISNUMBER('JQ2 Trade'!K28),IF('JQ2 Trade'!K28="","",'JQ2 Trade'!K28),"")</f>
        <v>1552051</v>
      </c>
      <c r="H602" s="1265" t="str">
        <f>IF('JQ2 Trade'!S28="","",'JQ2 Trade'!S28)</f>
        <v/>
      </c>
    </row>
    <row r="603" spans="1:8" x14ac:dyDescent="0.2">
      <c r="A603" s="1267" t="str">
        <f>Cover!$G$25</f>
        <v>NO</v>
      </c>
      <c r="B603" s="1269" t="s">
        <v>759</v>
      </c>
      <c r="C603" s="1269">
        <f>Cover!G$27</f>
        <v>2020</v>
      </c>
      <c r="D603" s="1269" t="s">
        <v>710</v>
      </c>
      <c r="E603" s="1263" t="s">
        <v>749</v>
      </c>
      <c r="F603" s="1269" t="s">
        <v>778</v>
      </c>
      <c r="G603" s="1267">
        <f>IF(ISNUMBER('JQ2 Trade'!K29),IF('JQ2 Trade'!K29="","",'JQ2 Trade'!K29),"")</f>
        <v>29305</v>
      </c>
      <c r="H603" s="1265" t="str">
        <f>IF('JQ2 Trade'!S29="","",'JQ2 Trade'!S29)</f>
        <v/>
      </c>
    </row>
    <row r="604" spans="1:8" x14ac:dyDescent="0.2">
      <c r="A604" s="1267" t="str">
        <f>Cover!$G$25</f>
        <v>NO</v>
      </c>
      <c r="B604" s="1269" t="s">
        <v>759</v>
      </c>
      <c r="C604" s="1269">
        <f>Cover!G$27</f>
        <v>2020</v>
      </c>
      <c r="D604" s="1269" t="s">
        <v>710</v>
      </c>
      <c r="E604" s="1263" t="s">
        <v>758</v>
      </c>
      <c r="F604" s="1269" t="s">
        <v>778</v>
      </c>
      <c r="G604" s="1267">
        <f>IF(ISNUMBER('JQ2 Trade'!K30),IF('JQ2 Trade'!K30="","",'JQ2 Trade'!K30),"")</f>
        <v>9856</v>
      </c>
      <c r="H604" s="1265" t="str">
        <f>IF('JQ2 Trade'!S30="","",'JQ2 Trade'!S30)</f>
        <v/>
      </c>
    </row>
    <row r="605" spans="1:8" x14ac:dyDescent="0.2">
      <c r="A605" s="1267" t="str">
        <f>Cover!$G$25</f>
        <v>NO</v>
      </c>
      <c r="B605" s="1269" t="s">
        <v>759</v>
      </c>
      <c r="C605" s="1269">
        <f>Cover!G$27</f>
        <v>2020</v>
      </c>
      <c r="D605" s="1269" t="s">
        <v>711</v>
      </c>
      <c r="E605" s="1263" t="s">
        <v>701</v>
      </c>
      <c r="F605" s="1269" t="s">
        <v>778</v>
      </c>
      <c r="G605" s="1267">
        <f>IF(ISNUMBER('JQ2 Trade'!K31),IF('JQ2 Trade'!K31="","",'JQ2 Trade'!K31),"")</f>
        <v>1762</v>
      </c>
      <c r="H605" s="1265" t="str">
        <f>IF('JQ2 Trade'!S31="","",'JQ2 Trade'!S31)</f>
        <v/>
      </c>
    </row>
    <row r="606" spans="1:8" x14ac:dyDescent="0.2">
      <c r="A606" s="1267" t="str">
        <f>Cover!$G$25</f>
        <v>NO</v>
      </c>
      <c r="B606" s="1269" t="s">
        <v>759</v>
      </c>
      <c r="C606" s="1269">
        <f>Cover!G$27</f>
        <v>2020</v>
      </c>
      <c r="D606" s="1269" t="s">
        <v>711</v>
      </c>
      <c r="E606" s="1263" t="s">
        <v>745</v>
      </c>
      <c r="F606" s="1269" t="s">
        <v>778</v>
      </c>
      <c r="G606" s="1267">
        <f>IF(ISNUMBER('JQ2 Trade'!K32),IF('JQ2 Trade'!K32="","",'JQ2 Trade'!K32),"")</f>
        <v>82</v>
      </c>
      <c r="H606" s="1265" t="str">
        <f>IF('JQ2 Trade'!S32="","",'JQ2 Trade'!S32)</f>
        <v/>
      </c>
    </row>
    <row r="607" spans="1:8" x14ac:dyDescent="0.2">
      <c r="A607" s="1267" t="str">
        <f>Cover!$G$25</f>
        <v>NO</v>
      </c>
      <c r="B607" s="1269" t="s">
        <v>759</v>
      </c>
      <c r="C607" s="1269">
        <f>Cover!G$27</f>
        <v>2020</v>
      </c>
      <c r="D607" s="1269" t="s">
        <v>711</v>
      </c>
      <c r="E607" s="1263" t="s">
        <v>749</v>
      </c>
      <c r="F607" s="1269" t="s">
        <v>778</v>
      </c>
      <c r="G607" s="1267">
        <f>IF(ISNUMBER('JQ2 Trade'!K33),IF('JQ2 Trade'!K33="","",'JQ2 Trade'!K33),"")</f>
        <v>1680</v>
      </c>
      <c r="H607" s="1265" t="str">
        <f>IF('JQ2 Trade'!S33="","",'JQ2 Trade'!S33)</f>
        <v/>
      </c>
    </row>
    <row r="608" spans="1:8" x14ac:dyDescent="0.2">
      <c r="A608" s="1267" t="str">
        <f>Cover!$G$25</f>
        <v>NO</v>
      </c>
      <c r="B608" s="1269" t="s">
        <v>759</v>
      </c>
      <c r="C608" s="1269">
        <f>Cover!G$27</f>
        <v>2020</v>
      </c>
      <c r="D608" s="1269" t="s">
        <v>711</v>
      </c>
      <c r="E608" s="1263" t="s">
        <v>758</v>
      </c>
      <c r="F608" s="1269" t="s">
        <v>778</v>
      </c>
      <c r="G608" s="1267">
        <f>IF(ISNUMBER('JQ2 Trade'!K34),IF('JQ2 Trade'!K34="","",'JQ2 Trade'!K34),"")</f>
        <v>1547</v>
      </c>
      <c r="H608" s="1265" t="str">
        <f>IF('JQ2 Trade'!S34="","",'JQ2 Trade'!S34)</f>
        <v/>
      </c>
    </row>
    <row r="609" spans="1:8" x14ac:dyDescent="0.2">
      <c r="A609" s="1267" t="str">
        <f>Cover!$G$25</f>
        <v>NO</v>
      </c>
      <c r="B609" s="1269" t="s">
        <v>759</v>
      </c>
      <c r="C609" s="1269">
        <f>Cover!G$27</f>
        <v>2020</v>
      </c>
      <c r="D609" s="1269" t="s">
        <v>712</v>
      </c>
      <c r="E609" s="1263" t="s">
        <v>701</v>
      </c>
      <c r="F609" s="1269" t="s">
        <v>778</v>
      </c>
      <c r="G609" s="1267">
        <f>IF(ISNUMBER('JQ2 Trade'!K35),IF('JQ2 Trade'!K35="","",'JQ2 Trade'!K35),"")</f>
        <v>1275903</v>
      </c>
      <c r="H609" s="1265" t="str">
        <f>IF('JQ2 Trade'!S35="","",'JQ2 Trade'!S35)</f>
        <v/>
      </c>
    </row>
    <row r="610" spans="1:8" x14ac:dyDescent="0.2">
      <c r="A610" s="1267" t="str">
        <f>Cover!$G$25</f>
        <v>NO</v>
      </c>
      <c r="B610" s="1269" t="s">
        <v>759</v>
      </c>
      <c r="C610" s="1269">
        <f>Cover!G$27</f>
        <v>2020</v>
      </c>
      <c r="D610" s="1269" t="s">
        <v>713</v>
      </c>
      <c r="E610" s="1263" t="s">
        <v>701</v>
      </c>
      <c r="F610" s="1269" t="s">
        <v>778</v>
      </c>
      <c r="G610" s="1267">
        <f>IF(ISNUMBER('JQ2 Trade'!K36),IF('JQ2 Trade'!K36="","",'JQ2 Trade'!K36),"")</f>
        <v>199548</v>
      </c>
      <c r="H610" s="1265" t="str">
        <f>IF('JQ2 Trade'!S36="","",'JQ2 Trade'!S36)</f>
        <v/>
      </c>
    </row>
    <row r="611" spans="1:8" x14ac:dyDescent="0.2">
      <c r="A611" s="1267" t="str">
        <f>Cover!$G$25</f>
        <v>NO</v>
      </c>
      <c r="B611" s="1269" t="s">
        <v>759</v>
      </c>
      <c r="C611" s="1269">
        <f>Cover!G$27</f>
        <v>2020</v>
      </c>
      <c r="D611" s="1269" t="s">
        <v>713</v>
      </c>
      <c r="E611" s="1263" t="s">
        <v>745</v>
      </c>
      <c r="F611" s="1269" t="s">
        <v>778</v>
      </c>
      <c r="G611" s="1267">
        <f>IF(ISNUMBER('JQ2 Trade'!K37),IF('JQ2 Trade'!K37="","",'JQ2 Trade'!K37),"")</f>
        <v>186178</v>
      </c>
      <c r="H611" s="1265" t="str">
        <f>IF('JQ2 Trade'!S37="","",'JQ2 Trade'!S37)</f>
        <v/>
      </c>
    </row>
    <row r="612" spans="1:8" x14ac:dyDescent="0.2">
      <c r="A612" s="1267" t="str">
        <f>Cover!$G$25</f>
        <v>NO</v>
      </c>
      <c r="B612" s="1269" t="s">
        <v>759</v>
      </c>
      <c r="C612" s="1269">
        <f>Cover!G$27</f>
        <v>2020</v>
      </c>
      <c r="D612" s="1269" t="s">
        <v>713</v>
      </c>
      <c r="E612" s="1263" t="s">
        <v>749</v>
      </c>
      <c r="F612" s="1269" t="s">
        <v>778</v>
      </c>
      <c r="G612" s="1267">
        <f>IF(ISNUMBER('JQ2 Trade'!K38),IF('JQ2 Trade'!K38="","",'JQ2 Trade'!K38),"")</f>
        <v>13370</v>
      </c>
      <c r="H612" s="1265" t="str">
        <f>IF('JQ2 Trade'!S38="","",'JQ2 Trade'!S38)</f>
        <v/>
      </c>
    </row>
    <row r="613" spans="1:8" x14ac:dyDescent="0.2">
      <c r="A613" s="1267" t="str">
        <f>Cover!$G$25</f>
        <v>NO</v>
      </c>
      <c r="B613" s="1269" t="s">
        <v>759</v>
      </c>
      <c r="C613" s="1269">
        <f>Cover!G$27</f>
        <v>2020</v>
      </c>
      <c r="D613" s="1269" t="s">
        <v>713</v>
      </c>
      <c r="E613" s="1263" t="s">
        <v>758</v>
      </c>
      <c r="F613" s="1269" t="s">
        <v>778</v>
      </c>
      <c r="G613" s="1267">
        <f>IF(ISNUMBER('JQ2 Trade'!K39),IF('JQ2 Trade'!K39="","",'JQ2 Trade'!K39),"")</f>
        <v>3586</v>
      </c>
      <c r="H613" s="1265" t="str">
        <f>IF('JQ2 Trade'!S39="","",'JQ2 Trade'!S39)</f>
        <v/>
      </c>
    </row>
    <row r="614" spans="1:8" x14ac:dyDescent="0.2">
      <c r="A614" s="1267" t="str">
        <f>Cover!$G$25</f>
        <v>NO</v>
      </c>
      <c r="B614" s="1269" t="s">
        <v>759</v>
      </c>
      <c r="C614" s="1269">
        <f>Cover!G$27</f>
        <v>2020</v>
      </c>
      <c r="D614" s="1269" t="s">
        <v>714</v>
      </c>
      <c r="E614" s="1263" t="s">
        <v>701</v>
      </c>
      <c r="F614" s="1269" t="s">
        <v>778</v>
      </c>
      <c r="G614" s="1267">
        <f>IF(ISNUMBER('JQ2 Trade'!K40),IF('JQ2 Trade'!K40="","",'JQ2 Trade'!K40),"")</f>
        <v>447057</v>
      </c>
      <c r="H614" s="1265" t="str">
        <f>IF('JQ2 Trade'!S40="","",'JQ2 Trade'!S40)</f>
        <v/>
      </c>
    </row>
    <row r="615" spans="1:8" x14ac:dyDescent="0.2">
      <c r="A615" s="1267" t="str">
        <f>Cover!$G$25</f>
        <v>NO</v>
      </c>
      <c r="B615" s="1269" t="s">
        <v>759</v>
      </c>
      <c r="C615" s="1269">
        <f>Cover!G$27</f>
        <v>2020</v>
      </c>
      <c r="D615" s="1269" t="s">
        <v>715</v>
      </c>
      <c r="E615" s="1263" t="s">
        <v>701</v>
      </c>
      <c r="F615" s="1269" t="s">
        <v>778</v>
      </c>
      <c r="G615" s="1267">
        <f>IF(ISNUMBER('JQ2 Trade'!K41),IF('JQ2 Trade'!K41="","",'JQ2 Trade'!K41),"")</f>
        <v>144</v>
      </c>
      <c r="H615" s="1265" t="str">
        <f>IF('JQ2 Trade'!S41="","",'JQ2 Trade'!S41)</f>
        <v/>
      </c>
    </row>
    <row r="616" spans="1:8" x14ac:dyDescent="0.2">
      <c r="A616" s="1267" t="str">
        <f>Cover!$G$25</f>
        <v>NO</v>
      </c>
      <c r="B616" s="1269" t="s">
        <v>759</v>
      </c>
      <c r="C616" s="1269">
        <f>Cover!G$27</f>
        <v>2020</v>
      </c>
      <c r="D616" s="1269" t="s">
        <v>716</v>
      </c>
      <c r="E616" s="1263" t="s">
        <v>701</v>
      </c>
      <c r="F616" s="1269" t="s">
        <v>778</v>
      </c>
      <c r="G616" s="1267">
        <f>IF(ISNUMBER('JQ2 Trade'!K42),IF('JQ2 Trade'!K42="","",'JQ2 Trade'!K42),"")</f>
        <v>629298</v>
      </c>
      <c r="H616" s="1265" t="str">
        <f>IF('JQ2 Trade'!S42="","",'JQ2 Trade'!S42)</f>
        <v/>
      </c>
    </row>
    <row r="617" spans="1:8" x14ac:dyDescent="0.2">
      <c r="A617" s="1267" t="str">
        <f>Cover!$G$25</f>
        <v>NO</v>
      </c>
      <c r="B617" s="1269" t="s">
        <v>759</v>
      </c>
      <c r="C617" s="1269">
        <f>Cover!G$27</f>
        <v>2020</v>
      </c>
      <c r="D617" s="1269" t="s">
        <v>717</v>
      </c>
      <c r="E617" s="1263" t="s">
        <v>701</v>
      </c>
      <c r="F617" s="1269" t="s">
        <v>778</v>
      </c>
      <c r="G617" s="1267">
        <f>IF(ISNUMBER('JQ2 Trade'!K43),IF('JQ2 Trade'!K43="","",'JQ2 Trade'!K43),"")</f>
        <v>54824</v>
      </c>
      <c r="H617" s="1265" t="str">
        <f>IF('JQ2 Trade'!S43="","",'JQ2 Trade'!S43)</f>
        <v/>
      </c>
    </row>
    <row r="618" spans="1:8" x14ac:dyDescent="0.2">
      <c r="A618" s="1267" t="str">
        <f>Cover!$G$25</f>
        <v>NO</v>
      </c>
      <c r="B618" s="1269" t="s">
        <v>759</v>
      </c>
      <c r="C618" s="1269">
        <f>Cover!G$27</f>
        <v>2020</v>
      </c>
      <c r="D618" s="1269" t="s">
        <v>718</v>
      </c>
      <c r="E618" s="1263" t="s">
        <v>701</v>
      </c>
      <c r="F618" s="1269" t="s">
        <v>778</v>
      </c>
      <c r="G618" s="1267">
        <f>IF(ISNUMBER('JQ2 Trade'!K44),IF('JQ2 Trade'!K44="","",'JQ2 Trade'!K44),"")</f>
        <v>516874</v>
      </c>
      <c r="H618" s="1265" t="str">
        <f>IF('JQ2 Trade'!S44="","",'JQ2 Trade'!S44)</f>
        <v/>
      </c>
    </row>
    <row r="619" spans="1:8" x14ac:dyDescent="0.2">
      <c r="A619" s="1267" t="str">
        <f>Cover!$G$25</f>
        <v>NO</v>
      </c>
      <c r="B619" s="1269" t="s">
        <v>759</v>
      </c>
      <c r="C619" s="1269">
        <f>Cover!G$27</f>
        <v>2020</v>
      </c>
      <c r="D619" s="1269" t="s">
        <v>719</v>
      </c>
      <c r="E619" s="1263" t="s">
        <v>701</v>
      </c>
      <c r="F619" s="1269" t="s">
        <v>778</v>
      </c>
      <c r="G619" s="1267">
        <f>IF(ISNUMBER('JQ2 Trade'!K45),IF('JQ2 Trade'!K45="","",'JQ2 Trade'!K45),"")</f>
        <v>57600</v>
      </c>
      <c r="H619" s="1265" t="str">
        <f>IF('JQ2 Trade'!S45="","",'JQ2 Trade'!S45)</f>
        <v/>
      </c>
    </row>
    <row r="620" spans="1:8" x14ac:dyDescent="0.2">
      <c r="A620" s="1267" t="str">
        <f>Cover!$G$25</f>
        <v>NO</v>
      </c>
      <c r="B620" s="1269" t="s">
        <v>759</v>
      </c>
      <c r="C620" s="1269">
        <f>Cover!G$27</f>
        <v>2020</v>
      </c>
      <c r="D620" s="1269" t="s">
        <v>720</v>
      </c>
      <c r="E620" s="1263" t="s">
        <v>701</v>
      </c>
      <c r="F620" s="1269" t="s">
        <v>778</v>
      </c>
      <c r="G620" s="1267" t="str">
        <f>IF(ISNUMBER('JQ2 Trade'!K46),IF('JQ2 Trade'!K46="","",'JQ2 Trade'!K46),"")</f>
        <v/>
      </c>
      <c r="H620" s="1265">
        <f>IF('JQ2 Trade'!S46="","",'JQ2 Trade'!S46)</f>
        <v>6</v>
      </c>
    </row>
    <row r="621" spans="1:8" x14ac:dyDescent="0.2">
      <c r="A621" s="1267" t="str">
        <f>Cover!$G$25</f>
        <v>NO</v>
      </c>
      <c r="B621" s="1269" t="s">
        <v>759</v>
      </c>
      <c r="C621" s="1269">
        <f>Cover!G$27</f>
        <v>2020</v>
      </c>
      <c r="D621" s="1269" t="s">
        <v>721</v>
      </c>
      <c r="E621" s="1263" t="s">
        <v>701</v>
      </c>
      <c r="F621" s="1269" t="s">
        <v>778</v>
      </c>
      <c r="G621" s="1267">
        <f>IF(ISNUMBER('JQ2 Trade'!K47),IF('JQ2 Trade'!K47="","",'JQ2 Trade'!K47),"")</f>
        <v>807550</v>
      </c>
      <c r="H621" s="1265" t="str">
        <f>IF('JQ2 Trade'!S47="","",'JQ2 Trade'!S47)</f>
        <v/>
      </c>
    </row>
    <row r="622" spans="1:8" x14ac:dyDescent="0.2">
      <c r="A622" s="1267" t="str">
        <f>Cover!$G$25</f>
        <v>NO</v>
      </c>
      <c r="B622" s="1269" t="s">
        <v>759</v>
      </c>
      <c r="C622" s="1269">
        <f>Cover!G$27</f>
        <v>2020</v>
      </c>
      <c r="D622" s="1269" t="s">
        <v>722</v>
      </c>
      <c r="E622" s="1263" t="s">
        <v>701</v>
      </c>
      <c r="F622" s="1269" t="s">
        <v>778</v>
      </c>
      <c r="G622" s="1267" t="str">
        <f>IF(ISNUMBER('JQ2 Trade'!K48),IF('JQ2 Trade'!K48="","",'JQ2 Trade'!K48),"")</f>
        <v/>
      </c>
      <c r="H622" s="1265">
        <f>IF('JQ2 Trade'!S48="","",'JQ2 Trade'!S48)</f>
        <v>6</v>
      </c>
    </row>
    <row r="623" spans="1:8" x14ac:dyDescent="0.2">
      <c r="A623" s="1267" t="str">
        <f>Cover!$G$25</f>
        <v>NO</v>
      </c>
      <c r="B623" s="1269" t="s">
        <v>759</v>
      </c>
      <c r="C623" s="1269">
        <f>Cover!G$27</f>
        <v>2020</v>
      </c>
      <c r="D623" s="1269" t="s">
        <v>723</v>
      </c>
      <c r="E623" s="1263" t="s">
        <v>701</v>
      </c>
      <c r="F623" s="1269" t="s">
        <v>778</v>
      </c>
      <c r="G623" s="1267" t="str">
        <f>IF(ISNUMBER('JQ2 Trade'!K49),IF('JQ2 Trade'!K49="","",'JQ2 Trade'!K49),"")</f>
        <v/>
      </c>
      <c r="H623" s="1265">
        <f>IF('JQ2 Trade'!S49="","",'JQ2 Trade'!S49)</f>
        <v>6</v>
      </c>
    </row>
    <row r="624" spans="1:8" x14ac:dyDescent="0.2">
      <c r="A624" s="1267" t="str">
        <f>Cover!$G$25</f>
        <v>NO</v>
      </c>
      <c r="B624" s="1269" t="s">
        <v>759</v>
      </c>
      <c r="C624" s="1269">
        <f>Cover!G$27</f>
        <v>2020</v>
      </c>
      <c r="D624" s="1269" t="s">
        <v>724</v>
      </c>
      <c r="E624" s="1263" t="s">
        <v>701</v>
      </c>
      <c r="F624" s="1269" t="s">
        <v>778</v>
      </c>
      <c r="G624" s="1267" t="str">
        <f>IF(ISNUMBER('JQ2 Trade'!K50),IF('JQ2 Trade'!K50="","",'JQ2 Trade'!K50),"")</f>
        <v/>
      </c>
      <c r="H624" s="1265">
        <f>IF('JQ2 Trade'!S50="","",'JQ2 Trade'!S50)</f>
        <v>6</v>
      </c>
    </row>
    <row r="625" spans="1:8" x14ac:dyDescent="0.2">
      <c r="A625" s="1267" t="str">
        <f>Cover!$G$25</f>
        <v>NO</v>
      </c>
      <c r="B625" s="1269" t="s">
        <v>759</v>
      </c>
      <c r="C625" s="1269">
        <f>Cover!G$27</f>
        <v>2020</v>
      </c>
      <c r="D625" s="1269" t="s">
        <v>725</v>
      </c>
      <c r="E625" s="1263" t="s">
        <v>701</v>
      </c>
      <c r="F625" s="1269" t="s">
        <v>778</v>
      </c>
      <c r="G625" s="1267">
        <f>IF(ISNUMBER('JQ2 Trade'!K51),IF('JQ2 Trade'!K51="","",'JQ2 Trade'!K51),"")</f>
        <v>653</v>
      </c>
      <c r="H625" s="1265" t="str">
        <f>IF('JQ2 Trade'!S51="","",'JQ2 Trade'!S51)</f>
        <v/>
      </c>
    </row>
    <row r="626" spans="1:8" x14ac:dyDescent="0.2">
      <c r="A626" s="1267" t="str">
        <f>Cover!$G$25</f>
        <v>NO</v>
      </c>
      <c r="B626" s="1269" t="s">
        <v>759</v>
      </c>
      <c r="C626" s="1269">
        <f>Cover!G$27</f>
        <v>2020</v>
      </c>
      <c r="D626" s="1269" t="s">
        <v>726</v>
      </c>
      <c r="E626" s="1263" t="s">
        <v>701</v>
      </c>
      <c r="F626" s="1269" t="s">
        <v>778</v>
      </c>
      <c r="G626" s="1267">
        <f>IF(ISNUMBER('JQ2 Trade'!K52),IF('JQ2 Trade'!K52="","",'JQ2 Trade'!K52),"")</f>
        <v>1779570</v>
      </c>
      <c r="H626" s="1265" t="str">
        <f>IF('JQ2 Trade'!S52="","",'JQ2 Trade'!S52)</f>
        <v/>
      </c>
    </row>
    <row r="627" spans="1:8" x14ac:dyDescent="0.2">
      <c r="A627" s="1267" t="str">
        <f>Cover!$G$25</f>
        <v>NO</v>
      </c>
      <c r="B627" s="1269" t="s">
        <v>759</v>
      </c>
      <c r="C627" s="1269">
        <f>Cover!G$27</f>
        <v>2020</v>
      </c>
      <c r="D627" s="1269" t="s">
        <v>727</v>
      </c>
      <c r="E627" s="1263" t="s">
        <v>701</v>
      </c>
      <c r="F627" s="1269" t="s">
        <v>778</v>
      </c>
      <c r="G627" s="1267">
        <f>IF(ISNUMBER('JQ2 Trade'!K53),IF('JQ2 Trade'!K53="","",'JQ2 Trade'!K53),"")</f>
        <v>348</v>
      </c>
      <c r="H627" s="1265" t="str">
        <f>IF('JQ2 Trade'!S53="","",'JQ2 Trade'!S53)</f>
        <v/>
      </c>
    </row>
    <row r="628" spans="1:8" x14ac:dyDescent="0.2">
      <c r="A628" s="1267" t="str">
        <f>Cover!$G$25</f>
        <v>NO</v>
      </c>
      <c r="B628" s="1269" t="s">
        <v>759</v>
      </c>
      <c r="C628" s="1269">
        <f>Cover!G$27</f>
        <v>2020</v>
      </c>
      <c r="D628" s="1269" t="s">
        <v>728</v>
      </c>
      <c r="E628" s="1263" t="s">
        <v>701</v>
      </c>
      <c r="F628" s="1269" t="s">
        <v>778</v>
      </c>
      <c r="G628" s="1267">
        <f>IF(ISNUMBER('JQ2 Trade'!K54),IF('JQ2 Trade'!K54="","",'JQ2 Trade'!K54),"")</f>
        <v>0</v>
      </c>
      <c r="H628" s="1265" t="str">
        <f>IF('JQ2 Trade'!S54="","",'JQ2 Trade'!S54)</f>
        <v/>
      </c>
    </row>
    <row r="629" spans="1:8" x14ac:dyDescent="0.2">
      <c r="A629" s="1267" t="str">
        <f>Cover!$G$25</f>
        <v>NO</v>
      </c>
      <c r="B629" s="1269" t="s">
        <v>759</v>
      </c>
      <c r="C629" s="1269">
        <f>Cover!G$27</f>
        <v>2020</v>
      </c>
      <c r="D629" s="1269" t="s">
        <v>729</v>
      </c>
      <c r="E629" s="1263" t="s">
        <v>701</v>
      </c>
      <c r="F629" s="1269" t="s">
        <v>778</v>
      </c>
      <c r="G629" s="1267">
        <f>IF(ISNUMBER('JQ2 Trade'!K55),IF('JQ2 Trade'!K55="","",'JQ2 Trade'!K55),"")</f>
        <v>336</v>
      </c>
      <c r="H629" s="1265" t="str">
        <f>IF('JQ2 Trade'!S55="","",'JQ2 Trade'!S55)</f>
        <v/>
      </c>
    </row>
    <row r="630" spans="1:8" x14ac:dyDescent="0.2">
      <c r="A630" s="1267" t="str">
        <f>Cover!$G$25</f>
        <v>NO</v>
      </c>
      <c r="B630" s="1269" t="s">
        <v>759</v>
      </c>
      <c r="C630" s="1269">
        <f>Cover!G$27</f>
        <v>2020</v>
      </c>
      <c r="D630" s="1269" t="s">
        <v>730</v>
      </c>
      <c r="E630" s="1263" t="s">
        <v>701</v>
      </c>
      <c r="F630" s="1269" t="s">
        <v>778</v>
      </c>
      <c r="G630" s="1267">
        <f>IF(ISNUMBER('JQ2 Trade'!K56),IF('JQ2 Trade'!K56="","",'JQ2 Trade'!K56),"")</f>
        <v>303100</v>
      </c>
      <c r="H630" s="1265" t="str">
        <f>IF('JQ2 Trade'!S56="","",'JQ2 Trade'!S56)</f>
        <v/>
      </c>
    </row>
    <row r="631" spans="1:8" x14ac:dyDescent="0.2">
      <c r="A631" s="1267" t="str">
        <f>Cover!$G$25</f>
        <v>NO</v>
      </c>
      <c r="B631" s="1269" t="s">
        <v>759</v>
      </c>
      <c r="C631" s="1269">
        <f>Cover!G$27</f>
        <v>2020</v>
      </c>
      <c r="D631" s="1269" t="s">
        <v>731</v>
      </c>
      <c r="E631" s="1263" t="s">
        <v>701</v>
      </c>
      <c r="F631" s="1269" t="s">
        <v>778</v>
      </c>
      <c r="G631" s="1267" t="str">
        <f>IF(ISNUMBER('JQ2 Trade'!K57),IF('JQ2 Trade'!K57="","",'JQ2 Trade'!K57),"")</f>
        <v/>
      </c>
      <c r="H631" s="1265">
        <f>IF('JQ2 Trade'!S57="","",'JQ2 Trade'!S57)</f>
        <v>6</v>
      </c>
    </row>
    <row r="632" spans="1:8" x14ac:dyDescent="0.2">
      <c r="A632" s="1267" t="str">
        <f>Cover!$G$25</f>
        <v>NO</v>
      </c>
      <c r="B632" s="1269" t="s">
        <v>759</v>
      </c>
      <c r="C632" s="1269">
        <f>Cover!G$27</f>
        <v>2020</v>
      </c>
      <c r="D632" s="1269" t="s">
        <v>732</v>
      </c>
      <c r="E632" s="1263" t="s">
        <v>701</v>
      </c>
      <c r="F632" s="1269" t="s">
        <v>778</v>
      </c>
      <c r="G632" s="1267" t="str">
        <f>IF(ISNUMBER('JQ2 Trade'!K58),IF('JQ2 Trade'!K58="","",'JQ2 Trade'!K58),"")</f>
        <v/>
      </c>
      <c r="H632" s="1265">
        <f>IF('JQ2 Trade'!S58="","",'JQ2 Trade'!S58)</f>
        <v>6</v>
      </c>
    </row>
    <row r="633" spans="1:8" x14ac:dyDescent="0.2">
      <c r="A633" s="1267" t="str">
        <f>Cover!$G$25</f>
        <v>NO</v>
      </c>
      <c r="B633" s="1269" t="s">
        <v>759</v>
      </c>
      <c r="C633" s="1269">
        <f>Cover!G$27</f>
        <v>2020</v>
      </c>
      <c r="D633" s="1269" t="s">
        <v>733</v>
      </c>
      <c r="E633" s="1263" t="s">
        <v>701</v>
      </c>
      <c r="F633" s="1269" t="s">
        <v>778</v>
      </c>
      <c r="G633" s="1267" t="str">
        <f>IF(ISNUMBER('JQ2 Trade'!K59),IF('JQ2 Trade'!K59="","",'JQ2 Trade'!K59),"")</f>
        <v/>
      </c>
      <c r="H633" s="1265">
        <f>IF('JQ2 Trade'!S59="","",'JQ2 Trade'!S59)</f>
        <v>6</v>
      </c>
    </row>
    <row r="634" spans="1:8" x14ac:dyDescent="0.2">
      <c r="A634" s="1267" t="str">
        <f>Cover!$G$25</f>
        <v>NO</v>
      </c>
      <c r="B634" s="1269" t="s">
        <v>759</v>
      </c>
      <c r="C634" s="1269">
        <f>Cover!G$27</f>
        <v>2020</v>
      </c>
      <c r="D634" s="1269" t="s">
        <v>734</v>
      </c>
      <c r="E634" s="1263" t="s">
        <v>701</v>
      </c>
      <c r="F634" s="1269" t="s">
        <v>778</v>
      </c>
      <c r="G634" s="1267" t="str">
        <f>IF(ISNUMBER('JQ2 Trade'!K60),IF('JQ2 Trade'!K60="","",'JQ2 Trade'!K60),"")</f>
        <v/>
      </c>
      <c r="H634" s="1265">
        <f>IF('JQ2 Trade'!S60="","",'JQ2 Trade'!S60)</f>
        <v>6</v>
      </c>
    </row>
    <row r="635" spans="1:8" x14ac:dyDescent="0.2">
      <c r="A635" s="1267" t="str">
        <f>Cover!$G$25</f>
        <v>NO</v>
      </c>
      <c r="B635" s="1269" t="s">
        <v>759</v>
      </c>
      <c r="C635" s="1269">
        <f>Cover!G$27</f>
        <v>2020</v>
      </c>
      <c r="D635" s="1269" t="s">
        <v>735</v>
      </c>
      <c r="E635" s="1263" t="s">
        <v>701</v>
      </c>
      <c r="F635" s="1269" t="s">
        <v>778</v>
      </c>
      <c r="G635" s="1267">
        <f>IF(ISNUMBER('JQ2 Trade'!K61),IF('JQ2 Trade'!K61="","",'JQ2 Trade'!K61),"")</f>
        <v>4422</v>
      </c>
      <c r="H635" s="1265" t="str">
        <f>IF('JQ2 Trade'!S61="","",'JQ2 Trade'!S61)</f>
        <v/>
      </c>
    </row>
    <row r="636" spans="1:8" x14ac:dyDescent="0.2">
      <c r="A636" s="1267" t="str">
        <f>Cover!$G$25</f>
        <v>NO</v>
      </c>
      <c r="B636" s="1269" t="s">
        <v>759</v>
      </c>
      <c r="C636" s="1269">
        <f>Cover!G$27</f>
        <v>2020</v>
      </c>
      <c r="D636" s="1269" t="s">
        <v>736</v>
      </c>
      <c r="E636" s="1263" t="s">
        <v>701</v>
      </c>
      <c r="F636" s="1269" t="s">
        <v>778</v>
      </c>
      <c r="G636" s="1267">
        <f>IF(ISNUMBER('JQ2 Trade'!K62),IF('JQ2 Trade'!K62="","",'JQ2 Trade'!K62),"")</f>
        <v>6586</v>
      </c>
      <c r="H636" s="1265" t="str">
        <f>IF('JQ2 Trade'!S62="","",'JQ2 Trade'!S62)</f>
        <v/>
      </c>
    </row>
    <row r="637" spans="1:8" x14ac:dyDescent="0.2">
      <c r="A637" s="1267" t="str">
        <f>Cover!$G$25</f>
        <v>NO</v>
      </c>
      <c r="B637" s="1269" t="s">
        <v>759</v>
      </c>
      <c r="C637" s="1269">
        <f>Cover!G$27</f>
        <v>2020</v>
      </c>
      <c r="D637" s="1269" t="s">
        <v>737</v>
      </c>
      <c r="E637" s="1263" t="s">
        <v>701</v>
      </c>
      <c r="F637" s="1269" t="s">
        <v>778</v>
      </c>
      <c r="G637" s="1267">
        <f>IF(ISNUMBER('JQ2 Trade'!K63),IF('JQ2 Trade'!K63="","",'JQ2 Trade'!K63),"")</f>
        <v>1757</v>
      </c>
      <c r="H637" s="1265" t="str">
        <f>IF('JQ2 Trade'!S63="","",'JQ2 Trade'!S63)</f>
        <v/>
      </c>
    </row>
    <row r="638" spans="1:8" x14ac:dyDescent="0.2">
      <c r="A638" s="1267" t="str">
        <f>Cover!$G$25</f>
        <v>NO</v>
      </c>
      <c r="B638" s="1269" t="s">
        <v>759</v>
      </c>
      <c r="C638" s="1269">
        <f>Cover!G$27</f>
        <v>2020</v>
      </c>
      <c r="D638" s="1269" t="s">
        <v>738</v>
      </c>
      <c r="E638" s="1263" t="s">
        <v>701</v>
      </c>
      <c r="F638" s="1269" t="s">
        <v>778</v>
      </c>
      <c r="G638" s="1267">
        <f>IF(ISNUMBER('JQ2 Trade'!K64),IF('JQ2 Trade'!K64="","",'JQ2 Trade'!K64),"")</f>
        <v>1151874</v>
      </c>
      <c r="H638" s="1265" t="str">
        <f>IF('JQ2 Trade'!S64="","",'JQ2 Trade'!S64)</f>
        <v/>
      </c>
    </row>
    <row r="639" spans="1:8" x14ac:dyDescent="0.2">
      <c r="A639" s="1267" t="str">
        <f>Cover!$G$25</f>
        <v>NO</v>
      </c>
      <c r="B639" s="1269" t="s">
        <v>759</v>
      </c>
      <c r="C639" s="1269">
        <f>Cover!G$27</f>
        <v>2020</v>
      </c>
      <c r="D639" s="1269" t="s">
        <v>739</v>
      </c>
      <c r="E639" s="1263" t="s">
        <v>701</v>
      </c>
      <c r="F639" s="1269" t="s">
        <v>778</v>
      </c>
      <c r="G639" s="1267">
        <f>IF(ISNUMBER('JQ2 Trade'!K65),IF('JQ2 Trade'!K65="","",'JQ2 Trade'!K65),"")</f>
        <v>248858</v>
      </c>
      <c r="H639" s="1265" t="str">
        <f>IF('JQ2 Trade'!S65="","",'JQ2 Trade'!S65)</f>
        <v/>
      </c>
    </row>
    <row r="640" spans="1:8" x14ac:dyDescent="0.2">
      <c r="A640" s="1267" t="str">
        <f>Cover!$G$25</f>
        <v>NO</v>
      </c>
      <c r="B640" s="1269" t="s">
        <v>759</v>
      </c>
      <c r="C640" s="1269">
        <f>Cover!G$27</f>
        <v>2020</v>
      </c>
      <c r="D640" s="1269" t="s">
        <v>740</v>
      </c>
      <c r="E640" s="1263" t="s">
        <v>701</v>
      </c>
      <c r="F640" s="1269" t="s">
        <v>778</v>
      </c>
      <c r="G640" s="1267">
        <f>IF(ISNUMBER('JQ2 Trade'!K66),IF('JQ2 Trade'!K66="","",'JQ2 Trade'!K66),"")</f>
        <v>8088</v>
      </c>
      <c r="H640" s="1265" t="str">
        <f>IF('JQ2 Trade'!S66="","",'JQ2 Trade'!S66)</f>
        <v/>
      </c>
    </row>
    <row r="641" spans="1:8" x14ac:dyDescent="0.2">
      <c r="A641" s="1267" t="str">
        <f>Cover!$G$25</f>
        <v>NO</v>
      </c>
      <c r="B641" s="1269" t="s">
        <v>759</v>
      </c>
      <c r="C641" s="1269">
        <f>Cover!G$27</f>
        <v>2020</v>
      </c>
      <c r="D641" s="1269" t="s">
        <v>741</v>
      </c>
      <c r="E641" s="1263" t="s">
        <v>701</v>
      </c>
      <c r="F641" s="1269" t="s">
        <v>778</v>
      </c>
      <c r="G641" s="1267">
        <f>IF(ISNUMBER('JQ2 Trade'!K67),IF('JQ2 Trade'!K67="","",'JQ2 Trade'!K67),"")</f>
        <v>805907</v>
      </c>
      <c r="H641" s="1265" t="str">
        <f>IF('JQ2 Trade'!S67="","",'JQ2 Trade'!S67)</f>
        <v/>
      </c>
    </row>
    <row r="642" spans="1:8" x14ac:dyDescent="0.2">
      <c r="A642" s="1267" t="str">
        <f>Cover!$G$25</f>
        <v>NO</v>
      </c>
      <c r="B642" s="1269" t="s">
        <v>759</v>
      </c>
      <c r="C642" s="1269">
        <f>Cover!G$27</f>
        <v>2020</v>
      </c>
      <c r="D642" s="1269" t="s">
        <v>742</v>
      </c>
      <c r="E642" s="1263" t="s">
        <v>701</v>
      </c>
      <c r="F642" s="1269" t="s">
        <v>778</v>
      </c>
      <c r="G642" s="1267">
        <f>IF(ISNUMBER('JQ2 Trade'!K68),IF('JQ2 Trade'!K68="","",'JQ2 Trade'!K68),"")</f>
        <v>89021</v>
      </c>
      <c r="H642" s="1265" t="str">
        <f>IF('JQ2 Trade'!S68="","",'JQ2 Trade'!S68)</f>
        <v/>
      </c>
    </row>
    <row r="643" spans="1:8" x14ac:dyDescent="0.2">
      <c r="A643" s="1267" t="str">
        <f>Cover!$G$25</f>
        <v>NO</v>
      </c>
      <c r="B643" s="1269" t="s">
        <v>759</v>
      </c>
      <c r="C643" s="1269">
        <f>Cover!G$27</f>
        <v>2020</v>
      </c>
      <c r="D643" s="1269" t="s">
        <v>743</v>
      </c>
      <c r="E643" s="1263" t="s">
        <v>701</v>
      </c>
      <c r="F643" s="1269" t="s">
        <v>778</v>
      </c>
      <c r="G643" s="1267">
        <f>IF(ISNUMBER('JQ2 Trade'!K69),IF('JQ2 Trade'!K69="","",'JQ2 Trade'!K69),"")</f>
        <v>535</v>
      </c>
      <c r="H643" s="1265" t="str">
        <f>IF('JQ2 Trade'!S69="","",'JQ2 Trade'!S69)</f>
        <v/>
      </c>
    </row>
    <row r="644" spans="1:8" x14ac:dyDescent="0.2">
      <c r="A644" s="1267" t="str">
        <f>Cover!$G$25</f>
        <v>NO</v>
      </c>
      <c r="B644" s="1269" t="s">
        <v>781</v>
      </c>
      <c r="C644" s="1269">
        <f>Cover!G$27-1</f>
        <v>2019</v>
      </c>
      <c r="D644" s="1269" t="s">
        <v>689</v>
      </c>
      <c r="E644" s="1263" t="s">
        <v>701</v>
      </c>
      <c r="F644" s="1269" t="s">
        <v>777</v>
      </c>
      <c r="G644" s="1267">
        <f>IF(ISNUMBER('EU1 ExtraEU Trade'!D11),IF('EU1 ExtraEU Trade'!D11="","",'EU1 ExtraEU Trade'!D11),"")</f>
        <v>44.295000000000002</v>
      </c>
      <c r="H644" s="1265" t="str">
        <f>IF('EU1 ExtraEU Trade'!L11="","",'EU1 ExtraEU Trade'!L11)</f>
        <v/>
      </c>
    </row>
    <row r="645" spans="1:8" x14ac:dyDescent="0.2">
      <c r="A645" s="1267" t="str">
        <f>Cover!$G$25</f>
        <v>NO</v>
      </c>
      <c r="B645" s="1269" t="s">
        <v>781</v>
      </c>
      <c r="C645" s="1269">
        <f>Cover!G$27-1</f>
        <v>2019</v>
      </c>
      <c r="D645" s="1269" t="s">
        <v>690</v>
      </c>
      <c r="E645" s="1263" t="s">
        <v>701</v>
      </c>
      <c r="F645" s="1269" t="s">
        <v>777</v>
      </c>
      <c r="G645" s="1267">
        <f>IF(ISNUMBER('EU1 ExtraEU Trade'!D12),IF('EU1 ExtraEU Trade'!D12="","",'EU1 ExtraEU Trade'!D12),"")</f>
        <v>43.216999999999999</v>
      </c>
      <c r="H645" s="1265" t="str">
        <f>IF('EU1 ExtraEU Trade'!L12="","",'EU1 ExtraEU Trade'!L12)</f>
        <v/>
      </c>
    </row>
    <row r="646" spans="1:8" x14ac:dyDescent="0.2">
      <c r="A646" s="1267" t="str">
        <f>Cover!$G$25</f>
        <v>NO</v>
      </c>
      <c r="B646" s="1269" t="s">
        <v>781</v>
      </c>
      <c r="C646" s="1269">
        <f>Cover!G$27-1</f>
        <v>2019</v>
      </c>
      <c r="D646" s="1269" t="s">
        <v>690</v>
      </c>
      <c r="E646" s="1263" t="s">
        <v>745</v>
      </c>
      <c r="F646" s="1269" t="s">
        <v>777</v>
      </c>
      <c r="G646" s="1267">
        <f>IF(ISNUMBER('EU1 ExtraEU Trade'!D13),IF('EU1 ExtraEU Trade'!D13="","",'EU1 ExtraEU Trade'!D13),"")</f>
        <v>4.7E-2</v>
      </c>
      <c r="H646" s="1265" t="str">
        <f>IF('EU1 ExtraEU Trade'!L13="","",'EU1 ExtraEU Trade'!L13)</f>
        <v/>
      </c>
    </row>
    <row r="647" spans="1:8" x14ac:dyDescent="0.2">
      <c r="A647" s="1267" t="str">
        <f>Cover!$G$25</f>
        <v>NO</v>
      </c>
      <c r="B647" s="1269" t="s">
        <v>781</v>
      </c>
      <c r="C647" s="1269">
        <f>Cover!G$27-1</f>
        <v>2019</v>
      </c>
      <c r="D647" s="1269" t="s">
        <v>690</v>
      </c>
      <c r="E647" s="1263" t="s">
        <v>749</v>
      </c>
      <c r="F647" s="1269" t="s">
        <v>777</v>
      </c>
      <c r="G647" s="1267">
        <f>IF(ISNUMBER('EU1 ExtraEU Trade'!D14),IF('EU1 ExtraEU Trade'!D14="","",'EU1 ExtraEU Trade'!D14),"")</f>
        <v>43.17</v>
      </c>
      <c r="H647" s="1265" t="str">
        <f>IF('EU1 ExtraEU Trade'!L14="","",'EU1 ExtraEU Trade'!L14)</f>
        <v/>
      </c>
    </row>
    <row r="648" spans="1:8" x14ac:dyDescent="0.2">
      <c r="A648" s="1267" t="str">
        <f>Cover!$G$25</f>
        <v>NO</v>
      </c>
      <c r="B648" s="1269" t="s">
        <v>781</v>
      </c>
      <c r="C648" s="1269">
        <f>Cover!G$27-1</f>
        <v>2019</v>
      </c>
      <c r="D648" s="1269" t="s">
        <v>691</v>
      </c>
      <c r="E648" s="1263" t="s">
        <v>701</v>
      </c>
      <c r="F648" s="1269" t="s">
        <v>777</v>
      </c>
      <c r="G648" s="1267">
        <f>IF(ISNUMBER('EU1 ExtraEU Trade'!D15),IF('EU1 ExtraEU Trade'!D15="","",'EU1 ExtraEU Trade'!D15),"")</f>
        <v>1.0780000000000001</v>
      </c>
      <c r="H648" s="1265" t="str">
        <f>IF('EU1 ExtraEU Trade'!L15="","",'EU1 ExtraEU Trade'!L15)</f>
        <v/>
      </c>
    </row>
    <row r="649" spans="1:8" x14ac:dyDescent="0.2">
      <c r="A649" s="1267" t="str">
        <f>Cover!$G$25</f>
        <v>NO</v>
      </c>
      <c r="B649" s="1269" t="s">
        <v>781</v>
      </c>
      <c r="C649" s="1269">
        <f>Cover!G$27-1</f>
        <v>2019</v>
      </c>
      <c r="D649" s="1269" t="s">
        <v>691</v>
      </c>
      <c r="E649" s="1263" t="s">
        <v>745</v>
      </c>
      <c r="F649" s="1269" t="s">
        <v>777</v>
      </c>
      <c r="G649" s="1267">
        <f>IF(ISNUMBER('EU1 ExtraEU Trade'!D16),IF('EU1 ExtraEU Trade'!D16="","",'EU1 ExtraEU Trade'!D16),"")</f>
        <v>0.98899999999999999</v>
      </c>
      <c r="H649" s="1265" t="str">
        <f>IF('EU1 ExtraEU Trade'!L16="","",'EU1 ExtraEU Trade'!L16)</f>
        <v/>
      </c>
    </row>
    <row r="650" spans="1:8" x14ac:dyDescent="0.2">
      <c r="A650" s="1267" t="str">
        <f>Cover!$G$25</f>
        <v>NO</v>
      </c>
      <c r="B650" s="1269" t="s">
        <v>781</v>
      </c>
      <c r="C650" s="1269">
        <f>Cover!G$27-1</f>
        <v>2019</v>
      </c>
      <c r="D650" s="1269" t="s">
        <v>691</v>
      </c>
      <c r="E650" s="1263" t="s">
        <v>749</v>
      </c>
      <c r="F650" s="1269" t="s">
        <v>777</v>
      </c>
      <c r="G650" s="1267">
        <f>IF(ISNUMBER('EU1 ExtraEU Trade'!D17),IF('EU1 ExtraEU Trade'!D17="","",'EU1 ExtraEU Trade'!D17),"")</f>
        <v>8.8999999999999996E-2</v>
      </c>
      <c r="H650" s="1265" t="str">
        <f>IF('EU1 ExtraEU Trade'!L17="","",'EU1 ExtraEU Trade'!L17)</f>
        <v/>
      </c>
    </row>
    <row r="651" spans="1:8" x14ac:dyDescent="0.2">
      <c r="A651" s="1267" t="str">
        <f>Cover!$G$25</f>
        <v>NO</v>
      </c>
      <c r="B651" s="1269" t="s">
        <v>781</v>
      </c>
      <c r="C651" s="1269">
        <f>Cover!G$27-1</f>
        <v>2019</v>
      </c>
      <c r="D651" s="1269" t="s">
        <v>691</v>
      </c>
      <c r="E651" s="1263" t="s">
        <v>758</v>
      </c>
      <c r="F651" s="1269" t="s">
        <v>777</v>
      </c>
      <c r="G651" s="1267">
        <f>IF(ISNUMBER('EU1 ExtraEU Trade'!D18),IF('EU1 ExtraEU Trade'!D18="","",'EU1 ExtraEU Trade'!D18),"")</f>
        <v>1.0999999999999999E-2</v>
      </c>
      <c r="H651" s="1265" t="str">
        <f>IF('EU1 ExtraEU Trade'!L18="","",'EU1 ExtraEU Trade'!L18)</f>
        <v/>
      </c>
    </row>
    <row r="652" spans="1:8" x14ac:dyDescent="0.2">
      <c r="A652" s="1267" t="str">
        <f>Cover!$G$25</f>
        <v>NO</v>
      </c>
      <c r="B652" s="1269" t="s">
        <v>781</v>
      </c>
      <c r="C652" s="1269">
        <f>Cover!G$27-1</f>
        <v>2019</v>
      </c>
      <c r="D652" s="1269" t="s">
        <v>702</v>
      </c>
      <c r="E652" s="1263" t="s">
        <v>701</v>
      </c>
      <c r="F652" s="1269" t="s">
        <v>779</v>
      </c>
      <c r="G652" s="1267">
        <f>IF(ISNUMBER('EU1 ExtraEU Trade'!D19),IF('EU1 ExtraEU Trade'!D19="","",'EU1 ExtraEU Trade'!D19),"")</f>
        <v>25.225000000000001</v>
      </c>
      <c r="H652" s="1265" t="str">
        <f>IF('EU1 ExtraEU Trade'!L19="","",'EU1 ExtraEU Trade'!L19)</f>
        <v/>
      </c>
    </row>
    <row r="653" spans="1:8" x14ac:dyDescent="0.2">
      <c r="A653" s="1267" t="str">
        <f>Cover!$G$25</f>
        <v>NO</v>
      </c>
      <c r="B653" s="1269" t="s">
        <v>781</v>
      </c>
      <c r="C653" s="1269">
        <f>Cover!G$27-1</f>
        <v>2019</v>
      </c>
      <c r="D653" s="1269" t="s">
        <v>703</v>
      </c>
      <c r="E653" s="1263" t="s">
        <v>701</v>
      </c>
      <c r="F653" s="1269" t="s">
        <v>777</v>
      </c>
      <c r="G653" s="1267">
        <f>IF(ISNUMBER('EU1 ExtraEU Trade'!D20),IF('EU1 ExtraEU Trade'!D20="","",'EU1 ExtraEU Trade'!D20),"")</f>
        <v>0.88200000000000001</v>
      </c>
      <c r="H653" s="1265" t="str">
        <f>IF('EU1 ExtraEU Trade'!L20="","",'EU1 ExtraEU Trade'!L20)</f>
        <v/>
      </c>
    </row>
    <row r="654" spans="1:8" x14ac:dyDescent="0.2">
      <c r="A654" s="1267" t="str">
        <f>Cover!$G$25</f>
        <v>NO</v>
      </c>
      <c r="B654" s="1269" t="s">
        <v>781</v>
      </c>
      <c r="C654" s="1269">
        <f>Cover!G$27-1</f>
        <v>2019</v>
      </c>
      <c r="D654" s="1269" t="s">
        <v>704</v>
      </c>
      <c r="E654" s="1263" t="s">
        <v>701</v>
      </c>
      <c r="F654" s="1269" t="s">
        <v>777</v>
      </c>
      <c r="G654" s="1267">
        <f>IF(ISNUMBER('EU1 ExtraEU Trade'!D21),IF('EU1 ExtraEU Trade'!D21="","",'EU1 ExtraEU Trade'!D21),"")</f>
        <v>0.80800000000000005</v>
      </c>
      <c r="H654" s="1265" t="str">
        <f>IF('EU1 ExtraEU Trade'!L21="","",'EU1 ExtraEU Trade'!L21)</f>
        <v/>
      </c>
    </row>
    <row r="655" spans="1:8" x14ac:dyDescent="0.2">
      <c r="A655" s="1267" t="str">
        <f>Cover!$G$25</f>
        <v>NO</v>
      </c>
      <c r="B655" s="1269" t="s">
        <v>781</v>
      </c>
      <c r="C655" s="1269">
        <f>Cover!G$27-1</f>
        <v>2019</v>
      </c>
      <c r="D655" s="1269" t="s">
        <v>705</v>
      </c>
      <c r="E655" s="1263" t="s">
        <v>701</v>
      </c>
      <c r="F655" s="1269" t="s">
        <v>777</v>
      </c>
      <c r="G655" s="1267">
        <f>IF(ISNUMBER('EU1 ExtraEU Trade'!D22),IF('EU1 ExtraEU Trade'!D22="","",'EU1 ExtraEU Trade'!D22),"")</f>
        <v>7.3999999999999996E-2</v>
      </c>
      <c r="H655" s="1265" t="str">
        <f>IF('EU1 ExtraEU Trade'!L22="","",'EU1 ExtraEU Trade'!L22)</f>
        <v/>
      </c>
    </row>
    <row r="656" spans="1:8" x14ac:dyDescent="0.2">
      <c r="A656" s="1267" t="str">
        <f>Cover!$G$25</f>
        <v>NO</v>
      </c>
      <c r="B656" s="1269" t="s">
        <v>781</v>
      </c>
      <c r="C656" s="1269">
        <f>Cover!G$27-1</f>
        <v>2019</v>
      </c>
      <c r="D656" s="1269" t="s">
        <v>706</v>
      </c>
      <c r="E656" s="1263" t="s">
        <v>701</v>
      </c>
      <c r="F656" s="1269" t="s">
        <v>779</v>
      </c>
      <c r="G656" s="1267" t="str">
        <f>IF(ISNUMBER('EU1 ExtraEU Trade'!D23),IF('EU1 ExtraEU Trade'!D23="","",'EU1 ExtraEU Trade'!D23),"")</f>
        <v/>
      </c>
      <c r="H656" s="1265" t="str">
        <f>IF('EU1 ExtraEU Trade'!L23="","",'EU1 ExtraEU Trade'!L23)</f>
        <v/>
      </c>
    </row>
    <row r="657" spans="1:8" x14ac:dyDescent="0.2">
      <c r="A657" s="1267" t="str">
        <f>Cover!$G$25</f>
        <v>NO</v>
      </c>
      <c r="B657" s="1269" t="s">
        <v>781</v>
      </c>
      <c r="C657" s="1269">
        <f>Cover!G$27-1</f>
        <v>2019</v>
      </c>
      <c r="D657" s="1269" t="s">
        <v>707</v>
      </c>
      <c r="E657" s="1263" t="s">
        <v>701</v>
      </c>
      <c r="F657" s="1269" t="s">
        <v>779</v>
      </c>
      <c r="G657" s="1267">
        <f>IF(ISNUMBER('EU1 ExtraEU Trade'!D24),IF('EU1 ExtraEU Trade'!D24="","",'EU1 ExtraEU Trade'!D24),"")</f>
        <v>12.420999999999999</v>
      </c>
      <c r="H657" s="1265" t="str">
        <f>IF('EU1 ExtraEU Trade'!L24="","",'EU1 ExtraEU Trade'!L24)</f>
        <v/>
      </c>
    </row>
    <row r="658" spans="1:8" x14ac:dyDescent="0.2">
      <c r="A658" s="1267" t="str">
        <f>Cover!$G$25</f>
        <v>NO</v>
      </c>
      <c r="B658" s="1269" t="s">
        <v>781</v>
      </c>
      <c r="C658" s="1269">
        <f>Cover!G$27-1</f>
        <v>2019</v>
      </c>
      <c r="D658" s="1269" t="s">
        <v>708</v>
      </c>
      <c r="E658" s="1263" t="s">
        <v>701</v>
      </c>
      <c r="F658" s="1269" t="s">
        <v>779</v>
      </c>
      <c r="G658" s="1267">
        <f>IF(ISNUMBER('EU1 ExtraEU Trade'!D25),IF('EU1 ExtraEU Trade'!D25="","",'EU1 ExtraEU Trade'!D25),"")</f>
        <v>0.21199999999999999</v>
      </c>
      <c r="H658" s="1265" t="str">
        <f>IF('EU1 ExtraEU Trade'!L25="","",'EU1 ExtraEU Trade'!L25)</f>
        <v/>
      </c>
    </row>
    <row r="659" spans="1:8" x14ac:dyDescent="0.2">
      <c r="A659" s="1267" t="str">
        <f>Cover!$G$25</f>
        <v>NO</v>
      </c>
      <c r="B659" s="1269" t="s">
        <v>781</v>
      </c>
      <c r="C659" s="1269">
        <f>Cover!G$27-1</f>
        <v>2019</v>
      </c>
      <c r="D659" s="1269" t="s">
        <v>709</v>
      </c>
      <c r="E659" s="1263" t="s">
        <v>701</v>
      </c>
      <c r="F659" s="1269" t="s">
        <v>779</v>
      </c>
      <c r="G659" s="1267">
        <f>IF(ISNUMBER('EU1 ExtraEU Trade'!D26),IF('EU1 ExtraEU Trade'!D26="","",'EU1 ExtraEU Trade'!D26),"")</f>
        <v>12.209</v>
      </c>
      <c r="H659" s="1265" t="str">
        <f>IF('EU1 ExtraEU Trade'!L26="","",'EU1 ExtraEU Trade'!L26)</f>
        <v/>
      </c>
    </row>
    <row r="660" spans="1:8" x14ac:dyDescent="0.2">
      <c r="A660" s="1267" t="str">
        <f>Cover!$G$25</f>
        <v>NO</v>
      </c>
      <c r="B660" s="1269" t="s">
        <v>781</v>
      </c>
      <c r="C660" s="1269">
        <f>Cover!G$27-1</f>
        <v>2019</v>
      </c>
      <c r="D660" s="1269" t="s">
        <v>710</v>
      </c>
      <c r="E660" s="1263" t="s">
        <v>701</v>
      </c>
      <c r="F660" s="1269" t="s">
        <v>777</v>
      </c>
      <c r="G660" s="1267">
        <f>IF(ISNUMBER('EU1 ExtraEU Trade'!D27),IF('EU1 ExtraEU Trade'!D27="","",'EU1 ExtraEU Trade'!D27),"")</f>
        <v>11.577</v>
      </c>
      <c r="H660" s="1265" t="str">
        <f>IF('EU1 ExtraEU Trade'!L27="","",'EU1 ExtraEU Trade'!L27)</f>
        <v/>
      </c>
    </row>
    <row r="661" spans="1:8" x14ac:dyDescent="0.2">
      <c r="A661" s="1267" t="str">
        <f>Cover!$G$25</f>
        <v>NO</v>
      </c>
      <c r="B661" s="1269" t="s">
        <v>781</v>
      </c>
      <c r="C661" s="1269">
        <f>Cover!G$27-1</f>
        <v>2019</v>
      </c>
      <c r="D661" s="1269" t="s">
        <v>710</v>
      </c>
      <c r="E661" s="1263" t="s">
        <v>745</v>
      </c>
      <c r="F661" s="1269" t="s">
        <v>777</v>
      </c>
      <c r="G661" s="1267">
        <f>IF(ISNUMBER('EU1 ExtraEU Trade'!D28),IF('EU1 ExtraEU Trade'!D28="","",'EU1 ExtraEU Trade'!D28),"")</f>
        <v>2.69</v>
      </c>
      <c r="H661" s="1265" t="str">
        <f>IF('EU1 ExtraEU Trade'!L28="","",'EU1 ExtraEU Trade'!L28)</f>
        <v/>
      </c>
    </row>
    <row r="662" spans="1:8" x14ac:dyDescent="0.2">
      <c r="A662" s="1267" t="str">
        <f>Cover!$G$25</f>
        <v>NO</v>
      </c>
      <c r="B662" s="1269" t="s">
        <v>781</v>
      </c>
      <c r="C662" s="1269">
        <f>Cover!G$27-1</f>
        <v>2019</v>
      </c>
      <c r="D662" s="1269" t="s">
        <v>710</v>
      </c>
      <c r="E662" s="1263" t="s">
        <v>749</v>
      </c>
      <c r="F662" s="1269" t="s">
        <v>777</v>
      </c>
      <c r="G662" s="1267">
        <f>IF(ISNUMBER('EU1 ExtraEU Trade'!D29),IF('EU1 ExtraEU Trade'!D29="","",'EU1 ExtraEU Trade'!D29),"")</f>
        <v>8.8870000000000005</v>
      </c>
      <c r="H662" s="1265" t="str">
        <f>IF('EU1 ExtraEU Trade'!L29="","",'EU1 ExtraEU Trade'!L29)</f>
        <v/>
      </c>
    </row>
    <row r="663" spans="1:8" x14ac:dyDescent="0.2">
      <c r="A663" s="1267" t="str">
        <f>Cover!$G$25</f>
        <v>NO</v>
      </c>
      <c r="B663" s="1269" t="s">
        <v>781</v>
      </c>
      <c r="C663" s="1269">
        <f>Cover!G$27-1</f>
        <v>2019</v>
      </c>
      <c r="D663" s="1269" t="s">
        <v>710</v>
      </c>
      <c r="E663" s="1263" t="s">
        <v>758</v>
      </c>
      <c r="F663" s="1269" t="s">
        <v>777</v>
      </c>
      <c r="G663" s="1267">
        <f>IF(ISNUMBER('EU1 ExtraEU Trade'!D30),IF('EU1 ExtraEU Trade'!D30="","",'EU1 ExtraEU Trade'!D30),"")</f>
        <v>0.66200000000000003</v>
      </c>
      <c r="H663" s="1265" t="str">
        <f>IF('EU1 ExtraEU Trade'!L30="","",'EU1 ExtraEU Trade'!L30)</f>
        <v/>
      </c>
    </row>
    <row r="664" spans="1:8" x14ac:dyDescent="0.2">
      <c r="A664" s="1267" t="str">
        <f>Cover!$G$25</f>
        <v>NO</v>
      </c>
      <c r="B664" s="1269" t="s">
        <v>781</v>
      </c>
      <c r="C664" s="1269">
        <f>Cover!G$27-1</f>
        <v>2019</v>
      </c>
      <c r="D664" s="1269" t="s">
        <v>711</v>
      </c>
      <c r="E664" s="1263" t="s">
        <v>701</v>
      </c>
      <c r="F664" s="1269" t="s">
        <v>777</v>
      </c>
      <c r="G664" s="1267">
        <f>IF(ISNUMBER('EU1 ExtraEU Trade'!D31),IF('EU1 ExtraEU Trade'!D31="","",'EU1 ExtraEU Trade'!D31),"")</f>
        <v>0.16200000000000001</v>
      </c>
      <c r="H664" s="1265" t="str">
        <f>IF('EU1 ExtraEU Trade'!L31="","",'EU1 ExtraEU Trade'!L31)</f>
        <v/>
      </c>
    </row>
    <row r="665" spans="1:8" x14ac:dyDescent="0.2">
      <c r="A665" s="1267" t="str">
        <f>Cover!$G$25</f>
        <v>NO</v>
      </c>
      <c r="B665" s="1269" t="s">
        <v>781</v>
      </c>
      <c r="C665" s="1269">
        <f>Cover!G$27-1</f>
        <v>2019</v>
      </c>
      <c r="D665" s="1269" t="s">
        <v>711</v>
      </c>
      <c r="E665" s="1263" t="s">
        <v>745</v>
      </c>
      <c r="F665" s="1269" t="s">
        <v>777</v>
      </c>
      <c r="G665" s="1267">
        <f>IF(ISNUMBER('EU1 ExtraEU Trade'!D32),IF('EU1 ExtraEU Trade'!D32="","",'EU1 ExtraEU Trade'!D32),"")</f>
        <v>0.1</v>
      </c>
      <c r="H665" s="1265" t="str">
        <f>IF('EU1 ExtraEU Trade'!L32="","",'EU1 ExtraEU Trade'!L32)</f>
        <v/>
      </c>
    </row>
    <row r="666" spans="1:8" x14ac:dyDescent="0.2">
      <c r="A666" s="1267" t="str">
        <f>Cover!$G$25</f>
        <v>NO</v>
      </c>
      <c r="B666" s="1269" t="s">
        <v>781</v>
      </c>
      <c r="C666" s="1269">
        <f>Cover!G$27-1</f>
        <v>2019</v>
      </c>
      <c r="D666" s="1269" t="s">
        <v>711</v>
      </c>
      <c r="E666" s="1263" t="s">
        <v>749</v>
      </c>
      <c r="F666" s="1269" t="s">
        <v>777</v>
      </c>
      <c r="G666" s="1267">
        <f>IF(ISNUMBER('EU1 ExtraEU Trade'!D33),IF('EU1 ExtraEU Trade'!D33="","",'EU1 ExtraEU Trade'!D33),"")</f>
        <v>6.2E-2</v>
      </c>
      <c r="H666" s="1265" t="str">
        <f>IF('EU1 ExtraEU Trade'!L33="","",'EU1 ExtraEU Trade'!L33)</f>
        <v/>
      </c>
    </row>
    <row r="667" spans="1:8" x14ac:dyDescent="0.2">
      <c r="A667" s="1267" t="str">
        <f>Cover!$G$25</f>
        <v>NO</v>
      </c>
      <c r="B667" s="1269" t="s">
        <v>781</v>
      </c>
      <c r="C667" s="1269">
        <f>Cover!G$27-1</f>
        <v>2019</v>
      </c>
      <c r="D667" s="1269" t="s">
        <v>711</v>
      </c>
      <c r="E667" s="1263" t="s">
        <v>758</v>
      </c>
      <c r="F667" s="1269" t="s">
        <v>777</v>
      </c>
      <c r="G667" s="1267">
        <f>IF(ISNUMBER('EU1 ExtraEU Trade'!D34),IF('EU1 ExtraEU Trade'!D34="","",'EU1 ExtraEU Trade'!D34),"")</f>
        <v>0</v>
      </c>
      <c r="H667" s="1265" t="str">
        <f>IF('EU1 ExtraEU Trade'!L34="","",'EU1 ExtraEU Trade'!L34)</f>
        <v/>
      </c>
    </row>
    <row r="668" spans="1:8" x14ac:dyDescent="0.2">
      <c r="A668" s="1267" t="str">
        <f>Cover!$G$25</f>
        <v>NO</v>
      </c>
      <c r="B668" s="1269" t="s">
        <v>781</v>
      </c>
      <c r="C668" s="1269">
        <f>Cover!G$27-1</f>
        <v>2019</v>
      </c>
      <c r="D668" s="1269" t="s">
        <v>712</v>
      </c>
      <c r="E668" s="1263" t="s">
        <v>701</v>
      </c>
      <c r="F668" s="1269" t="s">
        <v>777</v>
      </c>
      <c r="G668" s="1267">
        <f>IF(ISNUMBER('EU1 ExtraEU Trade'!D35),IF('EU1 ExtraEU Trade'!D35="","",'EU1 ExtraEU Trade'!D35),"")</f>
        <v>64.39800000000001</v>
      </c>
      <c r="H668" s="1265" t="str">
        <f>IF('EU1 ExtraEU Trade'!L35="","",'EU1 ExtraEU Trade'!L35)</f>
        <v/>
      </c>
    </row>
    <row r="669" spans="1:8" x14ac:dyDescent="0.2">
      <c r="A669" s="1267" t="str">
        <f>Cover!$G$25</f>
        <v>NO</v>
      </c>
      <c r="B669" s="1269" t="s">
        <v>781</v>
      </c>
      <c r="C669" s="1269">
        <f>Cover!G$27-1</f>
        <v>2019</v>
      </c>
      <c r="D669" s="1269" t="s">
        <v>713</v>
      </c>
      <c r="E669" s="1263" t="s">
        <v>701</v>
      </c>
      <c r="F669" s="1269" t="s">
        <v>777</v>
      </c>
      <c r="G669" s="1267">
        <f>IF(ISNUMBER('EU1 ExtraEU Trade'!D36),IF('EU1 ExtraEU Trade'!D36="","",'EU1 ExtraEU Trade'!D36),"")</f>
        <v>59.376000000000005</v>
      </c>
      <c r="H669" s="1265" t="str">
        <f>IF('EU1 ExtraEU Trade'!L36="","",'EU1 ExtraEU Trade'!L36)</f>
        <v/>
      </c>
    </row>
    <row r="670" spans="1:8" x14ac:dyDescent="0.2">
      <c r="A670" s="1267" t="str">
        <f>Cover!$G$25</f>
        <v>NO</v>
      </c>
      <c r="B670" s="1269" t="s">
        <v>781</v>
      </c>
      <c r="C670" s="1269">
        <f>Cover!G$27-1</f>
        <v>2019</v>
      </c>
      <c r="D670" s="1269" t="s">
        <v>713</v>
      </c>
      <c r="E670" s="1263" t="s">
        <v>745</v>
      </c>
      <c r="F670" s="1269" t="s">
        <v>777</v>
      </c>
      <c r="G670" s="1267">
        <f>IF(ISNUMBER('EU1 ExtraEU Trade'!D37),IF('EU1 ExtraEU Trade'!D37="","",'EU1 ExtraEU Trade'!D37),"")</f>
        <v>21.158000000000001</v>
      </c>
      <c r="H670" s="1265" t="str">
        <f>IF('EU1 ExtraEU Trade'!L37="","",'EU1 ExtraEU Trade'!L37)</f>
        <v/>
      </c>
    </row>
    <row r="671" spans="1:8" x14ac:dyDescent="0.2">
      <c r="A671" s="1267" t="str">
        <f>Cover!$G$25</f>
        <v>NO</v>
      </c>
      <c r="B671" s="1269" t="s">
        <v>781</v>
      </c>
      <c r="C671" s="1269">
        <f>Cover!G$27-1</f>
        <v>2019</v>
      </c>
      <c r="D671" s="1269" t="s">
        <v>713</v>
      </c>
      <c r="E671" s="1263" t="s">
        <v>749</v>
      </c>
      <c r="F671" s="1269" t="s">
        <v>777</v>
      </c>
      <c r="G671" s="1267">
        <f>IF(ISNUMBER('EU1 ExtraEU Trade'!D38),IF('EU1 ExtraEU Trade'!D38="","",'EU1 ExtraEU Trade'!D38),"")</f>
        <v>38.218000000000004</v>
      </c>
      <c r="H671" s="1265" t="str">
        <f>IF('EU1 ExtraEU Trade'!L38="","",'EU1 ExtraEU Trade'!L38)</f>
        <v/>
      </c>
    </row>
    <row r="672" spans="1:8" x14ac:dyDescent="0.2">
      <c r="A672" s="1267" t="str">
        <f>Cover!$G$25</f>
        <v>NO</v>
      </c>
      <c r="B672" s="1269" t="s">
        <v>781</v>
      </c>
      <c r="C672" s="1269">
        <f>Cover!G$27-1</f>
        <v>2019</v>
      </c>
      <c r="D672" s="1269" t="s">
        <v>713</v>
      </c>
      <c r="E672" s="1263" t="s">
        <v>758</v>
      </c>
      <c r="F672" s="1269" t="s">
        <v>777</v>
      </c>
      <c r="G672" s="1267">
        <f>IF(ISNUMBER('EU1 ExtraEU Trade'!D39),IF('EU1 ExtraEU Trade'!D39="","",'EU1 ExtraEU Trade'!D39),"")</f>
        <v>12.175000000000001</v>
      </c>
      <c r="H672" s="1265" t="str">
        <f>IF('EU1 ExtraEU Trade'!L39="","",'EU1 ExtraEU Trade'!L39)</f>
        <v/>
      </c>
    </row>
    <row r="673" spans="1:8" x14ac:dyDescent="0.2">
      <c r="A673" s="1267" t="str">
        <f>Cover!$G$25</f>
        <v>NO</v>
      </c>
      <c r="B673" s="1269" t="s">
        <v>781</v>
      </c>
      <c r="C673" s="1269">
        <f>Cover!G$27-1</f>
        <v>2019</v>
      </c>
      <c r="D673" s="1269" t="s">
        <v>714</v>
      </c>
      <c r="E673" s="1263" t="s">
        <v>701</v>
      </c>
      <c r="F673" s="1269" t="s">
        <v>777</v>
      </c>
      <c r="G673" s="1267">
        <f>IF(ISNUMBER('EU1 ExtraEU Trade'!D40),IF('EU1 ExtraEU Trade'!D40="","",'EU1 ExtraEU Trade'!D40),"")</f>
        <v>1.133</v>
      </c>
      <c r="H673" s="1265" t="str">
        <f>IF('EU1 ExtraEU Trade'!L40="","",'EU1 ExtraEU Trade'!L40)</f>
        <v/>
      </c>
    </row>
    <row r="674" spans="1:8" x14ac:dyDescent="0.2">
      <c r="A674" s="1267" t="str">
        <f>Cover!$G$25</f>
        <v>NO</v>
      </c>
      <c r="B674" s="1269" t="s">
        <v>781</v>
      </c>
      <c r="C674" s="1269">
        <f>Cover!G$27-1</f>
        <v>2019</v>
      </c>
      <c r="D674" s="1269" t="s">
        <v>715</v>
      </c>
      <c r="E674" s="1263" t="s">
        <v>701</v>
      </c>
      <c r="F674" s="1269" t="s">
        <v>777</v>
      </c>
      <c r="G674" s="1267">
        <f>IF(ISNUMBER('EU1 ExtraEU Trade'!D41),IF('EU1 ExtraEU Trade'!D41="","",'EU1 ExtraEU Trade'!D41),"")</f>
        <v>0.71199999999999997</v>
      </c>
      <c r="H674" s="1265" t="str">
        <f>IF('EU1 ExtraEU Trade'!L41="","",'EU1 ExtraEU Trade'!L41)</f>
        <v/>
      </c>
    </row>
    <row r="675" spans="1:8" x14ac:dyDescent="0.2">
      <c r="A675" s="1267" t="str">
        <f>Cover!$G$25</f>
        <v>NO</v>
      </c>
      <c r="B675" s="1269" t="s">
        <v>781</v>
      </c>
      <c r="C675" s="1269">
        <f>Cover!G$27-1</f>
        <v>2019</v>
      </c>
      <c r="D675" s="1269" t="s">
        <v>716</v>
      </c>
      <c r="E675" s="1263" t="s">
        <v>701</v>
      </c>
      <c r="F675" s="1269" t="s">
        <v>777</v>
      </c>
      <c r="G675" s="1267">
        <f>IF(ISNUMBER('EU1 ExtraEU Trade'!D42),IF('EU1 ExtraEU Trade'!D42="","",'EU1 ExtraEU Trade'!D42),"")</f>
        <v>3.8889999999999998</v>
      </c>
      <c r="H675" s="1265" t="str">
        <f>IF('EU1 ExtraEU Trade'!L42="","",'EU1 ExtraEU Trade'!L42)</f>
        <v/>
      </c>
    </row>
    <row r="676" spans="1:8" x14ac:dyDescent="0.2">
      <c r="A676" s="1267" t="str">
        <f>Cover!$G$25</f>
        <v>NO</v>
      </c>
      <c r="B676" s="1269" t="s">
        <v>781</v>
      </c>
      <c r="C676" s="1269">
        <f>Cover!G$27-1</f>
        <v>2019</v>
      </c>
      <c r="D676" s="1269" t="s">
        <v>717</v>
      </c>
      <c r="E676" s="1263" t="s">
        <v>701</v>
      </c>
      <c r="F676" s="1269" t="s">
        <v>777</v>
      </c>
      <c r="G676" s="1267">
        <f>IF(ISNUMBER('EU1 ExtraEU Trade'!D43),IF('EU1 ExtraEU Trade'!D43="","",'EU1 ExtraEU Trade'!D43),"")</f>
        <v>1.0980000000000001</v>
      </c>
      <c r="H676" s="1265" t="str">
        <f>IF('EU1 ExtraEU Trade'!L43="","",'EU1 ExtraEU Trade'!L43)</f>
        <v/>
      </c>
    </row>
    <row r="677" spans="1:8" x14ac:dyDescent="0.2">
      <c r="A677" s="1267" t="str">
        <f>Cover!$G$25</f>
        <v>NO</v>
      </c>
      <c r="B677" s="1269" t="s">
        <v>781</v>
      </c>
      <c r="C677" s="1269">
        <f>Cover!G$27-1</f>
        <v>2019</v>
      </c>
      <c r="D677" s="1269" t="s">
        <v>718</v>
      </c>
      <c r="E677" s="1263" t="s">
        <v>701</v>
      </c>
      <c r="F677" s="1269" t="s">
        <v>777</v>
      </c>
      <c r="G677" s="1267">
        <f>IF(ISNUMBER('EU1 ExtraEU Trade'!D44),IF('EU1 ExtraEU Trade'!D44="","",'EU1 ExtraEU Trade'!D44),"")</f>
        <v>2.79</v>
      </c>
      <c r="H677" s="1265" t="str">
        <f>IF('EU1 ExtraEU Trade'!L44="","",'EU1 ExtraEU Trade'!L44)</f>
        <v/>
      </c>
    </row>
    <row r="678" spans="1:8" x14ac:dyDescent="0.2">
      <c r="A678" s="1267" t="str">
        <f>Cover!$G$25</f>
        <v>NO</v>
      </c>
      <c r="B678" s="1269" t="s">
        <v>781</v>
      </c>
      <c r="C678" s="1269">
        <f>Cover!G$27-1</f>
        <v>2019</v>
      </c>
      <c r="D678" s="1269" t="s">
        <v>719</v>
      </c>
      <c r="E678" s="1263" t="s">
        <v>701</v>
      </c>
      <c r="F678" s="1269" t="s">
        <v>777</v>
      </c>
      <c r="G678" s="1267">
        <f>IF(ISNUMBER('EU1 ExtraEU Trade'!D45),IF('EU1 ExtraEU Trade'!D45="","",'EU1 ExtraEU Trade'!D45),"")</f>
        <v>1E-3</v>
      </c>
      <c r="H678" s="1265" t="str">
        <f>IF('EU1 ExtraEU Trade'!L45="","",'EU1 ExtraEU Trade'!L45)</f>
        <v/>
      </c>
    </row>
    <row r="679" spans="1:8" x14ac:dyDescent="0.2">
      <c r="A679" s="1267" t="str">
        <f>Cover!$G$25</f>
        <v>NO</v>
      </c>
      <c r="B679" s="1269" t="s">
        <v>781</v>
      </c>
      <c r="C679" s="1269">
        <f>Cover!G$27-1</f>
        <v>2019</v>
      </c>
      <c r="D679" s="1269" t="s">
        <v>720</v>
      </c>
      <c r="E679" s="1263" t="s">
        <v>701</v>
      </c>
      <c r="F679" s="1269" t="s">
        <v>779</v>
      </c>
      <c r="G679" s="1267">
        <f>IF(ISNUMBER('EU1 ExtraEU Trade'!D46),IF('EU1 ExtraEU Trade'!D46="","",'EU1 ExtraEU Trade'!D46),"")</f>
        <v>10.077</v>
      </c>
      <c r="H679" s="1265" t="str">
        <f>IF('EU1 ExtraEU Trade'!L46="","",'EU1 ExtraEU Trade'!L46)</f>
        <v/>
      </c>
    </row>
    <row r="680" spans="1:8" x14ac:dyDescent="0.2">
      <c r="A680" s="1267" t="str">
        <f>Cover!$G$25</f>
        <v>NO</v>
      </c>
      <c r="B680" s="1269" t="s">
        <v>781</v>
      </c>
      <c r="C680" s="1269">
        <f>Cover!G$27-1</f>
        <v>2019</v>
      </c>
      <c r="D680" s="1269" t="s">
        <v>721</v>
      </c>
      <c r="E680" s="1263" t="s">
        <v>701</v>
      </c>
      <c r="F680" s="1269" t="s">
        <v>779</v>
      </c>
      <c r="G680" s="1267">
        <f>IF(ISNUMBER('EU1 ExtraEU Trade'!D47),IF('EU1 ExtraEU Trade'!D47="","",'EU1 ExtraEU Trade'!D47),"")</f>
        <v>1.4999999999999999E-2</v>
      </c>
      <c r="H680" s="1265" t="str">
        <f>IF('EU1 ExtraEU Trade'!L47="","",'EU1 ExtraEU Trade'!L47)</f>
        <v/>
      </c>
    </row>
    <row r="681" spans="1:8" x14ac:dyDescent="0.2">
      <c r="A681" s="1267" t="str">
        <f>Cover!$G$25</f>
        <v>NO</v>
      </c>
      <c r="B681" s="1269" t="s">
        <v>781</v>
      </c>
      <c r="C681" s="1269">
        <f>Cover!G$27-1</f>
        <v>2019</v>
      </c>
      <c r="D681" s="1269" t="s">
        <v>722</v>
      </c>
      <c r="E681" s="1263" t="s">
        <v>701</v>
      </c>
      <c r="F681" s="1269" t="s">
        <v>779</v>
      </c>
      <c r="G681" s="1267">
        <f>IF(ISNUMBER('EU1 ExtraEU Trade'!D48),IF('EU1 ExtraEU Trade'!D48="","",'EU1 ExtraEU Trade'!D48),"")</f>
        <v>10.015000000000001</v>
      </c>
      <c r="H681" s="1265" t="str">
        <f>IF('EU1 ExtraEU Trade'!L48="","",'EU1 ExtraEU Trade'!L48)</f>
        <v/>
      </c>
    </row>
    <row r="682" spans="1:8" x14ac:dyDescent="0.2">
      <c r="A682" s="1267" t="str">
        <f>Cover!$G$25</f>
        <v>NO</v>
      </c>
      <c r="B682" s="1269" t="s">
        <v>781</v>
      </c>
      <c r="C682" s="1269">
        <f>Cover!G$27-1</f>
        <v>2019</v>
      </c>
      <c r="D682" s="1269" t="s">
        <v>723</v>
      </c>
      <c r="E682" s="1263" t="s">
        <v>701</v>
      </c>
      <c r="F682" s="1269" t="s">
        <v>779</v>
      </c>
      <c r="G682" s="1267">
        <f>IF(ISNUMBER('EU1 ExtraEU Trade'!D49),IF('EU1 ExtraEU Trade'!D49="","",'EU1 ExtraEU Trade'!D49),"")</f>
        <v>10.003</v>
      </c>
      <c r="H682" s="1265" t="str">
        <f>IF('EU1 ExtraEU Trade'!L49="","",'EU1 ExtraEU Trade'!L49)</f>
        <v/>
      </c>
    </row>
    <row r="683" spans="1:8" x14ac:dyDescent="0.2">
      <c r="A683" s="1267" t="str">
        <f>Cover!$G$25</f>
        <v>NO</v>
      </c>
      <c r="B683" s="1269" t="s">
        <v>781</v>
      </c>
      <c r="C683" s="1269">
        <f>Cover!G$27-1</f>
        <v>2019</v>
      </c>
      <c r="D683" s="1269" t="s">
        <v>724</v>
      </c>
      <c r="E683" s="1263" t="s">
        <v>701</v>
      </c>
      <c r="F683" s="1269" t="s">
        <v>779</v>
      </c>
      <c r="G683" s="1267">
        <f>IF(ISNUMBER('EU1 ExtraEU Trade'!D50),IF('EU1 ExtraEU Trade'!D50="","",'EU1 ExtraEU Trade'!D50),"")</f>
        <v>10.003</v>
      </c>
      <c r="H683" s="1265" t="str">
        <f>IF('EU1 ExtraEU Trade'!L50="","",'EU1 ExtraEU Trade'!L50)</f>
        <v/>
      </c>
    </row>
    <row r="684" spans="1:8" x14ac:dyDescent="0.2">
      <c r="A684" s="1267" t="str">
        <f>Cover!$G$25</f>
        <v>NO</v>
      </c>
      <c r="B684" s="1269" t="s">
        <v>781</v>
      </c>
      <c r="C684" s="1269">
        <f>Cover!G$27-1</f>
        <v>2019</v>
      </c>
      <c r="D684" s="1269" t="s">
        <v>725</v>
      </c>
      <c r="E684" s="1263" t="s">
        <v>701</v>
      </c>
      <c r="F684" s="1269" t="s">
        <v>779</v>
      </c>
      <c r="G684" s="1267">
        <f>IF(ISNUMBER('EU1 ExtraEU Trade'!D51),IF('EU1 ExtraEU Trade'!D51="","",'EU1 ExtraEU Trade'!D51),"")</f>
        <v>1.2E-2</v>
      </c>
      <c r="H684" s="1265" t="str">
        <f>IF('EU1 ExtraEU Trade'!L51="","",'EU1 ExtraEU Trade'!L51)</f>
        <v/>
      </c>
    </row>
    <row r="685" spans="1:8" x14ac:dyDescent="0.2">
      <c r="A685" s="1267" t="str">
        <f>Cover!$G$25</f>
        <v>NO</v>
      </c>
      <c r="B685" s="1269" t="s">
        <v>781</v>
      </c>
      <c r="C685" s="1269">
        <f>Cover!G$27-1</f>
        <v>2019</v>
      </c>
      <c r="D685" s="1269" t="s">
        <v>726</v>
      </c>
      <c r="E685" s="1263" t="s">
        <v>701</v>
      </c>
      <c r="F685" s="1269" t="s">
        <v>779</v>
      </c>
      <c r="G685" s="1267">
        <f>IF(ISNUMBER('EU1 ExtraEU Trade'!D52),IF('EU1 ExtraEU Trade'!D52="","",'EU1 ExtraEU Trade'!D52),"")</f>
        <v>4.7E-2</v>
      </c>
      <c r="H685" s="1265" t="str">
        <f>IF('EU1 ExtraEU Trade'!L52="","",'EU1 ExtraEU Trade'!L52)</f>
        <v/>
      </c>
    </row>
    <row r="686" spans="1:8" x14ac:dyDescent="0.2">
      <c r="A686" s="1267" t="str">
        <f>Cover!$G$25</f>
        <v>NO</v>
      </c>
      <c r="B686" s="1269" t="s">
        <v>781</v>
      </c>
      <c r="C686" s="1269">
        <f>Cover!G$27-1</f>
        <v>2019</v>
      </c>
      <c r="D686" s="1269" t="s">
        <v>727</v>
      </c>
      <c r="E686" s="1263" t="s">
        <v>701</v>
      </c>
      <c r="F686" s="1269" t="s">
        <v>779</v>
      </c>
      <c r="G686" s="1267">
        <f>IF(ISNUMBER('EU1 ExtraEU Trade'!D53),IF('EU1 ExtraEU Trade'!D53="","",'EU1 ExtraEU Trade'!D53),"")</f>
        <v>8.2000000000000003E-2</v>
      </c>
      <c r="H686" s="1265" t="str">
        <f>IF('EU1 ExtraEU Trade'!L53="","",'EU1 ExtraEU Trade'!L53)</f>
        <v/>
      </c>
    </row>
    <row r="687" spans="1:8" x14ac:dyDescent="0.2">
      <c r="A687" s="1267" t="str">
        <f>Cover!$G$25</f>
        <v>NO</v>
      </c>
      <c r="B687" s="1269" t="s">
        <v>781</v>
      </c>
      <c r="C687" s="1269">
        <f>Cover!G$27-1</f>
        <v>2019</v>
      </c>
      <c r="D687" s="1269" t="s">
        <v>728</v>
      </c>
      <c r="E687" s="1263" t="s">
        <v>701</v>
      </c>
      <c r="F687" s="1269" t="s">
        <v>779</v>
      </c>
      <c r="G687" s="1267">
        <f>IF(ISNUMBER('EU1 ExtraEU Trade'!D54),IF('EU1 ExtraEU Trade'!D54="","",'EU1 ExtraEU Trade'!D54),"")</f>
        <v>7.3999999999999996E-2</v>
      </c>
      <c r="H687" s="1265" t="str">
        <f>IF('EU1 ExtraEU Trade'!L54="","",'EU1 ExtraEU Trade'!L54)</f>
        <v/>
      </c>
    </row>
    <row r="688" spans="1:8" x14ac:dyDescent="0.2">
      <c r="A688" s="1267" t="str">
        <f>Cover!$G$25</f>
        <v>NO</v>
      </c>
      <c r="B688" s="1269" t="s">
        <v>781</v>
      </c>
      <c r="C688" s="1269">
        <f>Cover!G$27-1</f>
        <v>2019</v>
      </c>
      <c r="D688" s="1269" t="s">
        <v>729</v>
      </c>
      <c r="E688" s="1263" t="s">
        <v>701</v>
      </c>
      <c r="F688" s="1269" t="s">
        <v>779</v>
      </c>
      <c r="G688" s="1267">
        <f>IF(ISNUMBER('EU1 ExtraEU Trade'!D55),IF('EU1 ExtraEU Trade'!D55="","",'EU1 ExtraEU Trade'!D55),"")</f>
        <v>7.0000000000000001E-3</v>
      </c>
      <c r="H688" s="1265" t="str">
        <f>IF('EU1 ExtraEU Trade'!L55="","",'EU1 ExtraEU Trade'!L55)</f>
        <v/>
      </c>
    </row>
    <row r="689" spans="1:8" x14ac:dyDescent="0.2">
      <c r="A689" s="1267" t="str">
        <f>Cover!$G$25</f>
        <v>NO</v>
      </c>
      <c r="B689" s="1269" t="s">
        <v>781</v>
      </c>
      <c r="C689" s="1269">
        <f>Cover!G$27-1</f>
        <v>2019</v>
      </c>
      <c r="D689" s="1269" t="s">
        <v>730</v>
      </c>
      <c r="E689" s="1263" t="s">
        <v>701</v>
      </c>
      <c r="F689" s="1269" t="s">
        <v>779</v>
      </c>
      <c r="G689" s="1267">
        <f>IF(ISNUMBER('EU1 ExtraEU Trade'!D56),IF('EU1 ExtraEU Trade'!D56="","",'EU1 ExtraEU Trade'!D56),"")</f>
        <v>1E-3</v>
      </c>
      <c r="H689" s="1265" t="str">
        <f>IF('EU1 ExtraEU Trade'!L56="","",'EU1 ExtraEU Trade'!L56)</f>
        <v/>
      </c>
    </row>
    <row r="690" spans="1:8" x14ac:dyDescent="0.2">
      <c r="A690" s="1267" t="str">
        <f>Cover!$G$25</f>
        <v>NO</v>
      </c>
      <c r="B690" s="1269" t="s">
        <v>781</v>
      </c>
      <c r="C690" s="1269">
        <f>Cover!G$27-1</f>
        <v>2019</v>
      </c>
      <c r="D690" s="1269" t="s">
        <v>731</v>
      </c>
      <c r="E690" s="1263" t="s">
        <v>701</v>
      </c>
      <c r="F690" s="1269" t="s">
        <v>779</v>
      </c>
      <c r="G690" s="1267">
        <f>IF(ISNUMBER('EU1 ExtraEU Trade'!D57),IF('EU1 ExtraEU Trade'!D57="","",'EU1 ExtraEU Trade'!D57),"")</f>
        <v>2.972</v>
      </c>
      <c r="H690" s="1265" t="str">
        <f>IF('EU1 ExtraEU Trade'!L57="","",'EU1 ExtraEU Trade'!L57)</f>
        <v/>
      </c>
    </row>
    <row r="691" spans="1:8" x14ac:dyDescent="0.2">
      <c r="A691" s="1267" t="str">
        <f>Cover!$G$25</f>
        <v>NO</v>
      </c>
      <c r="B691" s="1269" t="s">
        <v>781</v>
      </c>
      <c r="C691" s="1269">
        <f>Cover!G$27-1</f>
        <v>2019</v>
      </c>
      <c r="D691" s="1269" t="s">
        <v>732</v>
      </c>
      <c r="E691" s="1263" t="s">
        <v>701</v>
      </c>
      <c r="F691" s="1269" t="s">
        <v>779</v>
      </c>
      <c r="G691" s="1267">
        <f>IF(ISNUMBER('EU1 ExtraEU Trade'!D58),IF('EU1 ExtraEU Trade'!D58="","",'EU1 ExtraEU Trade'!D58),"")</f>
        <v>0.51600000000000001</v>
      </c>
      <c r="H691" s="1265" t="str">
        <f>IF('EU1 ExtraEU Trade'!L58="","",'EU1 ExtraEU Trade'!L58)</f>
        <v/>
      </c>
    </row>
    <row r="692" spans="1:8" x14ac:dyDescent="0.2">
      <c r="A692" s="1267" t="str">
        <f>Cover!$G$25</f>
        <v>NO</v>
      </c>
      <c r="B692" s="1269" t="s">
        <v>781</v>
      </c>
      <c r="C692" s="1269">
        <f>Cover!G$27-1</f>
        <v>2019</v>
      </c>
      <c r="D692" s="1269" t="s">
        <v>733</v>
      </c>
      <c r="E692" s="1263" t="s">
        <v>701</v>
      </c>
      <c r="F692" s="1269" t="s">
        <v>779</v>
      </c>
      <c r="G692" s="1267">
        <f>IF(ISNUMBER('EU1 ExtraEU Trade'!D59),IF('EU1 ExtraEU Trade'!D59="","",'EU1 ExtraEU Trade'!D59),"")</f>
        <v>2.3E-2</v>
      </c>
      <c r="H692" s="1265" t="str">
        <f>IF('EU1 ExtraEU Trade'!L59="","",'EU1 ExtraEU Trade'!L59)</f>
        <v/>
      </c>
    </row>
    <row r="693" spans="1:8" x14ac:dyDescent="0.2">
      <c r="A693" s="1267" t="str">
        <f>Cover!$G$25</f>
        <v>NO</v>
      </c>
      <c r="B693" s="1269" t="s">
        <v>781</v>
      </c>
      <c r="C693" s="1269">
        <f>Cover!G$27-1</f>
        <v>2019</v>
      </c>
      <c r="D693" s="1269" t="s">
        <v>734</v>
      </c>
      <c r="E693" s="1263" t="s">
        <v>701</v>
      </c>
      <c r="F693" s="1269" t="s">
        <v>779</v>
      </c>
      <c r="G693" s="1267">
        <f>IF(ISNUMBER('EU1 ExtraEU Trade'!D60),IF('EU1 ExtraEU Trade'!D60="","",'EU1 ExtraEU Trade'!D60),"")</f>
        <v>0.14699999999999999</v>
      </c>
      <c r="H693" s="1265" t="str">
        <f>IF('EU1 ExtraEU Trade'!L60="","",'EU1 ExtraEU Trade'!L60)</f>
        <v/>
      </c>
    </row>
    <row r="694" spans="1:8" x14ac:dyDescent="0.2">
      <c r="A694" s="1267" t="str">
        <f>Cover!$G$25</f>
        <v>NO</v>
      </c>
      <c r="B694" s="1269" t="s">
        <v>781</v>
      </c>
      <c r="C694" s="1269">
        <f>Cover!G$27-1</f>
        <v>2019</v>
      </c>
      <c r="D694" s="1269" t="s">
        <v>735</v>
      </c>
      <c r="E694" s="1263" t="s">
        <v>701</v>
      </c>
      <c r="F694" s="1269" t="s">
        <v>779</v>
      </c>
      <c r="G694" s="1267">
        <f>IF(ISNUMBER('EU1 ExtraEU Trade'!D61),IF('EU1 ExtraEU Trade'!D61="","",'EU1 ExtraEU Trade'!D61),"")</f>
        <v>0.12</v>
      </c>
      <c r="H694" s="1265" t="str">
        <f>IF('EU1 ExtraEU Trade'!L61="","",'EU1 ExtraEU Trade'!L61)</f>
        <v/>
      </c>
    </row>
    <row r="695" spans="1:8" x14ac:dyDescent="0.2">
      <c r="A695" s="1267" t="str">
        <f>Cover!$G$25</f>
        <v>NO</v>
      </c>
      <c r="B695" s="1269" t="s">
        <v>781</v>
      </c>
      <c r="C695" s="1269">
        <f>Cover!G$27-1</f>
        <v>2019</v>
      </c>
      <c r="D695" s="1269" t="s">
        <v>736</v>
      </c>
      <c r="E695" s="1263" t="s">
        <v>701</v>
      </c>
      <c r="F695" s="1269" t="s">
        <v>779</v>
      </c>
      <c r="G695" s="1267">
        <f>IF(ISNUMBER('EU1 ExtraEU Trade'!D62),IF('EU1 ExtraEU Trade'!D62="","",'EU1 ExtraEU Trade'!D62),"")</f>
        <v>0.35399999999999998</v>
      </c>
      <c r="H695" s="1265" t="str">
        <f>IF('EU1 ExtraEU Trade'!L62="","",'EU1 ExtraEU Trade'!L62)</f>
        <v/>
      </c>
    </row>
    <row r="696" spans="1:8" x14ac:dyDescent="0.2">
      <c r="A696" s="1267" t="str">
        <f>Cover!$G$25</f>
        <v>NO</v>
      </c>
      <c r="B696" s="1269" t="s">
        <v>781</v>
      </c>
      <c r="C696" s="1269">
        <f>Cover!G$27-1</f>
        <v>2019</v>
      </c>
      <c r="D696" s="1269" t="s">
        <v>737</v>
      </c>
      <c r="E696" s="1263" t="s">
        <v>701</v>
      </c>
      <c r="F696" s="1269" t="s">
        <v>779</v>
      </c>
      <c r="G696" s="1267">
        <f>IF(ISNUMBER('EU1 ExtraEU Trade'!D63),IF('EU1 ExtraEU Trade'!D63="","",'EU1 ExtraEU Trade'!D63),"")</f>
        <v>9.2999999999999999E-2</v>
      </c>
      <c r="H696" s="1265" t="str">
        <f>IF('EU1 ExtraEU Trade'!L63="","",'EU1 ExtraEU Trade'!L63)</f>
        <v/>
      </c>
    </row>
    <row r="697" spans="1:8" x14ac:dyDescent="0.2">
      <c r="A697" s="1267" t="str">
        <f>Cover!$G$25</f>
        <v>NO</v>
      </c>
      <c r="B697" s="1269" t="s">
        <v>781</v>
      </c>
      <c r="C697" s="1269">
        <f>Cover!G$27-1</f>
        <v>2019</v>
      </c>
      <c r="D697" s="1269" t="s">
        <v>738</v>
      </c>
      <c r="E697" s="1263" t="s">
        <v>701</v>
      </c>
      <c r="F697" s="1269" t="s">
        <v>779</v>
      </c>
      <c r="G697" s="1267">
        <f>IF(ISNUMBER('EU1 ExtraEU Trade'!D64),IF('EU1 ExtraEU Trade'!D64="","",'EU1 ExtraEU Trade'!D64),"")</f>
        <v>1.149</v>
      </c>
      <c r="H697" s="1265" t="str">
        <f>IF('EU1 ExtraEU Trade'!L64="","",'EU1 ExtraEU Trade'!L64)</f>
        <v/>
      </c>
    </row>
    <row r="698" spans="1:8" x14ac:dyDescent="0.2">
      <c r="A698" s="1267" t="str">
        <f>Cover!$G$25</f>
        <v>NO</v>
      </c>
      <c r="B698" s="1269" t="s">
        <v>781</v>
      </c>
      <c r="C698" s="1269">
        <f>Cover!G$27-1</f>
        <v>2019</v>
      </c>
      <c r="D698" s="1269" t="s">
        <v>739</v>
      </c>
      <c r="E698" s="1263" t="s">
        <v>701</v>
      </c>
      <c r="F698" s="1269" t="s">
        <v>779</v>
      </c>
      <c r="G698" s="1267">
        <f>IF(ISNUMBER('EU1 ExtraEU Trade'!D65),IF('EU1 ExtraEU Trade'!D65="","",'EU1 ExtraEU Trade'!D65),"")</f>
        <v>5.5E-2</v>
      </c>
      <c r="H698" s="1265" t="str">
        <f>IF('EU1 ExtraEU Trade'!L65="","",'EU1 ExtraEU Trade'!L65)</f>
        <v/>
      </c>
    </row>
    <row r="699" spans="1:8" x14ac:dyDescent="0.2">
      <c r="A699" s="1267" t="str">
        <f>Cover!$G$25</f>
        <v>NO</v>
      </c>
      <c r="B699" s="1269" t="s">
        <v>781</v>
      </c>
      <c r="C699" s="1269">
        <f>Cover!G$27-1</f>
        <v>2019</v>
      </c>
      <c r="D699" s="1269" t="s">
        <v>740</v>
      </c>
      <c r="E699" s="1263" t="s">
        <v>701</v>
      </c>
      <c r="F699" s="1269" t="s">
        <v>779</v>
      </c>
      <c r="G699" s="1267">
        <f>IF(ISNUMBER('EU1 ExtraEU Trade'!D66),IF('EU1 ExtraEU Trade'!D66="","",'EU1 ExtraEU Trade'!D66),"")</f>
        <v>0.96599999999999997</v>
      </c>
      <c r="H699" s="1265" t="str">
        <f>IF('EU1 ExtraEU Trade'!L66="","",'EU1 ExtraEU Trade'!L66)</f>
        <v/>
      </c>
    </row>
    <row r="700" spans="1:8" x14ac:dyDescent="0.2">
      <c r="A700" s="1267" t="str">
        <f>Cover!$G$25</f>
        <v>NO</v>
      </c>
      <c r="B700" s="1269" t="s">
        <v>781</v>
      </c>
      <c r="C700" s="1269">
        <f>Cover!G$27-1</f>
        <v>2019</v>
      </c>
      <c r="D700" s="1269" t="s">
        <v>741</v>
      </c>
      <c r="E700" s="1263" t="s">
        <v>701</v>
      </c>
      <c r="F700" s="1269" t="s">
        <v>779</v>
      </c>
      <c r="G700" s="1267">
        <f>IF(ISNUMBER('EU1 ExtraEU Trade'!D67),IF('EU1 ExtraEU Trade'!D67="","",'EU1 ExtraEU Trade'!D67),"")</f>
        <v>0.105</v>
      </c>
      <c r="H700" s="1265" t="str">
        <f>IF('EU1 ExtraEU Trade'!L67="","",'EU1 ExtraEU Trade'!L67)</f>
        <v/>
      </c>
    </row>
    <row r="701" spans="1:8" x14ac:dyDescent="0.2">
      <c r="A701" s="1267" t="str">
        <f>Cover!$G$25</f>
        <v>NO</v>
      </c>
      <c r="B701" s="1269" t="s">
        <v>781</v>
      </c>
      <c r="C701" s="1269">
        <f>Cover!G$27-1</f>
        <v>2019</v>
      </c>
      <c r="D701" s="1269" t="s">
        <v>742</v>
      </c>
      <c r="E701" s="1263" t="s">
        <v>701</v>
      </c>
      <c r="F701" s="1269" t="s">
        <v>779</v>
      </c>
      <c r="G701" s="1267">
        <f>IF(ISNUMBER('EU1 ExtraEU Trade'!D68),IF('EU1 ExtraEU Trade'!D68="","",'EU1 ExtraEU Trade'!D68),"")</f>
        <v>2.4E-2</v>
      </c>
      <c r="H701" s="1265" t="str">
        <f>IF('EU1 ExtraEU Trade'!L68="","",'EU1 ExtraEU Trade'!L68)</f>
        <v/>
      </c>
    </row>
    <row r="702" spans="1:8" x14ac:dyDescent="0.2">
      <c r="A702" s="1267" t="str">
        <f>Cover!$G$25</f>
        <v>NO</v>
      </c>
      <c r="B702" s="1269" t="s">
        <v>781</v>
      </c>
      <c r="C702" s="1269">
        <f>Cover!G$27-1</f>
        <v>2019</v>
      </c>
      <c r="D702" s="1269" t="s">
        <v>743</v>
      </c>
      <c r="E702" s="1263" t="s">
        <v>701</v>
      </c>
      <c r="F702" s="1269" t="s">
        <v>779</v>
      </c>
      <c r="G702" s="1267">
        <f>IF(ISNUMBER('EU1 ExtraEU Trade'!D69),IF('EU1 ExtraEU Trade'!D69="","",'EU1 ExtraEU Trade'!D69),"")</f>
        <v>1.0860000000000001</v>
      </c>
      <c r="H702" s="1265" t="str">
        <f>IF('EU1 ExtraEU Trade'!L69="","",'EU1 ExtraEU Trade'!L69)</f>
        <v/>
      </c>
    </row>
    <row r="703" spans="1:8" x14ac:dyDescent="0.2">
      <c r="A703" s="1267" t="str">
        <f>Cover!$G$25</f>
        <v>NO</v>
      </c>
      <c r="B703" s="1269" t="s">
        <v>781</v>
      </c>
      <c r="C703" s="1269">
        <f>Cover!G$27-1</f>
        <v>2019</v>
      </c>
      <c r="D703" s="1269" t="s">
        <v>689</v>
      </c>
      <c r="E703" s="1263" t="s">
        <v>701</v>
      </c>
      <c r="F703" s="1269" t="s">
        <v>778</v>
      </c>
      <c r="G703" s="1267">
        <f>IF(ISNUMBER('EU1 ExtraEU Trade'!E11),IF('EU1 ExtraEU Trade'!E11="","",'EU1 ExtraEU Trade'!E11),"")</f>
        <v>55066</v>
      </c>
      <c r="H703" s="1265" t="str">
        <f>IF('EU1 ExtraEU Trade'!M11="","",'EU1 ExtraEU Trade'!M11)</f>
        <v/>
      </c>
    </row>
    <row r="704" spans="1:8" x14ac:dyDescent="0.2">
      <c r="A704" s="1267" t="str">
        <f>Cover!$G$25</f>
        <v>NO</v>
      </c>
      <c r="B704" s="1269" t="s">
        <v>781</v>
      </c>
      <c r="C704" s="1269">
        <f>Cover!G$27-1</f>
        <v>2019</v>
      </c>
      <c r="D704" s="1269" t="s">
        <v>690</v>
      </c>
      <c r="E704" s="1263" t="s">
        <v>701</v>
      </c>
      <c r="F704" s="1269" t="s">
        <v>778</v>
      </c>
      <c r="G704" s="1267">
        <f>IF(ISNUMBER('EU1 ExtraEU Trade'!E12),IF('EU1 ExtraEU Trade'!E12="","",'EU1 ExtraEU Trade'!E12),"")</f>
        <v>48809</v>
      </c>
      <c r="H704" s="1265" t="str">
        <f>IF('EU1 ExtraEU Trade'!M12="","",'EU1 ExtraEU Trade'!M12)</f>
        <v/>
      </c>
    </row>
    <row r="705" spans="1:8" x14ac:dyDescent="0.2">
      <c r="A705" s="1267" t="str">
        <f>Cover!$G$25</f>
        <v>NO</v>
      </c>
      <c r="B705" s="1269" t="s">
        <v>781</v>
      </c>
      <c r="C705" s="1269">
        <f>Cover!G$27-1</f>
        <v>2019</v>
      </c>
      <c r="D705" s="1269" t="s">
        <v>690</v>
      </c>
      <c r="E705" s="1263" t="s">
        <v>745</v>
      </c>
      <c r="F705" s="1269" t="s">
        <v>778</v>
      </c>
      <c r="G705" s="1267">
        <f>IF(ISNUMBER('EU1 ExtraEU Trade'!E13),IF('EU1 ExtraEU Trade'!E13="","",'EU1 ExtraEU Trade'!E13),"")</f>
        <v>71</v>
      </c>
      <c r="H705" s="1265" t="str">
        <f>IF('EU1 ExtraEU Trade'!M13="","",'EU1 ExtraEU Trade'!M13)</f>
        <v/>
      </c>
    </row>
    <row r="706" spans="1:8" x14ac:dyDescent="0.2">
      <c r="A706" s="1267" t="str">
        <f>Cover!$G$25</f>
        <v>NO</v>
      </c>
      <c r="B706" s="1269" t="s">
        <v>781</v>
      </c>
      <c r="C706" s="1269">
        <f>Cover!G$27-1</f>
        <v>2019</v>
      </c>
      <c r="D706" s="1269" t="s">
        <v>690</v>
      </c>
      <c r="E706" s="1263" t="s">
        <v>749</v>
      </c>
      <c r="F706" s="1269" t="s">
        <v>778</v>
      </c>
      <c r="G706" s="1267">
        <f>IF(ISNUMBER('EU1 ExtraEU Trade'!E14),IF('EU1 ExtraEU Trade'!E14="","",'EU1 ExtraEU Trade'!E14),"")</f>
        <v>48737</v>
      </c>
      <c r="H706" s="1265" t="str">
        <f>IF('EU1 ExtraEU Trade'!M14="","",'EU1 ExtraEU Trade'!M14)</f>
        <v/>
      </c>
    </row>
    <row r="707" spans="1:8" x14ac:dyDescent="0.2">
      <c r="A707" s="1267" t="str">
        <f>Cover!$G$25</f>
        <v>NO</v>
      </c>
      <c r="B707" s="1269" t="s">
        <v>781</v>
      </c>
      <c r="C707" s="1269">
        <f>Cover!G$27-1</f>
        <v>2019</v>
      </c>
      <c r="D707" s="1269" t="s">
        <v>691</v>
      </c>
      <c r="E707" s="1263" t="s">
        <v>701</v>
      </c>
      <c r="F707" s="1269" t="s">
        <v>778</v>
      </c>
      <c r="G707" s="1267">
        <f>IF(ISNUMBER('EU1 ExtraEU Trade'!E15),IF('EU1 ExtraEU Trade'!E15="","",'EU1 ExtraEU Trade'!E15),"")</f>
        <v>6258</v>
      </c>
      <c r="H707" s="1265" t="str">
        <f>IF('EU1 ExtraEU Trade'!M15="","",'EU1 ExtraEU Trade'!M15)</f>
        <v/>
      </c>
    </row>
    <row r="708" spans="1:8" x14ac:dyDescent="0.2">
      <c r="A708" s="1267" t="str">
        <f>Cover!$G$25</f>
        <v>NO</v>
      </c>
      <c r="B708" s="1269" t="s">
        <v>781</v>
      </c>
      <c r="C708" s="1269">
        <f>Cover!G$27-1</f>
        <v>2019</v>
      </c>
      <c r="D708" s="1269" t="s">
        <v>691</v>
      </c>
      <c r="E708" s="1263" t="s">
        <v>745</v>
      </c>
      <c r="F708" s="1269" t="s">
        <v>778</v>
      </c>
      <c r="G708" s="1267">
        <f>IF(ISNUMBER('EU1 ExtraEU Trade'!E16),IF('EU1 ExtraEU Trade'!E16="","",'EU1 ExtraEU Trade'!E16),"")</f>
        <v>5692</v>
      </c>
      <c r="H708" s="1265" t="str">
        <f>IF('EU1 ExtraEU Trade'!M16="","",'EU1 ExtraEU Trade'!M16)</f>
        <v/>
      </c>
    </row>
    <row r="709" spans="1:8" x14ac:dyDescent="0.2">
      <c r="A709" s="1267" t="str">
        <f>Cover!$G$25</f>
        <v>NO</v>
      </c>
      <c r="B709" s="1269" t="s">
        <v>781</v>
      </c>
      <c r="C709" s="1269">
        <f>Cover!G$27-1</f>
        <v>2019</v>
      </c>
      <c r="D709" s="1269" t="s">
        <v>691</v>
      </c>
      <c r="E709" s="1263" t="s">
        <v>749</v>
      </c>
      <c r="F709" s="1269" t="s">
        <v>778</v>
      </c>
      <c r="G709" s="1267">
        <f>IF(ISNUMBER('EU1 ExtraEU Trade'!E17),IF('EU1 ExtraEU Trade'!E17="","",'EU1 ExtraEU Trade'!E17),"")</f>
        <v>566</v>
      </c>
      <c r="H709" s="1265" t="str">
        <f>IF('EU1 ExtraEU Trade'!M17="","",'EU1 ExtraEU Trade'!M17)</f>
        <v/>
      </c>
    </row>
    <row r="710" spans="1:8" x14ac:dyDescent="0.2">
      <c r="A710" s="1267" t="str">
        <f>Cover!$G$25</f>
        <v>NO</v>
      </c>
      <c r="B710" s="1269" t="s">
        <v>781</v>
      </c>
      <c r="C710" s="1269">
        <f>Cover!G$27-1</f>
        <v>2019</v>
      </c>
      <c r="D710" s="1269" t="s">
        <v>691</v>
      </c>
      <c r="E710" s="1263" t="s">
        <v>758</v>
      </c>
      <c r="F710" s="1269" t="s">
        <v>778</v>
      </c>
      <c r="G710" s="1267">
        <f>IF(ISNUMBER('EU1 ExtraEU Trade'!E18),IF('EU1 ExtraEU Trade'!E18="","",'EU1 ExtraEU Trade'!E18),"")</f>
        <v>101</v>
      </c>
      <c r="H710" s="1265" t="str">
        <f>IF('EU1 ExtraEU Trade'!M18="","",'EU1 ExtraEU Trade'!M18)</f>
        <v/>
      </c>
    </row>
    <row r="711" spans="1:8" x14ac:dyDescent="0.2">
      <c r="A711" s="1267" t="str">
        <f>Cover!$G$25</f>
        <v>NO</v>
      </c>
      <c r="B711" s="1269" t="s">
        <v>781</v>
      </c>
      <c r="C711" s="1269">
        <f>Cover!G$27-1</f>
        <v>2019</v>
      </c>
      <c r="D711" s="1269" t="s">
        <v>702</v>
      </c>
      <c r="E711" s="1263" t="s">
        <v>701</v>
      </c>
      <c r="F711" s="1269" t="s">
        <v>778</v>
      </c>
      <c r="G711" s="1267">
        <f>IF(ISNUMBER('EU1 ExtraEU Trade'!E19),IF('EU1 ExtraEU Trade'!E19="","",'EU1 ExtraEU Trade'!E19),"")</f>
        <v>141437</v>
      </c>
      <c r="H711" s="1265" t="str">
        <f>IF('EU1 ExtraEU Trade'!M19="","",'EU1 ExtraEU Trade'!M19)</f>
        <v/>
      </c>
    </row>
    <row r="712" spans="1:8" x14ac:dyDescent="0.2">
      <c r="A712" s="1267" t="str">
        <f>Cover!$G$25</f>
        <v>NO</v>
      </c>
      <c r="B712" s="1269" t="s">
        <v>781</v>
      </c>
      <c r="C712" s="1269">
        <f>Cover!G$27-1</f>
        <v>2019</v>
      </c>
      <c r="D712" s="1269" t="s">
        <v>703</v>
      </c>
      <c r="E712" s="1263" t="s">
        <v>701</v>
      </c>
      <c r="F712" s="1269" t="s">
        <v>778</v>
      </c>
      <c r="G712" s="1267">
        <f>IF(ISNUMBER('EU1 ExtraEU Trade'!E20),IF('EU1 ExtraEU Trade'!E20="","",'EU1 ExtraEU Trade'!E20),"")</f>
        <v>283</v>
      </c>
      <c r="H712" s="1265" t="str">
        <f>IF('EU1 ExtraEU Trade'!M20="","",'EU1 ExtraEU Trade'!M20)</f>
        <v/>
      </c>
    </row>
    <row r="713" spans="1:8" x14ac:dyDescent="0.2">
      <c r="A713" s="1267" t="str">
        <f>Cover!$G$25</f>
        <v>NO</v>
      </c>
      <c r="B713" s="1269" t="s">
        <v>781</v>
      </c>
      <c r="C713" s="1269">
        <f>Cover!G$27-1</f>
        <v>2019</v>
      </c>
      <c r="D713" s="1269" t="s">
        <v>704</v>
      </c>
      <c r="E713" s="1263" t="s">
        <v>701</v>
      </c>
      <c r="F713" s="1269" t="s">
        <v>778</v>
      </c>
      <c r="G713" s="1267">
        <f>IF(ISNUMBER('EU1 ExtraEU Trade'!E21),IF('EU1 ExtraEU Trade'!E21="","",'EU1 ExtraEU Trade'!E21),"")</f>
        <v>227</v>
      </c>
      <c r="H713" s="1265" t="str">
        <f>IF('EU1 ExtraEU Trade'!M21="","",'EU1 ExtraEU Trade'!M21)</f>
        <v/>
      </c>
    </row>
    <row r="714" spans="1:8" x14ac:dyDescent="0.2">
      <c r="A714" s="1267" t="str">
        <f>Cover!$G$25</f>
        <v>NO</v>
      </c>
      <c r="B714" s="1269" t="s">
        <v>781</v>
      </c>
      <c r="C714" s="1269">
        <f>Cover!G$27-1</f>
        <v>2019</v>
      </c>
      <c r="D714" s="1269" t="s">
        <v>705</v>
      </c>
      <c r="E714" s="1263" t="s">
        <v>701</v>
      </c>
      <c r="F714" s="1269" t="s">
        <v>778</v>
      </c>
      <c r="G714" s="1267">
        <f>IF(ISNUMBER('EU1 ExtraEU Trade'!E22),IF('EU1 ExtraEU Trade'!E22="","",'EU1 ExtraEU Trade'!E22),"")</f>
        <v>57</v>
      </c>
      <c r="H714" s="1265" t="str">
        <f>IF('EU1 ExtraEU Trade'!M22="","",'EU1 ExtraEU Trade'!M22)</f>
        <v/>
      </c>
    </row>
    <row r="715" spans="1:8" x14ac:dyDescent="0.2">
      <c r="A715" s="1267" t="str">
        <f>Cover!$G$25</f>
        <v>NO</v>
      </c>
      <c r="B715" s="1269" t="s">
        <v>781</v>
      </c>
      <c r="C715" s="1269">
        <f>Cover!G$27-1</f>
        <v>2019</v>
      </c>
      <c r="D715" s="1269" t="s">
        <v>706</v>
      </c>
      <c r="E715" s="1263" t="s">
        <v>701</v>
      </c>
      <c r="F715" s="1269" t="s">
        <v>778</v>
      </c>
      <c r="G715" s="1267" t="str">
        <f>IF(ISNUMBER('EU1 ExtraEU Trade'!E23),IF('EU1 ExtraEU Trade'!E23="","",'EU1 ExtraEU Trade'!E23),"")</f>
        <v/>
      </c>
      <c r="H715" s="1265" t="str">
        <f>IF('EU1 ExtraEU Trade'!M23="","",'EU1 ExtraEU Trade'!M23)</f>
        <v/>
      </c>
    </row>
    <row r="716" spans="1:8" x14ac:dyDescent="0.2">
      <c r="A716" s="1267" t="str">
        <f>Cover!$G$25</f>
        <v>NO</v>
      </c>
      <c r="B716" s="1269" t="s">
        <v>781</v>
      </c>
      <c r="C716" s="1269">
        <f>Cover!G$27-1</f>
        <v>2019</v>
      </c>
      <c r="D716" s="1269" t="s">
        <v>707</v>
      </c>
      <c r="E716" s="1263" t="s">
        <v>701</v>
      </c>
      <c r="F716" s="1269" t="s">
        <v>778</v>
      </c>
      <c r="G716" s="1267">
        <f>IF(ISNUMBER('EU1 ExtraEU Trade'!E24),IF('EU1 ExtraEU Trade'!E24="","",'EU1 ExtraEU Trade'!E24),"")</f>
        <v>10694</v>
      </c>
      <c r="H716" s="1265" t="str">
        <f>IF('EU1 ExtraEU Trade'!M24="","",'EU1 ExtraEU Trade'!M24)</f>
        <v/>
      </c>
    </row>
    <row r="717" spans="1:8" x14ac:dyDescent="0.2">
      <c r="A717" s="1267" t="str">
        <f>Cover!$G$25</f>
        <v>NO</v>
      </c>
      <c r="B717" s="1269" t="s">
        <v>781</v>
      </c>
      <c r="C717" s="1269">
        <f>Cover!G$27-1</f>
        <v>2019</v>
      </c>
      <c r="D717" s="1269" t="s">
        <v>708</v>
      </c>
      <c r="E717" s="1263" t="s">
        <v>701</v>
      </c>
      <c r="F717" s="1269" t="s">
        <v>778</v>
      </c>
      <c r="G717" s="1267">
        <f>IF(ISNUMBER('EU1 ExtraEU Trade'!E25),IF('EU1 ExtraEU Trade'!E25="","",'EU1 ExtraEU Trade'!E25),"")</f>
        <v>532</v>
      </c>
      <c r="H717" s="1265" t="str">
        <f>IF('EU1 ExtraEU Trade'!M25="","",'EU1 ExtraEU Trade'!M25)</f>
        <v/>
      </c>
    </row>
    <row r="718" spans="1:8" x14ac:dyDescent="0.2">
      <c r="A718" s="1267" t="str">
        <f>Cover!$G$25</f>
        <v>NO</v>
      </c>
      <c r="B718" s="1269" t="s">
        <v>781</v>
      </c>
      <c r="C718" s="1269">
        <f>Cover!G$27-1</f>
        <v>2019</v>
      </c>
      <c r="D718" s="1269" t="s">
        <v>709</v>
      </c>
      <c r="E718" s="1263" t="s">
        <v>701</v>
      </c>
      <c r="F718" s="1269" t="s">
        <v>778</v>
      </c>
      <c r="G718" s="1267">
        <f>IF(ISNUMBER('EU1 ExtraEU Trade'!E26),IF('EU1 ExtraEU Trade'!E26="","",'EU1 ExtraEU Trade'!E26),"")</f>
        <v>10162</v>
      </c>
      <c r="H718" s="1265" t="str">
        <f>IF('EU1 ExtraEU Trade'!M26="","",'EU1 ExtraEU Trade'!M26)</f>
        <v/>
      </c>
    </row>
    <row r="719" spans="1:8" x14ac:dyDescent="0.2">
      <c r="A719" s="1267" t="str">
        <f>Cover!$G$25</f>
        <v>NO</v>
      </c>
      <c r="B719" s="1269" t="s">
        <v>781</v>
      </c>
      <c r="C719" s="1269">
        <f>Cover!G$27-1</f>
        <v>2019</v>
      </c>
      <c r="D719" s="1269" t="s">
        <v>710</v>
      </c>
      <c r="E719" s="1263" t="s">
        <v>701</v>
      </c>
      <c r="F719" s="1269" t="s">
        <v>778</v>
      </c>
      <c r="G719" s="1267">
        <f>IF(ISNUMBER('EU1 ExtraEU Trade'!E27),IF('EU1 ExtraEU Trade'!E27="","",'EU1 ExtraEU Trade'!E27),"")</f>
        <v>114408</v>
      </c>
      <c r="H719" s="1265" t="str">
        <f>IF('EU1 ExtraEU Trade'!M27="","",'EU1 ExtraEU Trade'!M27)</f>
        <v/>
      </c>
    </row>
    <row r="720" spans="1:8" x14ac:dyDescent="0.2">
      <c r="A720" s="1267" t="str">
        <f>Cover!$G$25</f>
        <v>NO</v>
      </c>
      <c r="B720" s="1269" t="s">
        <v>781</v>
      </c>
      <c r="C720" s="1269">
        <f>Cover!G$27-1</f>
        <v>2019</v>
      </c>
      <c r="D720" s="1269" t="s">
        <v>710</v>
      </c>
      <c r="E720" s="1263" t="s">
        <v>745</v>
      </c>
      <c r="F720" s="1269" t="s">
        <v>778</v>
      </c>
      <c r="G720" s="1267">
        <f>IF(ISNUMBER('EU1 ExtraEU Trade'!E28),IF('EU1 ExtraEU Trade'!E28="","",'EU1 ExtraEU Trade'!E28),"")</f>
        <v>16908</v>
      </c>
      <c r="H720" s="1265" t="str">
        <f>IF('EU1 ExtraEU Trade'!M28="","",'EU1 ExtraEU Trade'!M28)</f>
        <v/>
      </c>
    </row>
    <row r="721" spans="1:8" x14ac:dyDescent="0.2">
      <c r="A721" s="1267" t="str">
        <f>Cover!$G$25</f>
        <v>NO</v>
      </c>
      <c r="B721" s="1269" t="s">
        <v>781</v>
      </c>
      <c r="C721" s="1269">
        <f>Cover!G$27-1</f>
        <v>2019</v>
      </c>
      <c r="D721" s="1269" t="s">
        <v>710</v>
      </c>
      <c r="E721" s="1263" t="s">
        <v>749</v>
      </c>
      <c r="F721" s="1269" t="s">
        <v>778</v>
      </c>
      <c r="G721" s="1267">
        <f>IF(ISNUMBER('EU1 ExtraEU Trade'!E29),IF('EU1 ExtraEU Trade'!E29="","",'EU1 ExtraEU Trade'!E29),"")</f>
        <v>97500</v>
      </c>
      <c r="H721" s="1265" t="str">
        <f>IF('EU1 ExtraEU Trade'!M29="","",'EU1 ExtraEU Trade'!M29)</f>
        <v/>
      </c>
    </row>
    <row r="722" spans="1:8" x14ac:dyDescent="0.2">
      <c r="A722" s="1267" t="str">
        <f>Cover!$G$25</f>
        <v>NO</v>
      </c>
      <c r="B722" s="1269" t="s">
        <v>781</v>
      </c>
      <c r="C722" s="1269">
        <f>Cover!G$27-1</f>
        <v>2019</v>
      </c>
      <c r="D722" s="1269" t="s">
        <v>710</v>
      </c>
      <c r="E722" s="1263" t="s">
        <v>758</v>
      </c>
      <c r="F722" s="1269" t="s">
        <v>778</v>
      </c>
      <c r="G722" s="1267">
        <f>IF(ISNUMBER('EU1 ExtraEU Trade'!E30),IF('EU1 ExtraEU Trade'!E30="","",'EU1 ExtraEU Trade'!E30),"")</f>
        <v>15338</v>
      </c>
      <c r="H722" s="1265" t="str">
        <f>IF('EU1 ExtraEU Trade'!M30="","",'EU1 ExtraEU Trade'!M30)</f>
        <v/>
      </c>
    </row>
    <row r="723" spans="1:8" x14ac:dyDescent="0.2">
      <c r="A723" s="1267" t="str">
        <f>Cover!$G$25</f>
        <v>NO</v>
      </c>
      <c r="B723" s="1269" t="s">
        <v>781</v>
      </c>
      <c r="C723" s="1269">
        <f>Cover!G$27-1</f>
        <v>2019</v>
      </c>
      <c r="D723" s="1269" t="s">
        <v>711</v>
      </c>
      <c r="E723" s="1263" t="s">
        <v>701</v>
      </c>
      <c r="F723" s="1269" t="s">
        <v>778</v>
      </c>
      <c r="G723" s="1267">
        <f>IF(ISNUMBER('EU1 ExtraEU Trade'!E31),IF('EU1 ExtraEU Trade'!E31="","",'EU1 ExtraEU Trade'!E31),"")</f>
        <v>1054</v>
      </c>
      <c r="H723" s="1265" t="str">
        <f>IF('EU1 ExtraEU Trade'!M31="","",'EU1 ExtraEU Trade'!M31)</f>
        <v/>
      </c>
    </row>
    <row r="724" spans="1:8" x14ac:dyDescent="0.2">
      <c r="A724" s="1267" t="str">
        <f>Cover!$G$25</f>
        <v>NO</v>
      </c>
      <c r="B724" s="1269" t="s">
        <v>781</v>
      </c>
      <c r="C724" s="1269">
        <f>Cover!G$27-1</f>
        <v>2019</v>
      </c>
      <c r="D724" s="1269" t="s">
        <v>711</v>
      </c>
      <c r="E724" s="1263" t="s">
        <v>745</v>
      </c>
      <c r="F724" s="1269" t="s">
        <v>778</v>
      </c>
      <c r="G724" s="1267">
        <f>IF(ISNUMBER('EU1 ExtraEU Trade'!E32),IF('EU1 ExtraEU Trade'!E32="","",'EU1 ExtraEU Trade'!E32),"")</f>
        <v>388</v>
      </c>
      <c r="H724" s="1265" t="str">
        <f>IF('EU1 ExtraEU Trade'!M32="","",'EU1 ExtraEU Trade'!M32)</f>
        <v/>
      </c>
    </row>
    <row r="725" spans="1:8" x14ac:dyDescent="0.2">
      <c r="A725" s="1267" t="str">
        <f>Cover!$G$25</f>
        <v>NO</v>
      </c>
      <c r="B725" s="1269" t="s">
        <v>781</v>
      </c>
      <c r="C725" s="1269">
        <f>Cover!G$27-1</f>
        <v>2019</v>
      </c>
      <c r="D725" s="1269" t="s">
        <v>711</v>
      </c>
      <c r="E725" s="1263" t="s">
        <v>749</v>
      </c>
      <c r="F725" s="1269" t="s">
        <v>778</v>
      </c>
      <c r="G725" s="1267">
        <f>IF(ISNUMBER('EU1 ExtraEU Trade'!E33),IF('EU1 ExtraEU Trade'!E33="","",'EU1 ExtraEU Trade'!E33),"")</f>
        <v>665</v>
      </c>
      <c r="H725" s="1265" t="str">
        <f>IF('EU1 ExtraEU Trade'!M33="","",'EU1 ExtraEU Trade'!M33)</f>
        <v/>
      </c>
    </row>
    <row r="726" spans="1:8" x14ac:dyDescent="0.2">
      <c r="A726" s="1267" t="str">
        <f>Cover!$G$25</f>
        <v>NO</v>
      </c>
      <c r="B726" s="1269" t="s">
        <v>781</v>
      </c>
      <c r="C726" s="1269">
        <f>Cover!G$27-1</f>
        <v>2019</v>
      </c>
      <c r="D726" s="1269" t="s">
        <v>711</v>
      </c>
      <c r="E726" s="1263" t="s">
        <v>758</v>
      </c>
      <c r="F726" s="1269" t="s">
        <v>778</v>
      </c>
      <c r="G726" s="1267">
        <f>IF(ISNUMBER('EU1 ExtraEU Trade'!E34),IF('EU1 ExtraEU Trade'!E34="","",'EU1 ExtraEU Trade'!E34),"")</f>
        <v>0</v>
      </c>
      <c r="H726" s="1265" t="str">
        <f>IF('EU1 ExtraEU Trade'!M34="","",'EU1 ExtraEU Trade'!M34)</f>
        <v/>
      </c>
    </row>
    <row r="727" spans="1:8" x14ac:dyDescent="0.2">
      <c r="A727" s="1267" t="str">
        <f>Cover!$G$25</f>
        <v>NO</v>
      </c>
      <c r="B727" s="1269" t="s">
        <v>781</v>
      </c>
      <c r="C727" s="1269">
        <f>Cover!G$27-1</f>
        <v>2019</v>
      </c>
      <c r="D727" s="1269" t="s">
        <v>712</v>
      </c>
      <c r="E727" s="1263" t="s">
        <v>701</v>
      </c>
      <c r="F727" s="1269" t="s">
        <v>778</v>
      </c>
      <c r="G727" s="1267">
        <f>IF(ISNUMBER('EU1 ExtraEU Trade'!E35),IF('EU1 ExtraEU Trade'!E35="","",'EU1 ExtraEU Trade'!E35),"")</f>
        <v>335402</v>
      </c>
      <c r="H727" s="1265" t="str">
        <f>IF('EU1 ExtraEU Trade'!M35="","",'EU1 ExtraEU Trade'!M35)</f>
        <v/>
      </c>
    </row>
    <row r="728" spans="1:8" x14ac:dyDescent="0.2">
      <c r="A728" s="1267" t="str">
        <f>Cover!$G$25</f>
        <v>NO</v>
      </c>
      <c r="B728" s="1269" t="s">
        <v>781</v>
      </c>
      <c r="C728" s="1269">
        <f>Cover!G$27-1</f>
        <v>2019</v>
      </c>
      <c r="D728" s="1269" t="s">
        <v>713</v>
      </c>
      <c r="E728" s="1263" t="s">
        <v>701</v>
      </c>
      <c r="F728" s="1269" t="s">
        <v>778</v>
      </c>
      <c r="G728" s="1267">
        <f>IF(ISNUMBER('EU1 ExtraEU Trade'!E36),IF('EU1 ExtraEU Trade'!E36="","",'EU1 ExtraEU Trade'!E36),"")</f>
        <v>276146</v>
      </c>
      <c r="H728" s="1265" t="str">
        <f>IF('EU1 ExtraEU Trade'!M36="","",'EU1 ExtraEU Trade'!M36)</f>
        <v/>
      </c>
    </row>
    <row r="729" spans="1:8" x14ac:dyDescent="0.2">
      <c r="A729" s="1267" t="str">
        <f>Cover!$G$25</f>
        <v>NO</v>
      </c>
      <c r="B729" s="1269" t="s">
        <v>781</v>
      </c>
      <c r="C729" s="1269">
        <f>Cover!G$27-1</f>
        <v>2019</v>
      </c>
      <c r="D729" s="1269" t="s">
        <v>713</v>
      </c>
      <c r="E729" s="1263" t="s">
        <v>745</v>
      </c>
      <c r="F729" s="1269" t="s">
        <v>778</v>
      </c>
      <c r="G729" s="1267">
        <f>IF(ISNUMBER('EU1 ExtraEU Trade'!E37),IF('EU1 ExtraEU Trade'!E37="","",'EU1 ExtraEU Trade'!E37),"")</f>
        <v>85804</v>
      </c>
      <c r="H729" s="1265" t="str">
        <f>IF('EU1 ExtraEU Trade'!M37="","",'EU1 ExtraEU Trade'!M37)</f>
        <v/>
      </c>
    </row>
    <row r="730" spans="1:8" x14ac:dyDescent="0.2">
      <c r="A730" s="1267" t="str">
        <f>Cover!$G$25</f>
        <v>NO</v>
      </c>
      <c r="B730" s="1269" t="s">
        <v>781</v>
      </c>
      <c r="C730" s="1269">
        <f>Cover!G$27-1</f>
        <v>2019</v>
      </c>
      <c r="D730" s="1269" t="s">
        <v>713</v>
      </c>
      <c r="E730" s="1263" t="s">
        <v>749</v>
      </c>
      <c r="F730" s="1269" t="s">
        <v>778</v>
      </c>
      <c r="G730" s="1267">
        <f>IF(ISNUMBER('EU1 ExtraEU Trade'!E38),IF('EU1 ExtraEU Trade'!E38="","",'EU1 ExtraEU Trade'!E38),"")</f>
        <v>190342</v>
      </c>
      <c r="H730" s="1265" t="str">
        <f>IF('EU1 ExtraEU Trade'!M38="","",'EU1 ExtraEU Trade'!M38)</f>
        <v/>
      </c>
    </row>
    <row r="731" spans="1:8" x14ac:dyDescent="0.2">
      <c r="A731" s="1267" t="str">
        <f>Cover!$G$25</f>
        <v>NO</v>
      </c>
      <c r="B731" s="1269" t="s">
        <v>781</v>
      </c>
      <c r="C731" s="1269">
        <f>Cover!G$27-1</f>
        <v>2019</v>
      </c>
      <c r="D731" s="1269" t="s">
        <v>713</v>
      </c>
      <c r="E731" s="1263" t="s">
        <v>758</v>
      </c>
      <c r="F731" s="1269" t="s">
        <v>778</v>
      </c>
      <c r="G731" s="1267">
        <f>IF(ISNUMBER('EU1 ExtraEU Trade'!E39),IF('EU1 ExtraEU Trade'!E39="","",'EU1 ExtraEU Trade'!E39),"")</f>
        <v>48274</v>
      </c>
      <c r="H731" s="1265" t="str">
        <f>IF('EU1 ExtraEU Trade'!M39="","",'EU1 ExtraEU Trade'!M39)</f>
        <v/>
      </c>
    </row>
    <row r="732" spans="1:8" x14ac:dyDescent="0.2">
      <c r="A732" s="1267" t="str">
        <f>Cover!$G$25</f>
        <v>NO</v>
      </c>
      <c r="B732" s="1269" t="s">
        <v>781</v>
      </c>
      <c r="C732" s="1269">
        <f>Cover!G$27-1</f>
        <v>2019</v>
      </c>
      <c r="D732" s="1269" t="s">
        <v>714</v>
      </c>
      <c r="E732" s="1263" t="s">
        <v>701</v>
      </c>
      <c r="F732" s="1269" t="s">
        <v>778</v>
      </c>
      <c r="G732" s="1267">
        <f>IF(ISNUMBER('EU1 ExtraEU Trade'!E40),IF('EU1 ExtraEU Trade'!E40="","",'EU1 ExtraEU Trade'!E40),"")</f>
        <v>6355</v>
      </c>
      <c r="H732" s="1265" t="str">
        <f>IF('EU1 ExtraEU Trade'!M40="","",'EU1 ExtraEU Trade'!M40)</f>
        <v/>
      </c>
    </row>
    <row r="733" spans="1:8" x14ac:dyDescent="0.2">
      <c r="A733" s="1267" t="str">
        <f>Cover!$G$25</f>
        <v>NO</v>
      </c>
      <c r="B733" s="1269" t="s">
        <v>781</v>
      </c>
      <c r="C733" s="1269">
        <f>Cover!G$27-1</f>
        <v>2019</v>
      </c>
      <c r="D733" s="1269" t="s">
        <v>715</v>
      </c>
      <c r="E733" s="1263" t="s">
        <v>701</v>
      </c>
      <c r="F733" s="1269" t="s">
        <v>778</v>
      </c>
      <c r="G733" s="1267">
        <f>IF(ISNUMBER('EU1 ExtraEU Trade'!E41),IF('EU1 ExtraEU Trade'!E41="","",'EU1 ExtraEU Trade'!E41),"")</f>
        <v>2787</v>
      </c>
      <c r="H733" s="1265" t="str">
        <f>IF('EU1 ExtraEU Trade'!M41="","",'EU1 ExtraEU Trade'!M41)</f>
        <v/>
      </c>
    </row>
    <row r="734" spans="1:8" x14ac:dyDescent="0.2">
      <c r="A734" s="1267" t="str">
        <f>Cover!$G$25</f>
        <v>NO</v>
      </c>
      <c r="B734" s="1269" t="s">
        <v>781</v>
      </c>
      <c r="C734" s="1269">
        <f>Cover!G$27-1</f>
        <v>2019</v>
      </c>
      <c r="D734" s="1269" t="s">
        <v>716</v>
      </c>
      <c r="E734" s="1263" t="s">
        <v>701</v>
      </c>
      <c r="F734" s="1269" t="s">
        <v>778</v>
      </c>
      <c r="G734" s="1267">
        <f>IF(ISNUMBER('EU1 ExtraEU Trade'!E42),IF('EU1 ExtraEU Trade'!E42="","",'EU1 ExtraEU Trade'!E42),"")</f>
        <v>52901</v>
      </c>
      <c r="H734" s="1265" t="str">
        <f>IF('EU1 ExtraEU Trade'!M42="","",'EU1 ExtraEU Trade'!M42)</f>
        <v/>
      </c>
    </row>
    <row r="735" spans="1:8" x14ac:dyDescent="0.2">
      <c r="A735" s="1267" t="str">
        <f>Cover!$G$25</f>
        <v>NO</v>
      </c>
      <c r="B735" s="1269" t="s">
        <v>781</v>
      </c>
      <c r="C735" s="1269">
        <f>Cover!G$27-1</f>
        <v>2019</v>
      </c>
      <c r="D735" s="1269" t="s">
        <v>717</v>
      </c>
      <c r="E735" s="1263" t="s">
        <v>701</v>
      </c>
      <c r="F735" s="1269" t="s">
        <v>778</v>
      </c>
      <c r="G735" s="1267">
        <f>IF(ISNUMBER('EU1 ExtraEU Trade'!E43),IF('EU1 ExtraEU Trade'!E43="","",'EU1 ExtraEU Trade'!E43),"")</f>
        <v>11799</v>
      </c>
      <c r="H735" s="1265" t="str">
        <f>IF('EU1 ExtraEU Trade'!M43="","",'EU1 ExtraEU Trade'!M43)</f>
        <v/>
      </c>
    </row>
    <row r="736" spans="1:8" x14ac:dyDescent="0.2">
      <c r="A736" s="1267" t="str">
        <f>Cover!$G$25</f>
        <v>NO</v>
      </c>
      <c r="B736" s="1269" t="s">
        <v>781</v>
      </c>
      <c r="C736" s="1269">
        <f>Cover!G$27-1</f>
        <v>2019</v>
      </c>
      <c r="D736" s="1269" t="s">
        <v>718</v>
      </c>
      <c r="E736" s="1263" t="s">
        <v>701</v>
      </c>
      <c r="F736" s="1269" t="s">
        <v>778</v>
      </c>
      <c r="G736" s="1267">
        <f>IF(ISNUMBER('EU1 ExtraEU Trade'!E44),IF('EU1 ExtraEU Trade'!E44="","",'EU1 ExtraEU Trade'!E44),"")</f>
        <v>41033</v>
      </c>
      <c r="H736" s="1265" t="str">
        <f>IF('EU1 ExtraEU Trade'!M44="","",'EU1 ExtraEU Trade'!M44)</f>
        <v/>
      </c>
    </row>
    <row r="737" spans="1:8" x14ac:dyDescent="0.2">
      <c r="A737" s="1267" t="str">
        <f>Cover!$G$25</f>
        <v>NO</v>
      </c>
      <c r="B737" s="1269" t="s">
        <v>781</v>
      </c>
      <c r="C737" s="1269">
        <f>Cover!G$27-1</f>
        <v>2019</v>
      </c>
      <c r="D737" s="1269" t="s">
        <v>719</v>
      </c>
      <c r="E737" s="1263" t="s">
        <v>701</v>
      </c>
      <c r="F737" s="1269" t="s">
        <v>778</v>
      </c>
      <c r="G737" s="1267">
        <f>IF(ISNUMBER('EU1 ExtraEU Trade'!E45),IF('EU1 ExtraEU Trade'!E45="","",'EU1 ExtraEU Trade'!E45),"")</f>
        <v>68</v>
      </c>
      <c r="H737" s="1265" t="str">
        <f>IF('EU1 ExtraEU Trade'!M45="","",'EU1 ExtraEU Trade'!M45)</f>
        <v/>
      </c>
    </row>
    <row r="738" spans="1:8" x14ac:dyDescent="0.2">
      <c r="A738" s="1267" t="str">
        <f>Cover!$G$25</f>
        <v>NO</v>
      </c>
      <c r="B738" s="1269" t="s">
        <v>781</v>
      </c>
      <c r="C738" s="1269">
        <f>Cover!G$27-1</f>
        <v>2019</v>
      </c>
      <c r="D738" s="1269" t="s">
        <v>720</v>
      </c>
      <c r="E738" s="1263" t="s">
        <v>701</v>
      </c>
      <c r="F738" s="1269" t="s">
        <v>778</v>
      </c>
      <c r="G738" s="1267">
        <f>IF(ISNUMBER('EU1 ExtraEU Trade'!E46),IF('EU1 ExtraEU Trade'!E46="","",'EU1 ExtraEU Trade'!E46),"")</f>
        <v>58681</v>
      </c>
      <c r="H738" s="1265" t="str">
        <f>IF('EU1 ExtraEU Trade'!M46="","",'EU1 ExtraEU Trade'!M46)</f>
        <v/>
      </c>
    </row>
    <row r="739" spans="1:8" x14ac:dyDescent="0.2">
      <c r="A739" s="1267" t="str">
        <f>Cover!$G$25</f>
        <v>NO</v>
      </c>
      <c r="B739" s="1269" t="s">
        <v>781</v>
      </c>
      <c r="C739" s="1269">
        <f>Cover!G$27-1</f>
        <v>2019</v>
      </c>
      <c r="D739" s="1269" t="s">
        <v>721</v>
      </c>
      <c r="E739" s="1263" t="s">
        <v>701</v>
      </c>
      <c r="F739" s="1269" t="s">
        <v>778</v>
      </c>
      <c r="G739" s="1267">
        <f>IF(ISNUMBER('EU1 ExtraEU Trade'!E47),IF('EU1 ExtraEU Trade'!E47="","",'EU1 ExtraEU Trade'!E47),"")</f>
        <v>144</v>
      </c>
      <c r="H739" s="1265" t="str">
        <f>IF('EU1 ExtraEU Trade'!M47="","",'EU1 ExtraEU Trade'!M47)</f>
        <v/>
      </c>
    </row>
    <row r="740" spans="1:8" x14ac:dyDescent="0.2">
      <c r="A740" s="1267" t="str">
        <f>Cover!$G$25</f>
        <v>NO</v>
      </c>
      <c r="B740" s="1269" t="s">
        <v>781</v>
      </c>
      <c r="C740" s="1269">
        <f>Cover!G$27-1</f>
        <v>2019</v>
      </c>
      <c r="D740" s="1269" t="s">
        <v>722</v>
      </c>
      <c r="E740" s="1263" t="s">
        <v>701</v>
      </c>
      <c r="F740" s="1269" t="s">
        <v>778</v>
      </c>
      <c r="G740" s="1267">
        <f>IF(ISNUMBER('EU1 ExtraEU Trade'!E48),IF('EU1 ExtraEU Trade'!E48="","",'EU1 ExtraEU Trade'!E48),"")</f>
        <v>58086</v>
      </c>
      <c r="H740" s="1265" t="str">
        <f>IF('EU1 ExtraEU Trade'!M48="","",'EU1 ExtraEU Trade'!M48)</f>
        <v/>
      </c>
    </row>
    <row r="741" spans="1:8" x14ac:dyDescent="0.2">
      <c r="A741" s="1267" t="str">
        <f>Cover!$G$25</f>
        <v>NO</v>
      </c>
      <c r="B741" s="1269" t="s">
        <v>781</v>
      </c>
      <c r="C741" s="1269">
        <f>Cover!G$27-1</f>
        <v>2019</v>
      </c>
      <c r="D741" s="1269" t="s">
        <v>723</v>
      </c>
      <c r="E741" s="1263" t="s">
        <v>701</v>
      </c>
      <c r="F741" s="1269" t="s">
        <v>778</v>
      </c>
      <c r="G741" s="1267">
        <f>IF(ISNUMBER('EU1 ExtraEU Trade'!E49),IF('EU1 ExtraEU Trade'!E49="","",'EU1 ExtraEU Trade'!E49),"")</f>
        <v>57368</v>
      </c>
      <c r="H741" s="1265" t="str">
        <f>IF('EU1 ExtraEU Trade'!M49="","",'EU1 ExtraEU Trade'!M49)</f>
        <v/>
      </c>
    </row>
    <row r="742" spans="1:8" x14ac:dyDescent="0.2">
      <c r="A742" s="1267" t="str">
        <f>Cover!$G$25</f>
        <v>NO</v>
      </c>
      <c r="B742" s="1269" t="s">
        <v>781</v>
      </c>
      <c r="C742" s="1269">
        <f>Cover!G$27-1</f>
        <v>2019</v>
      </c>
      <c r="D742" s="1269" t="s">
        <v>724</v>
      </c>
      <c r="E742" s="1263" t="s">
        <v>701</v>
      </c>
      <c r="F742" s="1269" t="s">
        <v>778</v>
      </c>
      <c r="G742" s="1267">
        <f>IF(ISNUMBER('EU1 ExtraEU Trade'!E50),IF('EU1 ExtraEU Trade'!E50="","",'EU1 ExtraEU Trade'!E50),"")</f>
        <v>57365</v>
      </c>
      <c r="H742" s="1265" t="str">
        <f>IF('EU1 ExtraEU Trade'!M50="","",'EU1 ExtraEU Trade'!M50)</f>
        <v/>
      </c>
    </row>
    <row r="743" spans="1:8" x14ac:dyDescent="0.2">
      <c r="A743" s="1267" t="str">
        <f>Cover!$G$25</f>
        <v>NO</v>
      </c>
      <c r="B743" s="1269" t="s">
        <v>781</v>
      </c>
      <c r="C743" s="1269">
        <f>Cover!G$27-1</f>
        <v>2019</v>
      </c>
      <c r="D743" s="1269" t="s">
        <v>725</v>
      </c>
      <c r="E743" s="1263" t="s">
        <v>701</v>
      </c>
      <c r="F743" s="1269" t="s">
        <v>778</v>
      </c>
      <c r="G743" s="1267">
        <f>IF(ISNUMBER('EU1 ExtraEU Trade'!E51),IF('EU1 ExtraEU Trade'!E51="","",'EU1 ExtraEU Trade'!E51),"")</f>
        <v>719</v>
      </c>
      <c r="H743" s="1265" t="str">
        <f>IF('EU1 ExtraEU Trade'!M51="","",'EU1 ExtraEU Trade'!M51)</f>
        <v/>
      </c>
    </row>
    <row r="744" spans="1:8" x14ac:dyDescent="0.2">
      <c r="A744" s="1267" t="str">
        <f>Cover!$G$25</f>
        <v>NO</v>
      </c>
      <c r="B744" s="1269" t="s">
        <v>781</v>
      </c>
      <c r="C744" s="1269">
        <f>Cover!G$27-1</f>
        <v>2019</v>
      </c>
      <c r="D744" s="1269" t="s">
        <v>726</v>
      </c>
      <c r="E744" s="1263" t="s">
        <v>701</v>
      </c>
      <c r="F744" s="1269" t="s">
        <v>778</v>
      </c>
      <c r="G744" s="1267">
        <f>IF(ISNUMBER('EU1 ExtraEU Trade'!E52),IF('EU1 ExtraEU Trade'!E52="","",'EU1 ExtraEU Trade'!E52),"")</f>
        <v>450</v>
      </c>
      <c r="H744" s="1265" t="str">
        <f>IF('EU1 ExtraEU Trade'!M52="","",'EU1 ExtraEU Trade'!M52)</f>
        <v/>
      </c>
    </row>
    <row r="745" spans="1:8" x14ac:dyDescent="0.2">
      <c r="A745" s="1267" t="str">
        <f>Cover!$G$25</f>
        <v>NO</v>
      </c>
      <c r="B745" s="1269" t="s">
        <v>781</v>
      </c>
      <c r="C745" s="1269">
        <f>Cover!G$27-1</f>
        <v>2019</v>
      </c>
      <c r="D745" s="1269" t="s">
        <v>727</v>
      </c>
      <c r="E745" s="1263" t="s">
        <v>701</v>
      </c>
      <c r="F745" s="1269" t="s">
        <v>778</v>
      </c>
      <c r="G745" s="1267">
        <f>IF(ISNUMBER('EU1 ExtraEU Trade'!E53),IF('EU1 ExtraEU Trade'!E53="","",'EU1 ExtraEU Trade'!E53),"")</f>
        <v>1372</v>
      </c>
      <c r="H745" s="1265" t="str">
        <f>IF('EU1 ExtraEU Trade'!M53="","",'EU1 ExtraEU Trade'!M53)</f>
        <v/>
      </c>
    </row>
    <row r="746" spans="1:8" x14ac:dyDescent="0.2">
      <c r="A746" s="1267" t="str">
        <f>Cover!$G$25</f>
        <v>NO</v>
      </c>
      <c r="B746" s="1269" t="s">
        <v>781</v>
      </c>
      <c r="C746" s="1269">
        <f>Cover!G$27-1</f>
        <v>2019</v>
      </c>
      <c r="D746" s="1269" t="s">
        <v>728</v>
      </c>
      <c r="E746" s="1263" t="s">
        <v>701</v>
      </c>
      <c r="F746" s="1269" t="s">
        <v>778</v>
      </c>
      <c r="G746" s="1267">
        <f>IF(ISNUMBER('EU1 ExtraEU Trade'!E54),IF('EU1 ExtraEU Trade'!E54="","",'EU1 ExtraEU Trade'!E54),"")</f>
        <v>1111</v>
      </c>
      <c r="H746" s="1265" t="str">
        <f>IF('EU1 ExtraEU Trade'!M54="","",'EU1 ExtraEU Trade'!M54)</f>
        <v/>
      </c>
    </row>
    <row r="747" spans="1:8" x14ac:dyDescent="0.2">
      <c r="A747" s="1267" t="str">
        <f>Cover!$G$25</f>
        <v>NO</v>
      </c>
      <c r="B747" s="1269" t="s">
        <v>781</v>
      </c>
      <c r="C747" s="1269">
        <f>Cover!G$27-1</f>
        <v>2019</v>
      </c>
      <c r="D747" s="1269" t="s">
        <v>729</v>
      </c>
      <c r="E747" s="1263" t="s">
        <v>701</v>
      </c>
      <c r="F747" s="1269" t="s">
        <v>778</v>
      </c>
      <c r="G747" s="1267">
        <f>IF(ISNUMBER('EU1 ExtraEU Trade'!E55),IF('EU1 ExtraEU Trade'!E55="","",'EU1 ExtraEU Trade'!E55),"")</f>
        <v>261</v>
      </c>
      <c r="H747" s="1265" t="str">
        <f>IF('EU1 ExtraEU Trade'!M55="","",'EU1 ExtraEU Trade'!M55)</f>
        <v/>
      </c>
    </row>
    <row r="748" spans="1:8" x14ac:dyDescent="0.2">
      <c r="A748" s="1267" t="str">
        <f>Cover!$G$25</f>
        <v>NO</v>
      </c>
      <c r="B748" s="1269" t="s">
        <v>781</v>
      </c>
      <c r="C748" s="1269">
        <f>Cover!G$27-1</f>
        <v>2019</v>
      </c>
      <c r="D748" s="1269" t="s">
        <v>730</v>
      </c>
      <c r="E748" s="1263" t="s">
        <v>701</v>
      </c>
      <c r="F748" s="1269" t="s">
        <v>778</v>
      </c>
      <c r="G748" s="1267">
        <f>IF(ISNUMBER('EU1 ExtraEU Trade'!E56),IF('EU1 ExtraEU Trade'!E56="","",'EU1 ExtraEU Trade'!E56),"")</f>
        <v>46</v>
      </c>
      <c r="H748" s="1265" t="str">
        <f>IF('EU1 ExtraEU Trade'!M56="","",'EU1 ExtraEU Trade'!M56)</f>
        <v/>
      </c>
    </row>
    <row r="749" spans="1:8" x14ac:dyDescent="0.2">
      <c r="A749" s="1267" t="str">
        <f>Cover!$G$25</f>
        <v>NO</v>
      </c>
      <c r="B749" s="1269" t="s">
        <v>781</v>
      </c>
      <c r="C749" s="1269">
        <f>Cover!G$27-1</f>
        <v>2019</v>
      </c>
      <c r="D749" s="1269" t="s">
        <v>731</v>
      </c>
      <c r="E749" s="1263" t="s">
        <v>701</v>
      </c>
      <c r="F749" s="1269" t="s">
        <v>778</v>
      </c>
      <c r="G749" s="1267">
        <f>IF(ISNUMBER('EU1 ExtraEU Trade'!E57),IF('EU1 ExtraEU Trade'!E57="","",'EU1 ExtraEU Trade'!E57),"")</f>
        <v>68837</v>
      </c>
      <c r="H749" s="1265" t="str">
        <f>IF('EU1 ExtraEU Trade'!M57="","",'EU1 ExtraEU Trade'!M57)</f>
        <v/>
      </c>
    </row>
    <row r="750" spans="1:8" x14ac:dyDescent="0.2">
      <c r="A750" s="1267" t="str">
        <f>Cover!$G$25</f>
        <v>NO</v>
      </c>
      <c r="B750" s="1269" t="s">
        <v>781</v>
      </c>
      <c r="C750" s="1269">
        <f>Cover!G$27-1</f>
        <v>2019</v>
      </c>
      <c r="D750" s="1269" t="s">
        <v>732</v>
      </c>
      <c r="E750" s="1263" t="s">
        <v>701</v>
      </c>
      <c r="F750" s="1269" t="s">
        <v>778</v>
      </c>
      <c r="G750" s="1267">
        <f>IF(ISNUMBER('EU1 ExtraEU Trade'!E58),IF('EU1 ExtraEU Trade'!E58="","",'EU1 ExtraEU Trade'!E58),"")</f>
        <v>18685</v>
      </c>
      <c r="H750" s="1265" t="str">
        <f>IF('EU1 ExtraEU Trade'!M58="","",'EU1 ExtraEU Trade'!M58)</f>
        <v/>
      </c>
    </row>
    <row r="751" spans="1:8" x14ac:dyDescent="0.2">
      <c r="A751" s="1267" t="str">
        <f>Cover!$G$25</f>
        <v>NO</v>
      </c>
      <c r="B751" s="1269" t="s">
        <v>781</v>
      </c>
      <c r="C751" s="1269">
        <f>Cover!G$27-1</f>
        <v>2019</v>
      </c>
      <c r="D751" s="1269" t="s">
        <v>733</v>
      </c>
      <c r="E751" s="1263" t="s">
        <v>701</v>
      </c>
      <c r="F751" s="1269" t="s">
        <v>778</v>
      </c>
      <c r="G751" s="1267">
        <f>IF(ISNUMBER('EU1 ExtraEU Trade'!E59),IF('EU1 ExtraEU Trade'!E59="","",'EU1 ExtraEU Trade'!E59),"")</f>
        <v>201</v>
      </c>
      <c r="H751" s="1265" t="str">
        <f>IF('EU1 ExtraEU Trade'!M59="","",'EU1 ExtraEU Trade'!M59)</f>
        <v/>
      </c>
    </row>
    <row r="752" spans="1:8" x14ac:dyDescent="0.2">
      <c r="A752" s="1267" t="str">
        <f>Cover!$G$25</f>
        <v>NO</v>
      </c>
      <c r="B752" s="1269" t="s">
        <v>781</v>
      </c>
      <c r="C752" s="1269">
        <f>Cover!G$27-1</f>
        <v>2019</v>
      </c>
      <c r="D752" s="1269" t="s">
        <v>734</v>
      </c>
      <c r="E752" s="1263" t="s">
        <v>701</v>
      </c>
      <c r="F752" s="1269" t="s">
        <v>778</v>
      </c>
      <c r="G752" s="1267">
        <f>IF(ISNUMBER('EU1 ExtraEU Trade'!E60),IF('EU1 ExtraEU Trade'!E60="","",'EU1 ExtraEU Trade'!E60),"")</f>
        <v>2659</v>
      </c>
      <c r="H752" s="1265" t="str">
        <f>IF('EU1 ExtraEU Trade'!M60="","",'EU1 ExtraEU Trade'!M60)</f>
        <v/>
      </c>
    </row>
    <row r="753" spans="1:8" x14ac:dyDescent="0.2">
      <c r="A753" s="1267" t="str">
        <f>Cover!$G$25</f>
        <v>NO</v>
      </c>
      <c r="B753" s="1269" t="s">
        <v>781</v>
      </c>
      <c r="C753" s="1269">
        <f>Cover!G$27-1</f>
        <v>2019</v>
      </c>
      <c r="D753" s="1269" t="s">
        <v>735</v>
      </c>
      <c r="E753" s="1263" t="s">
        <v>701</v>
      </c>
      <c r="F753" s="1269" t="s">
        <v>778</v>
      </c>
      <c r="G753" s="1267">
        <f>IF(ISNUMBER('EU1 ExtraEU Trade'!E61),IF('EU1 ExtraEU Trade'!E61="","",'EU1 ExtraEU Trade'!E61),"")</f>
        <v>4006</v>
      </c>
      <c r="H753" s="1265" t="str">
        <f>IF('EU1 ExtraEU Trade'!M61="","",'EU1 ExtraEU Trade'!M61)</f>
        <v/>
      </c>
    </row>
    <row r="754" spans="1:8" x14ac:dyDescent="0.2">
      <c r="A754" s="1267" t="str">
        <f>Cover!$G$25</f>
        <v>NO</v>
      </c>
      <c r="B754" s="1269" t="s">
        <v>781</v>
      </c>
      <c r="C754" s="1269">
        <f>Cover!G$27-1</f>
        <v>2019</v>
      </c>
      <c r="D754" s="1269" t="s">
        <v>736</v>
      </c>
      <c r="E754" s="1263" t="s">
        <v>701</v>
      </c>
      <c r="F754" s="1269" t="s">
        <v>778</v>
      </c>
      <c r="G754" s="1267">
        <f>IF(ISNUMBER('EU1 ExtraEU Trade'!E62),IF('EU1 ExtraEU Trade'!E62="","",'EU1 ExtraEU Trade'!E62),"")</f>
        <v>11819</v>
      </c>
      <c r="H754" s="1265" t="str">
        <f>IF('EU1 ExtraEU Trade'!M62="","",'EU1 ExtraEU Trade'!M62)</f>
        <v/>
      </c>
    </row>
    <row r="755" spans="1:8" x14ac:dyDescent="0.2">
      <c r="A755" s="1267" t="str">
        <f>Cover!$G$25</f>
        <v>NO</v>
      </c>
      <c r="B755" s="1269" t="s">
        <v>781</v>
      </c>
      <c r="C755" s="1269">
        <f>Cover!G$27-1</f>
        <v>2019</v>
      </c>
      <c r="D755" s="1269" t="s">
        <v>737</v>
      </c>
      <c r="E755" s="1263" t="s">
        <v>701</v>
      </c>
      <c r="F755" s="1269" t="s">
        <v>778</v>
      </c>
      <c r="G755" s="1267">
        <f>IF(ISNUMBER('EU1 ExtraEU Trade'!E63),IF('EU1 ExtraEU Trade'!E63="","",'EU1 ExtraEU Trade'!E63),"")</f>
        <v>4684</v>
      </c>
      <c r="H755" s="1265" t="str">
        <f>IF('EU1 ExtraEU Trade'!M63="","",'EU1 ExtraEU Trade'!M63)</f>
        <v/>
      </c>
    </row>
    <row r="756" spans="1:8" x14ac:dyDescent="0.2">
      <c r="A756" s="1267" t="str">
        <f>Cover!$G$25</f>
        <v>NO</v>
      </c>
      <c r="B756" s="1269" t="s">
        <v>781</v>
      </c>
      <c r="C756" s="1269">
        <f>Cover!G$27-1</f>
        <v>2019</v>
      </c>
      <c r="D756" s="1269" t="s">
        <v>738</v>
      </c>
      <c r="E756" s="1263" t="s">
        <v>701</v>
      </c>
      <c r="F756" s="1269" t="s">
        <v>778</v>
      </c>
      <c r="G756" s="1267">
        <f>IF(ISNUMBER('EU1 ExtraEU Trade'!E64),IF('EU1 ExtraEU Trade'!E64="","",'EU1 ExtraEU Trade'!E64),"")</f>
        <v>35213</v>
      </c>
      <c r="H756" s="1265" t="str">
        <f>IF('EU1 ExtraEU Trade'!M64="","",'EU1 ExtraEU Trade'!M64)</f>
        <v/>
      </c>
    </row>
    <row r="757" spans="1:8" x14ac:dyDescent="0.2">
      <c r="A757" s="1267" t="str">
        <f>Cover!$G$25</f>
        <v>NO</v>
      </c>
      <c r="B757" s="1269" t="s">
        <v>781</v>
      </c>
      <c r="C757" s="1269">
        <f>Cover!G$27-1</f>
        <v>2019</v>
      </c>
      <c r="D757" s="1269" t="s">
        <v>739</v>
      </c>
      <c r="E757" s="1263" t="s">
        <v>701</v>
      </c>
      <c r="F757" s="1269" t="s">
        <v>778</v>
      </c>
      <c r="G757" s="1267">
        <f>IF(ISNUMBER('EU1 ExtraEU Trade'!E65),IF('EU1 ExtraEU Trade'!E65="","",'EU1 ExtraEU Trade'!E65),"")</f>
        <v>2479</v>
      </c>
      <c r="H757" s="1265" t="str">
        <f>IF('EU1 ExtraEU Trade'!M65="","",'EU1 ExtraEU Trade'!M65)</f>
        <v/>
      </c>
    </row>
    <row r="758" spans="1:8" x14ac:dyDescent="0.2">
      <c r="A758" s="1267" t="str">
        <f>Cover!$G$25</f>
        <v>NO</v>
      </c>
      <c r="B758" s="1269" t="s">
        <v>781</v>
      </c>
      <c r="C758" s="1269">
        <f>Cover!G$27-1</f>
        <v>2019</v>
      </c>
      <c r="D758" s="1269" t="s">
        <v>740</v>
      </c>
      <c r="E758" s="1263" t="s">
        <v>701</v>
      </c>
      <c r="F758" s="1269" t="s">
        <v>778</v>
      </c>
      <c r="G758" s="1267">
        <f>IF(ISNUMBER('EU1 ExtraEU Trade'!E66),IF('EU1 ExtraEU Trade'!E66="","",'EU1 ExtraEU Trade'!E66),"")</f>
        <v>25087</v>
      </c>
      <c r="H758" s="1265" t="str">
        <f>IF('EU1 ExtraEU Trade'!M66="","",'EU1 ExtraEU Trade'!M66)</f>
        <v/>
      </c>
    </row>
    <row r="759" spans="1:8" x14ac:dyDescent="0.2">
      <c r="A759" s="1267" t="str">
        <f>Cover!$G$25</f>
        <v>NO</v>
      </c>
      <c r="B759" s="1269" t="s">
        <v>781</v>
      </c>
      <c r="C759" s="1269">
        <f>Cover!G$27-1</f>
        <v>2019</v>
      </c>
      <c r="D759" s="1269" t="s">
        <v>741</v>
      </c>
      <c r="E759" s="1263" t="s">
        <v>701</v>
      </c>
      <c r="F759" s="1269" t="s">
        <v>778</v>
      </c>
      <c r="G759" s="1267">
        <f>IF(ISNUMBER('EU1 ExtraEU Trade'!E67),IF('EU1 ExtraEU Trade'!E67="","",'EU1 ExtraEU Trade'!E67),"")</f>
        <v>7287</v>
      </c>
      <c r="H759" s="1265" t="str">
        <f>IF('EU1 ExtraEU Trade'!M67="","",'EU1 ExtraEU Trade'!M67)</f>
        <v/>
      </c>
    </row>
    <row r="760" spans="1:8" x14ac:dyDescent="0.2">
      <c r="A760" s="1267" t="str">
        <f>Cover!$G$25</f>
        <v>NO</v>
      </c>
      <c r="B760" s="1269" t="s">
        <v>781</v>
      </c>
      <c r="C760" s="1269">
        <f>Cover!G$27-1</f>
        <v>2019</v>
      </c>
      <c r="D760" s="1269" t="s">
        <v>742</v>
      </c>
      <c r="E760" s="1263" t="s">
        <v>701</v>
      </c>
      <c r="F760" s="1269" t="s">
        <v>778</v>
      </c>
      <c r="G760" s="1267">
        <f>IF(ISNUMBER('EU1 ExtraEU Trade'!E68),IF('EU1 ExtraEU Trade'!E68="","",'EU1 ExtraEU Trade'!E68),"")</f>
        <v>360</v>
      </c>
      <c r="H760" s="1265" t="str">
        <f>IF('EU1 ExtraEU Trade'!M68="","",'EU1 ExtraEU Trade'!M68)</f>
        <v/>
      </c>
    </row>
    <row r="761" spans="1:8" x14ac:dyDescent="0.2">
      <c r="A761" s="1267" t="str">
        <f>Cover!$G$25</f>
        <v>NO</v>
      </c>
      <c r="B761" s="1269" t="s">
        <v>781</v>
      </c>
      <c r="C761" s="1269">
        <f>Cover!G$27-1</f>
        <v>2019</v>
      </c>
      <c r="D761" s="1269" t="s">
        <v>743</v>
      </c>
      <c r="E761" s="1263" t="s">
        <v>701</v>
      </c>
      <c r="F761" s="1269" t="s">
        <v>778</v>
      </c>
      <c r="G761" s="1267">
        <f>IF(ISNUMBER('EU1 ExtraEU Trade'!E69),IF('EU1 ExtraEU Trade'!E69="","",'EU1 ExtraEU Trade'!E69),"")</f>
        <v>10254</v>
      </c>
      <c r="H761" s="1265" t="str">
        <f>IF('EU1 ExtraEU Trade'!M69="","",'EU1 ExtraEU Trade'!M69)</f>
        <v/>
      </c>
    </row>
    <row r="762" spans="1:8" x14ac:dyDescent="0.2">
      <c r="A762" s="1267" t="str">
        <f>Cover!$G$25</f>
        <v>NO</v>
      </c>
      <c r="B762" s="1269" t="s">
        <v>781</v>
      </c>
      <c r="C762" s="1269">
        <f>Cover!G$27</f>
        <v>2020</v>
      </c>
      <c r="D762" s="1269" t="s">
        <v>689</v>
      </c>
      <c r="E762" s="1263" t="s">
        <v>701</v>
      </c>
      <c r="F762" s="1269" t="s">
        <v>777</v>
      </c>
      <c r="G762" s="1267">
        <f>IF(ISNUMBER('EU1 ExtraEU Trade'!F11),IF('EU1 ExtraEU Trade'!F11="","",'EU1 ExtraEU Trade'!F11),"")</f>
        <v>36.472999999999999</v>
      </c>
      <c r="H762" s="1265" t="str">
        <f>IF('EU1 ExtraEU Trade'!N11="","",'EU1 ExtraEU Trade'!N11)</f>
        <v/>
      </c>
    </row>
    <row r="763" spans="1:8" x14ac:dyDescent="0.2">
      <c r="A763" s="1267" t="str">
        <f>Cover!$G$25</f>
        <v>NO</v>
      </c>
      <c r="B763" s="1269" t="s">
        <v>781</v>
      </c>
      <c r="C763" s="1269">
        <f>Cover!G$27</f>
        <v>2020</v>
      </c>
      <c r="D763" s="1269" t="s">
        <v>690</v>
      </c>
      <c r="E763" s="1263" t="s">
        <v>701</v>
      </c>
      <c r="F763" s="1269" t="s">
        <v>777</v>
      </c>
      <c r="G763" s="1267">
        <f>IF(ISNUMBER('EU1 ExtraEU Trade'!F12),IF('EU1 ExtraEU Trade'!F12="","",'EU1 ExtraEU Trade'!F12),"")</f>
        <v>36.225999999999999</v>
      </c>
      <c r="H763" s="1265" t="str">
        <f>IF('EU1 ExtraEU Trade'!N12="","",'EU1 ExtraEU Trade'!N12)</f>
        <v/>
      </c>
    </row>
    <row r="764" spans="1:8" x14ac:dyDescent="0.2">
      <c r="A764" s="1267" t="str">
        <f>Cover!$G$25</f>
        <v>NO</v>
      </c>
      <c r="B764" s="1269" t="s">
        <v>781</v>
      </c>
      <c r="C764" s="1269">
        <f>Cover!G$27</f>
        <v>2020</v>
      </c>
      <c r="D764" s="1269" t="s">
        <v>690</v>
      </c>
      <c r="E764" s="1263" t="s">
        <v>745</v>
      </c>
      <c r="F764" s="1269" t="s">
        <v>777</v>
      </c>
      <c r="G764" s="1267">
        <f>IF(ISNUMBER('EU1 ExtraEU Trade'!F13),IF('EU1 ExtraEU Trade'!F13="","",'EU1 ExtraEU Trade'!F13),"")</f>
        <v>0.57499999999999996</v>
      </c>
      <c r="H764" s="1265" t="str">
        <f>IF('EU1 ExtraEU Trade'!N13="","",'EU1 ExtraEU Trade'!N13)</f>
        <v/>
      </c>
    </row>
    <row r="765" spans="1:8" x14ac:dyDescent="0.2">
      <c r="A765" s="1267" t="str">
        <f>Cover!$G$25</f>
        <v>NO</v>
      </c>
      <c r="B765" s="1269" t="s">
        <v>781</v>
      </c>
      <c r="C765" s="1269">
        <f>Cover!G$27</f>
        <v>2020</v>
      </c>
      <c r="D765" s="1269" t="s">
        <v>690</v>
      </c>
      <c r="E765" s="1263" t="s">
        <v>749</v>
      </c>
      <c r="F765" s="1269" t="s">
        <v>777</v>
      </c>
      <c r="G765" s="1267">
        <f>IF(ISNUMBER('EU1 ExtraEU Trade'!F14),IF('EU1 ExtraEU Trade'!F14="","",'EU1 ExtraEU Trade'!F14),"")</f>
        <v>35.651000000000003</v>
      </c>
      <c r="H765" s="1265" t="str">
        <f>IF('EU1 ExtraEU Trade'!N14="","",'EU1 ExtraEU Trade'!N14)</f>
        <v/>
      </c>
    </row>
    <row r="766" spans="1:8" x14ac:dyDescent="0.2">
      <c r="A766" s="1267" t="str">
        <f>Cover!$G$25</f>
        <v>NO</v>
      </c>
      <c r="B766" s="1269" t="s">
        <v>781</v>
      </c>
      <c r="C766" s="1269">
        <f>Cover!G$27</f>
        <v>2020</v>
      </c>
      <c r="D766" s="1269" t="s">
        <v>691</v>
      </c>
      <c r="E766" s="1263" t="s">
        <v>701</v>
      </c>
      <c r="F766" s="1269" t="s">
        <v>777</v>
      </c>
      <c r="G766" s="1267">
        <f>IF(ISNUMBER('EU1 ExtraEU Trade'!F15),IF('EU1 ExtraEU Trade'!F15="","",'EU1 ExtraEU Trade'!F15),"")</f>
        <v>0.247</v>
      </c>
      <c r="H766" s="1265" t="str">
        <f>IF('EU1 ExtraEU Trade'!N15="","",'EU1 ExtraEU Trade'!N15)</f>
        <v/>
      </c>
    </row>
    <row r="767" spans="1:8" x14ac:dyDescent="0.2">
      <c r="A767" s="1267" t="str">
        <f>Cover!$G$25</f>
        <v>NO</v>
      </c>
      <c r="B767" s="1269" t="s">
        <v>781</v>
      </c>
      <c r="C767" s="1269">
        <f>Cover!G$27</f>
        <v>2020</v>
      </c>
      <c r="D767" s="1269" t="s">
        <v>691</v>
      </c>
      <c r="E767" s="1263" t="s">
        <v>745</v>
      </c>
      <c r="F767" s="1269" t="s">
        <v>777</v>
      </c>
      <c r="G767" s="1267">
        <f>IF(ISNUMBER('EU1 ExtraEU Trade'!F16),IF('EU1 ExtraEU Trade'!F16="","",'EU1 ExtraEU Trade'!F16),"")</f>
        <v>8.3000000000000004E-2</v>
      </c>
      <c r="H767" s="1265" t="str">
        <f>IF('EU1 ExtraEU Trade'!N16="","",'EU1 ExtraEU Trade'!N16)</f>
        <v/>
      </c>
    </row>
    <row r="768" spans="1:8" x14ac:dyDescent="0.2">
      <c r="A768" s="1267" t="str">
        <f>Cover!$G$25</f>
        <v>NO</v>
      </c>
      <c r="B768" s="1269" t="s">
        <v>781</v>
      </c>
      <c r="C768" s="1269">
        <f>Cover!G$27</f>
        <v>2020</v>
      </c>
      <c r="D768" s="1269" t="s">
        <v>691</v>
      </c>
      <c r="E768" s="1263" t="s">
        <v>749</v>
      </c>
      <c r="F768" s="1269" t="s">
        <v>777</v>
      </c>
      <c r="G768" s="1267">
        <f>IF(ISNUMBER('EU1 ExtraEU Trade'!F17),IF('EU1 ExtraEU Trade'!F17="","",'EU1 ExtraEU Trade'!F17),"")</f>
        <v>0.16400000000000001</v>
      </c>
      <c r="H768" s="1265" t="str">
        <f>IF('EU1 ExtraEU Trade'!N17="","",'EU1 ExtraEU Trade'!N17)</f>
        <v/>
      </c>
    </row>
    <row r="769" spans="1:8" x14ac:dyDescent="0.2">
      <c r="A769" s="1267" t="str">
        <f>Cover!$G$25</f>
        <v>NO</v>
      </c>
      <c r="B769" s="1269" t="s">
        <v>781</v>
      </c>
      <c r="C769" s="1269">
        <f>Cover!G$27</f>
        <v>2020</v>
      </c>
      <c r="D769" s="1269" t="s">
        <v>691</v>
      </c>
      <c r="E769" s="1263" t="s">
        <v>758</v>
      </c>
      <c r="F769" s="1269" t="s">
        <v>777</v>
      </c>
      <c r="G769" s="1267">
        <f>IF(ISNUMBER('EU1 ExtraEU Trade'!F18),IF('EU1 ExtraEU Trade'!F18="","",'EU1 ExtraEU Trade'!F18),"")</f>
        <v>1.4999999999999999E-2</v>
      </c>
      <c r="H769" s="1265" t="str">
        <f>IF('EU1 ExtraEU Trade'!N18="","",'EU1 ExtraEU Trade'!N18)</f>
        <v/>
      </c>
    </row>
    <row r="770" spans="1:8" x14ac:dyDescent="0.2">
      <c r="A770" s="1267" t="str">
        <f>Cover!$G$25</f>
        <v>NO</v>
      </c>
      <c r="B770" s="1269" t="s">
        <v>781</v>
      </c>
      <c r="C770" s="1269">
        <f>Cover!G$27</f>
        <v>2020</v>
      </c>
      <c r="D770" s="1269" t="s">
        <v>702</v>
      </c>
      <c r="E770" s="1263" t="s">
        <v>701</v>
      </c>
      <c r="F770" s="1269" t="s">
        <v>779</v>
      </c>
      <c r="G770" s="1267">
        <f>IF(ISNUMBER('EU1 ExtraEU Trade'!F19),IF('EU1 ExtraEU Trade'!F19="","",'EU1 ExtraEU Trade'!F19),"")</f>
        <v>23.338000000000001</v>
      </c>
      <c r="H770" s="1265" t="str">
        <f>IF('EU1 ExtraEU Trade'!N19="","",'EU1 ExtraEU Trade'!N19)</f>
        <v/>
      </c>
    </row>
    <row r="771" spans="1:8" x14ac:dyDescent="0.2">
      <c r="A771" s="1267" t="str">
        <f>Cover!$G$25</f>
        <v>NO</v>
      </c>
      <c r="B771" s="1269" t="s">
        <v>781</v>
      </c>
      <c r="C771" s="1269">
        <f>Cover!G$27</f>
        <v>2020</v>
      </c>
      <c r="D771" s="1269" t="s">
        <v>703</v>
      </c>
      <c r="E771" s="1263" t="s">
        <v>701</v>
      </c>
      <c r="F771" s="1269" t="s">
        <v>777</v>
      </c>
      <c r="G771" s="1267">
        <f>IF(ISNUMBER('EU1 ExtraEU Trade'!F20),IF('EU1 ExtraEU Trade'!F20="","",'EU1 ExtraEU Trade'!F20),"")</f>
        <v>1.016</v>
      </c>
      <c r="H771" s="1265" t="str">
        <f>IF('EU1 ExtraEU Trade'!N20="","",'EU1 ExtraEU Trade'!N20)</f>
        <v/>
      </c>
    </row>
    <row r="772" spans="1:8" x14ac:dyDescent="0.2">
      <c r="A772" s="1267" t="str">
        <f>Cover!$G$25</f>
        <v>NO</v>
      </c>
      <c r="B772" s="1269" t="s">
        <v>781</v>
      </c>
      <c r="C772" s="1269">
        <f>Cover!G$27</f>
        <v>2020</v>
      </c>
      <c r="D772" s="1269" t="s">
        <v>704</v>
      </c>
      <c r="E772" s="1263" t="s">
        <v>701</v>
      </c>
      <c r="F772" s="1269" t="s">
        <v>777</v>
      </c>
      <c r="G772" s="1267">
        <f>IF(ISNUMBER('EU1 ExtraEU Trade'!F21),IF('EU1 ExtraEU Trade'!F21="","",'EU1 ExtraEU Trade'!F21),"")</f>
        <v>0.216</v>
      </c>
      <c r="H772" s="1265" t="str">
        <f>IF('EU1 ExtraEU Trade'!N21="","",'EU1 ExtraEU Trade'!N21)</f>
        <v/>
      </c>
    </row>
    <row r="773" spans="1:8" x14ac:dyDescent="0.2">
      <c r="A773" s="1267" t="str">
        <f>Cover!$G$25</f>
        <v>NO</v>
      </c>
      <c r="B773" s="1269" t="s">
        <v>781</v>
      </c>
      <c r="C773" s="1269">
        <f>Cover!G$27</f>
        <v>2020</v>
      </c>
      <c r="D773" s="1269" t="s">
        <v>705</v>
      </c>
      <c r="E773" s="1263" t="s">
        <v>701</v>
      </c>
      <c r="F773" s="1269" t="s">
        <v>777</v>
      </c>
      <c r="G773" s="1267">
        <f>IF(ISNUMBER('EU1 ExtraEU Trade'!F22),IF('EU1 ExtraEU Trade'!F22="","",'EU1 ExtraEU Trade'!F22),"")</f>
        <v>0.8</v>
      </c>
      <c r="H773" s="1265" t="str">
        <f>IF('EU1 ExtraEU Trade'!N22="","",'EU1 ExtraEU Trade'!N22)</f>
        <v/>
      </c>
    </row>
    <row r="774" spans="1:8" x14ac:dyDescent="0.2">
      <c r="A774" s="1267" t="str">
        <f>Cover!$G$25</f>
        <v>NO</v>
      </c>
      <c r="B774" s="1269" t="s">
        <v>781</v>
      </c>
      <c r="C774" s="1269">
        <f>Cover!G$27</f>
        <v>2020</v>
      </c>
      <c r="D774" s="1269" t="s">
        <v>706</v>
      </c>
      <c r="E774" s="1263" t="s">
        <v>701</v>
      </c>
      <c r="F774" s="1269" t="s">
        <v>779</v>
      </c>
      <c r="G774" s="1267" t="str">
        <f>IF(ISNUMBER('EU1 ExtraEU Trade'!F23),IF('EU1 ExtraEU Trade'!F23="","",'EU1 ExtraEU Trade'!F23),"")</f>
        <v/>
      </c>
      <c r="H774" s="1265" t="str">
        <f>IF('EU1 ExtraEU Trade'!N23="","",'EU1 ExtraEU Trade'!N23)</f>
        <v/>
      </c>
    </row>
    <row r="775" spans="1:8" x14ac:dyDescent="0.2">
      <c r="A775" s="1267" t="str">
        <f>Cover!$G$25</f>
        <v>NO</v>
      </c>
      <c r="B775" s="1269" t="s">
        <v>781</v>
      </c>
      <c r="C775" s="1269">
        <f>Cover!G$27</f>
        <v>2020</v>
      </c>
      <c r="D775" s="1269" t="s">
        <v>707</v>
      </c>
      <c r="E775" s="1263" t="s">
        <v>701</v>
      </c>
      <c r="F775" s="1269" t="s">
        <v>779</v>
      </c>
      <c r="G775" s="1267">
        <f>IF(ISNUMBER('EU1 ExtraEU Trade'!F24),IF('EU1 ExtraEU Trade'!F24="","",'EU1 ExtraEU Trade'!F24),"")</f>
        <v>12.414</v>
      </c>
      <c r="H775" s="1265" t="str">
        <f>IF('EU1 ExtraEU Trade'!N24="","",'EU1 ExtraEU Trade'!N24)</f>
        <v/>
      </c>
    </row>
    <row r="776" spans="1:8" x14ac:dyDescent="0.2">
      <c r="A776" s="1267" t="str">
        <f>Cover!$G$25</f>
        <v>NO</v>
      </c>
      <c r="B776" s="1269" t="s">
        <v>781</v>
      </c>
      <c r="C776" s="1269">
        <f>Cover!G$27</f>
        <v>2020</v>
      </c>
      <c r="D776" s="1269" t="s">
        <v>708</v>
      </c>
      <c r="E776" s="1263" t="s">
        <v>701</v>
      </c>
      <c r="F776" s="1269" t="s">
        <v>779</v>
      </c>
      <c r="G776" s="1267">
        <f>IF(ISNUMBER('EU1 ExtraEU Trade'!F25),IF('EU1 ExtraEU Trade'!F25="","",'EU1 ExtraEU Trade'!F25),"")</f>
        <v>0.86099999999999999</v>
      </c>
      <c r="H776" s="1265" t="str">
        <f>IF('EU1 ExtraEU Trade'!N25="","",'EU1 ExtraEU Trade'!N25)</f>
        <v/>
      </c>
    </row>
    <row r="777" spans="1:8" x14ac:dyDescent="0.2">
      <c r="A777" s="1267" t="str">
        <f>Cover!$G$25</f>
        <v>NO</v>
      </c>
      <c r="B777" s="1269" t="s">
        <v>781</v>
      </c>
      <c r="C777" s="1269">
        <f>Cover!G$27</f>
        <v>2020</v>
      </c>
      <c r="D777" s="1269" t="s">
        <v>709</v>
      </c>
      <c r="E777" s="1263" t="s">
        <v>701</v>
      </c>
      <c r="F777" s="1269" t="s">
        <v>779</v>
      </c>
      <c r="G777" s="1267">
        <f>IF(ISNUMBER('EU1 ExtraEU Trade'!F26),IF('EU1 ExtraEU Trade'!F26="","",'EU1 ExtraEU Trade'!F26),"")</f>
        <v>11.553000000000001</v>
      </c>
      <c r="H777" s="1265" t="str">
        <f>IF('EU1 ExtraEU Trade'!N26="","",'EU1 ExtraEU Trade'!N26)</f>
        <v/>
      </c>
    </row>
    <row r="778" spans="1:8" x14ac:dyDescent="0.2">
      <c r="A778" s="1267" t="str">
        <f>Cover!$G$25</f>
        <v>NO</v>
      </c>
      <c r="B778" s="1269" t="s">
        <v>781</v>
      </c>
      <c r="C778" s="1269">
        <f>Cover!G$27</f>
        <v>2020</v>
      </c>
      <c r="D778" s="1269" t="s">
        <v>710</v>
      </c>
      <c r="E778" s="1263" t="s">
        <v>701</v>
      </c>
      <c r="F778" s="1269" t="s">
        <v>777</v>
      </c>
      <c r="G778" s="1267">
        <f>IF(ISNUMBER('EU1 ExtraEU Trade'!F27),IF('EU1 ExtraEU Trade'!F27="","",'EU1 ExtraEU Trade'!F27),"")</f>
        <v>8.9039999999999999</v>
      </c>
      <c r="H778" s="1265" t="str">
        <f>IF('EU1 ExtraEU Trade'!N27="","",'EU1 ExtraEU Trade'!N27)</f>
        <v/>
      </c>
    </row>
    <row r="779" spans="1:8" x14ac:dyDescent="0.2">
      <c r="A779" s="1267" t="str">
        <f>Cover!$G$25</f>
        <v>NO</v>
      </c>
      <c r="B779" s="1269" t="s">
        <v>781</v>
      </c>
      <c r="C779" s="1269">
        <f>Cover!G$27</f>
        <v>2020</v>
      </c>
      <c r="D779" s="1269" t="s">
        <v>710</v>
      </c>
      <c r="E779" s="1263" t="s">
        <v>745</v>
      </c>
      <c r="F779" s="1269" t="s">
        <v>777</v>
      </c>
      <c r="G779" s="1267">
        <f>IF(ISNUMBER('EU1 ExtraEU Trade'!F28),IF('EU1 ExtraEU Trade'!F28="","",'EU1 ExtraEU Trade'!F28),"")</f>
        <v>0.78400000000000003</v>
      </c>
      <c r="H779" s="1265" t="str">
        <f>IF('EU1 ExtraEU Trade'!N28="","",'EU1 ExtraEU Trade'!N28)</f>
        <v/>
      </c>
    </row>
    <row r="780" spans="1:8" x14ac:dyDescent="0.2">
      <c r="A780" s="1267" t="str">
        <f>Cover!$G$25</f>
        <v>NO</v>
      </c>
      <c r="B780" s="1269" t="s">
        <v>781</v>
      </c>
      <c r="C780" s="1269">
        <f>Cover!G$27</f>
        <v>2020</v>
      </c>
      <c r="D780" s="1269" t="s">
        <v>710</v>
      </c>
      <c r="E780" s="1263" t="s">
        <v>749</v>
      </c>
      <c r="F780" s="1269" t="s">
        <v>777</v>
      </c>
      <c r="G780" s="1267">
        <f>IF(ISNUMBER('EU1 ExtraEU Trade'!F29),IF('EU1 ExtraEU Trade'!F29="","",'EU1 ExtraEU Trade'!F29),"")</f>
        <v>8.1199999999999992</v>
      </c>
      <c r="H780" s="1265" t="str">
        <f>IF('EU1 ExtraEU Trade'!N29="","",'EU1 ExtraEU Trade'!N29)</f>
        <v/>
      </c>
    </row>
    <row r="781" spans="1:8" x14ac:dyDescent="0.2">
      <c r="A781" s="1267" t="str">
        <f>Cover!$G$25</f>
        <v>NO</v>
      </c>
      <c r="B781" s="1269" t="s">
        <v>781</v>
      </c>
      <c r="C781" s="1269">
        <f>Cover!G$27</f>
        <v>2020</v>
      </c>
      <c r="D781" s="1269" t="s">
        <v>710</v>
      </c>
      <c r="E781" s="1263" t="s">
        <v>758</v>
      </c>
      <c r="F781" s="1269" t="s">
        <v>777</v>
      </c>
      <c r="G781" s="1267">
        <f>IF(ISNUMBER('EU1 ExtraEU Trade'!F30),IF('EU1 ExtraEU Trade'!F30="","",'EU1 ExtraEU Trade'!F30),"")</f>
        <v>1.0289999999999999</v>
      </c>
      <c r="H781" s="1265" t="str">
        <f>IF('EU1 ExtraEU Trade'!N30="","",'EU1 ExtraEU Trade'!N30)</f>
        <v/>
      </c>
    </row>
    <row r="782" spans="1:8" x14ac:dyDescent="0.2">
      <c r="A782" s="1813" t="str">
        <f>Cover!$G$25</f>
        <v>NO</v>
      </c>
      <c r="B782" s="1814" t="s">
        <v>781</v>
      </c>
      <c r="C782" s="1814">
        <f>Cover!G$27</f>
        <v>2020</v>
      </c>
      <c r="D782" s="1814" t="s">
        <v>711</v>
      </c>
      <c r="E782" s="1815" t="s">
        <v>701</v>
      </c>
      <c r="F782" s="1814" t="s">
        <v>777</v>
      </c>
      <c r="G782" s="1267">
        <f>IF(ISNUMBER('EU1 ExtraEU Trade'!F31),IF('EU1 ExtraEU Trade'!F31="","",'EU1 ExtraEU Trade'!F31),"")</f>
        <v>0.15</v>
      </c>
      <c r="H782" s="1265" t="str">
        <f>IF('EU1 ExtraEU Trade'!N31="","",'EU1 ExtraEU Trade'!N31)</f>
        <v/>
      </c>
    </row>
    <row r="783" spans="1:8" x14ac:dyDescent="0.2">
      <c r="A783" s="1813" t="str">
        <f>Cover!$G$25</f>
        <v>NO</v>
      </c>
      <c r="B783" s="1814" t="s">
        <v>781</v>
      </c>
      <c r="C783" s="1814">
        <f>Cover!G$27</f>
        <v>2020</v>
      </c>
      <c r="D783" s="1814" t="s">
        <v>711</v>
      </c>
      <c r="E783" s="1815" t="s">
        <v>745</v>
      </c>
      <c r="F783" s="1814" t="s">
        <v>777</v>
      </c>
      <c r="G783" s="1267">
        <f>IF(ISNUMBER('EU1 ExtraEU Trade'!F32),IF('EU1 ExtraEU Trade'!F32="","",'EU1 ExtraEU Trade'!F32),"")</f>
        <v>0.01</v>
      </c>
      <c r="H783" s="1265" t="str">
        <f>IF('EU1 ExtraEU Trade'!N32="","",'EU1 ExtraEU Trade'!N32)</f>
        <v/>
      </c>
    </row>
    <row r="784" spans="1:8" x14ac:dyDescent="0.2">
      <c r="A784" s="1813" t="str">
        <f>Cover!$G$25</f>
        <v>NO</v>
      </c>
      <c r="B784" s="1814" t="s">
        <v>781</v>
      </c>
      <c r="C784" s="1814">
        <f>Cover!G$27</f>
        <v>2020</v>
      </c>
      <c r="D784" s="1814" t="s">
        <v>711</v>
      </c>
      <c r="E784" s="1815" t="s">
        <v>749</v>
      </c>
      <c r="F784" s="1814" t="s">
        <v>777</v>
      </c>
      <c r="G784" s="1267">
        <f>IF(ISNUMBER('EU1 ExtraEU Trade'!F33),IF('EU1 ExtraEU Trade'!F33="","",'EU1 ExtraEU Trade'!F33),"")</f>
        <v>0.14000000000000001</v>
      </c>
      <c r="H784" s="1265" t="str">
        <f>IF('EU1 ExtraEU Trade'!N33="","",'EU1 ExtraEU Trade'!N33)</f>
        <v/>
      </c>
    </row>
    <row r="785" spans="1:8" x14ac:dyDescent="0.2">
      <c r="A785" s="1813" t="str">
        <f>Cover!$G$25</f>
        <v>NO</v>
      </c>
      <c r="B785" s="1814" t="s">
        <v>781</v>
      </c>
      <c r="C785" s="1814">
        <f>Cover!G$27</f>
        <v>2020</v>
      </c>
      <c r="D785" s="1814" t="s">
        <v>711</v>
      </c>
      <c r="E785" s="1815" t="s">
        <v>758</v>
      </c>
      <c r="F785" s="1814" t="s">
        <v>777</v>
      </c>
      <c r="G785" s="1267">
        <f>IF(ISNUMBER('EU1 ExtraEU Trade'!F34),IF('EU1 ExtraEU Trade'!F34="","",'EU1 ExtraEU Trade'!F34),"")</f>
        <v>7.3999999999999996E-2</v>
      </c>
      <c r="H785" s="1265" t="str">
        <f>IF('EU1 ExtraEU Trade'!N34="","",'EU1 ExtraEU Trade'!N34)</f>
        <v/>
      </c>
    </row>
    <row r="786" spans="1:8" x14ac:dyDescent="0.2">
      <c r="A786" s="1267" t="str">
        <f>Cover!$G$25</f>
        <v>NO</v>
      </c>
      <c r="B786" s="1269" t="s">
        <v>781</v>
      </c>
      <c r="C786" s="1269">
        <f>Cover!G$27</f>
        <v>2020</v>
      </c>
      <c r="D786" s="1269" t="s">
        <v>712</v>
      </c>
      <c r="E786" s="1263" t="s">
        <v>701</v>
      </c>
      <c r="F786" s="1269" t="s">
        <v>777</v>
      </c>
      <c r="G786" s="1267">
        <f>IF(ISNUMBER('EU1 ExtraEU Trade'!F35),IF('EU1 ExtraEU Trade'!F35="","",'EU1 ExtraEU Trade'!F35),"")</f>
        <v>56.987000000000002</v>
      </c>
      <c r="H786" s="1265" t="str">
        <f>IF('EU1 ExtraEU Trade'!N35="","",'EU1 ExtraEU Trade'!N35)</f>
        <v/>
      </c>
    </row>
    <row r="787" spans="1:8" x14ac:dyDescent="0.2">
      <c r="A787" s="1267" t="str">
        <f>Cover!$G$25</f>
        <v>NO</v>
      </c>
      <c r="B787" s="1269" t="s">
        <v>781</v>
      </c>
      <c r="C787" s="1269">
        <f>Cover!G$27</f>
        <v>2020</v>
      </c>
      <c r="D787" s="1269" t="s">
        <v>713</v>
      </c>
      <c r="E787" s="1263" t="s">
        <v>701</v>
      </c>
      <c r="F787" s="1269" t="s">
        <v>777</v>
      </c>
      <c r="G787" s="1267">
        <f>IF(ISNUMBER('EU1 ExtraEU Trade'!F36),IF('EU1 ExtraEU Trade'!F36="","",'EU1 ExtraEU Trade'!F36),"")</f>
        <v>51.905000000000001</v>
      </c>
      <c r="H787" s="1265" t="str">
        <f>IF('EU1 ExtraEU Trade'!N36="","",'EU1 ExtraEU Trade'!N36)</f>
        <v/>
      </c>
    </row>
    <row r="788" spans="1:8" x14ac:dyDescent="0.2">
      <c r="A788" s="1267" t="str">
        <f>Cover!$G$25</f>
        <v>NO</v>
      </c>
      <c r="B788" s="1269" t="s">
        <v>781</v>
      </c>
      <c r="C788" s="1269">
        <f>Cover!G$27</f>
        <v>2020</v>
      </c>
      <c r="D788" s="1269" t="s">
        <v>713</v>
      </c>
      <c r="E788" s="1263" t="s">
        <v>745</v>
      </c>
      <c r="F788" s="1269" t="s">
        <v>777</v>
      </c>
      <c r="G788" s="1267">
        <f>IF(ISNUMBER('EU1 ExtraEU Trade'!F37),IF('EU1 ExtraEU Trade'!F37="","",'EU1 ExtraEU Trade'!F37),"")</f>
        <v>16.484000000000002</v>
      </c>
      <c r="H788" s="1265" t="str">
        <f>IF('EU1 ExtraEU Trade'!N37="","",'EU1 ExtraEU Trade'!N37)</f>
        <v/>
      </c>
    </row>
    <row r="789" spans="1:8" x14ac:dyDescent="0.2">
      <c r="A789" s="1267" t="str">
        <f>Cover!$G$25</f>
        <v>NO</v>
      </c>
      <c r="B789" s="1269" t="s">
        <v>781</v>
      </c>
      <c r="C789" s="1269">
        <f>Cover!G$27</f>
        <v>2020</v>
      </c>
      <c r="D789" s="1269" t="s">
        <v>713</v>
      </c>
      <c r="E789" s="1263" t="s">
        <v>749</v>
      </c>
      <c r="F789" s="1269" t="s">
        <v>777</v>
      </c>
      <c r="G789" s="1267">
        <f>IF(ISNUMBER('EU1 ExtraEU Trade'!F38),IF('EU1 ExtraEU Trade'!F38="","",'EU1 ExtraEU Trade'!F38),"")</f>
        <v>35.420999999999999</v>
      </c>
      <c r="H789" s="1265" t="str">
        <f>IF('EU1 ExtraEU Trade'!N38="","",'EU1 ExtraEU Trade'!N38)</f>
        <v/>
      </c>
    </row>
    <row r="790" spans="1:8" x14ac:dyDescent="0.2">
      <c r="A790" s="1267" t="str">
        <f>Cover!$G$25</f>
        <v>NO</v>
      </c>
      <c r="B790" s="1269" t="s">
        <v>781</v>
      </c>
      <c r="C790" s="1269">
        <f>Cover!G$27</f>
        <v>2020</v>
      </c>
      <c r="D790" s="1269" t="s">
        <v>713</v>
      </c>
      <c r="E790" s="1263" t="s">
        <v>758</v>
      </c>
      <c r="F790" s="1269" t="s">
        <v>777</v>
      </c>
      <c r="G790" s="1267">
        <f>IF(ISNUMBER('EU1 ExtraEU Trade'!F39),IF('EU1 ExtraEU Trade'!F39="","",'EU1 ExtraEU Trade'!F39),"")</f>
        <v>6.3220000000000001</v>
      </c>
      <c r="H790" s="1265" t="str">
        <f>IF('EU1 ExtraEU Trade'!N39="","",'EU1 ExtraEU Trade'!N39)</f>
        <v/>
      </c>
    </row>
    <row r="791" spans="1:8" x14ac:dyDescent="0.2">
      <c r="A791" s="1267" t="str">
        <f>Cover!$G$25</f>
        <v>NO</v>
      </c>
      <c r="B791" s="1269" t="s">
        <v>781</v>
      </c>
      <c r="C791" s="1269">
        <f>Cover!G$27</f>
        <v>2020</v>
      </c>
      <c r="D791" s="1269" t="s">
        <v>714</v>
      </c>
      <c r="E791" s="1263" t="s">
        <v>701</v>
      </c>
      <c r="F791" s="1269" t="s">
        <v>777</v>
      </c>
      <c r="G791" s="1267">
        <f>IF(ISNUMBER('EU1 ExtraEU Trade'!F40),IF('EU1 ExtraEU Trade'!F40="","",'EU1 ExtraEU Trade'!F40),"")</f>
        <v>0.371</v>
      </c>
      <c r="H791" s="1265" t="str">
        <f>IF('EU1 ExtraEU Trade'!N40="","",'EU1 ExtraEU Trade'!N40)</f>
        <v/>
      </c>
    </row>
    <row r="792" spans="1:8" x14ac:dyDescent="0.2">
      <c r="A792" s="1267" t="str">
        <f>Cover!$G$25</f>
        <v>NO</v>
      </c>
      <c r="B792" s="1269" t="s">
        <v>781</v>
      </c>
      <c r="C792" s="1269">
        <f>Cover!G$27</f>
        <v>2020</v>
      </c>
      <c r="D792" s="1269" t="s">
        <v>715</v>
      </c>
      <c r="E792" s="1263" t="s">
        <v>701</v>
      </c>
      <c r="F792" s="1269" t="s">
        <v>777</v>
      </c>
      <c r="G792" s="1267">
        <f>IF(ISNUMBER('EU1 ExtraEU Trade'!F41),IF('EU1 ExtraEU Trade'!F41="","",'EU1 ExtraEU Trade'!F41),"")</f>
        <v>2.4E-2</v>
      </c>
      <c r="H792" s="1265" t="str">
        <f>IF('EU1 ExtraEU Trade'!N41="","",'EU1 ExtraEU Trade'!N41)</f>
        <v/>
      </c>
    </row>
    <row r="793" spans="1:8" x14ac:dyDescent="0.2">
      <c r="A793" s="1267" t="str">
        <f>Cover!$G$25</f>
        <v>NO</v>
      </c>
      <c r="B793" s="1269" t="s">
        <v>781</v>
      </c>
      <c r="C793" s="1269">
        <f>Cover!G$27</f>
        <v>2020</v>
      </c>
      <c r="D793" s="1269" t="s">
        <v>716</v>
      </c>
      <c r="E793" s="1263" t="s">
        <v>701</v>
      </c>
      <c r="F793" s="1269" t="s">
        <v>777</v>
      </c>
      <c r="G793" s="1267">
        <f>IF(ISNUMBER('EU1 ExtraEU Trade'!F42),IF('EU1 ExtraEU Trade'!F42="","",'EU1 ExtraEU Trade'!F42),"")</f>
        <v>4.7110000000000003</v>
      </c>
      <c r="H793" s="1265" t="str">
        <f>IF('EU1 ExtraEU Trade'!N42="","",'EU1 ExtraEU Trade'!N42)</f>
        <v/>
      </c>
    </row>
    <row r="794" spans="1:8" x14ac:dyDescent="0.2">
      <c r="A794" s="1267" t="str">
        <f>Cover!$G$25</f>
        <v>NO</v>
      </c>
      <c r="B794" s="1269" t="s">
        <v>781</v>
      </c>
      <c r="C794" s="1269">
        <f>Cover!G$27</f>
        <v>2020</v>
      </c>
      <c r="D794" s="1269" t="s">
        <v>717</v>
      </c>
      <c r="E794" s="1263" t="s">
        <v>701</v>
      </c>
      <c r="F794" s="1269" t="s">
        <v>777</v>
      </c>
      <c r="G794" s="1267">
        <f>IF(ISNUMBER('EU1 ExtraEU Trade'!F43),IF('EU1 ExtraEU Trade'!F43="","",'EU1 ExtraEU Trade'!F43),"")</f>
        <v>1.1970000000000001</v>
      </c>
      <c r="H794" s="1265" t="str">
        <f>IF('EU1 ExtraEU Trade'!N43="","",'EU1 ExtraEU Trade'!N43)</f>
        <v/>
      </c>
    </row>
    <row r="795" spans="1:8" x14ac:dyDescent="0.2">
      <c r="A795" s="1267" t="str">
        <f>Cover!$G$25</f>
        <v>NO</v>
      </c>
      <c r="B795" s="1269" t="s">
        <v>781</v>
      </c>
      <c r="C795" s="1269">
        <f>Cover!G$27</f>
        <v>2020</v>
      </c>
      <c r="D795" s="1269" t="s">
        <v>718</v>
      </c>
      <c r="E795" s="1263" t="s">
        <v>701</v>
      </c>
      <c r="F795" s="1269" t="s">
        <v>777</v>
      </c>
      <c r="G795" s="1267">
        <f>IF(ISNUMBER('EU1 ExtraEU Trade'!F44),IF('EU1 ExtraEU Trade'!F44="","",'EU1 ExtraEU Trade'!F44),"")</f>
        <v>3.4129999999999998</v>
      </c>
      <c r="H795" s="1265" t="str">
        <f>IF('EU1 ExtraEU Trade'!N44="","",'EU1 ExtraEU Trade'!N44)</f>
        <v/>
      </c>
    </row>
    <row r="796" spans="1:8" x14ac:dyDescent="0.2">
      <c r="A796" s="1267" t="str">
        <f>Cover!$G$25</f>
        <v>NO</v>
      </c>
      <c r="B796" s="1269" t="s">
        <v>781</v>
      </c>
      <c r="C796" s="1269">
        <f>Cover!G$27</f>
        <v>2020</v>
      </c>
      <c r="D796" s="1269" t="s">
        <v>719</v>
      </c>
      <c r="E796" s="1263" t="s">
        <v>701</v>
      </c>
      <c r="F796" s="1269" t="s">
        <v>777</v>
      </c>
      <c r="G796" s="1267">
        <f>IF(ISNUMBER('EU1 ExtraEU Trade'!F45),IF('EU1 ExtraEU Trade'!F45="","",'EU1 ExtraEU Trade'!F45),"")</f>
        <v>0.10100000000000001</v>
      </c>
      <c r="H796" s="1265" t="str">
        <f>IF('EU1 ExtraEU Trade'!N45="","",'EU1 ExtraEU Trade'!N45)</f>
        <v/>
      </c>
    </row>
    <row r="797" spans="1:8" x14ac:dyDescent="0.2">
      <c r="A797" s="1267" t="str">
        <f>Cover!$G$25</f>
        <v>NO</v>
      </c>
      <c r="B797" s="1269" t="s">
        <v>781</v>
      </c>
      <c r="C797" s="1269">
        <f>Cover!G$27</f>
        <v>2020</v>
      </c>
      <c r="D797" s="1269" t="s">
        <v>720</v>
      </c>
      <c r="E797" s="1263" t="s">
        <v>701</v>
      </c>
      <c r="F797" s="1269" t="s">
        <v>779</v>
      </c>
      <c r="G797" s="1267">
        <f>IF(ISNUMBER('EU1 ExtraEU Trade'!F46),IF('EU1 ExtraEU Trade'!F46="","",'EU1 ExtraEU Trade'!F46),"")</f>
        <v>10.999000000000001</v>
      </c>
      <c r="H797" s="1265" t="str">
        <f>IF('EU1 ExtraEU Trade'!N46="","",'EU1 ExtraEU Trade'!N46)</f>
        <v/>
      </c>
    </row>
    <row r="798" spans="1:8" x14ac:dyDescent="0.2">
      <c r="A798" s="1267" t="str">
        <f>Cover!$G$25</f>
        <v>NO</v>
      </c>
      <c r="B798" s="1269" t="s">
        <v>781</v>
      </c>
      <c r="C798" s="1269">
        <f>Cover!G$27</f>
        <v>2020</v>
      </c>
      <c r="D798" s="1269" t="s">
        <v>721</v>
      </c>
      <c r="E798" s="1263" t="s">
        <v>701</v>
      </c>
      <c r="F798" s="1269" t="s">
        <v>779</v>
      </c>
      <c r="G798" s="1267">
        <f>IF(ISNUMBER('EU1 ExtraEU Trade'!F47),IF('EU1 ExtraEU Trade'!F47="","",'EU1 ExtraEU Trade'!F47),"")</f>
        <v>0</v>
      </c>
      <c r="H798" s="1265" t="str">
        <f>IF('EU1 ExtraEU Trade'!N47="","",'EU1 ExtraEU Trade'!N47)</f>
        <v/>
      </c>
    </row>
    <row r="799" spans="1:8" x14ac:dyDescent="0.2">
      <c r="A799" s="1267" t="str">
        <f>Cover!$G$25</f>
        <v>NO</v>
      </c>
      <c r="B799" s="1269" t="s">
        <v>781</v>
      </c>
      <c r="C799" s="1269">
        <f>Cover!G$27</f>
        <v>2020</v>
      </c>
      <c r="D799" s="1269" t="s">
        <v>722</v>
      </c>
      <c r="E799" s="1263" t="s">
        <v>701</v>
      </c>
      <c r="F799" s="1269" t="s">
        <v>779</v>
      </c>
      <c r="G799" s="1267">
        <f>IF(ISNUMBER('EU1 ExtraEU Trade'!F48),IF('EU1 ExtraEU Trade'!F48="","",'EU1 ExtraEU Trade'!F48),"")</f>
        <v>10.999000000000001</v>
      </c>
      <c r="H799" s="1265" t="str">
        <f>IF('EU1 ExtraEU Trade'!N48="","",'EU1 ExtraEU Trade'!N48)</f>
        <v/>
      </c>
    </row>
    <row r="800" spans="1:8" x14ac:dyDescent="0.2">
      <c r="A800" s="1267" t="str">
        <f>Cover!$G$25</f>
        <v>NO</v>
      </c>
      <c r="B800" s="1269" t="s">
        <v>781</v>
      </c>
      <c r="C800" s="1269">
        <f>Cover!G$27</f>
        <v>2020</v>
      </c>
      <c r="D800" s="1269" t="s">
        <v>723</v>
      </c>
      <c r="E800" s="1263" t="s">
        <v>701</v>
      </c>
      <c r="F800" s="1269" t="s">
        <v>779</v>
      </c>
      <c r="G800" s="1267">
        <f>IF(ISNUMBER('EU1 ExtraEU Trade'!F49),IF('EU1 ExtraEU Trade'!F49="","",'EU1 ExtraEU Trade'!F49),"")</f>
        <v>10.988</v>
      </c>
      <c r="H800" s="1265" t="str">
        <f>IF('EU1 ExtraEU Trade'!N49="","",'EU1 ExtraEU Trade'!N49)</f>
        <v/>
      </c>
    </row>
    <row r="801" spans="1:8" x14ac:dyDescent="0.2">
      <c r="A801" s="1267" t="str">
        <f>Cover!$G$25</f>
        <v>NO</v>
      </c>
      <c r="B801" s="1269" t="s">
        <v>781</v>
      </c>
      <c r="C801" s="1269">
        <f>Cover!G$27</f>
        <v>2020</v>
      </c>
      <c r="D801" s="1269" t="s">
        <v>724</v>
      </c>
      <c r="E801" s="1263" t="s">
        <v>701</v>
      </c>
      <c r="F801" s="1269" t="s">
        <v>779</v>
      </c>
      <c r="G801" s="1267">
        <f>IF(ISNUMBER('EU1 ExtraEU Trade'!F50),IF('EU1 ExtraEU Trade'!F50="","",'EU1 ExtraEU Trade'!F50),"")</f>
        <v>10.988</v>
      </c>
      <c r="H801" s="1265" t="str">
        <f>IF('EU1 ExtraEU Trade'!N50="","",'EU1 ExtraEU Trade'!N50)</f>
        <v/>
      </c>
    </row>
    <row r="802" spans="1:8" x14ac:dyDescent="0.2">
      <c r="A802" s="1267" t="str">
        <f>Cover!$G$25</f>
        <v>NO</v>
      </c>
      <c r="B802" s="1269" t="s">
        <v>781</v>
      </c>
      <c r="C802" s="1269">
        <f>Cover!G$27</f>
        <v>2020</v>
      </c>
      <c r="D802" s="1269" t="s">
        <v>725</v>
      </c>
      <c r="E802" s="1263" t="s">
        <v>701</v>
      </c>
      <c r="F802" s="1269" t="s">
        <v>779</v>
      </c>
      <c r="G802" s="1267">
        <f>IF(ISNUMBER('EU1 ExtraEU Trade'!F51),IF('EU1 ExtraEU Trade'!F51="","",'EU1 ExtraEU Trade'!F51),"")</f>
        <v>1.0999999999999999E-2</v>
      </c>
      <c r="H802" s="1265" t="str">
        <f>IF('EU1 ExtraEU Trade'!N51="","",'EU1 ExtraEU Trade'!N51)</f>
        <v/>
      </c>
    </row>
    <row r="803" spans="1:8" x14ac:dyDescent="0.2">
      <c r="A803" s="1267" t="str">
        <f>Cover!$G$25</f>
        <v>NO</v>
      </c>
      <c r="B803" s="1269" t="s">
        <v>781</v>
      </c>
      <c r="C803" s="1269">
        <f>Cover!G$27</f>
        <v>2020</v>
      </c>
      <c r="D803" s="1269" t="s">
        <v>726</v>
      </c>
      <c r="E803" s="1263" t="s">
        <v>701</v>
      </c>
      <c r="F803" s="1269" t="s">
        <v>779</v>
      </c>
      <c r="G803" s="1267">
        <f>IF(ISNUMBER('EU1 ExtraEU Trade'!F52),IF('EU1 ExtraEU Trade'!F52="","",'EU1 ExtraEU Trade'!F52),"")</f>
        <v>1E-3</v>
      </c>
      <c r="H803" s="1265" t="str">
        <f>IF('EU1 ExtraEU Trade'!N52="","",'EU1 ExtraEU Trade'!N52)</f>
        <v/>
      </c>
    </row>
    <row r="804" spans="1:8" x14ac:dyDescent="0.2">
      <c r="A804" s="1267" t="str">
        <f>Cover!$G$25</f>
        <v>NO</v>
      </c>
      <c r="B804" s="1269" t="s">
        <v>781</v>
      </c>
      <c r="C804" s="1269">
        <f>Cover!G$27</f>
        <v>2020</v>
      </c>
      <c r="D804" s="1269" t="s">
        <v>727</v>
      </c>
      <c r="E804" s="1263" t="s">
        <v>701</v>
      </c>
      <c r="F804" s="1269" t="s">
        <v>779</v>
      </c>
      <c r="G804" s="1267">
        <f>IF(ISNUMBER('EU1 ExtraEU Trade'!F53),IF('EU1 ExtraEU Trade'!F53="","",'EU1 ExtraEU Trade'!F53),"")</f>
        <v>0.16500000000000001</v>
      </c>
      <c r="H804" s="1265" t="str">
        <f>IF('EU1 ExtraEU Trade'!N53="","",'EU1 ExtraEU Trade'!N53)</f>
        <v/>
      </c>
    </row>
    <row r="805" spans="1:8" x14ac:dyDescent="0.2">
      <c r="A805" s="1267" t="str">
        <f>Cover!$G$25</f>
        <v>NO</v>
      </c>
      <c r="B805" s="1269" t="s">
        <v>781</v>
      </c>
      <c r="C805" s="1269">
        <f>Cover!G$27</f>
        <v>2020</v>
      </c>
      <c r="D805" s="1269" t="s">
        <v>728</v>
      </c>
      <c r="E805" s="1263" t="s">
        <v>701</v>
      </c>
      <c r="F805" s="1269" t="s">
        <v>779</v>
      </c>
      <c r="G805" s="1267">
        <f>IF(ISNUMBER('EU1 ExtraEU Trade'!F54),IF('EU1 ExtraEU Trade'!F54="","",'EU1 ExtraEU Trade'!F54),"")</f>
        <v>0.161</v>
      </c>
      <c r="H805" s="1265" t="str">
        <f>IF('EU1 ExtraEU Trade'!N54="","",'EU1 ExtraEU Trade'!N54)</f>
        <v/>
      </c>
    </row>
    <row r="806" spans="1:8" x14ac:dyDescent="0.2">
      <c r="A806" s="1267" t="str">
        <f>Cover!$G$25</f>
        <v>NO</v>
      </c>
      <c r="B806" s="1269" t="s">
        <v>781</v>
      </c>
      <c r="C806" s="1269">
        <f>Cover!G$27</f>
        <v>2020</v>
      </c>
      <c r="D806" s="1269" t="s">
        <v>729</v>
      </c>
      <c r="E806" s="1263" t="s">
        <v>701</v>
      </c>
      <c r="F806" s="1269" t="s">
        <v>779</v>
      </c>
      <c r="G806" s="1267">
        <f>IF(ISNUMBER('EU1 ExtraEU Trade'!F55),IF('EU1 ExtraEU Trade'!F55="","",'EU1 ExtraEU Trade'!F55),"")</f>
        <v>4.0000000000000001E-3</v>
      </c>
      <c r="H806" s="1265" t="str">
        <f>IF('EU1 ExtraEU Trade'!N55="","",'EU1 ExtraEU Trade'!N55)</f>
        <v/>
      </c>
    </row>
    <row r="807" spans="1:8" x14ac:dyDescent="0.2">
      <c r="A807" s="1267" t="str">
        <f>Cover!$G$25</f>
        <v>NO</v>
      </c>
      <c r="B807" s="1269" t="s">
        <v>781</v>
      </c>
      <c r="C807" s="1269">
        <f>Cover!G$27</f>
        <v>2020</v>
      </c>
      <c r="D807" s="1269" t="s">
        <v>730</v>
      </c>
      <c r="E807" s="1263" t="s">
        <v>701</v>
      </c>
      <c r="F807" s="1269" t="s">
        <v>779</v>
      </c>
      <c r="G807" s="1267">
        <f>IF(ISNUMBER('EU1 ExtraEU Trade'!F56),IF('EU1 ExtraEU Trade'!F56="","",'EU1 ExtraEU Trade'!F56),"")</f>
        <v>1E-3</v>
      </c>
      <c r="H807" s="1265" t="str">
        <f>IF('EU1 ExtraEU Trade'!N56="","",'EU1 ExtraEU Trade'!N56)</f>
        <v/>
      </c>
    </row>
    <row r="808" spans="1:8" x14ac:dyDescent="0.2">
      <c r="A808" s="1267" t="str">
        <f>Cover!$G$25</f>
        <v>NO</v>
      </c>
      <c r="B808" s="1269" t="s">
        <v>781</v>
      </c>
      <c r="C808" s="1269">
        <f>Cover!G$27</f>
        <v>2020</v>
      </c>
      <c r="D808" s="1269" t="s">
        <v>731</v>
      </c>
      <c r="E808" s="1263" t="s">
        <v>701</v>
      </c>
      <c r="F808" s="1269" t="s">
        <v>779</v>
      </c>
      <c r="G808" s="1267">
        <f>IF(ISNUMBER('EU1 ExtraEU Trade'!F57),IF('EU1 ExtraEU Trade'!F57="","",'EU1 ExtraEU Trade'!F57),"")</f>
        <v>2.7530000000000001</v>
      </c>
      <c r="H808" s="1265" t="str">
        <f>IF('EU1 ExtraEU Trade'!N57="","",'EU1 ExtraEU Trade'!N57)</f>
        <v/>
      </c>
    </row>
    <row r="809" spans="1:8" x14ac:dyDescent="0.2">
      <c r="A809" s="1267" t="str">
        <f>Cover!$G$25</f>
        <v>NO</v>
      </c>
      <c r="B809" s="1269" t="s">
        <v>781</v>
      </c>
      <c r="C809" s="1269">
        <f>Cover!G$27</f>
        <v>2020</v>
      </c>
      <c r="D809" s="1269" t="s">
        <v>732</v>
      </c>
      <c r="E809" s="1263" t="s">
        <v>701</v>
      </c>
      <c r="F809" s="1269" t="s">
        <v>779</v>
      </c>
      <c r="G809" s="1267">
        <f>IF(ISNUMBER('EU1 ExtraEU Trade'!F58),IF('EU1 ExtraEU Trade'!F58="","",'EU1 ExtraEU Trade'!F58),"")</f>
        <v>0.33400000000000002</v>
      </c>
      <c r="H809" s="1265" t="str">
        <f>IF('EU1 ExtraEU Trade'!N58="","",'EU1 ExtraEU Trade'!N58)</f>
        <v/>
      </c>
    </row>
    <row r="810" spans="1:8" x14ac:dyDescent="0.2">
      <c r="A810" s="1267" t="str">
        <f>Cover!$G$25</f>
        <v>NO</v>
      </c>
      <c r="B810" s="1269" t="s">
        <v>781</v>
      </c>
      <c r="C810" s="1269">
        <f>Cover!G$27</f>
        <v>2020</v>
      </c>
      <c r="D810" s="1269" t="s">
        <v>733</v>
      </c>
      <c r="E810" s="1263" t="s">
        <v>701</v>
      </c>
      <c r="F810" s="1269" t="s">
        <v>779</v>
      </c>
      <c r="G810" s="1267">
        <f>IF(ISNUMBER('EU1 ExtraEU Trade'!F59),IF('EU1 ExtraEU Trade'!F59="","",'EU1 ExtraEU Trade'!F59),"")</f>
        <v>4.0000000000000001E-3</v>
      </c>
      <c r="H810" s="1265" t="str">
        <f>IF('EU1 ExtraEU Trade'!N59="","",'EU1 ExtraEU Trade'!N59)</f>
        <v/>
      </c>
    </row>
    <row r="811" spans="1:8" x14ac:dyDescent="0.2">
      <c r="A811" s="1267" t="str">
        <f>Cover!$G$25</f>
        <v>NO</v>
      </c>
      <c r="B811" s="1269" t="s">
        <v>781</v>
      </c>
      <c r="C811" s="1269">
        <f>Cover!G$27</f>
        <v>2020</v>
      </c>
      <c r="D811" s="1269" t="s">
        <v>734</v>
      </c>
      <c r="E811" s="1263" t="s">
        <v>701</v>
      </c>
      <c r="F811" s="1269" t="s">
        <v>779</v>
      </c>
      <c r="G811" s="1267">
        <f>IF(ISNUMBER('EU1 ExtraEU Trade'!F60),IF('EU1 ExtraEU Trade'!F60="","",'EU1 ExtraEU Trade'!F60),"")</f>
        <v>0.125</v>
      </c>
      <c r="H811" s="1265" t="str">
        <f>IF('EU1 ExtraEU Trade'!N60="","",'EU1 ExtraEU Trade'!N60)</f>
        <v/>
      </c>
    </row>
    <row r="812" spans="1:8" x14ac:dyDescent="0.2">
      <c r="A812" s="1267" t="str">
        <f>Cover!$G$25</f>
        <v>NO</v>
      </c>
      <c r="B812" s="1269" t="s">
        <v>781</v>
      </c>
      <c r="C812" s="1269">
        <f>Cover!G$27</f>
        <v>2020</v>
      </c>
      <c r="D812" s="1269" t="s">
        <v>735</v>
      </c>
      <c r="E812" s="1263" t="s">
        <v>701</v>
      </c>
      <c r="F812" s="1269" t="s">
        <v>779</v>
      </c>
      <c r="G812" s="1267">
        <f>IF(ISNUMBER('EU1 ExtraEU Trade'!F61),IF('EU1 ExtraEU Trade'!F61="","",'EU1 ExtraEU Trade'!F61),"")</f>
        <v>7.6999999999999999E-2</v>
      </c>
      <c r="H812" s="1265" t="str">
        <f>IF('EU1 ExtraEU Trade'!N61="","",'EU1 ExtraEU Trade'!N61)</f>
        <v/>
      </c>
    </row>
    <row r="813" spans="1:8" x14ac:dyDescent="0.2">
      <c r="A813" s="1267" t="str">
        <f>Cover!$G$25</f>
        <v>NO</v>
      </c>
      <c r="B813" s="1269" t="s">
        <v>781</v>
      </c>
      <c r="C813" s="1269">
        <f>Cover!G$27</f>
        <v>2020</v>
      </c>
      <c r="D813" s="1269" t="s">
        <v>736</v>
      </c>
      <c r="E813" s="1263" t="s">
        <v>701</v>
      </c>
      <c r="F813" s="1269" t="s">
        <v>779</v>
      </c>
      <c r="G813" s="1267">
        <f>IF(ISNUMBER('EU1 ExtraEU Trade'!F62),IF('EU1 ExtraEU Trade'!F62="","",'EU1 ExtraEU Trade'!F62),"")</f>
        <v>0.23699999999999999</v>
      </c>
      <c r="H813" s="1265" t="str">
        <f>IF('EU1 ExtraEU Trade'!N62="","",'EU1 ExtraEU Trade'!N62)</f>
        <v/>
      </c>
    </row>
    <row r="814" spans="1:8" x14ac:dyDescent="0.2">
      <c r="A814" s="1267" t="str">
        <f>Cover!$G$25</f>
        <v>NO</v>
      </c>
      <c r="B814" s="1269" t="s">
        <v>781</v>
      </c>
      <c r="C814" s="1269">
        <f>Cover!G$27</f>
        <v>2020</v>
      </c>
      <c r="D814" s="1269" t="s">
        <v>737</v>
      </c>
      <c r="E814" s="1263" t="s">
        <v>701</v>
      </c>
      <c r="F814" s="1269" t="s">
        <v>779</v>
      </c>
      <c r="G814" s="1267">
        <f>IF(ISNUMBER('EU1 ExtraEU Trade'!F63),IF('EU1 ExtraEU Trade'!F63="","",'EU1 ExtraEU Trade'!F63),"")</f>
        <v>0.112</v>
      </c>
      <c r="H814" s="1265" t="str">
        <f>IF('EU1 ExtraEU Trade'!N63="","",'EU1 ExtraEU Trade'!N63)</f>
        <v/>
      </c>
    </row>
    <row r="815" spans="1:8" x14ac:dyDescent="0.2">
      <c r="A815" s="1267" t="str">
        <f>Cover!$G$25</f>
        <v>NO</v>
      </c>
      <c r="B815" s="1269" t="s">
        <v>781</v>
      </c>
      <c r="C815" s="1269">
        <f>Cover!G$27</f>
        <v>2020</v>
      </c>
      <c r="D815" s="1269" t="s">
        <v>738</v>
      </c>
      <c r="E815" s="1263" t="s">
        <v>701</v>
      </c>
      <c r="F815" s="1269" t="s">
        <v>779</v>
      </c>
      <c r="G815" s="1267">
        <f>IF(ISNUMBER('EU1 ExtraEU Trade'!F64),IF('EU1 ExtraEU Trade'!F64="","",'EU1 ExtraEU Trade'!F64),"")</f>
        <v>1.266</v>
      </c>
      <c r="H815" s="1265" t="str">
        <f>IF('EU1 ExtraEU Trade'!N64="","",'EU1 ExtraEU Trade'!N64)</f>
        <v/>
      </c>
    </row>
    <row r="816" spans="1:8" x14ac:dyDescent="0.2">
      <c r="A816" s="1267" t="str">
        <f>Cover!$G$25</f>
        <v>NO</v>
      </c>
      <c r="B816" s="1269" t="s">
        <v>781</v>
      </c>
      <c r="C816" s="1269">
        <f>Cover!G$27</f>
        <v>2020</v>
      </c>
      <c r="D816" s="1269" t="s">
        <v>739</v>
      </c>
      <c r="E816" s="1263" t="s">
        <v>701</v>
      </c>
      <c r="F816" s="1269" t="s">
        <v>779</v>
      </c>
      <c r="G816" s="1267">
        <f>IF(ISNUMBER('EU1 ExtraEU Trade'!F65),IF('EU1 ExtraEU Trade'!F65="","",'EU1 ExtraEU Trade'!F65),"")</f>
        <v>0.253</v>
      </c>
      <c r="H816" s="1265" t="str">
        <f>IF('EU1 ExtraEU Trade'!N65="","",'EU1 ExtraEU Trade'!N65)</f>
        <v/>
      </c>
    </row>
    <row r="817" spans="1:8" x14ac:dyDescent="0.2">
      <c r="A817" s="1267" t="str">
        <f>Cover!$G$25</f>
        <v>NO</v>
      </c>
      <c r="B817" s="1269" t="s">
        <v>781</v>
      </c>
      <c r="C817" s="1269">
        <f>Cover!G$27</f>
        <v>2020</v>
      </c>
      <c r="D817" s="1269" t="s">
        <v>740</v>
      </c>
      <c r="E817" s="1263" t="s">
        <v>701</v>
      </c>
      <c r="F817" s="1269" t="s">
        <v>779</v>
      </c>
      <c r="G817" s="1267">
        <f>IF(ISNUMBER('EU1 ExtraEU Trade'!F66),IF('EU1 ExtraEU Trade'!F66="","",'EU1 ExtraEU Trade'!F66),"")</f>
        <v>0.82099999999999995</v>
      </c>
      <c r="H817" s="1265" t="str">
        <f>IF('EU1 ExtraEU Trade'!N66="","",'EU1 ExtraEU Trade'!N66)</f>
        <v/>
      </c>
    </row>
    <row r="818" spans="1:8" x14ac:dyDescent="0.2">
      <c r="A818" s="1267" t="str">
        <f>Cover!$G$25</f>
        <v>NO</v>
      </c>
      <c r="B818" s="1269" t="s">
        <v>781</v>
      </c>
      <c r="C818" s="1269">
        <f>Cover!G$27</f>
        <v>2020</v>
      </c>
      <c r="D818" s="1269" t="s">
        <v>741</v>
      </c>
      <c r="E818" s="1263" t="s">
        <v>701</v>
      </c>
      <c r="F818" s="1269" t="s">
        <v>779</v>
      </c>
      <c r="G818" s="1267">
        <f>IF(ISNUMBER('EU1 ExtraEU Trade'!F67),IF('EU1 ExtraEU Trade'!F67="","",'EU1 ExtraEU Trade'!F67),"")</f>
        <v>0.185</v>
      </c>
      <c r="H818" s="1265" t="str">
        <f>IF('EU1 ExtraEU Trade'!N67="","",'EU1 ExtraEU Trade'!N67)</f>
        <v/>
      </c>
    </row>
    <row r="819" spans="1:8" x14ac:dyDescent="0.2">
      <c r="A819" s="1267" t="str">
        <f>Cover!$G$25</f>
        <v>NO</v>
      </c>
      <c r="B819" s="1269" t="s">
        <v>781</v>
      </c>
      <c r="C819" s="1269">
        <f>Cover!G$27</f>
        <v>2020</v>
      </c>
      <c r="D819" s="1269" t="s">
        <v>742</v>
      </c>
      <c r="E819" s="1263" t="s">
        <v>701</v>
      </c>
      <c r="F819" s="1269" t="s">
        <v>779</v>
      </c>
      <c r="G819" s="1267">
        <f>IF(ISNUMBER('EU1 ExtraEU Trade'!F68),IF('EU1 ExtraEU Trade'!F68="","",'EU1 ExtraEU Trade'!F68),"")</f>
        <v>7.0000000000000001E-3</v>
      </c>
      <c r="H819" s="1265" t="str">
        <f>IF('EU1 ExtraEU Trade'!N68="","",'EU1 ExtraEU Trade'!N68)</f>
        <v/>
      </c>
    </row>
    <row r="820" spans="1:8" x14ac:dyDescent="0.2">
      <c r="A820" s="1267" t="str">
        <f>Cover!$G$25</f>
        <v>NO</v>
      </c>
      <c r="B820" s="1269" t="s">
        <v>781</v>
      </c>
      <c r="C820" s="1269">
        <f>Cover!G$27</f>
        <v>2020</v>
      </c>
      <c r="D820" s="1269" t="s">
        <v>743</v>
      </c>
      <c r="E820" s="1263" t="s">
        <v>701</v>
      </c>
      <c r="F820" s="1269" t="s">
        <v>779</v>
      </c>
      <c r="G820" s="1267">
        <f>IF(ISNUMBER('EU1 ExtraEU Trade'!F69),IF('EU1 ExtraEU Trade'!F69="","",'EU1 ExtraEU Trade'!F69),"")</f>
        <v>0.93200000000000005</v>
      </c>
      <c r="H820" s="1265" t="str">
        <f>IF('EU1 ExtraEU Trade'!N69="","",'EU1 ExtraEU Trade'!N69)</f>
        <v/>
      </c>
    </row>
    <row r="821" spans="1:8" x14ac:dyDescent="0.2">
      <c r="A821" s="1267" t="str">
        <f>Cover!$G$25</f>
        <v>NO</v>
      </c>
      <c r="B821" s="1269" t="s">
        <v>781</v>
      </c>
      <c r="C821" s="1269">
        <f>Cover!G$27</f>
        <v>2020</v>
      </c>
      <c r="D821" s="1269" t="s">
        <v>689</v>
      </c>
      <c r="E821" s="1263" t="s">
        <v>701</v>
      </c>
      <c r="F821" s="1269" t="s">
        <v>778</v>
      </c>
      <c r="G821" s="1267">
        <f>IF(ISNUMBER('EU1 ExtraEU Trade'!G11),IF('EU1 ExtraEU Trade'!G11="","",'EU1 ExtraEU Trade'!G11),"")</f>
        <v>38649</v>
      </c>
      <c r="H821" s="1265" t="str">
        <f>IF('EU1 ExtraEU Trade'!O11="","",'EU1 ExtraEU Trade'!O11)</f>
        <v/>
      </c>
    </row>
    <row r="822" spans="1:8" x14ac:dyDescent="0.2">
      <c r="A822" s="1267" t="str">
        <f>Cover!$G$25</f>
        <v>NO</v>
      </c>
      <c r="B822" s="1269" t="s">
        <v>781</v>
      </c>
      <c r="C822" s="1269">
        <f>Cover!G$27</f>
        <v>2020</v>
      </c>
      <c r="D822" s="1269" t="s">
        <v>690</v>
      </c>
      <c r="E822" s="1263" t="s">
        <v>701</v>
      </c>
      <c r="F822" s="1269" t="s">
        <v>778</v>
      </c>
      <c r="G822" s="1267">
        <f>IF(ISNUMBER('EU1 ExtraEU Trade'!G12),IF('EU1 ExtraEU Trade'!G12="","",'EU1 ExtraEU Trade'!G12),"")</f>
        <v>36572</v>
      </c>
      <c r="H822" s="1265" t="str">
        <f>IF('EU1 ExtraEU Trade'!O12="","",'EU1 ExtraEU Trade'!O12)</f>
        <v/>
      </c>
    </row>
    <row r="823" spans="1:8" x14ac:dyDescent="0.2">
      <c r="A823" s="1267" t="str">
        <f>Cover!$G$25</f>
        <v>NO</v>
      </c>
      <c r="B823" s="1269" t="s">
        <v>781</v>
      </c>
      <c r="C823" s="1269">
        <f>Cover!G$27</f>
        <v>2020</v>
      </c>
      <c r="D823" s="1269" t="s">
        <v>690</v>
      </c>
      <c r="E823" s="1263" t="s">
        <v>745</v>
      </c>
      <c r="F823" s="1269" t="s">
        <v>778</v>
      </c>
      <c r="G823" s="1267">
        <f>IF(ISNUMBER('EU1 ExtraEU Trade'!G13),IF('EU1 ExtraEU Trade'!G13="","",'EU1 ExtraEU Trade'!G13),"")</f>
        <v>785</v>
      </c>
      <c r="H823" s="1265" t="str">
        <f>IF('EU1 ExtraEU Trade'!O13="","",'EU1 ExtraEU Trade'!O13)</f>
        <v/>
      </c>
    </row>
    <row r="824" spans="1:8" x14ac:dyDescent="0.2">
      <c r="A824" s="1267" t="str">
        <f>Cover!$G$25</f>
        <v>NO</v>
      </c>
      <c r="B824" s="1269" t="s">
        <v>781</v>
      </c>
      <c r="C824" s="1269">
        <f>Cover!G$27</f>
        <v>2020</v>
      </c>
      <c r="D824" s="1269" t="s">
        <v>690</v>
      </c>
      <c r="E824" s="1263" t="s">
        <v>749</v>
      </c>
      <c r="F824" s="1269" t="s">
        <v>778</v>
      </c>
      <c r="G824" s="1267">
        <f>IF(ISNUMBER('EU1 ExtraEU Trade'!G14),IF('EU1 ExtraEU Trade'!G14="","",'EU1 ExtraEU Trade'!G14),"")</f>
        <v>35786</v>
      </c>
      <c r="H824" s="1265" t="str">
        <f>IF('EU1 ExtraEU Trade'!O14="","",'EU1 ExtraEU Trade'!O14)</f>
        <v/>
      </c>
    </row>
    <row r="825" spans="1:8" x14ac:dyDescent="0.2">
      <c r="A825" s="1267" t="str">
        <f>Cover!$G$25</f>
        <v>NO</v>
      </c>
      <c r="B825" s="1269" t="s">
        <v>781</v>
      </c>
      <c r="C825" s="1269">
        <f>Cover!G$27</f>
        <v>2020</v>
      </c>
      <c r="D825" s="1269" t="s">
        <v>691</v>
      </c>
      <c r="E825" s="1263" t="s">
        <v>701</v>
      </c>
      <c r="F825" s="1269" t="s">
        <v>778</v>
      </c>
      <c r="G825" s="1267">
        <f>IF(ISNUMBER('EU1 ExtraEU Trade'!G15),IF('EU1 ExtraEU Trade'!G15="","",'EU1 ExtraEU Trade'!G15),"")</f>
        <v>2077</v>
      </c>
      <c r="H825" s="1265" t="str">
        <f>IF('EU1 ExtraEU Trade'!O15="","",'EU1 ExtraEU Trade'!O15)</f>
        <v/>
      </c>
    </row>
    <row r="826" spans="1:8" x14ac:dyDescent="0.2">
      <c r="A826" s="1267" t="str">
        <f>Cover!$G$25</f>
        <v>NO</v>
      </c>
      <c r="B826" s="1269" t="s">
        <v>781</v>
      </c>
      <c r="C826" s="1269">
        <f>Cover!G$27</f>
        <v>2020</v>
      </c>
      <c r="D826" s="1269" t="s">
        <v>691</v>
      </c>
      <c r="E826" s="1263" t="s">
        <v>745</v>
      </c>
      <c r="F826" s="1269" t="s">
        <v>778</v>
      </c>
      <c r="G826" s="1267">
        <f>IF(ISNUMBER('EU1 ExtraEU Trade'!G16),IF('EU1 ExtraEU Trade'!G16="","",'EU1 ExtraEU Trade'!G16),"")</f>
        <v>557</v>
      </c>
      <c r="H826" s="1265" t="str">
        <f>IF('EU1 ExtraEU Trade'!O16="","",'EU1 ExtraEU Trade'!O16)</f>
        <v/>
      </c>
    </row>
    <row r="827" spans="1:8" x14ac:dyDescent="0.2">
      <c r="A827" s="1267" t="str">
        <f>Cover!$G$25</f>
        <v>NO</v>
      </c>
      <c r="B827" s="1269" t="s">
        <v>781</v>
      </c>
      <c r="C827" s="1269">
        <f>Cover!G$27</f>
        <v>2020</v>
      </c>
      <c r="D827" s="1269" t="s">
        <v>691</v>
      </c>
      <c r="E827" s="1263" t="s">
        <v>749</v>
      </c>
      <c r="F827" s="1269" t="s">
        <v>778</v>
      </c>
      <c r="G827" s="1267">
        <f>IF(ISNUMBER('EU1 ExtraEU Trade'!G17),IF('EU1 ExtraEU Trade'!G17="","",'EU1 ExtraEU Trade'!G17),"")</f>
        <v>1520</v>
      </c>
      <c r="H827" s="1265" t="str">
        <f>IF('EU1 ExtraEU Trade'!O17="","",'EU1 ExtraEU Trade'!O17)</f>
        <v/>
      </c>
    </row>
    <row r="828" spans="1:8" x14ac:dyDescent="0.2">
      <c r="A828" s="1267" t="str">
        <f>Cover!$G$25</f>
        <v>NO</v>
      </c>
      <c r="B828" s="1269" t="s">
        <v>781</v>
      </c>
      <c r="C828" s="1269">
        <f>Cover!G$27</f>
        <v>2020</v>
      </c>
      <c r="D828" s="1269" t="s">
        <v>691</v>
      </c>
      <c r="E828" s="1263" t="s">
        <v>758</v>
      </c>
      <c r="F828" s="1269" t="s">
        <v>778</v>
      </c>
      <c r="G828" s="1267">
        <f>IF(ISNUMBER('EU1 ExtraEU Trade'!G18),IF('EU1 ExtraEU Trade'!G18="","",'EU1 ExtraEU Trade'!G18),"")</f>
        <v>138</v>
      </c>
      <c r="H828" s="1265" t="str">
        <f>IF('EU1 ExtraEU Trade'!O18="","",'EU1 ExtraEU Trade'!O18)</f>
        <v/>
      </c>
    </row>
    <row r="829" spans="1:8" x14ac:dyDescent="0.2">
      <c r="A829" s="1267" t="str">
        <f>Cover!$G$25</f>
        <v>NO</v>
      </c>
      <c r="B829" s="1269" t="s">
        <v>781</v>
      </c>
      <c r="C829" s="1269">
        <f>Cover!G$27</f>
        <v>2020</v>
      </c>
      <c r="D829" s="1269" t="s">
        <v>702</v>
      </c>
      <c r="E829" s="1263" t="s">
        <v>701</v>
      </c>
      <c r="F829" s="1269" t="s">
        <v>778</v>
      </c>
      <c r="G829" s="1267">
        <f>IF(ISNUMBER('EU1 ExtraEU Trade'!G19),IF('EU1 ExtraEU Trade'!G19="","",'EU1 ExtraEU Trade'!G19),"")</f>
        <v>124049</v>
      </c>
      <c r="H829" s="1265" t="str">
        <f>IF('EU1 ExtraEU Trade'!O19="","",'EU1 ExtraEU Trade'!O19)</f>
        <v/>
      </c>
    </row>
    <row r="830" spans="1:8" x14ac:dyDescent="0.2">
      <c r="A830" s="1267" t="str">
        <f>Cover!$G$25</f>
        <v>NO</v>
      </c>
      <c r="B830" s="1269" t="s">
        <v>781</v>
      </c>
      <c r="C830" s="1269">
        <f>Cover!G$27</f>
        <v>2020</v>
      </c>
      <c r="D830" s="1269" t="s">
        <v>703</v>
      </c>
      <c r="E830" s="1263" t="s">
        <v>701</v>
      </c>
      <c r="F830" s="1269" t="s">
        <v>778</v>
      </c>
      <c r="G830" s="1267">
        <f>IF(ISNUMBER('EU1 ExtraEU Trade'!G20),IF('EU1 ExtraEU Trade'!G20="","",'EU1 ExtraEU Trade'!G20),"")</f>
        <v>603</v>
      </c>
      <c r="H830" s="1265" t="str">
        <f>IF('EU1 ExtraEU Trade'!O20="","",'EU1 ExtraEU Trade'!O20)</f>
        <v/>
      </c>
    </row>
    <row r="831" spans="1:8" x14ac:dyDescent="0.2">
      <c r="A831" s="1267" t="str">
        <f>Cover!$G$25</f>
        <v>NO</v>
      </c>
      <c r="B831" s="1269" t="s">
        <v>781</v>
      </c>
      <c r="C831" s="1269">
        <f>Cover!G$27</f>
        <v>2020</v>
      </c>
      <c r="D831" s="1269" t="s">
        <v>704</v>
      </c>
      <c r="E831" s="1263" t="s">
        <v>701</v>
      </c>
      <c r="F831" s="1269" t="s">
        <v>778</v>
      </c>
      <c r="G831" s="1267">
        <f>IF(ISNUMBER('EU1 ExtraEU Trade'!G21),IF('EU1 ExtraEU Trade'!G21="","",'EU1 ExtraEU Trade'!G21),"")</f>
        <v>252</v>
      </c>
      <c r="H831" s="1265" t="str">
        <f>IF('EU1 ExtraEU Trade'!O21="","",'EU1 ExtraEU Trade'!O21)</f>
        <v/>
      </c>
    </row>
    <row r="832" spans="1:8" x14ac:dyDescent="0.2">
      <c r="A832" s="1267" t="str">
        <f>Cover!$G$25</f>
        <v>NO</v>
      </c>
      <c r="B832" s="1269" t="s">
        <v>781</v>
      </c>
      <c r="C832" s="1269">
        <f>Cover!G$27</f>
        <v>2020</v>
      </c>
      <c r="D832" s="1269" t="s">
        <v>705</v>
      </c>
      <c r="E832" s="1263" t="s">
        <v>701</v>
      </c>
      <c r="F832" s="1269" t="s">
        <v>778</v>
      </c>
      <c r="G832" s="1267">
        <f>IF(ISNUMBER('EU1 ExtraEU Trade'!G22),IF('EU1 ExtraEU Trade'!G22="","",'EU1 ExtraEU Trade'!G22),"")</f>
        <v>351</v>
      </c>
      <c r="H832" s="1265" t="str">
        <f>IF('EU1 ExtraEU Trade'!O22="","",'EU1 ExtraEU Trade'!O22)</f>
        <v/>
      </c>
    </row>
    <row r="833" spans="1:8" x14ac:dyDescent="0.2">
      <c r="A833" s="1267" t="str">
        <f>Cover!$G$25</f>
        <v>NO</v>
      </c>
      <c r="B833" s="1269" t="s">
        <v>781</v>
      </c>
      <c r="C833" s="1269">
        <f>Cover!G$27</f>
        <v>2020</v>
      </c>
      <c r="D833" s="1269" t="s">
        <v>706</v>
      </c>
      <c r="E833" s="1263" t="s">
        <v>701</v>
      </c>
      <c r="F833" s="1269" t="s">
        <v>778</v>
      </c>
      <c r="G833" s="1267" t="str">
        <f>IF(ISNUMBER('EU1 ExtraEU Trade'!G23),IF('EU1 ExtraEU Trade'!G23="","",'EU1 ExtraEU Trade'!G23),"")</f>
        <v/>
      </c>
      <c r="H833" s="1265" t="str">
        <f>IF('EU1 ExtraEU Trade'!O23="","",'EU1 ExtraEU Trade'!O23)</f>
        <v/>
      </c>
    </row>
    <row r="834" spans="1:8" x14ac:dyDescent="0.2">
      <c r="A834" s="1267" t="str">
        <f>Cover!$G$25</f>
        <v>NO</v>
      </c>
      <c r="B834" s="1269" t="s">
        <v>781</v>
      </c>
      <c r="C834" s="1269">
        <f>Cover!G$27</f>
        <v>2020</v>
      </c>
      <c r="D834" s="1269" t="s">
        <v>707</v>
      </c>
      <c r="E834" s="1263" t="s">
        <v>701</v>
      </c>
      <c r="F834" s="1269" t="s">
        <v>778</v>
      </c>
      <c r="G834" s="1267">
        <f>IF(ISNUMBER('EU1 ExtraEU Trade'!G24),IF('EU1 ExtraEU Trade'!G24="","",'EU1 ExtraEU Trade'!G24),"")</f>
        <v>11028</v>
      </c>
      <c r="H834" s="1265" t="str">
        <f>IF('EU1 ExtraEU Trade'!O24="","",'EU1 ExtraEU Trade'!O24)</f>
        <v/>
      </c>
    </row>
    <row r="835" spans="1:8" x14ac:dyDescent="0.2">
      <c r="A835" s="1267" t="str">
        <f>Cover!$G$25</f>
        <v>NO</v>
      </c>
      <c r="B835" s="1269" t="s">
        <v>781</v>
      </c>
      <c r="C835" s="1269">
        <f>Cover!G$27</f>
        <v>2020</v>
      </c>
      <c r="D835" s="1269" t="s">
        <v>708</v>
      </c>
      <c r="E835" s="1263" t="s">
        <v>701</v>
      </c>
      <c r="F835" s="1269" t="s">
        <v>778</v>
      </c>
      <c r="G835" s="1267">
        <f>IF(ISNUMBER('EU1 ExtraEU Trade'!G25),IF('EU1 ExtraEU Trade'!G25="","",'EU1 ExtraEU Trade'!G25),"")</f>
        <v>1768</v>
      </c>
      <c r="H835" s="1265" t="str">
        <f>IF('EU1 ExtraEU Trade'!O25="","",'EU1 ExtraEU Trade'!O25)</f>
        <v/>
      </c>
    </row>
    <row r="836" spans="1:8" x14ac:dyDescent="0.2">
      <c r="A836" s="1267" t="str">
        <f>Cover!$G$25</f>
        <v>NO</v>
      </c>
      <c r="B836" s="1269" t="s">
        <v>781</v>
      </c>
      <c r="C836" s="1269">
        <f>Cover!G$27</f>
        <v>2020</v>
      </c>
      <c r="D836" s="1269" t="s">
        <v>709</v>
      </c>
      <c r="E836" s="1263" t="s">
        <v>701</v>
      </c>
      <c r="F836" s="1269" t="s">
        <v>778</v>
      </c>
      <c r="G836" s="1267">
        <f>IF(ISNUMBER('EU1 ExtraEU Trade'!G26),IF('EU1 ExtraEU Trade'!G26="","",'EU1 ExtraEU Trade'!G26),"")</f>
        <v>9260</v>
      </c>
      <c r="H836" s="1265" t="str">
        <f>IF('EU1 ExtraEU Trade'!O26="","",'EU1 ExtraEU Trade'!O26)</f>
        <v/>
      </c>
    </row>
    <row r="837" spans="1:8" x14ac:dyDescent="0.2">
      <c r="A837" s="1267" t="str">
        <f>Cover!$G$25</f>
        <v>NO</v>
      </c>
      <c r="B837" s="1269" t="s">
        <v>781</v>
      </c>
      <c r="C837" s="1269">
        <f>Cover!G$27</f>
        <v>2020</v>
      </c>
      <c r="D837" s="1269" t="s">
        <v>710</v>
      </c>
      <c r="E837" s="1263" t="s">
        <v>701</v>
      </c>
      <c r="F837" s="1269" t="s">
        <v>778</v>
      </c>
      <c r="G837" s="1267">
        <f>IF(ISNUMBER('EU1 ExtraEU Trade'!G27),IF('EU1 ExtraEU Trade'!G27="","",'EU1 ExtraEU Trade'!G27),"")</f>
        <v>117668</v>
      </c>
      <c r="H837" s="1265" t="str">
        <f>IF('EU1 ExtraEU Trade'!O27="","",'EU1 ExtraEU Trade'!O27)</f>
        <v/>
      </c>
    </row>
    <row r="838" spans="1:8" x14ac:dyDescent="0.2">
      <c r="A838" s="1267" t="str">
        <f>Cover!$G$25</f>
        <v>NO</v>
      </c>
      <c r="B838" s="1269" t="s">
        <v>781</v>
      </c>
      <c r="C838" s="1269">
        <f>Cover!G$27</f>
        <v>2020</v>
      </c>
      <c r="D838" s="1269" t="s">
        <v>710</v>
      </c>
      <c r="E838" s="1263" t="s">
        <v>745</v>
      </c>
      <c r="F838" s="1269" t="s">
        <v>778</v>
      </c>
      <c r="G838" s="1267">
        <f>IF(ISNUMBER('EU1 ExtraEU Trade'!G28),IF('EU1 ExtraEU Trade'!G28="","",'EU1 ExtraEU Trade'!G28),"")</f>
        <v>10695</v>
      </c>
      <c r="H838" s="1265" t="str">
        <f>IF('EU1 ExtraEU Trade'!O28="","",'EU1 ExtraEU Trade'!O28)</f>
        <v/>
      </c>
    </row>
    <row r="839" spans="1:8" x14ac:dyDescent="0.2">
      <c r="A839" s="1267" t="str">
        <f>Cover!$G$25</f>
        <v>NO</v>
      </c>
      <c r="B839" s="1269" t="s">
        <v>781</v>
      </c>
      <c r="C839" s="1269">
        <f>Cover!G$27</f>
        <v>2020</v>
      </c>
      <c r="D839" s="1269" t="s">
        <v>710</v>
      </c>
      <c r="E839" s="1263" t="s">
        <v>749</v>
      </c>
      <c r="F839" s="1269" t="s">
        <v>778</v>
      </c>
      <c r="G839" s="1267">
        <f>IF(ISNUMBER('EU1 ExtraEU Trade'!G29),IF('EU1 ExtraEU Trade'!G29="","",'EU1 ExtraEU Trade'!G29),"")</f>
        <v>106973</v>
      </c>
      <c r="H839" s="1265" t="str">
        <f>IF('EU1 ExtraEU Trade'!O29="","",'EU1 ExtraEU Trade'!O29)</f>
        <v/>
      </c>
    </row>
    <row r="840" spans="1:8" x14ac:dyDescent="0.2">
      <c r="A840" s="1267" t="str">
        <f>Cover!$G$25</f>
        <v>NO</v>
      </c>
      <c r="B840" s="1269" t="s">
        <v>781</v>
      </c>
      <c r="C840" s="1269">
        <f>Cover!G$27</f>
        <v>2020</v>
      </c>
      <c r="D840" s="1269" t="s">
        <v>710</v>
      </c>
      <c r="E840" s="1263" t="s">
        <v>758</v>
      </c>
      <c r="F840" s="1269" t="s">
        <v>778</v>
      </c>
      <c r="G840" s="1267">
        <f>IF(ISNUMBER('EU1 ExtraEU Trade'!G30),IF('EU1 ExtraEU Trade'!G30="","",'EU1 ExtraEU Trade'!G30),"")</f>
        <v>25649</v>
      </c>
      <c r="H840" s="1265" t="str">
        <f>IF('EU1 ExtraEU Trade'!O30="","",'EU1 ExtraEU Trade'!O30)</f>
        <v/>
      </c>
    </row>
    <row r="841" spans="1:8" x14ac:dyDescent="0.2">
      <c r="A841" s="1267" t="str">
        <f>Cover!$G$25</f>
        <v>NO</v>
      </c>
      <c r="B841" s="1269" t="s">
        <v>781</v>
      </c>
      <c r="C841" s="1269">
        <f>Cover!G$27</f>
        <v>2020</v>
      </c>
      <c r="D841" s="1269" t="s">
        <v>711</v>
      </c>
      <c r="E841" s="1263" t="s">
        <v>701</v>
      </c>
      <c r="F841" s="1269" t="s">
        <v>778</v>
      </c>
      <c r="G841" s="1267">
        <f>IF(ISNUMBER('EU1 ExtraEU Trade'!G31),IF('EU1 ExtraEU Trade'!G31="","",'EU1 ExtraEU Trade'!G31),"")</f>
        <v>493</v>
      </c>
      <c r="H841" s="1265" t="str">
        <f>IF('EU1 ExtraEU Trade'!O31="","",'EU1 ExtraEU Trade'!O31)</f>
        <v/>
      </c>
    </row>
    <row r="842" spans="1:8" x14ac:dyDescent="0.2">
      <c r="A842" s="1267" t="str">
        <f>Cover!$G$25</f>
        <v>NO</v>
      </c>
      <c r="B842" s="1269" t="s">
        <v>781</v>
      </c>
      <c r="C842" s="1269">
        <f>Cover!G$27</f>
        <v>2020</v>
      </c>
      <c r="D842" s="1269" t="s">
        <v>711</v>
      </c>
      <c r="E842" s="1263" t="s">
        <v>745</v>
      </c>
      <c r="F842" s="1269" t="s">
        <v>778</v>
      </c>
      <c r="G842" s="1267">
        <f>IF(ISNUMBER('EU1 ExtraEU Trade'!G32),IF('EU1 ExtraEU Trade'!G32="","",'EU1 ExtraEU Trade'!G32),"")</f>
        <v>23</v>
      </c>
      <c r="H842" s="1265" t="str">
        <f>IF('EU1 ExtraEU Trade'!O32="","",'EU1 ExtraEU Trade'!O32)</f>
        <v/>
      </c>
    </row>
    <row r="843" spans="1:8" x14ac:dyDescent="0.2">
      <c r="A843" s="1267" t="str">
        <f>Cover!$G$25</f>
        <v>NO</v>
      </c>
      <c r="B843" s="1269" t="s">
        <v>781</v>
      </c>
      <c r="C843" s="1269">
        <f>Cover!G$27</f>
        <v>2020</v>
      </c>
      <c r="D843" s="1269" t="s">
        <v>711</v>
      </c>
      <c r="E843" s="1263" t="s">
        <v>749</v>
      </c>
      <c r="F843" s="1269" t="s">
        <v>778</v>
      </c>
      <c r="G843" s="1267">
        <f>IF(ISNUMBER('EU1 ExtraEU Trade'!G33),IF('EU1 ExtraEU Trade'!G33="","",'EU1 ExtraEU Trade'!G33),"")</f>
        <v>470</v>
      </c>
      <c r="H843" s="1265" t="str">
        <f>IF('EU1 ExtraEU Trade'!O33="","",'EU1 ExtraEU Trade'!O33)</f>
        <v/>
      </c>
    </row>
    <row r="844" spans="1:8" x14ac:dyDescent="0.2">
      <c r="A844" s="1267" t="str">
        <f>Cover!$G$25</f>
        <v>NO</v>
      </c>
      <c r="B844" s="1269" t="s">
        <v>781</v>
      </c>
      <c r="C844" s="1269">
        <f>Cover!G$27</f>
        <v>2020</v>
      </c>
      <c r="D844" s="1269" t="s">
        <v>711</v>
      </c>
      <c r="E844" s="1263" t="s">
        <v>758</v>
      </c>
      <c r="F844" s="1269" t="s">
        <v>778</v>
      </c>
      <c r="G844" s="1267">
        <f>IF(ISNUMBER('EU1 ExtraEU Trade'!G34),IF('EU1 ExtraEU Trade'!G34="","",'EU1 ExtraEU Trade'!G34),"")</f>
        <v>109</v>
      </c>
      <c r="H844" s="1265" t="str">
        <f>IF('EU1 ExtraEU Trade'!O34="","",'EU1 ExtraEU Trade'!O34)</f>
        <v/>
      </c>
    </row>
    <row r="845" spans="1:8" x14ac:dyDescent="0.2">
      <c r="A845" s="1267" t="str">
        <f>Cover!$G$25</f>
        <v>NO</v>
      </c>
      <c r="B845" s="1269" t="s">
        <v>781</v>
      </c>
      <c r="C845" s="1269">
        <f>Cover!G$27</f>
        <v>2020</v>
      </c>
      <c r="D845" s="1269" t="s">
        <v>712</v>
      </c>
      <c r="E845" s="1263" t="s">
        <v>701</v>
      </c>
      <c r="F845" s="1269" t="s">
        <v>778</v>
      </c>
      <c r="G845" s="1267">
        <f>IF(ISNUMBER('EU1 ExtraEU Trade'!G35),IF('EU1 ExtraEU Trade'!G35="","",'EU1 ExtraEU Trade'!G35),"")</f>
        <v>332082</v>
      </c>
      <c r="H845" s="1265" t="str">
        <f>IF('EU1 ExtraEU Trade'!O35="","",'EU1 ExtraEU Trade'!O35)</f>
        <v/>
      </c>
    </row>
    <row r="846" spans="1:8" x14ac:dyDescent="0.2">
      <c r="A846" s="1267" t="str">
        <f>Cover!$G$25</f>
        <v>NO</v>
      </c>
      <c r="B846" s="1269" t="s">
        <v>781</v>
      </c>
      <c r="C846" s="1269">
        <f>Cover!G$27</f>
        <v>2020</v>
      </c>
      <c r="D846" s="1269" t="s">
        <v>713</v>
      </c>
      <c r="E846" s="1263" t="s">
        <v>701</v>
      </c>
      <c r="F846" s="1269" t="s">
        <v>778</v>
      </c>
      <c r="G846" s="1267">
        <f>IF(ISNUMBER('EU1 ExtraEU Trade'!G36),IF('EU1 ExtraEU Trade'!G36="","",'EU1 ExtraEU Trade'!G36),"")</f>
        <v>262894</v>
      </c>
      <c r="H846" s="1265" t="str">
        <f>IF('EU1 ExtraEU Trade'!O36="","",'EU1 ExtraEU Trade'!O36)</f>
        <v/>
      </c>
    </row>
    <row r="847" spans="1:8" x14ac:dyDescent="0.2">
      <c r="A847" s="1267" t="str">
        <f>Cover!$G$25</f>
        <v>NO</v>
      </c>
      <c r="B847" s="1269" t="s">
        <v>781</v>
      </c>
      <c r="C847" s="1269">
        <f>Cover!G$27</f>
        <v>2020</v>
      </c>
      <c r="D847" s="1269" t="s">
        <v>713</v>
      </c>
      <c r="E847" s="1263" t="s">
        <v>745</v>
      </c>
      <c r="F847" s="1269" t="s">
        <v>778</v>
      </c>
      <c r="G847" s="1267">
        <f>IF(ISNUMBER('EU1 ExtraEU Trade'!G37),IF('EU1 ExtraEU Trade'!G37="","",'EU1 ExtraEU Trade'!G37),"")</f>
        <v>71573</v>
      </c>
      <c r="H847" s="1265" t="str">
        <f>IF('EU1 ExtraEU Trade'!O37="","",'EU1 ExtraEU Trade'!O37)</f>
        <v/>
      </c>
    </row>
    <row r="848" spans="1:8" x14ac:dyDescent="0.2">
      <c r="A848" s="1267" t="str">
        <f>Cover!$G$25</f>
        <v>NO</v>
      </c>
      <c r="B848" s="1269" t="s">
        <v>781</v>
      </c>
      <c r="C848" s="1269">
        <f>Cover!G$27</f>
        <v>2020</v>
      </c>
      <c r="D848" s="1269" t="s">
        <v>713</v>
      </c>
      <c r="E848" s="1263" t="s">
        <v>749</v>
      </c>
      <c r="F848" s="1269" t="s">
        <v>778</v>
      </c>
      <c r="G848" s="1267">
        <f>IF(ISNUMBER('EU1 ExtraEU Trade'!G38),IF('EU1 ExtraEU Trade'!G38="","",'EU1 ExtraEU Trade'!G38),"")</f>
        <v>191321</v>
      </c>
      <c r="H848" s="1265" t="str">
        <f>IF('EU1 ExtraEU Trade'!O38="","",'EU1 ExtraEU Trade'!O38)</f>
        <v/>
      </c>
    </row>
    <row r="849" spans="1:8" x14ac:dyDescent="0.2">
      <c r="A849" s="1267" t="str">
        <f>Cover!$G$25</f>
        <v>NO</v>
      </c>
      <c r="B849" s="1269" t="s">
        <v>781</v>
      </c>
      <c r="C849" s="1269">
        <f>Cover!G$27</f>
        <v>2020</v>
      </c>
      <c r="D849" s="1269" t="s">
        <v>713</v>
      </c>
      <c r="E849" s="1263" t="s">
        <v>758</v>
      </c>
      <c r="F849" s="1269" t="s">
        <v>778</v>
      </c>
      <c r="G849" s="1267">
        <f>IF(ISNUMBER('EU1 ExtraEU Trade'!G39),IF('EU1 ExtraEU Trade'!G39="","",'EU1 ExtraEU Trade'!G39),"")</f>
        <v>27509</v>
      </c>
      <c r="H849" s="1265" t="str">
        <f>IF('EU1 ExtraEU Trade'!O39="","",'EU1 ExtraEU Trade'!O39)</f>
        <v/>
      </c>
    </row>
    <row r="850" spans="1:8" x14ac:dyDescent="0.2">
      <c r="A850" s="1267" t="str">
        <f>Cover!$G$25</f>
        <v>NO</v>
      </c>
      <c r="B850" s="1269" t="s">
        <v>781</v>
      </c>
      <c r="C850" s="1269">
        <f>Cover!G$27</f>
        <v>2020</v>
      </c>
      <c r="D850" s="1269" t="s">
        <v>714</v>
      </c>
      <c r="E850" s="1263" t="s">
        <v>701</v>
      </c>
      <c r="F850" s="1269" t="s">
        <v>778</v>
      </c>
      <c r="G850" s="1267">
        <f>IF(ISNUMBER('EU1 ExtraEU Trade'!G40),IF('EU1 ExtraEU Trade'!G40="","",'EU1 ExtraEU Trade'!G40),"")</f>
        <v>3215</v>
      </c>
      <c r="H850" s="1265" t="str">
        <f>IF('EU1 ExtraEU Trade'!O40="","",'EU1 ExtraEU Trade'!O40)</f>
        <v/>
      </c>
    </row>
    <row r="851" spans="1:8" x14ac:dyDescent="0.2">
      <c r="A851" s="1267" t="str">
        <f>Cover!$G$25</f>
        <v>NO</v>
      </c>
      <c r="B851" s="1269" t="s">
        <v>781</v>
      </c>
      <c r="C851" s="1269">
        <f>Cover!G$27</f>
        <v>2020</v>
      </c>
      <c r="D851" s="1269" t="s">
        <v>715</v>
      </c>
      <c r="E851" s="1263" t="s">
        <v>701</v>
      </c>
      <c r="F851" s="1269" t="s">
        <v>778</v>
      </c>
      <c r="G851" s="1267">
        <f>IF(ISNUMBER('EU1 ExtraEU Trade'!G41),IF('EU1 ExtraEU Trade'!G41="","",'EU1 ExtraEU Trade'!G41),"")</f>
        <v>104</v>
      </c>
      <c r="H851" s="1265" t="str">
        <f>IF('EU1 ExtraEU Trade'!O41="","",'EU1 ExtraEU Trade'!O41)</f>
        <v/>
      </c>
    </row>
    <row r="852" spans="1:8" x14ac:dyDescent="0.2">
      <c r="A852" s="1267" t="str">
        <f>Cover!$G$25</f>
        <v>NO</v>
      </c>
      <c r="B852" s="1269" t="s">
        <v>781</v>
      </c>
      <c r="C852" s="1269">
        <f>Cover!G$27</f>
        <v>2020</v>
      </c>
      <c r="D852" s="1269" t="s">
        <v>716</v>
      </c>
      <c r="E852" s="1263" t="s">
        <v>701</v>
      </c>
      <c r="F852" s="1269" t="s">
        <v>778</v>
      </c>
      <c r="G852" s="1267">
        <f>IF(ISNUMBER('EU1 ExtraEU Trade'!G42),IF('EU1 ExtraEU Trade'!G42="","",'EU1 ExtraEU Trade'!G42),"")</f>
        <v>65973</v>
      </c>
      <c r="H852" s="1265" t="str">
        <f>IF('EU1 ExtraEU Trade'!O42="","",'EU1 ExtraEU Trade'!O42)</f>
        <v/>
      </c>
    </row>
    <row r="853" spans="1:8" x14ac:dyDescent="0.2">
      <c r="A853" s="1267" t="str">
        <f>Cover!$G$25</f>
        <v>NO</v>
      </c>
      <c r="B853" s="1269" t="s">
        <v>781</v>
      </c>
      <c r="C853" s="1269">
        <f>Cover!G$27</f>
        <v>2020</v>
      </c>
      <c r="D853" s="1269" t="s">
        <v>717</v>
      </c>
      <c r="E853" s="1263" t="s">
        <v>701</v>
      </c>
      <c r="F853" s="1269" t="s">
        <v>778</v>
      </c>
      <c r="G853" s="1267">
        <f>IF(ISNUMBER('EU1 ExtraEU Trade'!G43),IF('EU1 ExtraEU Trade'!G43="","",'EU1 ExtraEU Trade'!G43),"")</f>
        <v>12748</v>
      </c>
      <c r="H853" s="1265" t="str">
        <f>IF('EU1 ExtraEU Trade'!O43="","",'EU1 ExtraEU Trade'!O43)</f>
        <v/>
      </c>
    </row>
    <row r="854" spans="1:8" x14ac:dyDescent="0.2">
      <c r="A854" s="1267" t="str">
        <f>Cover!$G$25</f>
        <v>NO</v>
      </c>
      <c r="B854" s="1269" t="s">
        <v>781</v>
      </c>
      <c r="C854" s="1269">
        <f>Cover!G$27</f>
        <v>2020</v>
      </c>
      <c r="D854" s="1269" t="s">
        <v>718</v>
      </c>
      <c r="E854" s="1263" t="s">
        <v>701</v>
      </c>
      <c r="F854" s="1269" t="s">
        <v>778</v>
      </c>
      <c r="G854" s="1267">
        <f>IF(ISNUMBER('EU1 ExtraEU Trade'!G44),IF('EU1 ExtraEU Trade'!G44="","",'EU1 ExtraEU Trade'!G44),"")</f>
        <v>52467</v>
      </c>
      <c r="H854" s="1265" t="str">
        <f>IF('EU1 ExtraEU Trade'!O44="","",'EU1 ExtraEU Trade'!O44)</f>
        <v/>
      </c>
    </row>
    <row r="855" spans="1:8" x14ac:dyDescent="0.2">
      <c r="A855" s="1267" t="str">
        <f>Cover!$G$25</f>
        <v>NO</v>
      </c>
      <c r="B855" s="1269" t="s">
        <v>781</v>
      </c>
      <c r="C855" s="1269">
        <f>Cover!G$27</f>
        <v>2020</v>
      </c>
      <c r="D855" s="1269" t="s">
        <v>719</v>
      </c>
      <c r="E855" s="1263" t="s">
        <v>701</v>
      </c>
      <c r="F855" s="1269" t="s">
        <v>778</v>
      </c>
      <c r="G855" s="1267">
        <f>IF(ISNUMBER('EU1 ExtraEU Trade'!G45),IF('EU1 ExtraEU Trade'!G45="","",'EU1 ExtraEU Trade'!G45),"")</f>
        <v>758</v>
      </c>
      <c r="H855" s="1265" t="str">
        <f>IF('EU1 ExtraEU Trade'!O45="","",'EU1 ExtraEU Trade'!O45)</f>
        <v/>
      </c>
    </row>
    <row r="856" spans="1:8" x14ac:dyDescent="0.2">
      <c r="A856" s="1267" t="str">
        <f>Cover!$G$25</f>
        <v>NO</v>
      </c>
      <c r="B856" s="1269" t="s">
        <v>781</v>
      </c>
      <c r="C856" s="1269">
        <f>Cover!G$27</f>
        <v>2020</v>
      </c>
      <c r="D856" s="1269" t="s">
        <v>720</v>
      </c>
      <c r="E856" s="1263" t="s">
        <v>701</v>
      </c>
      <c r="F856" s="1269" t="s">
        <v>778</v>
      </c>
      <c r="G856" s="1267">
        <f>IF(ISNUMBER('EU1 ExtraEU Trade'!G46),IF('EU1 ExtraEU Trade'!G46="","",'EU1 ExtraEU Trade'!G46),"")</f>
        <v>47866</v>
      </c>
      <c r="H856" s="1265" t="str">
        <f>IF('EU1 ExtraEU Trade'!O46="","",'EU1 ExtraEU Trade'!O46)</f>
        <v/>
      </c>
    </row>
    <row r="857" spans="1:8" x14ac:dyDescent="0.2">
      <c r="A857" s="1267" t="str">
        <f>Cover!$G$25</f>
        <v>NO</v>
      </c>
      <c r="B857" s="1269" t="s">
        <v>781</v>
      </c>
      <c r="C857" s="1269">
        <f>Cover!G$27</f>
        <v>2020</v>
      </c>
      <c r="D857" s="1269" t="s">
        <v>721</v>
      </c>
      <c r="E857" s="1263" t="s">
        <v>701</v>
      </c>
      <c r="F857" s="1269" t="s">
        <v>778</v>
      </c>
      <c r="G857" s="1267">
        <f>IF(ISNUMBER('EU1 ExtraEU Trade'!G47),IF('EU1 ExtraEU Trade'!G47="","",'EU1 ExtraEU Trade'!G47),"")</f>
        <v>0</v>
      </c>
      <c r="H857" s="1265" t="str">
        <f>IF('EU1 ExtraEU Trade'!O47="","",'EU1 ExtraEU Trade'!O47)</f>
        <v/>
      </c>
    </row>
    <row r="858" spans="1:8" x14ac:dyDescent="0.2">
      <c r="A858" s="1267" t="str">
        <f>Cover!$G$25</f>
        <v>NO</v>
      </c>
      <c r="B858" s="1269" t="s">
        <v>781</v>
      </c>
      <c r="C858" s="1269">
        <f>Cover!G$27</f>
        <v>2020</v>
      </c>
      <c r="D858" s="1269" t="s">
        <v>722</v>
      </c>
      <c r="E858" s="1263" t="s">
        <v>701</v>
      </c>
      <c r="F858" s="1269" t="s">
        <v>778</v>
      </c>
      <c r="G858" s="1267">
        <f>IF(ISNUMBER('EU1 ExtraEU Trade'!G48),IF('EU1 ExtraEU Trade'!G48="","",'EU1 ExtraEU Trade'!G48),"")</f>
        <v>47851</v>
      </c>
      <c r="H858" s="1265" t="str">
        <f>IF('EU1 ExtraEU Trade'!O48="","",'EU1 ExtraEU Trade'!O48)</f>
        <v/>
      </c>
    </row>
    <row r="859" spans="1:8" x14ac:dyDescent="0.2">
      <c r="A859" s="1267" t="str">
        <f>Cover!$G$25</f>
        <v>NO</v>
      </c>
      <c r="B859" s="1269" t="s">
        <v>781</v>
      </c>
      <c r="C859" s="1269">
        <f>Cover!G$27</f>
        <v>2020</v>
      </c>
      <c r="D859" s="1269" t="s">
        <v>723</v>
      </c>
      <c r="E859" s="1263" t="s">
        <v>701</v>
      </c>
      <c r="F859" s="1269" t="s">
        <v>778</v>
      </c>
      <c r="G859" s="1267">
        <f>IF(ISNUMBER('EU1 ExtraEU Trade'!G49),IF('EU1 ExtraEU Trade'!G49="","",'EU1 ExtraEU Trade'!G49),"")</f>
        <v>47019</v>
      </c>
      <c r="H859" s="1265" t="str">
        <f>IF('EU1 ExtraEU Trade'!O49="","",'EU1 ExtraEU Trade'!O49)</f>
        <v/>
      </c>
    </row>
    <row r="860" spans="1:8" x14ac:dyDescent="0.2">
      <c r="A860" s="1267" t="str">
        <f>Cover!$G$25</f>
        <v>NO</v>
      </c>
      <c r="B860" s="1269" t="s">
        <v>781</v>
      </c>
      <c r="C860" s="1269">
        <f>Cover!G$27</f>
        <v>2020</v>
      </c>
      <c r="D860" s="1269" t="s">
        <v>724</v>
      </c>
      <c r="E860" s="1263" t="s">
        <v>701</v>
      </c>
      <c r="F860" s="1269" t="s">
        <v>778</v>
      </c>
      <c r="G860" s="1267">
        <f>IF(ISNUMBER('EU1 ExtraEU Trade'!G50),IF('EU1 ExtraEU Trade'!G50="","",'EU1 ExtraEU Trade'!G50),"")</f>
        <v>47019</v>
      </c>
      <c r="H860" s="1265" t="str">
        <f>IF('EU1 ExtraEU Trade'!O50="","",'EU1 ExtraEU Trade'!O50)</f>
        <v/>
      </c>
    </row>
    <row r="861" spans="1:8" x14ac:dyDescent="0.2">
      <c r="A861" s="1267" t="str">
        <f>Cover!$G$25</f>
        <v>NO</v>
      </c>
      <c r="B861" s="1269" t="s">
        <v>781</v>
      </c>
      <c r="C861" s="1269">
        <f>Cover!G$27</f>
        <v>2020</v>
      </c>
      <c r="D861" s="1269" t="s">
        <v>725</v>
      </c>
      <c r="E861" s="1263" t="s">
        <v>701</v>
      </c>
      <c r="F861" s="1269" t="s">
        <v>778</v>
      </c>
      <c r="G861" s="1267">
        <f>IF(ISNUMBER('EU1 ExtraEU Trade'!G51),IF('EU1 ExtraEU Trade'!G51="","",'EU1 ExtraEU Trade'!G51),"")</f>
        <v>831</v>
      </c>
      <c r="H861" s="1265" t="str">
        <f>IF('EU1 ExtraEU Trade'!O51="","",'EU1 ExtraEU Trade'!O51)</f>
        <v/>
      </c>
    </row>
    <row r="862" spans="1:8" x14ac:dyDescent="0.2">
      <c r="A862" s="1267" t="str">
        <f>Cover!$G$25</f>
        <v>NO</v>
      </c>
      <c r="B862" s="1269" t="s">
        <v>781</v>
      </c>
      <c r="C862" s="1269">
        <f>Cover!G$27</f>
        <v>2020</v>
      </c>
      <c r="D862" s="1269" t="s">
        <v>726</v>
      </c>
      <c r="E862" s="1263" t="s">
        <v>701</v>
      </c>
      <c r="F862" s="1269" t="s">
        <v>778</v>
      </c>
      <c r="G862" s="1267">
        <f>IF(ISNUMBER('EU1 ExtraEU Trade'!G52),IF('EU1 ExtraEU Trade'!G52="","",'EU1 ExtraEU Trade'!G52),"")</f>
        <v>7</v>
      </c>
      <c r="H862" s="1265" t="str">
        <f>IF('EU1 ExtraEU Trade'!O52="","",'EU1 ExtraEU Trade'!O52)</f>
        <v/>
      </c>
    </row>
    <row r="863" spans="1:8" x14ac:dyDescent="0.2">
      <c r="A863" s="1267" t="str">
        <f>Cover!$G$25</f>
        <v>NO</v>
      </c>
      <c r="B863" s="1269" t="s">
        <v>781</v>
      </c>
      <c r="C863" s="1269">
        <f>Cover!G$27</f>
        <v>2020</v>
      </c>
      <c r="D863" s="1269" t="s">
        <v>727</v>
      </c>
      <c r="E863" s="1263" t="s">
        <v>701</v>
      </c>
      <c r="F863" s="1269" t="s">
        <v>778</v>
      </c>
      <c r="G863" s="1267">
        <f>IF(ISNUMBER('EU1 ExtraEU Trade'!G53),IF('EU1 ExtraEU Trade'!G53="","",'EU1 ExtraEU Trade'!G53),"")</f>
        <v>2443</v>
      </c>
      <c r="H863" s="1265" t="str">
        <f>IF('EU1 ExtraEU Trade'!O53="","",'EU1 ExtraEU Trade'!O53)</f>
        <v/>
      </c>
    </row>
    <row r="864" spans="1:8" x14ac:dyDescent="0.2">
      <c r="A864" s="1267" t="str">
        <f>Cover!$G$25</f>
        <v>NO</v>
      </c>
      <c r="B864" s="1269" t="s">
        <v>781</v>
      </c>
      <c r="C864" s="1269">
        <f>Cover!G$27</f>
        <v>2020</v>
      </c>
      <c r="D864" s="1269" t="s">
        <v>728</v>
      </c>
      <c r="E864" s="1263" t="s">
        <v>701</v>
      </c>
      <c r="F864" s="1269" t="s">
        <v>778</v>
      </c>
      <c r="G864" s="1267">
        <f>IF(ISNUMBER('EU1 ExtraEU Trade'!G54),IF('EU1 ExtraEU Trade'!G54="","",'EU1 ExtraEU Trade'!G54),"")</f>
        <v>2322</v>
      </c>
      <c r="H864" s="1265" t="str">
        <f>IF('EU1 ExtraEU Trade'!O54="","",'EU1 ExtraEU Trade'!O54)</f>
        <v/>
      </c>
    </row>
    <row r="865" spans="1:8" x14ac:dyDescent="0.2">
      <c r="A865" s="1267" t="str">
        <f>Cover!$G$25</f>
        <v>NO</v>
      </c>
      <c r="B865" s="1269" t="s">
        <v>781</v>
      </c>
      <c r="C865" s="1269">
        <f>Cover!G$27</f>
        <v>2020</v>
      </c>
      <c r="D865" s="1269" t="s">
        <v>729</v>
      </c>
      <c r="E865" s="1263" t="s">
        <v>701</v>
      </c>
      <c r="F865" s="1269" t="s">
        <v>778</v>
      </c>
      <c r="G865" s="1267">
        <f>IF(ISNUMBER('EU1 ExtraEU Trade'!G55),IF('EU1 ExtraEU Trade'!G55="","",'EU1 ExtraEU Trade'!G55),"")</f>
        <v>121</v>
      </c>
      <c r="H865" s="1265" t="str">
        <f>IF('EU1 ExtraEU Trade'!O55="","",'EU1 ExtraEU Trade'!O55)</f>
        <v/>
      </c>
    </row>
    <row r="866" spans="1:8" x14ac:dyDescent="0.2">
      <c r="A866" s="1267" t="str">
        <f>Cover!$G$25</f>
        <v>NO</v>
      </c>
      <c r="B866" s="1269" t="s">
        <v>781</v>
      </c>
      <c r="C866" s="1269">
        <f>Cover!G$27</f>
        <v>2020</v>
      </c>
      <c r="D866" s="1269" t="s">
        <v>730</v>
      </c>
      <c r="E866" s="1263" t="s">
        <v>701</v>
      </c>
      <c r="F866" s="1269" t="s">
        <v>778</v>
      </c>
      <c r="G866" s="1267">
        <f>IF(ISNUMBER('EU1 ExtraEU Trade'!G56),IF('EU1 ExtraEU Trade'!G56="","",'EU1 ExtraEU Trade'!G56),"")</f>
        <v>121</v>
      </c>
      <c r="H866" s="1265" t="str">
        <f>IF('EU1 ExtraEU Trade'!O56="","",'EU1 ExtraEU Trade'!O56)</f>
        <v/>
      </c>
    </row>
    <row r="867" spans="1:8" x14ac:dyDescent="0.2">
      <c r="A867" s="1267" t="str">
        <f>Cover!$G$25</f>
        <v>NO</v>
      </c>
      <c r="B867" s="1269" t="s">
        <v>781</v>
      </c>
      <c r="C867" s="1269">
        <f>Cover!G$27</f>
        <v>2020</v>
      </c>
      <c r="D867" s="1269" t="s">
        <v>731</v>
      </c>
      <c r="E867" s="1263" t="s">
        <v>701</v>
      </c>
      <c r="F867" s="1269" t="s">
        <v>778</v>
      </c>
      <c r="G867" s="1267">
        <f>IF(ISNUMBER('EU1 ExtraEU Trade'!G57),IF('EU1 ExtraEU Trade'!G57="","",'EU1 ExtraEU Trade'!G57),"")</f>
        <v>80824</v>
      </c>
      <c r="H867" s="1265" t="str">
        <f>IF('EU1 ExtraEU Trade'!O57="","",'EU1 ExtraEU Trade'!O57)</f>
        <v/>
      </c>
    </row>
    <row r="868" spans="1:8" x14ac:dyDescent="0.2">
      <c r="A868" s="1267" t="str">
        <f>Cover!$G$25</f>
        <v>NO</v>
      </c>
      <c r="B868" s="1269" t="s">
        <v>781</v>
      </c>
      <c r="C868" s="1269">
        <f>Cover!G$27</f>
        <v>2020</v>
      </c>
      <c r="D868" s="1269" t="s">
        <v>732</v>
      </c>
      <c r="E868" s="1263" t="s">
        <v>701</v>
      </c>
      <c r="F868" s="1269" t="s">
        <v>778</v>
      </c>
      <c r="G868" s="1267">
        <f>IF(ISNUMBER('EU1 ExtraEU Trade'!G58),IF('EU1 ExtraEU Trade'!G58="","",'EU1 ExtraEU Trade'!G58),"")</f>
        <v>14338</v>
      </c>
      <c r="H868" s="1265" t="str">
        <f>IF('EU1 ExtraEU Trade'!O58="","",'EU1 ExtraEU Trade'!O58)</f>
        <v/>
      </c>
    </row>
    <row r="869" spans="1:8" x14ac:dyDescent="0.2">
      <c r="A869" s="1267" t="str">
        <f>Cover!$G$25</f>
        <v>NO</v>
      </c>
      <c r="B869" s="1269" t="s">
        <v>781</v>
      </c>
      <c r="C869" s="1269">
        <f>Cover!G$27</f>
        <v>2020</v>
      </c>
      <c r="D869" s="1269" t="s">
        <v>733</v>
      </c>
      <c r="E869" s="1263" t="s">
        <v>701</v>
      </c>
      <c r="F869" s="1269" t="s">
        <v>778</v>
      </c>
      <c r="G869" s="1267">
        <f>IF(ISNUMBER('EU1 ExtraEU Trade'!G59),IF('EU1 ExtraEU Trade'!G59="","",'EU1 ExtraEU Trade'!G59),"")</f>
        <v>219</v>
      </c>
      <c r="H869" s="1265" t="str">
        <f>IF('EU1 ExtraEU Trade'!O59="","",'EU1 ExtraEU Trade'!O59)</f>
        <v/>
      </c>
    </row>
    <row r="870" spans="1:8" x14ac:dyDescent="0.2">
      <c r="A870" s="1267" t="str">
        <f>Cover!$G$25</f>
        <v>NO</v>
      </c>
      <c r="B870" s="1269" t="s">
        <v>781</v>
      </c>
      <c r="C870" s="1269">
        <f>Cover!G$27</f>
        <v>2020</v>
      </c>
      <c r="D870" s="1269" t="s">
        <v>734</v>
      </c>
      <c r="E870" s="1263" t="s">
        <v>701</v>
      </c>
      <c r="F870" s="1269" t="s">
        <v>778</v>
      </c>
      <c r="G870" s="1267">
        <f>IF(ISNUMBER('EU1 ExtraEU Trade'!G60),IF('EU1 ExtraEU Trade'!G60="","",'EU1 ExtraEU Trade'!G60),"")</f>
        <v>2164</v>
      </c>
      <c r="H870" s="1265" t="str">
        <f>IF('EU1 ExtraEU Trade'!O60="","",'EU1 ExtraEU Trade'!O60)</f>
        <v/>
      </c>
    </row>
    <row r="871" spans="1:8" x14ac:dyDescent="0.2">
      <c r="A871" s="1267" t="str">
        <f>Cover!$G$25</f>
        <v>NO</v>
      </c>
      <c r="B871" s="1269" t="s">
        <v>781</v>
      </c>
      <c r="C871" s="1269">
        <f>Cover!G$27</f>
        <v>2020</v>
      </c>
      <c r="D871" s="1269" t="s">
        <v>735</v>
      </c>
      <c r="E871" s="1263" t="s">
        <v>701</v>
      </c>
      <c r="F871" s="1269" t="s">
        <v>778</v>
      </c>
      <c r="G871" s="1267">
        <f>IF(ISNUMBER('EU1 ExtraEU Trade'!G61),IF('EU1 ExtraEU Trade'!G61="","",'EU1 ExtraEU Trade'!G61),"")</f>
        <v>3745</v>
      </c>
      <c r="H871" s="1265" t="str">
        <f>IF('EU1 ExtraEU Trade'!O61="","",'EU1 ExtraEU Trade'!O61)</f>
        <v/>
      </c>
    </row>
    <row r="872" spans="1:8" x14ac:dyDescent="0.2">
      <c r="A872" s="1267" t="str">
        <f>Cover!$G$25</f>
        <v>NO</v>
      </c>
      <c r="B872" s="1269" t="s">
        <v>781</v>
      </c>
      <c r="C872" s="1269">
        <f>Cover!G$27</f>
        <v>2020</v>
      </c>
      <c r="D872" s="1269" t="s">
        <v>736</v>
      </c>
      <c r="E872" s="1263" t="s">
        <v>701</v>
      </c>
      <c r="F872" s="1269" t="s">
        <v>778</v>
      </c>
      <c r="G872" s="1267">
        <f>IF(ISNUMBER('EU1 ExtraEU Trade'!G62),IF('EU1 ExtraEU Trade'!G62="","",'EU1 ExtraEU Trade'!G62),"")</f>
        <v>8210</v>
      </c>
      <c r="H872" s="1265" t="str">
        <f>IF('EU1 ExtraEU Trade'!O62="","",'EU1 ExtraEU Trade'!O62)</f>
        <v/>
      </c>
    </row>
    <row r="873" spans="1:8" x14ac:dyDescent="0.2">
      <c r="A873" s="1267" t="str">
        <f>Cover!$G$25</f>
        <v>NO</v>
      </c>
      <c r="B873" s="1269" t="s">
        <v>781</v>
      </c>
      <c r="C873" s="1269">
        <f>Cover!G$27</f>
        <v>2020</v>
      </c>
      <c r="D873" s="1269" t="s">
        <v>737</v>
      </c>
      <c r="E873" s="1263" t="s">
        <v>701</v>
      </c>
      <c r="F873" s="1269" t="s">
        <v>778</v>
      </c>
      <c r="G873" s="1267">
        <f>IF(ISNUMBER('EU1 ExtraEU Trade'!G63),IF('EU1 ExtraEU Trade'!G63="","",'EU1 ExtraEU Trade'!G63),"")</f>
        <v>5033</v>
      </c>
      <c r="H873" s="1265" t="str">
        <f>IF('EU1 ExtraEU Trade'!O63="","",'EU1 ExtraEU Trade'!O63)</f>
        <v/>
      </c>
    </row>
    <row r="874" spans="1:8" x14ac:dyDescent="0.2">
      <c r="A874" s="1267" t="str">
        <f>Cover!$G$25</f>
        <v>NO</v>
      </c>
      <c r="B874" s="1269" t="s">
        <v>781</v>
      </c>
      <c r="C874" s="1269">
        <f>Cover!G$27</f>
        <v>2020</v>
      </c>
      <c r="D874" s="1269" t="s">
        <v>738</v>
      </c>
      <c r="E874" s="1263" t="s">
        <v>701</v>
      </c>
      <c r="F874" s="1269" t="s">
        <v>778</v>
      </c>
      <c r="G874" s="1267">
        <f>IF(ISNUMBER('EU1 ExtraEU Trade'!G64),IF('EU1 ExtraEU Trade'!G64="","",'EU1 ExtraEU Trade'!G64),"")</f>
        <v>51985</v>
      </c>
      <c r="H874" s="1265" t="str">
        <f>IF('EU1 ExtraEU Trade'!O64="","",'EU1 ExtraEU Trade'!O64)</f>
        <v/>
      </c>
    </row>
    <row r="875" spans="1:8" x14ac:dyDescent="0.2">
      <c r="A875" s="1267" t="str">
        <f>Cover!$G$25</f>
        <v>NO</v>
      </c>
      <c r="B875" s="1269" t="s">
        <v>781</v>
      </c>
      <c r="C875" s="1269">
        <f>Cover!G$27</f>
        <v>2020</v>
      </c>
      <c r="D875" s="1269" t="s">
        <v>739</v>
      </c>
      <c r="E875" s="1263" t="s">
        <v>701</v>
      </c>
      <c r="F875" s="1269" t="s">
        <v>778</v>
      </c>
      <c r="G875" s="1267">
        <f>IF(ISNUMBER('EU1 ExtraEU Trade'!G65),IF('EU1 ExtraEU Trade'!G65="","",'EU1 ExtraEU Trade'!G65),"")</f>
        <v>8012</v>
      </c>
      <c r="H875" s="1265" t="str">
        <f>IF('EU1 ExtraEU Trade'!O65="","",'EU1 ExtraEU Trade'!O65)</f>
        <v/>
      </c>
    </row>
    <row r="876" spans="1:8" x14ac:dyDescent="0.2">
      <c r="A876" s="1267" t="str">
        <f>Cover!$G$25</f>
        <v>NO</v>
      </c>
      <c r="B876" s="1269" t="s">
        <v>781</v>
      </c>
      <c r="C876" s="1269">
        <f>Cover!G$27</f>
        <v>2020</v>
      </c>
      <c r="D876" s="1269" t="s">
        <v>740</v>
      </c>
      <c r="E876" s="1263" t="s">
        <v>701</v>
      </c>
      <c r="F876" s="1269" t="s">
        <v>778</v>
      </c>
      <c r="G876" s="1267">
        <f>IF(ISNUMBER('EU1 ExtraEU Trade'!G66),IF('EU1 ExtraEU Trade'!G66="","",'EU1 ExtraEU Trade'!G66),"")</f>
        <v>34156</v>
      </c>
      <c r="H876" s="1265" t="str">
        <f>IF('EU1 ExtraEU Trade'!O66="","",'EU1 ExtraEU Trade'!O66)</f>
        <v/>
      </c>
    </row>
    <row r="877" spans="1:8" x14ac:dyDescent="0.2">
      <c r="A877" s="1267" t="str">
        <f>Cover!$G$25</f>
        <v>NO</v>
      </c>
      <c r="B877" s="1269" t="s">
        <v>781</v>
      </c>
      <c r="C877" s="1269">
        <f>Cover!G$27</f>
        <v>2020</v>
      </c>
      <c r="D877" s="1269" t="s">
        <v>741</v>
      </c>
      <c r="E877" s="1263" t="s">
        <v>701</v>
      </c>
      <c r="F877" s="1269" t="s">
        <v>778</v>
      </c>
      <c r="G877" s="1267">
        <f>IF(ISNUMBER('EU1 ExtraEU Trade'!G67),IF('EU1 ExtraEU Trade'!G67="","",'EU1 ExtraEU Trade'!G67),"")</f>
        <v>9598</v>
      </c>
      <c r="H877" s="1265" t="str">
        <f>IF('EU1 ExtraEU Trade'!O67="","",'EU1 ExtraEU Trade'!O67)</f>
        <v/>
      </c>
    </row>
    <row r="878" spans="1:8" x14ac:dyDescent="0.2">
      <c r="A878" s="1267" t="str">
        <f>Cover!$G$25</f>
        <v>NO</v>
      </c>
      <c r="B878" s="1269" t="s">
        <v>781</v>
      </c>
      <c r="C878" s="1269">
        <f>Cover!G$27</f>
        <v>2020</v>
      </c>
      <c r="D878" s="1269" t="s">
        <v>742</v>
      </c>
      <c r="E878" s="1263" t="s">
        <v>701</v>
      </c>
      <c r="F878" s="1269" t="s">
        <v>778</v>
      </c>
      <c r="G878" s="1267">
        <f>IF(ISNUMBER('EU1 ExtraEU Trade'!G68),IF('EU1 ExtraEU Trade'!G68="","",'EU1 ExtraEU Trade'!G68),"")</f>
        <v>219</v>
      </c>
      <c r="H878" s="1265" t="str">
        <f>IF('EU1 ExtraEU Trade'!O68="","",'EU1 ExtraEU Trade'!O68)</f>
        <v/>
      </c>
    </row>
    <row r="879" spans="1:8" x14ac:dyDescent="0.2">
      <c r="A879" s="1267" t="str">
        <f>Cover!$G$25</f>
        <v>NO</v>
      </c>
      <c r="B879" s="1269" t="s">
        <v>781</v>
      </c>
      <c r="C879" s="1269">
        <f>Cover!G$27</f>
        <v>2020</v>
      </c>
      <c r="D879" s="1269" t="s">
        <v>743</v>
      </c>
      <c r="E879" s="1263" t="s">
        <v>701</v>
      </c>
      <c r="F879" s="1269" t="s">
        <v>778</v>
      </c>
      <c r="G879" s="1267">
        <f>IF(ISNUMBER('EU1 ExtraEU Trade'!G69),IF('EU1 ExtraEU Trade'!G69="","",'EU1 ExtraEU Trade'!G69),"")</f>
        <v>9468</v>
      </c>
      <c r="H879" s="1265" t="str">
        <f>IF('EU1 ExtraEU Trade'!O69="","",'EU1 ExtraEU Trade'!O69)</f>
        <v/>
      </c>
    </row>
    <row r="880" spans="1:8" x14ac:dyDescent="0.2">
      <c r="A880" s="1267" t="str">
        <f>Cover!$G$25</f>
        <v>NO</v>
      </c>
      <c r="B880" s="1269" t="s">
        <v>782</v>
      </c>
      <c r="C880" s="1269">
        <f>Cover!G$27-1</f>
        <v>2019</v>
      </c>
      <c r="D880" s="1269" t="s">
        <v>689</v>
      </c>
      <c r="E880" s="1263" t="s">
        <v>701</v>
      </c>
      <c r="F880" s="1269" t="s">
        <v>777</v>
      </c>
      <c r="G880" s="1267">
        <f>IF(ISNUMBER('EU1 ExtraEU Trade'!H11),IF('EU1 ExtraEU Trade'!H11="","",'EU1 ExtraEU Trade'!H11),"")</f>
        <v>14.587</v>
      </c>
      <c r="H880" s="1265" t="str">
        <f>IF('EU1 ExtraEU Trade'!P11="","",'EU1 ExtraEU Trade'!P11)</f>
        <v/>
      </c>
    </row>
    <row r="881" spans="1:8" x14ac:dyDescent="0.2">
      <c r="A881" s="1267" t="str">
        <f>Cover!$G$25</f>
        <v>NO</v>
      </c>
      <c r="B881" s="1269" t="s">
        <v>782</v>
      </c>
      <c r="C881" s="1269">
        <f>Cover!G$27-1</f>
        <v>2019</v>
      </c>
      <c r="D881" s="1269" t="s">
        <v>690</v>
      </c>
      <c r="E881" s="1263" t="s">
        <v>701</v>
      </c>
      <c r="F881" s="1269" t="s">
        <v>777</v>
      </c>
      <c r="G881" s="1267">
        <f>IF(ISNUMBER('EU1 ExtraEU Trade'!H12),IF('EU1 ExtraEU Trade'!H12="","",'EU1 ExtraEU Trade'!H12),"")</f>
        <v>0</v>
      </c>
      <c r="H881" s="1265" t="str">
        <f>IF('EU1 ExtraEU Trade'!P12="","",'EU1 ExtraEU Trade'!P12)</f>
        <v/>
      </c>
    </row>
    <row r="882" spans="1:8" x14ac:dyDescent="0.2">
      <c r="A882" s="1267" t="str">
        <f>Cover!$G$25</f>
        <v>NO</v>
      </c>
      <c r="B882" s="1269" t="s">
        <v>782</v>
      </c>
      <c r="C882" s="1269">
        <f>Cover!G$27-1</f>
        <v>2019</v>
      </c>
      <c r="D882" s="1269" t="s">
        <v>690</v>
      </c>
      <c r="E882" s="1263" t="s">
        <v>745</v>
      </c>
      <c r="F882" s="1269" t="s">
        <v>777</v>
      </c>
      <c r="G882" s="1267">
        <f>IF(ISNUMBER('EU1 ExtraEU Trade'!H13),IF('EU1 ExtraEU Trade'!H13="","",'EU1 ExtraEU Trade'!H13),"")</f>
        <v>0</v>
      </c>
      <c r="H882" s="1265" t="str">
        <f>IF('EU1 ExtraEU Trade'!P13="","",'EU1 ExtraEU Trade'!P13)</f>
        <v/>
      </c>
    </row>
    <row r="883" spans="1:8" x14ac:dyDescent="0.2">
      <c r="A883" s="1267" t="str">
        <f>Cover!$G$25</f>
        <v>NO</v>
      </c>
      <c r="B883" s="1269" t="s">
        <v>782</v>
      </c>
      <c r="C883" s="1269">
        <f>Cover!G$27-1</f>
        <v>2019</v>
      </c>
      <c r="D883" s="1269" t="s">
        <v>690</v>
      </c>
      <c r="E883" s="1263" t="s">
        <v>749</v>
      </c>
      <c r="F883" s="1269" t="s">
        <v>777</v>
      </c>
      <c r="G883" s="1267">
        <f>IF(ISNUMBER('EU1 ExtraEU Trade'!H14),IF('EU1 ExtraEU Trade'!H14="","",'EU1 ExtraEU Trade'!H14),"")</f>
        <v>0</v>
      </c>
      <c r="H883" s="1265" t="str">
        <f>IF('EU1 ExtraEU Trade'!P14="","",'EU1 ExtraEU Trade'!P14)</f>
        <v/>
      </c>
    </row>
    <row r="884" spans="1:8" x14ac:dyDescent="0.2">
      <c r="A884" s="1267" t="str">
        <f>Cover!$G$25</f>
        <v>NO</v>
      </c>
      <c r="B884" s="1269" t="s">
        <v>782</v>
      </c>
      <c r="C884" s="1269">
        <f>Cover!G$27-1</f>
        <v>2019</v>
      </c>
      <c r="D884" s="1269" t="s">
        <v>691</v>
      </c>
      <c r="E884" s="1263" t="s">
        <v>701</v>
      </c>
      <c r="F884" s="1269" t="s">
        <v>777</v>
      </c>
      <c r="G884" s="1267">
        <f>IF(ISNUMBER('EU1 ExtraEU Trade'!H15),IF('EU1 ExtraEU Trade'!H15="","",'EU1 ExtraEU Trade'!H15),"")</f>
        <v>14.587</v>
      </c>
      <c r="H884" s="1265" t="str">
        <f>IF('EU1 ExtraEU Trade'!P15="","",'EU1 ExtraEU Trade'!P15)</f>
        <v/>
      </c>
    </row>
    <row r="885" spans="1:8" x14ac:dyDescent="0.2">
      <c r="A885" s="1267" t="str">
        <f>Cover!$G$25</f>
        <v>NO</v>
      </c>
      <c r="B885" s="1269" t="s">
        <v>782</v>
      </c>
      <c r="C885" s="1269">
        <f>Cover!G$27-1</f>
        <v>2019</v>
      </c>
      <c r="D885" s="1269" t="s">
        <v>691</v>
      </c>
      <c r="E885" s="1263" t="s">
        <v>745</v>
      </c>
      <c r="F885" s="1269" t="s">
        <v>777</v>
      </c>
      <c r="G885" s="1267">
        <f>IF(ISNUMBER('EU1 ExtraEU Trade'!H16),IF('EU1 ExtraEU Trade'!H16="","",'EU1 ExtraEU Trade'!H16),"")</f>
        <v>14.516999999999999</v>
      </c>
      <c r="H885" s="1265" t="str">
        <f>IF('EU1 ExtraEU Trade'!P16="","",'EU1 ExtraEU Trade'!P16)</f>
        <v/>
      </c>
    </row>
    <row r="886" spans="1:8" x14ac:dyDescent="0.2">
      <c r="A886" s="1267" t="str">
        <f>Cover!$G$25</f>
        <v>NO</v>
      </c>
      <c r="B886" s="1269" t="s">
        <v>782</v>
      </c>
      <c r="C886" s="1269">
        <f>Cover!G$27-1</f>
        <v>2019</v>
      </c>
      <c r="D886" s="1269" t="s">
        <v>691</v>
      </c>
      <c r="E886" s="1263" t="s">
        <v>749</v>
      </c>
      <c r="F886" s="1269" t="s">
        <v>777</v>
      </c>
      <c r="G886" s="1267">
        <f>IF(ISNUMBER('EU1 ExtraEU Trade'!H17),IF('EU1 ExtraEU Trade'!H17="","",'EU1 ExtraEU Trade'!H17),"")</f>
        <v>7.0000000000000007E-2</v>
      </c>
      <c r="H886" s="1265" t="str">
        <f>IF('EU1 ExtraEU Trade'!P17="","",'EU1 ExtraEU Trade'!P17)</f>
        <v/>
      </c>
    </row>
    <row r="887" spans="1:8" x14ac:dyDescent="0.2">
      <c r="A887" s="1267" t="str">
        <f>Cover!$G$25</f>
        <v>NO</v>
      </c>
      <c r="B887" s="1269" t="s">
        <v>782</v>
      </c>
      <c r="C887" s="1269">
        <f>Cover!G$27-1</f>
        <v>2019</v>
      </c>
      <c r="D887" s="1269" t="s">
        <v>691</v>
      </c>
      <c r="E887" s="1263" t="s">
        <v>758</v>
      </c>
      <c r="F887" s="1269" t="s">
        <v>777</v>
      </c>
      <c r="G887" s="1267">
        <f>IF(ISNUMBER('EU1 ExtraEU Trade'!H18),IF('EU1 ExtraEU Trade'!H18="","",'EU1 ExtraEU Trade'!H18),"")</f>
        <v>0</v>
      </c>
      <c r="H887" s="1265" t="str">
        <f>IF('EU1 ExtraEU Trade'!P18="","",'EU1 ExtraEU Trade'!P18)</f>
        <v/>
      </c>
    </row>
    <row r="888" spans="1:8" x14ac:dyDescent="0.2">
      <c r="A888" s="1267" t="str">
        <f>Cover!$G$25</f>
        <v>NO</v>
      </c>
      <c r="B888" s="1269" t="s">
        <v>782</v>
      </c>
      <c r="C888" s="1269">
        <f>Cover!G$27-1</f>
        <v>2019</v>
      </c>
      <c r="D888" s="1269" t="s">
        <v>702</v>
      </c>
      <c r="E888" s="1263" t="s">
        <v>701</v>
      </c>
      <c r="F888" s="1269" t="s">
        <v>779</v>
      </c>
      <c r="G888" s="1267">
        <f>IF(ISNUMBER('EU1 ExtraEU Trade'!H19),IF('EU1 ExtraEU Trade'!H19="","",'EU1 ExtraEU Trade'!H19),"")</f>
        <v>0</v>
      </c>
      <c r="H888" s="1265" t="str">
        <f>IF('EU1 ExtraEU Trade'!P19="","",'EU1 ExtraEU Trade'!P19)</f>
        <v/>
      </c>
    </row>
    <row r="889" spans="1:8" x14ac:dyDescent="0.2">
      <c r="A889" s="1267" t="str">
        <f>Cover!$G$25</f>
        <v>NO</v>
      </c>
      <c r="B889" s="1269" t="s">
        <v>782</v>
      </c>
      <c r="C889" s="1269">
        <f>Cover!G$27-1</f>
        <v>2019</v>
      </c>
      <c r="D889" s="1269" t="s">
        <v>703</v>
      </c>
      <c r="E889" s="1263" t="s">
        <v>701</v>
      </c>
      <c r="F889" s="1269" t="s">
        <v>777</v>
      </c>
      <c r="G889" s="1267">
        <f>IF(ISNUMBER('EU1 ExtraEU Trade'!H20),IF('EU1 ExtraEU Trade'!H20="","",'EU1 ExtraEU Trade'!H20),"")</f>
        <v>2E-3</v>
      </c>
      <c r="H889" s="1265" t="str">
        <f>IF('EU1 ExtraEU Trade'!P20="","",'EU1 ExtraEU Trade'!P20)</f>
        <v/>
      </c>
    </row>
    <row r="890" spans="1:8" x14ac:dyDescent="0.2">
      <c r="A890" s="1267" t="str">
        <f>Cover!$G$25</f>
        <v>NO</v>
      </c>
      <c r="B890" s="1269" t="s">
        <v>782</v>
      </c>
      <c r="C890" s="1269">
        <f>Cover!G$27-1</f>
        <v>2019</v>
      </c>
      <c r="D890" s="1269" t="s">
        <v>704</v>
      </c>
      <c r="E890" s="1263" t="s">
        <v>701</v>
      </c>
      <c r="F890" s="1269" t="s">
        <v>777</v>
      </c>
      <c r="G890" s="1267">
        <f>IF(ISNUMBER('EU1 ExtraEU Trade'!H21),IF('EU1 ExtraEU Trade'!H21="","",'EU1 ExtraEU Trade'!H21),"")</f>
        <v>2E-3</v>
      </c>
      <c r="H890" s="1265" t="str">
        <f>IF('EU1 ExtraEU Trade'!P21="","",'EU1 ExtraEU Trade'!P21)</f>
        <v/>
      </c>
    </row>
    <row r="891" spans="1:8" x14ac:dyDescent="0.2">
      <c r="A891" s="1267" t="str">
        <f>Cover!$G$25</f>
        <v>NO</v>
      </c>
      <c r="B891" s="1269" t="s">
        <v>782</v>
      </c>
      <c r="C891" s="1269">
        <f>Cover!G$27-1</f>
        <v>2019</v>
      </c>
      <c r="D891" s="1269" t="s">
        <v>705</v>
      </c>
      <c r="E891" s="1263" t="s">
        <v>701</v>
      </c>
      <c r="F891" s="1269" t="s">
        <v>777</v>
      </c>
      <c r="G891" s="1267">
        <f>IF(ISNUMBER('EU1 ExtraEU Trade'!H22),IF('EU1 ExtraEU Trade'!H22="","",'EU1 ExtraEU Trade'!H22),"")</f>
        <v>0</v>
      </c>
      <c r="H891" s="1265" t="str">
        <f>IF('EU1 ExtraEU Trade'!P22="","",'EU1 ExtraEU Trade'!P22)</f>
        <v/>
      </c>
    </row>
    <row r="892" spans="1:8" x14ac:dyDescent="0.2">
      <c r="A892" s="1267" t="str">
        <f>Cover!$G$25</f>
        <v>NO</v>
      </c>
      <c r="B892" s="1269" t="s">
        <v>782</v>
      </c>
      <c r="C892" s="1269">
        <f>Cover!G$27-1</f>
        <v>2019</v>
      </c>
      <c r="D892" s="1269" t="s">
        <v>706</v>
      </c>
      <c r="E892" s="1263" t="s">
        <v>701</v>
      </c>
      <c r="F892" s="1269" t="s">
        <v>779</v>
      </c>
      <c r="G892" s="1267">
        <f>IF(ISNUMBER('EU1 ExtraEU Trade'!H23),IF('EU1 ExtraEU Trade'!H23="","",'EU1 ExtraEU Trade'!H23),"")</f>
        <v>0</v>
      </c>
      <c r="H892" s="1265" t="str">
        <f>IF('EU1 ExtraEU Trade'!P23="","",'EU1 ExtraEU Trade'!P23)</f>
        <v/>
      </c>
    </row>
    <row r="893" spans="1:8" x14ac:dyDescent="0.2">
      <c r="A893" s="1267" t="str">
        <f>Cover!$G$25</f>
        <v>NO</v>
      </c>
      <c r="B893" s="1269" t="s">
        <v>782</v>
      </c>
      <c r="C893" s="1269">
        <f>Cover!G$27-1</f>
        <v>2019</v>
      </c>
      <c r="D893" s="1269" t="s">
        <v>707</v>
      </c>
      <c r="E893" s="1263" t="s">
        <v>701</v>
      </c>
      <c r="F893" s="1269" t="s">
        <v>779</v>
      </c>
      <c r="G893" s="1267">
        <f>IF(ISNUMBER('EU1 ExtraEU Trade'!H24),IF('EU1 ExtraEU Trade'!H24="","",'EU1 ExtraEU Trade'!H24),"")</f>
        <v>0</v>
      </c>
      <c r="H893" s="1265" t="str">
        <f>IF('EU1 ExtraEU Trade'!P24="","",'EU1 ExtraEU Trade'!P24)</f>
        <v/>
      </c>
    </row>
    <row r="894" spans="1:8" x14ac:dyDescent="0.2">
      <c r="A894" s="1267" t="str">
        <f>Cover!$G$25</f>
        <v>NO</v>
      </c>
      <c r="B894" s="1269" t="s">
        <v>782</v>
      </c>
      <c r="C894" s="1269">
        <f>Cover!G$27-1</f>
        <v>2019</v>
      </c>
      <c r="D894" s="1269" t="s">
        <v>708</v>
      </c>
      <c r="E894" s="1263" t="s">
        <v>701</v>
      </c>
      <c r="F894" s="1269" t="s">
        <v>779</v>
      </c>
      <c r="G894" s="1267">
        <f>IF(ISNUMBER('EU1 ExtraEU Trade'!H25),IF('EU1 ExtraEU Trade'!H25="","",'EU1 ExtraEU Trade'!H25),"")</f>
        <v>0</v>
      </c>
      <c r="H894" s="1265" t="str">
        <f>IF('EU1 ExtraEU Trade'!P25="","",'EU1 ExtraEU Trade'!P25)</f>
        <v/>
      </c>
    </row>
    <row r="895" spans="1:8" x14ac:dyDescent="0.2">
      <c r="A895" s="1267" t="str">
        <f>Cover!$G$25</f>
        <v>NO</v>
      </c>
      <c r="B895" s="1269" t="s">
        <v>782</v>
      </c>
      <c r="C895" s="1269">
        <f>Cover!G$27-1</f>
        <v>2019</v>
      </c>
      <c r="D895" s="1269" t="s">
        <v>709</v>
      </c>
      <c r="E895" s="1263" t="s">
        <v>701</v>
      </c>
      <c r="F895" s="1269" t="s">
        <v>779</v>
      </c>
      <c r="G895" s="1267">
        <f>IF(ISNUMBER('EU1 ExtraEU Trade'!H26),IF('EU1 ExtraEU Trade'!H26="","",'EU1 ExtraEU Trade'!H26),"")</f>
        <v>0</v>
      </c>
      <c r="H895" s="1265" t="str">
        <f>IF('EU1 ExtraEU Trade'!P26="","",'EU1 ExtraEU Trade'!P26)</f>
        <v/>
      </c>
    </row>
    <row r="896" spans="1:8" x14ac:dyDescent="0.2">
      <c r="A896" s="1267" t="str">
        <f>Cover!$G$25</f>
        <v>NO</v>
      </c>
      <c r="B896" s="1269" t="s">
        <v>782</v>
      </c>
      <c r="C896" s="1269">
        <f>Cover!G$27-1</f>
        <v>2019</v>
      </c>
      <c r="D896" s="1269" t="s">
        <v>710</v>
      </c>
      <c r="E896" s="1263" t="s">
        <v>701</v>
      </c>
      <c r="F896" s="1269" t="s">
        <v>777</v>
      </c>
      <c r="G896" s="1267">
        <f>IF(ISNUMBER('EU1 ExtraEU Trade'!H27),IF('EU1 ExtraEU Trade'!H27="","",'EU1 ExtraEU Trade'!H27),"")</f>
        <v>25.262</v>
      </c>
      <c r="H896" s="1265" t="str">
        <f>IF('EU1 ExtraEU Trade'!P27="","",'EU1 ExtraEU Trade'!P27)</f>
        <v/>
      </c>
    </row>
    <row r="897" spans="1:8" x14ac:dyDescent="0.2">
      <c r="A897" s="1267" t="str">
        <f>Cover!$G$25</f>
        <v>NO</v>
      </c>
      <c r="B897" s="1269" t="s">
        <v>782</v>
      </c>
      <c r="C897" s="1269">
        <f>Cover!G$27-1</f>
        <v>2019</v>
      </c>
      <c r="D897" s="1269" t="s">
        <v>710</v>
      </c>
      <c r="E897" s="1263" t="s">
        <v>745</v>
      </c>
      <c r="F897" s="1269" t="s">
        <v>777</v>
      </c>
      <c r="G897" s="1267">
        <f>IF(ISNUMBER('EU1 ExtraEU Trade'!H28),IF('EU1 ExtraEU Trade'!H28="","",'EU1 ExtraEU Trade'!H28),"")</f>
        <v>25.146000000000001</v>
      </c>
      <c r="H897" s="1265" t="str">
        <f>IF('EU1 ExtraEU Trade'!P28="","",'EU1 ExtraEU Trade'!P28)</f>
        <v/>
      </c>
    </row>
    <row r="898" spans="1:8" x14ac:dyDescent="0.2">
      <c r="A898" s="1267" t="str">
        <f>Cover!$G$25</f>
        <v>NO</v>
      </c>
      <c r="B898" s="1269" t="s">
        <v>782</v>
      </c>
      <c r="C898" s="1269">
        <f>Cover!G$27-1</f>
        <v>2019</v>
      </c>
      <c r="D898" s="1269" t="s">
        <v>710</v>
      </c>
      <c r="E898" s="1263" t="s">
        <v>749</v>
      </c>
      <c r="F898" s="1269" t="s">
        <v>777</v>
      </c>
      <c r="G898" s="1267">
        <f>IF(ISNUMBER('EU1 ExtraEU Trade'!H29),IF('EU1 ExtraEU Trade'!H29="","",'EU1 ExtraEU Trade'!H29),"")</f>
        <v>0.11600000000000001</v>
      </c>
      <c r="H898" s="1265" t="str">
        <f>IF('EU1 ExtraEU Trade'!P29="","",'EU1 ExtraEU Trade'!P29)</f>
        <v/>
      </c>
    </row>
    <row r="899" spans="1:8" x14ac:dyDescent="0.2">
      <c r="A899" s="1267" t="str">
        <f>Cover!$G$25</f>
        <v>NO</v>
      </c>
      <c r="B899" s="1269" t="s">
        <v>782</v>
      </c>
      <c r="C899" s="1269">
        <f>Cover!G$27-1</f>
        <v>2019</v>
      </c>
      <c r="D899" s="1269" t="s">
        <v>710</v>
      </c>
      <c r="E899" s="1263" t="s">
        <v>758</v>
      </c>
      <c r="F899" s="1269" t="s">
        <v>777</v>
      </c>
      <c r="G899" s="1267">
        <f>IF(ISNUMBER('EU1 ExtraEU Trade'!H30),IF('EU1 ExtraEU Trade'!H30="","",'EU1 ExtraEU Trade'!H30),"")</f>
        <v>4.1000000000000002E-2</v>
      </c>
      <c r="H899" s="1265" t="str">
        <f>IF('EU1 ExtraEU Trade'!P30="","",'EU1 ExtraEU Trade'!P30)</f>
        <v/>
      </c>
    </row>
    <row r="900" spans="1:8" x14ac:dyDescent="0.2">
      <c r="A900" s="1267" t="str">
        <f>Cover!$G$25</f>
        <v>NO</v>
      </c>
      <c r="B900" s="1269" t="s">
        <v>782</v>
      </c>
      <c r="C900" s="1269">
        <f>Cover!G$27-1</f>
        <v>2019</v>
      </c>
      <c r="D900" s="1269" t="s">
        <v>711</v>
      </c>
      <c r="E900" s="1263" t="s">
        <v>701</v>
      </c>
      <c r="F900" s="1269" t="s">
        <v>777</v>
      </c>
      <c r="G900" s="1267">
        <f>IF(ISNUMBER('EU1 ExtraEU Trade'!H31),IF('EU1 ExtraEU Trade'!H31="","",'EU1 ExtraEU Trade'!H31),"")</f>
        <v>2E-3</v>
      </c>
      <c r="H900" s="1265" t="str">
        <f>IF('EU1 ExtraEU Trade'!P31="","",'EU1 ExtraEU Trade'!P31)</f>
        <v/>
      </c>
    </row>
    <row r="901" spans="1:8" x14ac:dyDescent="0.2">
      <c r="A901" s="1267" t="str">
        <f>Cover!$G$25</f>
        <v>NO</v>
      </c>
      <c r="B901" s="1269" t="s">
        <v>782</v>
      </c>
      <c r="C901" s="1269">
        <f>Cover!G$27-1</f>
        <v>2019</v>
      </c>
      <c r="D901" s="1269" t="s">
        <v>711</v>
      </c>
      <c r="E901" s="1263" t="s">
        <v>745</v>
      </c>
      <c r="F901" s="1269" t="s">
        <v>777</v>
      </c>
      <c r="G901" s="1267">
        <f>IF(ISNUMBER('EU1 ExtraEU Trade'!H32),IF('EU1 ExtraEU Trade'!H32="","",'EU1 ExtraEU Trade'!H32),"")</f>
        <v>2E-3</v>
      </c>
      <c r="H901" s="1265" t="str">
        <f>IF('EU1 ExtraEU Trade'!P32="","",'EU1 ExtraEU Trade'!P32)</f>
        <v/>
      </c>
    </row>
    <row r="902" spans="1:8" x14ac:dyDescent="0.2">
      <c r="A902" s="1267" t="str">
        <f>Cover!$G$25</f>
        <v>NO</v>
      </c>
      <c r="B902" s="1269" t="s">
        <v>782</v>
      </c>
      <c r="C902" s="1269">
        <f>Cover!G$27-1</f>
        <v>2019</v>
      </c>
      <c r="D902" s="1269" t="s">
        <v>711</v>
      </c>
      <c r="E902" s="1263" t="s">
        <v>749</v>
      </c>
      <c r="F902" s="1269" t="s">
        <v>777</v>
      </c>
      <c r="G902" s="1267">
        <f>IF(ISNUMBER('EU1 ExtraEU Trade'!H33),IF('EU1 ExtraEU Trade'!H33="","",'EU1 ExtraEU Trade'!H33),"")</f>
        <v>0</v>
      </c>
      <c r="H902" s="1265" t="str">
        <f>IF('EU1 ExtraEU Trade'!P33="","",'EU1 ExtraEU Trade'!P33)</f>
        <v/>
      </c>
    </row>
    <row r="903" spans="1:8" x14ac:dyDescent="0.2">
      <c r="A903" s="1267" t="str">
        <f>Cover!$G$25</f>
        <v>NO</v>
      </c>
      <c r="B903" s="1269" t="s">
        <v>782</v>
      </c>
      <c r="C903" s="1269">
        <f>Cover!G$27-1</f>
        <v>2019</v>
      </c>
      <c r="D903" s="1269" t="s">
        <v>711</v>
      </c>
      <c r="E903" s="1263" t="s">
        <v>758</v>
      </c>
      <c r="F903" s="1269" t="s">
        <v>777</v>
      </c>
      <c r="G903" s="1267">
        <f>IF(ISNUMBER('EU1 ExtraEU Trade'!H34),IF('EU1 ExtraEU Trade'!H34="","",'EU1 ExtraEU Trade'!H34),"")</f>
        <v>0</v>
      </c>
      <c r="H903" s="1265" t="str">
        <f>IF('EU1 ExtraEU Trade'!P34="","",'EU1 ExtraEU Trade'!P34)</f>
        <v/>
      </c>
    </row>
    <row r="904" spans="1:8" x14ac:dyDescent="0.2">
      <c r="A904" s="1267" t="str">
        <f>Cover!$G$25</f>
        <v>NO</v>
      </c>
      <c r="B904" s="1269" t="s">
        <v>782</v>
      </c>
      <c r="C904" s="1269">
        <f>Cover!G$27-1</f>
        <v>2019</v>
      </c>
      <c r="D904" s="1269" t="s">
        <v>712</v>
      </c>
      <c r="E904" s="1263" t="s">
        <v>701</v>
      </c>
      <c r="F904" s="1269" t="s">
        <v>777</v>
      </c>
      <c r="G904" s="1267">
        <f>IF(ISNUMBER('EU1 ExtraEU Trade'!H35),IF('EU1 ExtraEU Trade'!H35="","",'EU1 ExtraEU Trade'!H35),"")</f>
        <v>10.801</v>
      </c>
      <c r="H904" s="1265" t="str">
        <f>IF('EU1 ExtraEU Trade'!P35="","",'EU1 ExtraEU Trade'!P35)</f>
        <v/>
      </c>
    </row>
    <row r="905" spans="1:8" x14ac:dyDescent="0.2">
      <c r="A905" s="1267" t="str">
        <f>Cover!$G$25</f>
        <v>NO</v>
      </c>
      <c r="B905" s="1269" t="s">
        <v>782</v>
      </c>
      <c r="C905" s="1269">
        <f>Cover!G$27-1</f>
        <v>2019</v>
      </c>
      <c r="D905" s="1269" t="s">
        <v>713</v>
      </c>
      <c r="E905" s="1263" t="s">
        <v>701</v>
      </c>
      <c r="F905" s="1269" t="s">
        <v>777</v>
      </c>
      <c r="G905" s="1267">
        <f>IF(ISNUMBER('EU1 ExtraEU Trade'!H36),IF('EU1 ExtraEU Trade'!H36="","",'EU1 ExtraEU Trade'!H36),"")</f>
        <v>4.9710000000000001</v>
      </c>
      <c r="H905" s="1265" t="str">
        <f>IF('EU1 ExtraEU Trade'!P36="","",'EU1 ExtraEU Trade'!P36)</f>
        <v/>
      </c>
    </row>
    <row r="906" spans="1:8" x14ac:dyDescent="0.2">
      <c r="A906" s="1267" t="str">
        <f>Cover!$G$25</f>
        <v>NO</v>
      </c>
      <c r="B906" s="1269" t="s">
        <v>782</v>
      </c>
      <c r="C906" s="1269">
        <f>Cover!G$27-1</f>
        <v>2019</v>
      </c>
      <c r="D906" s="1269" t="s">
        <v>713</v>
      </c>
      <c r="E906" s="1263" t="s">
        <v>745</v>
      </c>
      <c r="F906" s="1269" t="s">
        <v>777</v>
      </c>
      <c r="G906" s="1267">
        <f>IF(ISNUMBER('EU1 ExtraEU Trade'!H37),IF('EU1 ExtraEU Trade'!H37="","",'EU1 ExtraEU Trade'!H37),"")</f>
        <v>1.7070000000000001</v>
      </c>
      <c r="H906" s="1265" t="str">
        <f>IF('EU1 ExtraEU Trade'!P37="","",'EU1 ExtraEU Trade'!P37)</f>
        <v/>
      </c>
    </row>
    <row r="907" spans="1:8" x14ac:dyDescent="0.2">
      <c r="A907" s="1267" t="str">
        <f>Cover!$G$25</f>
        <v>NO</v>
      </c>
      <c r="B907" s="1269" t="s">
        <v>782</v>
      </c>
      <c r="C907" s="1269">
        <f>Cover!G$27-1</f>
        <v>2019</v>
      </c>
      <c r="D907" s="1269" t="s">
        <v>713</v>
      </c>
      <c r="E907" s="1263" t="s">
        <v>749</v>
      </c>
      <c r="F907" s="1269" t="s">
        <v>777</v>
      </c>
      <c r="G907" s="1267">
        <f>IF(ISNUMBER('EU1 ExtraEU Trade'!H38),IF('EU1 ExtraEU Trade'!H38="","",'EU1 ExtraEU Trade'!H38),"")</f>
        <v>3.2639999999999998</v>
      </c>
      <c r="H907" s="1265" t="str">
        <f>IF('EU1 ExtraEU Trade'!P38="","",'EU1 ExtraEU Trade'!P38)</f>
        <v/>
      </c>
    </row>
    <row r="908" spans="1:8" x14ac:dyDescent="0.2">
      <c r="A908" s="1267" t="str">
        <f>Cover!$G$25</f>
        <v>NO</v>
      </c>
      <c r="B908" s="1269" t="s">
        <v>782</v>
      </c>
      <c r="C908" s="1269">
        <f>Cover!G$27-1</f>
        <v>2019</v>
      </c>
      <c r="D908" s="1269" t="s">
        <v>713</v>
      </c>
      <c r="E908" s="1263" t="s">
        <v>758</v>
      </c>
      <c r="F908" s="1269" t="s">
        <v>777</v>
      </c>
      <c r="G908" s="1267">
        <f>IF(ISNUMBER('EU1 ExtraEU Trade'!H39),IF('EU1 ExtraEU Trade'!H39="","",'EU1 ExtraEU Trade'!H39),"")</f>
        <v>3.0009999999999999</v>
      </c>
      <c r="H908" s="1265" t="str">
        <f>IF('EU1 ExtraEU Trade'!P39="","",'EU1 ExtraEU Trade'!P39)</f>
        <v/>
      </c>
    </row>
    <row r="909" spans="1:8" x14ac:dyDescent="0.2">
      <c r="A909" s="1267" t="str">
        <f>Cover!$G$25</f>
        <v>NO</v>
      </c>
      <c r="B909" s="1269" t="s">
        <v>782</v>
      </c>
      <c r="C909" s="1269">
        <f>Cover!G$27-1</f>
        <v>2019</v>
      </c>
      <c r="D909" s="1269" t="s">
        <v>714</v>
      </c>
      <c r="E909" s="1263" t="s">
        <v>701</v>
      </c>
      <c r="F909" s="1269" t="s">
        <v>777</v>
      </c>
      <c r="G909" s="1267">
        <f>IF(ISNUMBER('EU1 ExtraEU Trade'!H40),IF('EU1 ExtraEU Trade'!H40="","",'EU1 ExtraEU Trade'!H40),"")</f>
        <v>1.7410000000000001</v>
      </c>
      <c r="H909" s="1265" t="str">
        <f>IF('EU1 ExtraEU Trade'!P40="","",'EU1 ExtraEU Trade'!P40)</f>
        <v/>
      </c>
    </row>
    <row r="910" spans="1:8" x14ac:dyDescent="0.2">
      <c r="A910" s="1267" t="str">
        <f>Cover!$G$25</f>
        <v>NO</v>
      </c>
      <c r="B910" s="1269" t="s">
        <v>782</v>
      </c>
      <c r="C910" s="1269">
        <f>Cover!G$27-1</f>
        <v>2019</v>
      </c>
      <c r="D910" s="1269" t="s">
        <v>715</v>
      </c>
      <c r="E910" s="1263" t="s">
        <v>701</v>
      </c>
      <c r="F910" s="1269" t="s">
        <v>777</v>
      </c>
      <c r="G910" s="1267">
        <f>IF(ISNUMBER('EU1 ExtraEU Trade'!H41),IF('EU1 ExtraEU Trade'!H41="","",'EU1 ExtraEU Trade'!H41),"")</f>
        <v>7.0000000000000001E-3</v>
      </c>
      <c r="H910" s="1265" t="str">
        <f>IF('EU1 ExtraEU Trade'!P41="","",'EU1 ExtraEU Trade'!P41)</f>
        <v/>
      </c>
    </row>
    <row r="911" spans="1:8" x14ac:dyDescent="0.2">
      <c r="A911" s="1267" t="str">
        <f>Cover!$G$25</f>
        <v>NO</v>
      </c>
      <c r="B911" s="1269" t="s">
        <v>782</v>
      </c>
      <c r="C911" s="1269">
        <f>Cover!G$27-1</f>
        <v>2019</v>
      </c>
      <c r="D911" s="1269" t="s">
        <v>716</v>
      </c>
      <c r="E911" s="1263" t="s">
        <v>701</v>
      </c>
      <c r="F911" s="1269" t="s">
        <v>777</v>
      </c>
      <c r="G911" s="1267">
        <f>IF(ISNUMBER('EU1 ExtraEU Trade'!H42),IF('EU1 ExtraEU Trade'!H42="","",'EU1 ExtraEU Trade'!H42),"")</f>
        <v>4.0890000000000004</v>
      </c>
      <c r="H911" s="1265" t="str">
        <f>IF('EU1 ExtraEU Trade'!P42="","",'EU1 ExtraEU Trade'!P42)</f>
        <v/>
      </c>
    </row>
    <row r="912" spans="1:8" x14ac:dyDescent="0.2">
      <c r="A912" s="1267" t="str">
        <f>Cover!$G$25</f>
        <v>NO</v>
      </c>
      <c r="B912" s="1269" t="s">
        <v>782</v>
      </c>
      <c r="C912" s="1269">
        <f>Cover!G$27-1</f>
        <v>2019</v>
      </c>
      <c r="D912" s="1269" t="s">
        <v>717</v>
      </c>
      <c r="E912" s="1263" t="s">
        <v>701</v>
      </c>
      <c r="F912" s="1269" t="s">
        <v>777</v>
      </c>
      <c r="G912" s="1267">
        <f>IF(ISNUMBER('EU1 ExtraEU Trade'!H43),IF('EU1 ExtraEU Trade'!H43="","",'EU1 ExtraEU Trade'!H43),"")</f>
        <v>0</v>
      </c>
      <c r="H912" s="1265" t="str">
        <f>IF('EU1 ExtraEU Trade'!P43="","",'EU1 ExtraEU Trade'!P43)</f>
        <v/>
      </c>
    </row>
    <row r="913" spans="1:8" x14ac:dyDescent="0.2">
      <c r="A913" s="1267" t="str">
        <f>Cover!$G$25</f>
        <v>NO</v>
      </c>
      <c r="B913" s="1269" t="s">
        <v>782</v>
      </c>
      <c r="C913" s="1269">
        <f>Cover!G$27-1</f>
        <v>2019</v>
      </c>
      <c r="D913" s="1269" t="s">
        <v>718</v>
      </c>
      <c r="E913" s="1263" t="s">
        <v>701</v>
      </c>
      <c r="F913" s="1269" t="s">
        <v>777</v>
      </c>
      <c r="G913" s="1267">
        <f>IF(ISNUMBER('EU1 ExtraEU Trade'!H44),IF('EU1 ExtraEU Trade'!H44="","",'EU1 ExtraEU Trade'!H44),"")</f>
        <v>1.2609999999999999</v>
      </c>
      <c r="H913" s="1265" t="str">
        <f>IF('EU1 ExtraEU Trade'!P44="","",'EU1 ExtraEU Trade'!P44)</f>
        <v/>
      </c>
    </row>
    <row r="914" spans="1:8" x14ac:dyDescent="0.2">
      <c r="A914" s="1267" t="str">
        <f>Cover!$G$25</f>
        <v>NO</v>
      </c>
      <c r="B914" s="1269" t="s">
        <v>782</v>
      </c>
      <c r="C914" s="1269">
        <f>Cover!G$27-1</f>
        <v>2019</v>
      </c>
      <c r="D914" s="1269" t="s">
        <v>719</v>
      </c>
      <c r="E914" s="1263" t="s">
        <v>701</v>
      </c>
      <c r="F914" s="1269" t="s">
        <v>777</v>
      </c>
      <c r="G914" s="1267">
        <f>IF(ISNUMBER('EU1 ExtraEU Trade'!H45),IF('EU1 ExtraEU Trade'!H45="","",'EU1 ExtraEU Trade'!H45),"")</f>
        <v>2.8279999999999998</v>
      </c>
      <c r="H914" s="1265" t="str">
        <f>IF('EU1 ExtraEU Trade'!P45="","",'EU1 ExtraEU Trade'!P45)</f>
        <v/>
      </c>
    </row>
    <row r="915" spans="1:8" x14ac:dyDescent="0.2">
      <c r="A915" s="1267" t="str">
        <f>Cover!$G$25</f>
        <v>NO</v>
      </c>
      <c r="B915" s="1269" t="s">
        <v>782</v>
      </c>
      <c r="C915" s="1269">
        <f>Cover!G$27-1</f>
        <v>2019</v>
      </c>
      <c r="D915" s="1269" t="s">
        <v>720</v>
      </c>
      <c r="E915" s="1263" t="s">
        <v>701</v>
      </c>
      <c r="F915" s="1269" t="s">
        <v>779</v>
      </c>
      <c r="G915" s="1267" t="str">
        <f>IF(ISNUMBER('EU1 ExtraEU Trade'!H46),IF('EU1 ExtraEU Trade'!H46="","",'EU1 ExtraEU Trade'!H46),"")</f>
        <v/>
      </c>
      <c r="H915" s="1265">
        <f>IF('EU1 ExtraEU Trade'!P46="","",'EU1 ExtraEU Trade'!P46)</f>
        <v>6</v>
      </c>
    </row>
    <row r="916" spans="1:8" x14ac:dyDescent="0.2">
      <c r="A916" s="1267" t="str">
        <f>Cover!$G$25</f>
        <v>NO</v>
      </c>
      <c r="B916" s="1269" t="s">
        <v>782</v>
      </c>
      <c r="C916" s="1269">
        <f>Cover!G$27-1</f>
        <v>2019</v>
      </c>
      <c r="D916" s="1269" t="s">
        <v>721</v>
      </c>
      <c r="E916" s="1263" t="s">
        <v>701</v>
      </c>
      <c r="F916" s="1269" t="s">
        <v>779</v>
      </c>
      <c r="G916" s="1267">
        <f>IF(ISNUMBER('EU1 ExtraEU Trade'!H47),IF('EU1 ExtraEU Trade'!H47="","",'EU1 ExtraEU Trade'!H47),"")</f>
        <v>19.074000000000002</v>
      </c>
      <c r="H916" s="1265" t="str">
        <f>IF('EU1 ExtraEU Trade'!P47="","",'EU1 ExtraEU Trade'!P47)</f>
        <v/>
      </c>
    </row>
    <row r="917" spans="1:8" x14ac:dyDescent="0.2">
      <c r="A917" s="1267" t="str">
        <f>Cover!$G$25</f>
        <v>NO</v>
      </c>
      <c r="B917" s="1269" t="s">
        <v>782</v>
      </c>
      <c r="C917" s="1269">
        <f>Cover!G$27-1</f>
        <v>2019</v>
      </c>
      <c r="D917" s="1269" t="s">
        <v>722</v>
      </c>
      <c r="E917" s="1263" t="s">
        <v>701</v>
      </c>
      <c r="F917" s="1269" t="s">
        <v>779</v>
      </c>
      <c r="G917" s="1267" t="str">
        <f>IF(ISNUMBER('EU1 ExtraEU Trade'!H48),IF('EU1 ExtraEU Trade'!H48="","",'EU1 ExtraEU Trade'!H48),"")</f>
        <v/>
      </c>
      <c r="H917" s="1265">
        <f>IF('EU1 ExtraEU Trade'!P48="","",'EU1 ExtraEU Trade'!P48)</f>
        <v>6</v>
      </c>
    </row>
    <row r="918" spans="1:8" x14ac:dyDescent="0.2">
      <c r="A918" s="1267" t="str">
        <f>Cover!$G$25</f>
        <v>NO</v>
      </c>
      <c r="B918" s="1269" t="s">
        <v>782</v>
      </c>
      <c r="C918" s="1269">
        <f>Cover!G$27-1</f>
        <v>2019</v>
      </c>
      <c r="D918" s="1269" t="s">
        <v>723</v>
      </c>
      <c r="E918" s="1263" t="s">
        <v>701</v>
      </c>
      <c r="F918" s="1269" t="s">
        <v>779</v>
      </c>
      <c r="G918" s="1267" t="str">
        <f>IF(ISNUMBER('EU1 ExtraEU Trade'!H49),IF('EU1 ExtraEU Trade'!H49="","",'EU1 ExtraEU Trade'!H49),"")</f>
        <v/>
      </c>
      <c r="H918" s="1265">
        <f>IF('EU1 ExtraEU Trade'!P49="","",'EU1 ExtraEU Trade'!P49)</f>
        <v>6</v>
      </c>
    </row>
    <row r="919" spans="1:8" x14ac:dyDescent="0.2">
      <c r="A919" s="1267" t="str">
        <f>Cover!$G$25</f>
        <v>NO</v>
      </c>
      <c r="B919" s="1269" t="s">
        <v>782</v>
      </c>
      <c r="C919" s="1269">
        <f>Cover!G$27-1</f>
        <v>2019</v>
      </c>
      <c r="D919" s="1269" t="s">
        <v>724</v>
      </c>
      <c r="E919" s="1263" t="s">
        <v>701</v>
      </c>
      <c r="F919" s="1269" t="s">
        <v>779</v>
      </c>
      <c r="G919" s="1267" t="str">
        <f>IF(ISNUMBER('EU1 ExtraEU Trade'!H50),IF('EU1 ExtraEU Trade'!H50="","",'EU1 ExtraEU Trade'!H50),"")</f>
        <v/>
      </c>
      <c r="H919" s="1265">
        <f>IF('EU1 ExtraEU Trade'!P50="","",'EU1 ExtraEU Trade'!P50)</f>
        <v>6</v>
      </c>
    </row>
    <row r="920" spans="1:8" x14ac:dyDescent="0.2">
      <c r="A920" s="1267" t="str">
        <f>Cover!$G$25</f>
        <v>NO</v>
      </c>
      <c r="B920" s="1269" t="s">
        <v>782</v>
      </c>
      <c r="C920" s="1269">
        <f>Cover!G$27-1</f>
        <v>2019</v>
      </c>
      <c r="D920" s="1269" t="s">
        <v>725</v>
      </c>
      <c r="E920" s="1263" t="s">
        <v>701</v>
      </c>
      <c r="F920" s="1269" t="s">
        <v>779</v>
      </c>
      <c r="G920" s="1267">
        <f>IF(ISNUMBER('EU1 ExtraEU Trade'!H51),IF('EU1 ExtraEU Trade'!H51="","",'EU1 ExtraEU Trade'!H51),"")</f>
        <v>0</v>
      </c>
      <c r="H920" s="1265" t="str">
        <f>IF('EU1 ExtraEU Trade'!P51="","",'EU1 ExtraEU Trade'!P51)</f>
        <v/>
      </c>
    </row>
    <row r="921" spans="1:8" x14ac:dyDescent="0.2">
      <c r="A921" s="1267" t="str">
        <f>Cover!$G$25</f>
        <v>NO</v>
      </c>
      <c r="B921" s="1269" t="s">
        <v>782</v>
      </c>
      <c r="C921" s="1269">
        <f>Cover!G$27-1</f>
        <v>2019</v>
      </c>
      <c r="D921" s="1269" t="s">
        <v>726</v>
      </c>
      <c r="E921" s="1263" t="s">
        <v>701</v>
      </c>
      <c r="F921" s="1269" t="s">
        <v>779</v>
      </c>
      <c r="G921" s="1267">
        <f>IF(ISNUMBER('EU1 ExtraEU Trade'!H52),IF('EU1 ExtraEU Trade'!H52="","",'EU1 ExtraEU Trade'!H52),"")</f>
        <v>62.307000000000002</v>
      </c>
      <c r="H921" s="1265" t="str">
        <f>IF('EU1 ExtraEU Trade'!P52="","",'EU1 ExtraEU Trade'!P52)</f>
        <v/>
      </c>
    </row>
    <row r="922" spans="1:8" x14ac:dyDescent="0.2">
      <c r="A922" s="1267" t="str">
        <f>Cover!$G$25</f>
        <v>NO</v>
      </c>
      <c r="B922" s="1269" t="s">
        <v>782</v>
      </c>
      <c r="C922" s="1269">
        <f>Cover!G$27-1</f>
        <v>2019</v>
      </c>
      <c r="D922" s="1269" t="s">
        <v>727</v>
      </c>
      <c r="E922" s="1263" t="s">
        <v>701</v>
      </c>
      <c r="F922" s="1269" t="s">
        <v>779</v>
      </c>
      <c r="G922" s="1267">
        <f>IF(ISNUMBER('EU1 ExtraEU Trade'!H53),IF('EU1 ExtraEU Trade'!H53="","",'EU1 ExtraEU Trade'!H53),"")</f>
        <v>0</v>
      </c>
      <c r="H922" s="1265" t="str">
        <f>IF('EU1 ExtraEU Trade'!P53="","",'EU1 ExtraEU Trade'!P53)</f>
        <v/>
      </c>
    </row>
    <row r="923" spans="1:8" x14ac:dyDescent="0.2">
      <c r="A923" s="1267" t="str">
        <f>Cover!$G$25</f>
        <v>NO</v>
      </c>
      <c r="B923" s="1269" t="s">
        <v>782</v>
      </c>
      <c r="C923" s="1269">
        <f>Cover!G$27-1</f>
        <v>2019</v>
      </c>
      <c r="D923" s="1269" t="s">
        <v>728</v>
      </c>
      <c r="E923" s="1263" t="s">
        <v>701</v>
      </c>
      <c r="F923" s="1269" t="s">
        <v>779</v>
      </c>
      <c r="G923" s="1267">
        <f>IF(ISNUMBER('EU1 ExtraEU Trade'!H54),IF('EU1 ExtraEU Trade'!H54="","",'EU1 ExtraEU Trade'!H54),"")</f>
        <v>0</v>
      </c>
      <c r="H923" s="1265" t="str">
        <f>IF('EU1 ExtraEU Trade'!P54="","",'EU1 ExtraEU Trade'!P54)</f>
        <v/>
      </c>
    </row>
    <row r="924" spans="1:8" x14ac:dyDescent="0.2">
      <c r="A924" s="1267" t="str">
        <f>Cover!$G$25</f>
        <v>NO</v>
      </c>
      <c r="B924" s="1269" t="s">
        <v>782</v>
      </c>
      <c r="C924" s="1269">
        <f>Cover!G$27-1</f>
        <v>2019</v>
      </c>
      <c r="D924" s="1269" t="s">
        <v>729</v>
      </c>
      <c r="E924" s="1263" t="s">
        <v>701</v>
      </c>
      <c r="F924" s="1269" t="s">
        <v>779</v>
      </c>
      <c r="G924" s="1267">
        <f>IF(ISNUMBER('EU1 ExtraEU Trade'!H55),IF('EU1 ExtraEU Trade'!H55="","",'EU1 ExtraEU Trade'!H55),"")</f>
        <v>0</v>
      </c>
      <c r="H924" s="1265" t="str">
        <f>IF('EU1 ExtraEU Trade'!P55="","",'EU1 ExtraEU Trade'!P55)</f>
        <v/>
      </c>
    </row>
    <row r="925" spans="1:8" x14ac:dyDescent="0.2">
      <c r="A925" s="1267" t="str">
        <f>Cover!$G$25</f>
        <v>NO</v>
      </c>
      <c r="B925" s="1269" t="s">
        <v>782</v>
      </c>
      <c r="C925" s="1269">
        <f>Cover!G$27-1</f>
        <v>2019</v>
      </c>
      <c r="D925" s="1269" t="s">
        <v>730</v>
      </c>
      <c r="E925" s="1263" t="s">
        <v>701</v>
      </c>
      <c r="F925" s="1269" t="s">
        <v>779</v>
      </c>
      <c r="G925" s="1267">
        <f>IF(ISNUMBER('EU1 ExtraEU Trade'!H56),IF('EU1 ExtraEU Trade'!H56="","",'EU1 ExtraEU Trade'!H56),"")</f>
        <v>60.86</v>
      </c>
      <c r="H925" s="1265" t="str">
        <f>IF('EU1 ExtraEU Trade'!P56="","",'EU1 ExtraEU Trade'!P56)</f>
        <v/>
      </c>
    </row>
    <row r="926" spans="1:8" x14ac:dyDescent="0.2">
      <c r="A926" s="1267" t="str">
        <f>Cover!$G$25</f>
        <v>NO</v>
      </c>
      <c r="B926" s="1269" t="s">
        <v>782</v>
      </c>
      <c r="C926" s="1269">
        <f>Cover!G$27-1</f>
        <v>2019</v>
      </c>
      <c r="D926" s="1269" t="s">
        <v>731</v>
      </c>
      <c r="E926" s="1263" t="s">
        <v>701</v>
      </c>
      <c r="F926" s="1269" t="s">
        <v>779</v>
      </c>
      <c r="G926" s="1267" t="str">
        <f>IF(ISNUMBER('EU1 ExtraEU Trade'!H57),IF('EU1 ExtraEU Trade'!H57="","",'EU1 ExtraEU Trade'!H57),"")</f>
        <v/>
      </c>
      <c r="H926" s="1265">
        <f>IF('EU1 ExtraEU Trade'!P57="","",'EU1 ExtraEU Trade'!P57)</f>
        <v>6</v>
      </c>
    </row>
    <row r="927" spans="1:8" x14ac:dyDescent="0.2">
      <c r="A927" s="1267" t="str">
        <f>Cover!$G$25</f>
        <v>NO</v>
      </c>
      <c r="B927" s="1269" t="s">
        <v>782</v>
      </c>
      <c r="C927" s="1269">
        <f>Cover!G$27-1</f>
        <v>2019</v>
      </c>
      <c r="D927" s="1269" t="s">
        <v>732</v>
      </c>
      <c r="E927" s="1263" t="s">
        <v>701</v>
      </c>
      <c r="F927" s="1269" t="s">
        <v>779</v>
      </c>
      <c r="G927" s="1267" t="str">
        <f>IF(ISNUMBER('EU1 ExtraEU Trade'!H58),IF('EU1 ExtraEU Trade'!H58="","",'EU1 ExtraEU Trade'!H58),"")</f>
        <v/>
      </c>
      <c r="H927" s="1265">
        <f>IF('EU1 ExtraEU Trade'!P58="","",'EU1 ExtraEU Trade'!P58)</f>
        <v>6</v>
      </c>
    </row>
    <row r="928" spans="1:8" x14ac:dyDescent="0.2">
      <c r="A928" s="1267" t="str">
        <f>Cover!$G$25</f>
        <v>NO</v>
      </c>
      <c r="B928" s="1269" t="s">
        <v>782</v>
      </c>
      <c r="C928" s="1269">
        <f>Cover!G$27-1</f>
        <v>2019</v>
      </c>
      <c r="D928" s="1269" t="s">
        <v>733</v>
      </c>
      <c r="E928" s="1263" t="s">
        <v>701</v>
      </c>
      <c r="F928" s="1269" t="s">
        <v>779</v>
      </c>
      <c r="G928" s="1267" t="str">
        <f>IF(ISNUMBER('EU1 ExtraEU Trade'!H59),IF('EU1 ExtraEU Trade'!H59="","",'EU1 ExtraEU Trade'!H59),"")</f>
        <v/>
      </c>
      <c r="H928" s="1265">
        <f>IF('EU1 ExtraEU Trade'!P59="","",'EU1 ExtraEU Trade'!P59)</f>
        <v>6</v>
      </c>
    </row>
    <row r="929" spans="1:8" x14ac:dyDescent="0.2">
      <c r="A929" s="1267" t="str">
        <f>Cover!$G$25</f>
        <v>NO</v>
      </c>
      <c r="B929" s="1269" t="s">
        <v>782</v>
      </c>
      <c r="C929" s="1269">
        <f>Cover!G$27-1</f>
        <v>2019</v>
      </c>
      <c r="D929" s="1269" t="s">
        <v>734</v>
      </c>
      <c r="E929" s="1263" t="s">
        <v>701</v>
      </c>
      <c r="F929" s="1269" t="s">
        <v>779</v>
      </c>
      <c r="G929" s="1267" t="str">
        <f>IF(ISNUMBER('EU1 ExtraEU Trade'!H60),IF('EU1 ExtraEU Trade'!H60="","",'EU1 ExtraEU Trade'!H60),"")</f>
        <v/>
      </c>
      <c r="H929" s="1265">
        <f>IF('EU1 ExtraEU Trade'!P60="","",'EU1 ExtraEU Trade'!P60)</f>
        <v>6</v>
      </c>
    </row>
    <row r="930" spans="1:8" x14ac:dyDescent="0.2">
      <c r="A930" s="1267" t="str">
        <f>Cover!$G$25</f>
        <v>NO</v>
      </c>
      <c r="B930" s="1269" t="s">
        <v>782</v>
      </c>
      <c r="C930" s="1269">
        <f>Cover!G$27-1</f>
        <v>2019</v>
      </c>
      <c r="D930" s="1269" t="s">
        <v>735</v>
      </c>
      <c r="E930" s="1263" t="s">
        <v>701</v>
      </c>
      <c r="F930" s="1269" t="s">
        <v>779</v>
      </c>
      <c r="G930" s="1267">
        <f>IF(ISNUMBER('EU1 ExtraEU Trade'!H61),IF('EU1 ExtraEU Trade'!H61="","",'EU1 ExtraEU Trade'!H61),"")</f>
        <v>6.0000000000000001E-3</v>
      </c>
      <c r="H930" s="1265" t="str">
        <f>IF('EU1 ExtraEU Trade'!P61="","",'EU1 ExtraEU Trade'!P61)</f>
        <v/>
      </c>
    </row>
    <row r="931" spans="1:8" x14ac:dyDescent="0.2">
      <c r="A931" s="1267" t="str">
        <f>Cover!$G$25</f>
        <v>NO</v>
      </c>
      <c r="B931" s="1269" t="s">
        <v>782</v>
      </c>
      <c r="C931" s="1269">
        <f>Cover!G$27-1</f>
        <v>2019</v>
      </c>
      <c r="D931" s="1269" t="s">
        <v>736</v>
      </c>
      <c r="E931" s="1263" t="s">
        <v>701</v>
      </c>
      <c r="F931" s="1269" t="s">
        <v>779</v>
      </c>
      <c r="G931" s="1267">
        <f>IF(ISNUMBER('EU1 ExtraEU Trade'!H62),IF('EU1 ExtraEU Trade'!H62="","",'EU1 ExtraEU Trade'!H62),"")</f>
        <v>0.01</v>
      </c>
      <c r="H931" s="1265" t="str">
        <f>IF('EU1 ExtraEU Trade'!P62="","",'EU1 ExtraEU Trade'!P62)</f>
        <v/>
      </c>
    </row>
    <row r="932" spans="1:8" x14ac:dyDescent="0.2">
      <c r="A932" s="1267" t="str">
        <f>Cover!$G$25</f>
        <v>NO</v>
      </c>
      <c r="B932" s="1269" t="s">
        <v>782</v>
      </c>
      <c r="C932" s="1269">
        <f>Cover!G$27-1</f>
        <v>2019</v>
      </c>
      <c r="D932" s="1269" t="s">
        <v>737</v>
      </c>
      <c r="E932" s="1263" t="s">
        <v>701</v>
      </c>
      <c r="F932" s="1269" t="s">
        <v>779</v>
      </c>
      <c r="G932" s="1267">
        <f>IF(ISNUMBER('EU1 ExtraEU Trade'!H63),IF('EU1 ExtraEU Trade'!H63="","",'EU1 ExtraEU Trade'!H63),"")</f>
        <v>1E-3</v>
      </c>
      <c r="H932" s="1265" t="str">
        <f>IF('EU1 ExtraEU Trade'!P63="","",'EU1 ExtraEU Trade'!P63)</f>
        <v/>
      </c>
    </row>
    <row r="933" spans="1:8" x14ac:dyDescent="0.2">
      <c r="A933" s="1267" t="str">
        <f>Cover!$G$25</f>
        <v>NO</v>
      </c>
      <c r="B933" s="1269" t="s">
        <v>782</v>
      </c>
      <c r="C933" s="1269">
        <f>Cover!G$27-1</f>
        <v>2019</v>
      </c>
      <c r="D933" s="1269" t="s">
        <v>738</v>
      </c>
      <c r="E933" s="1263" t="s">
        <v>701</v>
      </c>
      <c r="F933" s="1269" t="s">
        <v>779</v>
      </c>
      <c r="G933" s="1267">
        <f>IF(ISNUMBER('EU1 ExtraEU Trade'!H64),IF('EU1 ExtraEU Trade'!H64="","",'EU1 ExtraEU Trade'!H64),"")</f>
        <v>21.14</v>
      </c>
      <c r="H933" s="1265" t="str">
        <f>IF('EU1 ExtraEU Trade'!P64="","",'EU1 ExtraEU Trade'!P64)</f>
        <v/>
      </c>
    </row>
    <row r="934" spans="1:8" x14ac:dyDescent="0.2">
      <c r="A934" s="1267" t="str">
        <f>Cover!$G$25</f>
        <v>NO</v>
      </c>
      <c r="B934" s="1269" t="s">
        <v>782</v>
      </c>
      <c r="C934" s="1269">
        <f>Cover!G$27-1</f>
        <v>2019</v>
      </c>
      <c r="D934" s="1269" t="s">
        <v>739</v>
      </c>
      <c r="E934" s="1263" t="s">
        <v>701</v>
      </c>
      <c r="F934" s="1269" t="s">
        <v>779</v>
      </c>
      <c r="G934" s="1267">
        <f>IF(ISNUMBER('EU1 ExtraEU Trade'!H65),IF('EU1 ExtraEU Trade'!H65="","",'EU1 ExtraEU Trade'!H65),"")</f>
        <v>0.41599999999999998</v>
      </c>
      <c r="H934" s="1265" t="str">
        <f>IF('EU1 ExtraEU Trade'!P65="","",'EU1 ExtraEU Trade'!P65)</f>
        <v/>
      </c>
    </row>
    <row r="935" spans="1:8" x14ac:dyDescent="0.2">
      <c r="A935" s="1267" t="str">
        <f>Cover!$G$25</f>
        <v>NO</v>
      </c>
      <c r="B935" s="1269" t="s">
        <v>782</v>
      </c>
      <c r="C935" s="1269">
        <f>Cover!G$27-1</f>
        <v>2019</v>
      </c>
      <c r="D935" s="1269" t="s">
        <v>740</v>
      </c>
      <c r="E935" s="1263" t="s">
        <v>701</v>
      </c>
      <c r="F935" s="1269" t="s">
        <v>779</v>
      </c>
      <c r="G935" s="1267">
        <f>IF(ISNUMBER('EU1 ExtraEU Trade'!H66),IF('EU1 ExtraEU Trade'!H66="","",'EU1 ExtraEU Trade'!H66),"")</f>
        <v>5.0000000000000001E-3</v>
      </c>
      <c r="H935" s="1265" t="str">
        <f>IF('EU1 ExtraEU Trade'!P66="","",'EU1 ExtraEU Trade'!P66)</f>
        <v/>
      </c>
    </row>
    <row r="936" spans="1:8" x14ac:dyDescent="0.2">
      <c r="A936" s="1267" t="str">
        <f>Cover!$G$25</f>
        <v>NO</v>
      </c>
      <c r="B936" s="1269" t="s">
        <v>782</v>
      </c>
      <c r="C936" s="1269">
        <f>Cover!G$27-1</f>
        <v>2019</v>
      </c>
      <c r="D936" s="1269" t="s">
        <v>741</v>
      </c>
      <c r="E936" s="1263" t="s">
        <v>701</v>
      </c>
      <c r="F936" s="1269" t="s">
        <v>779</v>
      </c>
      <c r="G936" s="1267">
        <f>IF(ISNUMBER('EU1 ExtraEU Trade'!H67),IF('EU1 ExtraEU Trade'!H67="","",'EU1 ExtraEU Trade'!H67),"")</f>
        <v>18.882999999999999</v>
      </c>
      <c r="H936" s="1265" t="str">
        <f>IF('EU1 ExtraEU Trade'!P67="","",'EU1 ExtraEU Trade'!P67)</f>
        <v/>
      </c>
    </row>
    <row r="937" spans="1:8" x14ac:dyDescent="0.2">
      <c r="A937" s="1267" t="str">
        <f>Cover!$G$25</f>
        <v>NO</v>
      </c>
      <c r="B937" s="1269" t="s">
        <v>782</v>
      </c>
      <c r="C937" s="1269">
        <f>Cover!G$27-1</f>
        <v>2019</v>
      </c>
      <c r="D937" s="1269" t="s">
        <v>742</v>
      </c>
      <c r="E937" s="1263" t="s">
        <v>701</v>
      </c>
      <c r="F937" s="1269" t="s">
        <v>779</v>
      </c>
      <c r="G937" s="1267">
        <f>IF(ISNUMBER('EU1 ExtraEU Trade'!H68),IF('EU1 ExtraEU Trade'!H68="","",'EU1 ExtraEU Trade'!H68),"")</f>
        <v>1.8340000000000001</v>
      </c>
      <c r="H937" s="1265" t="str">
        <f>IF('EU1 ExtraEU Trade'!P68="","",'EU1 ExtraEU Trade'!P68)</f>
        <v/>
      </c>
    </row>
    <row r="938" spans="1:8" x14ac:dyDescent="0.2">
      <c r="A938" s="1267" t="str">
        <f>Cover!$G$25</f>
        <v>NO</v>
      </c>
      <c r="B938" s="1269" t="s">
        <v>782</v>
      </c>
      <c r="C938" s="1269">
        <f>Cover!G$27-1</f>
        <v>2019</v>
      </c>
      <c r="D938" s="1269" t="s">
        <v>743</v>
      </c>
      <c r="E938" s="1263" t="s">
        <v>701</v>
      </c>
      <c r="F938" s="1269" t="s">
        <v>779</v>
      </c>
      <c r="G938" s="1267">
        <f>IF(ISNUMBER('EU1 ExtraEU Trade'!H69),IF('EU1 ExtraEU Trade'!H69="","",'EU1 ExtraEU Trade'!H69),"")</f>
        <v>1E-3</v>
      </c>
      <c r="H938" s="1265" t="str">
        <f>IF('EU1 ExtraEU Trade'!P69="","",'EU1 ExtraEU Trade'!P69)</f>
        <v/>
      </c>
    </row>
    <row r="939" spans="1:8" x14ac:dyDescent="0.2">
      <c r="A939" s="1267" t="str">
        <f>Cover!$G$25</f>
        <v>NO</v>
      </c>
      <c r="B939" s="1269" t="s">
        <v>782</v>
      </c>
      <c r="C939" s="1269">
        <f>Cover!G$27-1</f>
        <v>2019</v>
      </c>
      <c r="D939" s="1269" t="s">
        <v>689</v>
      </c>
      <c r="E939" s="1263" t="s">
        <v>701</v>
      </c>
      <c r="F939" s="1269" t="s">
        <v>778</v>
      </c>
      <c r="G939" s="1267">
        <f>IF(ISNUMBER('EU1 ExtraEU Trade'!I11),IF('EU1 ExtraEU Trade'!I11="","",'EU1 ExtraEU Trade'!I11),"")</f>
        <v>17894</v>
      </c>
      <c r="H939" s="1265" t="str">
        <f>IF('EU1 ExtraEU Trade'!Q11="","",'EU1 ExtraEU Trade'!Q11)</f>
        <v/>
      </c>
    </row>
    <row r="940" spans="1:8" x14ac:dyDescent="0.2">
      <c r="A940" s="1267" t="str">
        <f>Cover!$G$25</f>
        <v>NO</v>
      </c>
      <c r="B940" s="1269" t="s">
        <v>782</v>
      </c>
      <c r="C940" s="1269">
        <f>Cover!G$27-1</f>
        <v>2019</v>
      </c>
      <c r="D940" s="1269" t="s">
        <v>690</v>
      </c>
      <c r="E940" s="1263" t="s">
        <v>701</v>
      </c>
      <c r="F940" s="1269" t="s">
        <v>778</v>
      </c>
      <c r="G940" s="1267">
        <f>IF(ISNUMBER('EU1 ExtraEU Trade'!I12),IF('EU1 ExtraEU Trade'!I12="","",'EU1 ExtraEU Trade'!I12),"")</f>
        <v>0</v>
      </c>
      <c r="H940" s="1265" t="str">
        <f>IF('EU1 ExtraEU Trade'!Q12="","",'EU1 ExtraEU Trade'!Q12)</f>
        <v/>
      </c>
    </row>
    <row r="941" spans="1:8" x14ac:dyDescent="0.2">
      <c r="A941" s="1267" t="str">
        <f>Cover!$G$25</f>
        <v>NO</v>
      </c>
      <c r="B941" s="1269" t="s">
        <v>782</v>
      </c>
      <c r="C941" s="1269">
        <f>Cover!G$27-1</f>
        <v>2019</v>
      </c>
      <c r="D941" s="1269" t="s">
        <v>690</v>
      </c>
      <c r="E941" s="1263" t="s">
        <v>745</v>
      </c>
      <c r="F941" s="1269" t="s">
        <v>778</v>
      </c>
      <c r="G941" s="1267">
        <f>IF(ISNUMBER('EU1 ExtraEU Trade'!I13),IF('EU1 ExtraEU Trade'!I13="","",'EU1 ExtraEU Trade'!I13),"")</f>
        <v>0</v>
      </c>
      <c r="H941" s="1265" t="str">
        <f>IF('EU1 ExtraEU Trade'!Q13="","",'EU1 ExtraEU Trade'!Q13)</f>
        <v/>
      </c>
    </row>
    <row r="942" spans="1:8" x14ac:dyDescent="0.2">
      <c r="A942" s="1267" t="str">
        <f>Cover!$G$25</f>
        <v>NO</v>
      </c>
      <c r="B942" s="1269" t="s">
        <v>782</v>
      </c>
      <c r="C942" s="1269">
        <f>Cover!G$27-1</f>
        <v>2019</v>
      </c>
      <c r="D942" s="1269" t="s">
        <v>690</v>
      </c>
      <c r="E942" s="1263" t="s">
        <v>749</v>
      </c>
      <c r="F942" s="1269" t="s">
        <v>778</v>
      </c>
      <c r="G942" s="1267">
        <f>IF(ISNUMBER('EU1 ExtraEU Trade'!I14),IF('EU1 ExtraEU Trade'!I14="","",'EU1 ExtraEU Trade'!I14),"")</f>
        <v>0</v>
      </c>
      <c r="H942" s="1265" t="str">
        <f>IF('EU1 ExtraEU Trade'!Q14="","",'EU1 ExtraEU Trade'!Q14)</f>
        <v/>
      </c>
    </row>
    <row r="943" spans="1:8" x14ac:dyDescent="0.2">
      <c r="A943" s="1267" t="str">
        <f>Cover!$G$25</f>
        <v>NO</v>
      </c>
      <c r="B943" s="1269" t="s">
        <v>782</v>
      </c>
      <c r="C943" s="1269">
        <f>Cover!G$27-1</f>
        <v>2019</v>
      </c>
      <c r="D943" s="1269" t="s">
        <v>691</v>
      </c>
      <c r="E943" s="1263" t="s">
        <v>701</v>
      </c>
      <c r="F943" s="1269" t="s">
        <v>778</v>
      </c>
      <c r="G943" s="1267">
        <f>IF(ISNUMBER('EU1 ExtraEU Trade'!I15),IF('EU1 ExtraEU Trade'!I15="","",'EU1 ExtraEU Trade'!I15),"")</f>
        <v>17894</v>
      </c>
      <c r="H943" s="1265" t="str">
        <f>IF('EU1 ExtraEU Trade'!Q15="","",'EU1 ExtraEU Trade'!Q15)</f>
        <v/>
      </c>
    </row>
    <row r="944" spans="1:8" x14ac:dyDescent="0.2">
      <c r="A944" s="1267" t="str">
        <f>Cover!$G$25</f>
        <v>NO</v>
      </c>
      <c r="B944" s="1269" t="s">
        <v>782</v>
      </c>
      <c r="C944" s="1269">
        <f>Cover!G$27-1</f>
        <v>2019</v>
      </c>
      <c r="D944" s="1269" t="s">
        <v>691</v>
      </c>
      <c r="E944" s="1263" t="s">
        <v>745</v>
      </c>
      <c r="F944" s="1269" t="s">
        <v>778</v>
      </c>
      <c r="G944" s="1267">
        <f>IF(ISNUMBER('EU1 ExtraEU Trade'!I16),IF('EU1 ExtraEU Trade'!I16="","",'EU1 ExtraEU Trade'!I16),"")</f>
        <v>17852</v>
      </c>
      <c r="H944" s="1265" t="str">
        <f>IF('EU1 ExtraEU Trade'!Q16="","",'EU1 ExtraEU Trade'!Q16)</f>
        <v/>
      </c>
    </row>
    <row r="945" spans="1:8" x14ac:dyDescent="0.2">
      <c r="A945" s="1267" t="str">
        <f>Cover!$G$25</f>
        <v>NO</v>
      </c>
      <c r="B945" s="1269" t="s">
        <v>782</v>
      </c>
      <c r="C945" s="1269">
        <f>Cover!G$27-1</f>
        <v>2019</v>
      </c>
      <c r="D945" s="1269" t="s">
        <v>691</v>
      </c>
      <c r="E945" s="1263" t="s">
        <v>749</v>
      </c>
      <c r="F945" s="1269" t="s">
        <v>778</v>
      </c>
      <c r="G945" s="1267">
        <f>IF(ISNUMBER('EU1 ExtraEU Trade'!I17),IF('EU1 ExtraEU Trade'!I17="","",'EU1 ExtraEU Trade'!I17),"")</f>
        <v>42</v>
      </c>
      <c r="H945" s="1265" t="str">
        <f>IF('EU1 ExtraEU Trade'!Q17="","",'EU1 ExtraEU Trade'!Q17)</f>
        <v/>
      </c>
    </row>
    <row r="946" spans="1:8" x14ac:dyDescent="0.2">
      <c r="A946" s="1267" t="str">
        <f>Cover!$G$25</f>
        <v>NO</v>
      </c>
      <c r="B946" s="1269" t="s">
        <v>782</v>
      </c>
      <c r="C946" s="1269">
        <f>Cover!G$27-1</f>
        <v>2019</v>
      </c>
      <c r="D946" s="1269" t="s">
        <v>691</v>
      </c>
      <c r="E946" s="1263" t="s">
        <v>758</v>
      </c>
      <c r="F946" s="1269" t="s">
        <v>778</v>
      </c>
      <c r="G946" s="1267">
        <f>IF(ISNUMBER('EU1 ExtraEU Trade'!I18),IF('EU1 ExtraEU Trade'!I18="","",'EU1 ExtraEU Trade'!I18),"")</f>
        <v>0</v>
      </c>
      <c r="H946" s="1265" t="str">
        <f>IF('EU1 ExtraEU Trade'!Q18="","",'EU1 ExtraEU Trade'!Q18)</f>
        <v/>
      </c>
    </row>
    <row r="947" spans="1:8" x14ac:dyDescent="0.2">
      <c r="A947" s="1267" t="str">
        <f>Cover!$G$25</f>
        <v>NO</v>
      </c>
      <c r="B947" s="1269" t="s">
        <v>782</v>
      </c>
      <c r="C947" s="1269">
        <f>Cover!G$27-1</f>
        <v>2019</v>
      </c>
      <c r="D947" s="1269" t="s">
        <v>702</v>
      </c>
      <c r="E947" s="1263" t="s">
        <v>701</v>
      </c>
      <c r="F947" s="1269" t="s">
        <v>778</v>
      </c>
      <c r="G947" s="1267">
        <f>IF(ISNUMBER('EU1 ExtraEU Trade'!I19),IF('EU1 ExtraEU Trade'!I19="","",'EU1 ExtraEU Trade'!I19),"")</f>
        <v>0</v>
      </c>
      <c r="H947" s="1265" t="str">
        <f>IF('EU1 ExtraEU Trade'!Q19="","",'EU1 ExtraEU Trade'!Q19)</f>
        <v/>
      </c>
    </row>
    <row r="948" spans="1:8" x14ac:dyDescent="0.2">
      <c r="A948" s="1267" t="str">
        <f>Cover!$G$25</f>
        <v>NO</v>
      </c>
      <c r="B948" s="1269" t="s">
        <v>782</v>
      </c>
      <c r="C948" s="1269">
        <f>Cover!G$27-1</f>
        <v>2019</v>
      </c>
      <c r="D948" s="1269" t="s">
        <v>703</v>
      </c>
      <c r="E948" s="1263" t="s">
        <v>701</v>
      </c>
      <c r="F948" s="1269" t="s">
        <v>778</v>
      </c>
      <c r="G948" s="1267">
        <f>IF(ISNUMBER('EU1 ExtraEU Trade'!I20),IF('EU1 ExtraEU Trade'!I20="","",'EU1 ExtraEU Trade'!I20),"")</f>
        <v>5</v>
      </c>
      <c r="H948" s="1265" t="str">
        <f>IF('EU1 ExtraEU Trade'!Q20="","",'EU1 ExtraEU Trade'!Q20)</f>
        <v/>
      </c>
    </row>
    <row r="949" spans="1:8" x14ac:dyDescent="0.2">
      <c r="A949" s="1267" t="str">
        <f>Cover!$G$25</f>
        <v>NO</v>
      </c>
      <c r="B949" s="1269" t="s">
        <v>782</v>
      </c>
      <c r="C949" s="1269">
        <f>Cover!G$27-1</f>
        <v>2019</v>
      </c>
      <c r="D949" s="1269" t="s">
        <v>704</v>
      </c>
      <c r="E949" s="1263" t="s">
        <v>701</v>
      </c>
      <c r="F949" s="1269" t="s">
        <v>778</v>
      </c>
      <c r="G949" s="1267">
        <f>IF(ISNUMBER('EU1 ExtraEU Trade'!I21),IF('EU1 ExtraEU Trade'!I21="","",'EU1 ExtraEU Trade'!I21),"")</f>
        <v>5</v>
      </c>
      <c r="H949" s="1265" t="str">
        <f>IF('EU1 ExtraEU Trade'!Q21="","",'EU1 ExtraEU Trade'!Q21)</f>
        <v/>
      </c>
    </row>
    <row r="950" spans="1:8" x14ac:dyDescent="0.2">
      <c r="A950" s="1267" t="str">
        <f>Cover!$G$25</f>
        <v>NO</v>
      </c>
      <c r="B950" s="1269" t="s">
        <v>782</v>
      </c>
      <c r="C950" s="1269">
        <f>Cover!G$27-1</f>
        <v>2019</v>
      </c>
      <c r="D950" s="1269" t="s">
        <v>705</v>
      </c>
      <c r="E950" s="1263" t="s">
        <v>701</v>
      </c>
      <c r="F950" s="1269" t="s">
        <v>778</v>
      </c>
      <c r="G950" s="1267">
        <f>IF(ISNUMBER('EU1 ExtraEU Trade'!I22),IF('EU1 ExtraEU Trade'!I22="","",'EU1 ExtraEU Trade'!I22),"")</f>
        <v>0</v>
      </c>
      <c r="H950" s="1265" t="str">
        <f>IF('EU1 ExtraEU Trade'!Q22="","",'EU1 ExtraEU Trade'!Q22)</f>
        <v/>
      </c>
    </row>
    <row r="951" spans="1:8" x14ac:dyDescent="0.2">
      <c r="A951" s="1267" t="str">
        <f>Cover!$G$25</f>
        <v>NO</v>
      </c>
      <c r="B951" s="1269" t="s">
        <v>782</v>
      </c>
      <c r="C951" s="1269">
        <f>Cover!G$27-1</f>
        <v>2019</v>
      </c>
      <c r="D951" s="1269" t="s">
        <v>706</v>
      </c>
      <c r="E951" s="1263" t="s">
        <v>701</v>
      </c>
      <c r="F951" s="1269" t="s">
        <v>778</v>
      </c>
      <c r="G951" s="1267">
        <f>IF(ISNUMBER('EU1 ExtraEU Trade'!I23),IF('EU1 ExtraEU Trade'!I23="","",'EU1 ExtraEU Trade'!I23),"")</f>
        <v>0</v>
      </c>
      <c r="H951" s="1265" t="str">
        <f>IF('EU1 ExtraEU Trade'!Q23="","",'EU1 ExtraEU Trade'!Q23)</f>
        <v/>
      </c>
    </row>
    <row r="952" spans="1:8" x14ac:dyDescent="0.2">
      <c r="A952" s="1267" t="str">
        <f>Cover!$G$25</f>
        <v>NO</v>
      </c>
      <c r="B952" s="1269" t="s">
        <v>782</v>
      </c>
      <c r="C952" s="1269">
        <f>Cover!G$27-1</f>
        <v>2019</v>
      </c>
      <c r="D952" s="1269" t="s">
        <v>707</v>
      </c>
      <c r="E952" s="1263" t="s">
        <v>701</v>
      </c>
      <c r="F952" s="1269" t="s">
        <v>778</v>
      </c>
      <c r="G952" s="1267">
        <f>IF(ISNUMBER('EU1 ExtraEU Trade'!I24),IF('EU1 ExtraEU Trade'!I24="","",'EU1 ExtraEU Trade'!I24),"")</f>
        <v>0</v>
      </c>
      <c r="H952" s="1265" t="str">
        <f>IF('EU1 ExtraEU Trade'!Q24="","",'EU1 ExtraEU Trade'!Q24)</f>
        <v/>
      </c>
    </row>
    <row r="953" spans="1:8" x14ac:dyDescent="0.2">
      <c r="A953" s="1267" t="str">
        <f>Cover!$G$25</f>
        <v>NO</v>
      </c>
      <c r="B953" s="1269" t="s">
        <v>782</v>
      </c>
      <c r="C953" s="1269">
        <f>Cover!G$27-1</f>
        <v>2019</v>
      </c>
      <c r="D953" s="1269" t="s">
        <v>708</v>
      </c>
      <c r="E953" s="1263" t="s">
        <v>701</v>
      </c>
      <c r="F953" s="1269" t="s">
        <v>778</v>
      </c>
      <c r="G953" s="1267">
        <f>IF(ISNUMBER('EU1 ExtraEU Trade'!I25),IF('EU1 ExtraEU Trade'!I25="","",'EU1 ExtraEU Trade'!I25),"")</f>
        <v>0</v>
      </c>
      <c r="H953" s="1265" t="str">
        <f>IF('EU1 ExtraEU Trade'!Q25="","",'EU1 ExtraEU Trade'!Q25)</f>
        <v/>
      </c>
    </row>
    <row r="954" spans="1:8" x14ac:dyDescent="0.2">
      <c r="A954" s="1267" t="str">
        <f>Cover!$G$25</f>
        <v>NO</v>
      </c>
      <c r="B954" s="1269" t="s">
        <v>782</v>
      </c>
      <c r="C954" s="1269">
        <f>Cover!G$27-1</f>
        <v>2019</v>
      </c>
      <c r="D954" s="1269" t="s">
        <v>709</v>
      </c>
      <c r="E954" s="1263" t="s">
        <v>701</v>
      </c>
      <c r="F954" s="1269" t="s">
        <v>778</v>
      </c>
      <c r="G954" s="1267">
        <f>IF(ISNUMBER('EU1 ExtraEU Trade'!I26),IF('EU1 ExtraEU Trade'!I26="","",'EU1 ExtraEU Trade'!I26),"")</f>
        <v>0</v>
      </c>
      <c r="H954" s="1265" t="str">
        <f>IF('EU1 ExtraEU Trade'!Q26="","",'EU1 ExtraEU Trade'!Q26)</f>
        <v/>
      </c>
    </row>
    <row r="955" spans="1:8" x14ac:dyDescent="0.2">
      <c r="A955" s="1267" t="str">
        <f>Cover!$G$25</f>
        <v>NO</v>
      </c>
      <c r="B955" s="1269" t="s">
        <v>782</v>
      </c>
      <c r="C955" s="1269">
        <f>Cover!G$27-1</f>
        <v>2019</v>
      </c>
      <c r="D955" s="1269" t="s">
        <v>710</v>
      </c>
      <c r="E955" s="1263" t="s">
        <v>701</v>
      </c>
      <c r="F955" s="1269" t="s">
        <v>778</v>
      </c>
      <c r="G955" s="1267">
        <f>IF(ISNUMBER('EU1 ExtraEU Trade'!I27),IF('EU1 ExtraEU Trade'!I27="","",'EU1 ExtraEU Trade'!I27),"")</f>
        <v>50423</v>
      </c>
      <c r="H955" s="1265" t="str">
        <f>IF('EU1 ExtraEU Trade'!Q27="","",'EU1 ExtraEU Trade'!Q27)</f>
        <v/>
      </c>
    </row>
    <row r="956" spans="1:8" x14ac:dyDescent="0.2">
      <c r="A956" s="1267" t="str">
        <f>Cover!$G$25</f>
        <v>NO</v>
      </c>
      <c r="B956" s="1269" t="s">
        <v>782</v>
      </c>
      <c r="C956" s="1269">
        <f>Cover!G$27-1</f>
        <v>2019</v>
      </c>
      <c r="D956" s="1269" t="s">
        <v>710</v>
      </c>
      <c r="E956" s="1263" t="s">
        <v>745</v>
      </c>
      <c r="F956" s="1269" t="s">
        <v>778</v>
      </c>
      <c r="G956" s="1267">
        <f>IF(ISNUMBER('EU1 ExtraEU Trade'!I28),IF('EU1 ExtraEU Trade'!I28="","",'EU1 ExtraEU Trade'!I28),"")</f>
        <v>47428</v>
      </c>
      <c r="H956" s="1265" t="str">
        <f>IF('EU1 ExtraEU Trade'!Q28="","",'EU1 ExtraEU Trade'!Q28)</f>
        <v/>
      </c>
    </row>
    <row r="957" spans="1:8" x14ac:dyDescent="0.2">
      <c r="A957" s="1267" t="str">
        <f>Cover!$G$25</f>
        <v>NO</v>
      </c>
      <c r="B957" s="1269" t="s">
        <v>782</v>
      </c>
      <c r="C957" s="1269">
        <f>Cover!G$27-1</f>
        <v>2019</v>
      </c>
      <c r="D957" s="1269" t="s">
        <v>710</v>
      </c>
      <c r="E957" s="1263" t="s">
        <v>749</v>
      </c>
      <c r="F957" s="1269" t="s">
        <v>778</v>
      </c>
      <c r="G957" s="1267">
        <f>IF(ISNUMBER('EU1 ExtraEU Trade'!I29),IF('EU1 ExtraEU Trade'!I29="","",'EU1 ExtraEU Trade'!I29),"")</f>
        <v>2994</v>
      </c>
      <c r="H957" s="1265" t="str">
        <f>IF('EU1 ExtraEU Trade'!Q29="","",'EU1 ExtraEU Trade'!Q29)</f>
        <v/>
      </c>
    </row>
    <row r="958" spans="1:8" x14ac:dyDescent="0.2">
      <c r="A958" s="1267" t="str">
        <f>Cover!$G$25</f>
        <v>NO</v>
      </c>
      <c r="B958" s="1269" t="s">
        <v>782</v>
      </c>
      <c r="C958" s="1269">
        <f>Cover!G$27-1</f>
        <v>2019</v>
      </c>
      <c r="D958" s="1269" t="s">
        <v>710</v>
      </c>
      <c r="E958" s="1263" t="s">
        <v>758</v>
      </c>
      <c r="F958" s="1269" t="s">
        <v>778</v>
      </c>
      <c r="G958" s="1267">
        <f>IF(ISNUMBER('EU1 ExtraEU Trade'!I30),IF('EU1 ExtraEU Trade'!I30="","",'EU1 ExtraEU Trade'!I30),"")</f>
        <v>21</v>
      </c>
      <c r="H958" s="1265" t="str">
        <f>IF('EU1 ExtraEU Trade'!Q30="","",'EU1 ExtraEU Trade'!Q30)</f>
        <v/>
      </c>
    </row>
    <row r="959" spans="1:8" x14ac:dyDescent="0.2">
      <c r="A959" s="1267" t="str">
        <f>Cover!$G$25</f>
        <v>NO</v>
      </c>
      <c r="B959" s="1269" t="s">
        <v>782</v>
      </c>
      <c r="C959" s="1269">
        <f>Cover!G$27-1</f>
        <v>2019</v>
      </c>
      <c r="D959" s="1269" t="s">
        <v>711</v>
      </c>
      <c r="E959" s="1263" t="s">
        <v>701</v>
      </c>
      <c r="F959" s="1269" t="s">
        <v>778</v>
      </c>
      <c r="G959" s="1267">
        <f>IF(ISNUMBER('EU1 ExtraEU Trade'!I31),IF('EU1 ExtraEU Trade'!I31="","",'EU1 ExtraEU Trade'!I31),"")</f>
        <v>3</v>
      </c>
      <c r="H959" s="1265" t="str">
        <f>IF('EU1 ExtraEU Trade'!Q31="","",'EU1 ExtraEU Trade'!Q31)</f>
        <v/>
      </c>
    </row>
    <row r="960" spans="1:8" x14ac:dyDescent="0.2">
      <c r="A960" s="1267" t="str">
        <f>Cover!$G$25</f>
        <v>NO</v>
      </c>
      <c r="B960" s="1269" t="s">
        <v>782</v>
      </c>
      <c r="C960" s="1269">
        <f>Cover!G$27-1</f>
        <v>2019</v>
      </c>
      <c r="D960" s="1269" t="s">
        <v>711</v>
      </c>
      <c r="E960" s="1263" t="s">
        <v>745</v>
      </c>
      <c r="F960" s="1269" t="s">
        <v>778</v>
      </c>
      <c r="G960" s="1267">
        <f>IF(ISNUMBER('EU1 ExtraEU Trade'!I32),IF('EU1 ExtraEU Trade'!I32="","",'EU1 ExtraEU Trade'!I32),"")</f>
        <v>3</v>
      </c>
      <c r="H960" s="1265" t="str">
        <f>IF('EU1 ExtraEU Trade'!Q32="","",'EU1 ExtraEU Trade'!Q32)</f>
        <v/>
      </c>
    </row>
    <row r="961" spans="1:8" x14ac:dyDescent="0.2">
      <c r="A961" s="1267" t="str">
        <f>Cover!$G$25</f>
        <v>NO</v>
      </c>
      <c r="B961" s="1269" t="s">
        <v>782</v>
      </c>
      <c r="C961" s="1269">
        <f>Cover!G$27-1</f>
        <v>2019</v>
      </c>
      <c r="D961" s="1269" t="s">
        <v>711</v>
      </c>
      <c r="E961" s="1263" t="s">
        <v>749</v>
      </c>
      <c r="F961" s="1269" t="s">
        <v>778</v>
      </c>
      <c r="G961" s="1267">
        <f>IF(ISNUMBER('EU1 ExtraEU Trade'!I33),IF('EU1 ExtraEU Trade'!I33="","",'EU1 ExtraEU Trade'!I33),"")</f>
        <v>0</v>
      </c>
      <c r="H961" s="1265" t="str">
        <f>IF('EU1 ExtraEU Trade'!Q33="","",'EU1 ExtraEU Trade'!Q33)</f>
        <v/>
      </c>
    </row>
    <row r="962" spans="1:8" x14ac:dyDescent="0.2">
      <c r="A962" s="1267" t="str">
        <f>Cover!$G$25</f>
        <v>NO</v>
      </c>
      <c r="B962" s="1269" t="s">
        <v>782</v>
      </c>
      <c r="C962" s="1269">
        <f>Cover!G$27-1</f>
        <v>2019</v>
      </c>
      <c r="D962" s="1269" t="s">
        <v>711</v>
      </c>
      <c r="E962" s="1263" t="s">
        <v>758</v>
      </c>
      <c r="F962" s="1269" t="s">
        <v>778</v>
      </c>
      <c r="G962" s="1267">
        <f>IF(ISNUMBER('EU1 ExtraEU Trade'!I34),IF('EU1 ExtraEU Trade'!I34="","",'EU1 ExtraEU Trade'!I34),"")</f>
        <v>0</v>
      </c>
      <c r="H962" s="1265" t="str">
        <f>IF('EU1 ExtraEU Trade'!Q34="","",'EU1 ExtraEU Trade'!Q34)</f>
        <v/>
      </c>
    </row>
    <row r="963" spans="1:8" x14ac:dyDescent="0.2">
      <c r="A963" s="1267" t="str">
        <f>Cover!$G$25</f>
        <v>NO</v>
      </c>
      <c r="B963" s="1269" t="s">
        <v>782</v>
      </c>
      <c r="C963" s="1269">
        <f>Cover!G$27-1</f>
        <v>2019</v>
      </c>
      <c r="D963" s="1269" t="s">
        <v>712</v>
      </c>
      <c r="E963" s="1263" t="s">
        <v>701</v>
      </c>
      <c r="F963" s="1269" t="s">
        <v>778</v>
      </c>
      <c r="G963" s="1267">
        <f>IF(ISNUMBER('EU1 ExtraEU Trade'!I35),IF('EU1 ExtraEU Trade'!I35="","",'EU1 ExtraEU Trade'!I35),"")</f>
        <v>68277</v>
      </c>
      <c r="H963" s="1265" t="str">
        <f>IF('EU1 ExtraEU Trade'!Q35="","",'EU1 ExtraEU Trade'!Q35)</f>
        <v/>
      </c>
    </row>
    <row r="964" spans="1:8" x14ac:dyDescent="0.2">
      <c r="A964" s="1267" t="str">
        <f>Cover!$G$25</f>
        <v>NO</v>
      </c>
      <c r="B964" s="1269" t="s">
        <v>782</v>
      </c>
      <c r="C964" s="1269">
        <f>Cover!G$27-1</f>
        <v>2019</v>
      </c>
      <c r="D964" s="1269" t="s">
        <v>713</v>
      </c>
      <c r="E964" s="1263" t="s">
        <v>701</v>
      </c>
      <c r="F964" s="1269" t="s">
        <v>778</v>
      </c>
      <c r="G964" s="1267">
        <f>IF(ISNUMBER('EU1 ExtraEU Trade'!I36),IF('EU1 ExtraEU Trade'!I36="","",'EU1 ExtraEU Trade'!I36),"")</f>
        <v>21315</v>
      </c>
      <c r="H964" s="1265" t="str">
        <f>IF('EU1 ExtraEU Trade'!Q36="","",'EU1 ExtraEU Trade'!Q36)</f>
        <v/>
      </c>
    </row>
    <row r="965" spans="1:8" x14ac:dyDescent="0.2">
      <c r="A965" s="1267" t="str">
        <f>Cover!$G$25</f>
        <v>NO</v>
      </c>
      <c r="B965" s="1269" t="s">
        <v>782</v>
      </c>
      <c r="C965" s="1269">
        <f>Cover!G$27-1</f>
        <v>2019</v>
      </c>
      <c r="D965" s="1269" t="s">
        <v>713</v>
      </c>
      <c r="E965" s="1263" t="s">
        <v>745</v>
      </c>
      <c r="F965" s="1269" t="s">
        <v>778</v>
      </c>
      <c r="G965" s="1267">
        <f>IF(ISNUMBER('EU1 ExtraEU Trade'!I37),IF('EU1 ExtraEU Trade'!I37="","",'EU1 ExtraEU Trade'!I37),"")</f>
        <v>13626</v>
      </c>
      <c r="H965" s="1265" t="str">
        <f>IF('EU1 ExtraEU Trade'!Q37="","",'EU1 ExtraEU Trade'!Q37)</f>
        <v/>
      </c>
    </row>
    <row r="966" spans="1:8" x14ac:dyDescent="0.2">
      <c r="A966" s="1267" t="str">
        <f>Cover!$G$25</f>
        <v>NO</v>
      </c>
      <c r="B966" s="1269" t="s">
        <v>782</v>
      </c>
      <c r="C966" s="1269">
        <f>Cover!G$27-1</f>
        <v>2019</v>
      </c>
      <c r="D966" s="1269" t="s">
        <v>713</v>
      </c>
      <c r="E966" s="1263" t="s">
        <v>749</v>
      </c>
      <c r="F966" s="1269" t="s">
        <v>778</v>
      </c>
      <c r="G966" s="1267">
        <f>IF(ISNUMBER('EU1 ExtraEU Trade'!I38),IF('EU1 ExtraEU Trade'!I38="","",'EU1 ExtraEU Trade'!I38),"")</f>
        <v>7689</v>
      </c>
      <c r="H966" s="1265" t="str">
        <f>IF('EU1 ExtraEU Trade'!Q38="","",'EU1 ExtraEU Trade'!Q38)</f>
        <v/>
      </c>
    </row>
    <row r="967" spans="1:8" x14ac:dyDescent="0.2">
      <c r="A967" s="1267" t="str">
        <f>Cover!$G$25</f>
        <v>NO</v>
      </c>
      <c r="B967" s="1269" t="s">
        <v>782</v>
      </c>
      <c r="C967" s="1269">
        <f>Cover!G$27-1</f>
        <v>2019</v>
      </c>
      <c r="D967" s="1269" t="s">
        <v>713</v>
      </c>
      <c r="E967" s="1263" t="s">
        <v>758</v>
      </c>
      <c r="F967" s="1269" t="s">
        <v>778</v>
      </c>
      <c r="G967" s="1267">
        <f>IF(ISNUMBER('EU1 ExtraEU Trade'!I39),IF('EU1 ExtraEU Trade'!I39="","",'EU1 ExtraEU Trade'!I39),"")</f>
        <v>2730</v>
      </c>
      <c r="H967" s="1265" t="str">
        <f>IF('EU1 ExtraEU Trade'!Q39="","",'EU1 ExtraEU Trade'!Q39)</f>
        <v/>
      </c>
    </row>
    <row r="968" spans="1:8" x14ac:dyDescent="0.2">
      <c r="A968" s="1267" t="str">
        <f>Cover!$G$25</f>
        <v>NO</v>
      </c>
      <c r="B968" s="1269" t="s">
        <v>782</v>
      </c>
      <c r="C968" s="1269">
        <f>Cover!G$27-1</f>
        <v>2019</v>
      </c>
      <c r="D968" s="1269" t="s">
        <v>714</v>
      </c>
      <c r="E968" s="1263" t="s">
        <v>701</v>
      </c>
      <c r="F968" s="1269" t="s">
        <v>778</v>
      </c>
      <c r="G968" s="1267">
        <f>IF(ISNUMBER('EU1 ExtraEU Trade'!I40),IF('EU1 ExtraEU Trade'!I40="","",'EU1 ExtraEU Trade'!I40),"")</f>
        <v>6722</v>
      </c>
      <c r="H968" s="1265" t="str">
        <f>IF('EU1 ExtraEU Trade'!Q40="","",'EU1 ExtraEU Trade'!Q40)</f>
        <v/>
      </c>
    </row>
    <row r="969" spans="1:8" x14ac:dyDescent="0.2">
      <c r="A969" s="1267" t="str">
        <f>Cover!$G$25</f>
        <v>NO</v>
      </c>
      <c r="B969" s="1269" t="s">
        <v>782</v>
      </c>
      <c r="C969" s="1269">
        <f>Cover!G$27-1</f>
        <v>2019</v>
      </c>
      <c r="D969" s="1269" t="s">
        <v>715</v>
      </c>
      <c r="E969" s="1263" t="s">
        <v>701</v>
      </c>
      <c r="F969" s="1269" t="s">
        <v>778</v>
      </c>
      <c r="G969" s="1267">
        <f>IF(ISNUMBER('EU1 ExtraEU Trade'!I41),IF('EU1 ExtraEU Trade'!I41="","",'EU1 ExtraEU Trade'!I41),"")</f>
        <v>139</v>
      </c>
      <c r="H969" s="1265" t="str">
        <f>IF('EU1 ExtraEU Trade'!Q41="","",'EU1 ExtraEU Trade'!Q41)</f>
        <v/>
      </c>
    </row>
    <row r="970" spans="1:8" x14ac:dyDescent="0.2">
      <c r="A970" s="1267" t="str">
        <f>Cover!$G$25</f>
        <v>NO</v>
      </c>
      <c r="B970" s="1269" t="s">
        <v>782</v>
      </c>
      <c r="C970" s="1269">
        <f>Cover!G$27-1</f>
        <v>2019</v>
      </c>
      <c r="D970" s="1269" t="s">
        <v>716</v>
      </c>
      <c r="E970" s="1263" t="s">
        <v>701</v>
      </c>
      <c r="F970" s="1269" t="s">
        <v>778</v>
      </c>
      <c r="G970" s="1267">
        <f>IF(ISNUMBER('EU1 ExtraEU Trade'!I42),IF('EU1 ExtraEU Trade'!I42="","",'EU1 ExtraEU Trade'!I42),"")</f>
        <v>40240</v>
      </c>
      <c r="H970" s="1265" t="str">
        <f>IF('EU1 ExtraEU Trade'!Q42="","",'EU1 ExtraEU Trade'!Q42)</f>
        <v/>
      </c>
    </row>
    <row r="971" spans="1:8" x14ac:dyDescent="0.2">
      <c r="A971" s="1267" t="str">
        <f>Cover!$G$25</f>
        <v>NO</v>
      </c>
      <c r="B971" s="1269" t="s">
        <v>782</v>
      </c>
      <c r="C971" s="1269">
        <f>Cover!G$27-1</f>
        <v>2019</v>
      </c>
      <c r="D971" s="1269" t="s">
        <v>717</v>
      </c>
      <c r="E971" s="1263" t="s">
        <v>701</v>
      </c>
      <c r="F971" s="1269" t="s">
        <v>778</v>
      </c>
      <c r="G971" s="1267">
        <f>IF(ISNUMBER('EU1 ExtraEU Trade'!I43),IF('EU1 ExtraEU Trade'!I43="","",'EU1 ExtraEU Trade'!I43),"")</f>
        <v>0</v>
      </c>
      <c r="H971" s="1265" t="str">
        <f>IF('EU1 ExtraEU Trade'!Q43="","",'EU1 ExtraEU Trade'!Q43)</f>
        <v/>
      </c>
    </row>
    <row r="972" spans="1:8" x14ac:dyDescent="0.2">
      <c r="A972" s="1267" t="str">
        <f>Cover!$G$25</f>
        <v>NO</v>
      </c>
      <c r="B972" s="1269" t="s">
        <v>782</v>
      </c>
      <c r="C972" s="1269">
        <f>Cover!G$27-1</f>
        <v>2019</v>
      </c>
      <c r="D972" s="1269" t="s">
        <v>718</v>
      </c>
      <c r="E972" s="1263" t="s">
        <v>701</v>
      </c>
      <c r="F972" s="1269" t="s">
        <v>778</v>
      </c>
      <c r="G972" s="1267">
        <f>IF(ISNUMBER('EU1 ExtraEU Trade'!I44),IF('EU1 ExtraEU Trade'!I44="","",'EU1 ExtraEU Trade'!I44),"")</f>
        <v>17786</v>
      </c>
      <c r="H972" s="1265" t="str">
        <f>IF('EU1 ExtraEU Trade'!Q44="","",'EU1 ExtraEU Trade'!Q44)</f>
        <v/>
      </c>
    </row>
    <row r="973" spans="1:8" x14ac:dyDescent="0.2">
      <c r="A973" s="1267" t="str">
        <f>Cover!$G$25</f>
        <v>NO</v>
      </c>
      <c r="B973" s="1269" t="s">
        <v>782</v>
      </c>
      <c r="C973" s="1269">
        <f>Cover!G$27-1</f>
        <v>2019</v>
      </c>
      <c r="D973" s="1269" t="s">
        <v>719</v>
      </c>
      <c r="E973" s="1263" t="s">
        <v>701</v>
      </c>
      <c r="F973" s="1269" t="s">
        <v>778</v>
      </c>
      <c r="G973" s="1267">
        <f>IF(ISNUMBER('EU1 ExtraEU Trade'!I45),IF('EU1 ExtraEU Trade'!I45="","",'EU1 ExtraEU Trade'!I45),"")</f>
        <v>22453</v>
      </c>
      <c r="H973" s="1265" t="str">
        <f>IF('EU1 ExtraEU Trade'!Q45="","",'EU1 ExtraEU Trade'!Q45)</f>
        <v/>
      </c>
    </row>
    <row r="974" spans="1:8" x14ac:dyDescent="0.2">
      <c r="A974" s="1267" t="str">
        <f>Cover!$G$25</f>
        <v>NO</v>
      </c>
      <c r="B974" s="1269" t="s">
        <v>782</v>
      </c>
      <c r="C974" s="1269">
        <f>Cover!G$27-1</f>
        <v>2019</v>
      </c>
      <c r="D974" s="1269" t="s">
        <v>720</v>
      </c>
      <c r="E974" s="1263" t="s">
        <v>701</v>
      </c>
      <c r="F974" s="1269" t="s">
        <v>778</v>
      </c>
      <c r="G974" s="1267" t="str">
        <f>IF(ISNUMBER('EU1 ExtraEU Trade'!I46),IF('EU1 ExtraEU Trade'!I46="","",'EU1 ExtraEU Trade'!I46),"")</f>
        <v/>
      </c>
      <c r="H974" s="1265">
        <f>IF('EU1 ExtraEU Trade'!Q46="","",'EU1 ExtraEU Trade'!Q46)</f>
        <v>6</v>
      </c>
    </row>
    <row r="975" spans="1:8" x14ac:dyDescent="0.2">
      <c r="A975" s="1267" t="str">
        <f>Cover!$G$25</f>
        <v>NO</v>
      </c>
      <c r="B975" s="1269" t="s">
        <v>782</v>
      </c>
      <c r="C975" s="1269">
        <f>Cover!G$27-1</f>
        <v>2019</v>
      </c>
      <c r="D975" s="1269" t="s">
        <v>721</v>
      </c>
      <c r="E975" s="1263" t="s">
        <v>701</v>
      </c>
      <c r="F975" s="1269" t="s">
        <v>778</v>
      </c>
      <c r="G975" s="1267">
        <f>IF(ISNUMBER('EU1 ExtraEU Trade'!I47),IF('EU1 ExtraEU Trade'!I47="","",'EU1 ExtraEU Trade'!I47),"")</f>
        <v>72150</v>
      </c>
      <c r="H975" s="1265" t="str">
        <f>IF('EU1 ExtraEU Trade'!Q47="","",'EU1 ExtraEU Trade'!Q47)</f>
        <v/>
      </c>
    </row>
    <row r="976" spans="1:8" x14ac:dyDescent="0.2">
      <c r="A976" s="1267" t="str">
        <f>Cover!$G$25</f>
        <v>NO</v>
      </c>
      <c r="B976" s="1269" t="s">
        <v>782</v>
      </c>
      <c r="C976" s="1269">
        <f>Cover!G$27-1</f>
        <v>2019</v>
      </c>
      <c r="D976" s="1269" t="s">
        <v>722</v>
      </c>
      <c r="E976" s="1263" t="s">
        <v>701</v>
      </c>
      <c r="F976" s="1269" t="s">
        <v>778</v>
      </c>
      <c r="G976" s="1267" t="str">
        <f>IF(ISNUMBER('EU1 ExtraEU Trade'!I48),IF('EU1 ExtraEU Trade'!I48="","",'EU1 ExtraEU Trade'!I48),"")</f>
        <v/>
      </c>
      <c r="H976" s="1265">
        <f>IF('EU1 ExtraEU Trade'!Q48="","",'EU1 ExtraEU Trade'!Q48)</f>
        <v>6</v>
      </c>
    </row>
    <row r="977" spans="1:8" x14ac:dyDescent="0.2">
      <c r="A977" s="1267" t="str">
        <f>Cover!$G$25</f>
        <v>NO</v>
      </c>
      <c r="B977" s="1269" t="s">
        <v>782</v>
      </c>
      <c r="C977" s="1269">
        <f>Cover!G$27-1</f>
        <v>2019</v>
      </c>
      <c r="D977" s="1269" t="s">
        <v>723</v>
      </c>
      <c r="E977" s="1263" t="s">
        <v>701</v>
      </c>
      <c r="F977" s="1269" t="s">
        <v>778</v>
      </c>
      <c r="G977" s="1267" t="str">
        <f>IF(ISNUMBER('EU1 ExtraEU Trade'!I49),IF('EU1 ExtraEU Trade'!I49="","",'EU1 ExtraEU Trade'!I49),"")</f>
        <v/>
      </c>
      <c r="H977" s="1265">
        <f>IF('EU1 ExtraEU Trade'!Q49="","",'EU1 ExtraEU Trade'!Q49)</f>
        <v>6</v>
      </c>
    </row>
    <row r="978" spans="1:8" x14ac:dyDescent="0.2">
      <c r="A978" s="1267" t="str">
        <f>Cover!$G$25</f>
        <v>NO</v>
      </c>
      <c r="B978" s="1269" t="s">
        <v>782</v>
      </c>
      <c r="C978" s="1269">
        <f>Cover!G$27-1</f>
        <v>2019</v>
      </c>
      <c r="D978" s="1269" t="s">
        <v>724</v>
      </c>
      <c r="E978" s="1263" t="s">
        <v>701</v>
      </c>
      <c r="F978" s="1269" t="s">
        <v>778</v>
      </c>
      <c r="G978" s="1267" t="str">
        <f>IF(ISNUMBER('EU1 ExtraEU Trade'!I50),IF('EU1 ExtraEU Trade'!I50="","",'EU1 ExtraEU Trade'!I50),"")</f>
        <v/>
      </c>
      <c r="H978" s="1265">
        <f>IF('EU1 ExtraEU Trade'!Q50="","",'EU1 ExtraEU Trade'!Q50)</f>
        <v>6</v>
      </c>
    </row>
    <row r="979" spans="1:8" x14ac:dyDescent="0.2">
      <c r="A979" s="1267" t="str">
        <f>Cover!$G$25</f>
        <v>NO</v>
      </c>
      <c r="B979" s="1269" t="s">
        <v>782</v>
      </c>
      <c r="C979" s="1269">
        <f>Cover!G$27-1</f>
        <v>2019</v>
      </c>
      <c r="D979" s="1269" t="s">
        <v>725</v>
      </c>
      <c r="E979" s="1263" t="s">
        <v>701</v>
      </c>
      <c r="F979" s="1269" t="s">
        <v>778</v>
      </c>
      <c r="G979" s="1267">
        <f>IF(ISNUMBER('EU1 ExtraEU Trade'!I51),IF('EU1 ExtraEU Trade'!I51="","",'EU1 ExtraEU Trade'!I51),"")</f>
        <v>0</v>
      </c>
      <c r="H979" s="1265" t="str">
        <f>IF('EU1 ExtraEU Trade'!Q51="","",'EU1 ExtraEU Trade'!Q51)</f>
        <v/>
      </c>
    </row>
    <row r="980" spans="1:8" x14ac:dyDescent="0.2">
      <c r="A980" s="1267" t="str">
        <f>Cover!$G$25</f>
        <v>NO</v>
      </c>
      <c r="B980" s="1269" t="s">
        <v>782</v>
      </c>
      <c r="C980" s="1269">
        <f>Cover!G$27-1</f>
        <v>2019</v>
      </c>
      <c r="D980" s="1269" t="s">
        <v>726</v>
      </c>
      <c r="E980" s="1263" t="s">
        <v>701</v>
      </c>
      <c r="F980" s="1269" t="s">
        <v>778</v>
      </c>
      <c r="G980" s="1267">
        <f>IF(ISNUMBER('EU1 ExtraEU Trade'!I52),IF('EU1 ExtraEU Trade'!I52="","",'EU1 ExtraEU Trade'!I52),"")</f>
        <v>633253</v>
      </c>
      <c r="H980" s="1265" t="str">
        <f>IF('EU1 ExtraEU Trade'!Q52="","",'EU1 ExtraEU Trade'!Q52)</f>
        <v/>
      </c>
    </row>
    <row r="981" spans="1:8" x14ac:dyDescent="0.2">
      <c r="A981" s="1267" t="str">
        <f>Cover!$G$25</f>
        <v>NO</v>
      </c>
      <c r="B981" s="1269" t="s">
        <v>782</v>
      </c>
      <c r="C981" s="1269">
        <f>Cover!G$27-1</f>
        <v>2019</v>
      </c>
      <c r="D981" s="1269" t="s">
        <v>727</v>
      </c>
      <c r="E981" s="1263" t="s">
        <v>701</v>
      </c>
      <c r="F981" s="1269" t="s">
        <v>778</v>
      </c>
      <c r="G981" s="1267">
        <f>IF(ISNUMBER('EU1 ExtraEU Trade'!I53),IF('EU1 ExtraEU Trade'!I53="","",'EU1 ExtraEU Trade'!I53),"")</f>
        <v>0</v>
      </c>
      <c r="H981" s="1265" t="str">
        <f>IF('EU1 ExtraEU Trade'!Q53="","",'EU1 ExtraEU Trade'!Q53)</f>
        <v/>
      </c>
    </row>
    <row r="982" spans="1:8" x14ac:dyDescent="0.2">
      <c r="A982" s="1267" t="str">
        <f>Cover!$G$25</f>
        <v>NO</v>
      </c>
      <c r="B982" s="1269" t="s">
        <v>782</v>
      </c>
      <c r="C982" s="1269">
        <f>Cover!G$27-1</f>
        <v>2019</v>
      </c>
      <c r="D982" s="1269" t="s">
        <v>728</v>
      </c>
      <c r="E982" s="1263" t="s">
        <v>701</v>
      </c>
      <c r="F982" s="1269" t="s">
        <v>778</v>
      </c>
      <c r="G982" s="1267">
        <f>IF(ISNUMBER('EU1 ExtraEU Trade'!I54),IF('EU1 ExtraEU Trade'!I54="","",'EU1 ExtraEU Trade'!I54),"")</f>
        <v>0</v>
      </c>
      <c r="H982" s="1265" t="str">
        <f>IF('EU1 ExtraEU Trade'!Q54="","",'EU1 ExtraEU Trade'!Q54)</f>
        <v/>
      </c>
    </row>
    <row r="983" spans="1:8" x14ac:dyDescent="0.2">
      <c r="A983" s="1267" t="str">
        <f>Cover!$G$25</f>
        <v>NO</v>
      </c>
      <c r="B983" s="1269" t="s">
        <v>782</v>
      </c>
      <c r="C983" s="1269">
        <f>Cover!G$27-1</f>
        <v>2019</v>
      </c>
      <c r="D983" s="1269" t="s">
        <v>729</v>
      </c>
      <c r="E983" s="1263" t="s">
        <v>701</v>
      </c>
      <c r="F983" s="1269" t="s">
        <v>778</v>
      </c>
      <c r="G983" s="1267">
        <f>IF(ISNUMBER('EU1 ExtraEU Trade'!I55),IF('EU1 ExtraEU Trade'!I55="","",'EU1 ExtraEU Trade'!I55),"")</f>
        <v>0</v>
      </c>
      <c r="H983" s="1265" t="str">
        <f>IF('EU1 ExtraEU Trade'!Q55="","",'EU1 ExtraEU Trade'!Q55)</f>
        <v/>
      </c>
    </row>
    <row r="984" spans="1:8" x14ac:dyDescent="0.2">
      <c r="A984" s="1267" t="str">
        <f>Cover!$G$25</f>
        <v>NO</v>
      </c>
      <c r="B984" s="1269" t="s">
        <v>782</v>
      </c>
      <c r="C984" s="1269">
        <f>Cover!G$27-1</f>
        <v>2019</v>
      </c>
      <c r="D984" s="1269" t="s">
        <v>730</v>
      </c>
      <c r="E984" s="1263" t="s">
        <v>701</v>
      </c>
      <c r="F984" s="1269" t="s">
        <v>778</v>
      </c>
      <c r="G984" s="1267">
        <f>IF(ISNUMBER('EU1 ExtraEU Trade'!I56),IF('EU1 ExtraEU Trade'!I56="","",'EU1 ExtraEU Trade'!I56),"")</f>
        <v>55664</v>
      </c>
      <c r="H984" s="1265" t="str">
        <f>IF('EU1 ExtraEU Trade'!Q56="","",'EU1 ExtraEU Trade'!Q56)</f>
        <v/>
      </c>
    </row>
    <row r="985" spans="1:8" x14ac:dyDescent="0.2">
      <c r="A985" s="1267" t="str">
        <f>Cover!$G$25</f>
        <v>NO</v>
      </c>
      <c r="B985" s="1269" t="s">
        <v>782</v>
      </c>
      <c r="C985" s="1269">
        <f>Cover!G$27-1</f>
        <v>2019</v>
      </c>
      <c r="D985" s="1269" t="s">
        <v>731</v>
      </c>
      <c r="E985" s="1263" t="s">
        <v>701</v>
      </c>
      <c r="F985" s="1269" t="s">
        <v>778</v>
      </c>
      <c r="G985" s="1267" t="str">
        <f>IF(ISNUMBER('EU1 ExtraEU Trade'!I57),IF('EU1 ExtraEU Trade'!I57="","",'EU1 ExtraEU Trade'!I57),"")</f>
        <v/>
      </c>
      <c r="H985" s="1265">
        <f>IF('EU1 ExtraEU Trade'!Q57="","",'EU1 ExtraEU Trade'!Q57)</f>
        <v>6</v>
      </c>
    </row>
    <row r="986" spans="1:8" x14ac:dyDescent="0.2">
      <c r="A986" s="1267" t="str">
        <f>Cover!$G$25</f>
        <v>NO</v>
      </c>
      <c r="B986" s="1269" t="s">
        <v>782</v>
      </c>
      <c r="C986" s="1269">
        <f>Cover!G$27-1</f>
        <v>2019</v>
      </c>
      <c r="D986" s="1269" t="s">
        <v>732</v>
      </c>
      <c r="E986" s="1263" t="s">
        <v>701</v>
      </c>
      <c r="F986" s="1269" t="s">
        <v>778</v>
      </c>
      <c r="G986" s="1267" t="str">
        <f>IF(ISNUMBER('EU1 ExtraEU Trade'!I58),IF('EU1 ExtraEU Trade'!I58="","",'EU1 ExtraEU Trade'!I58),"")</f>
        <v/>
      </c>
      <c r="H986" s="1265">
        <f>IF('EU1 ExtraEU Trade'!Q58="","",'EU1 ExtraEU Trade'!Q58)</f>
        <v>6</v>
      </c>
    </row>
    <row r="987" spans="1:8" x14ac:dyDescent="0.2">
      <c r="A987" s="1267" t="str">
        <f>Cover!$G$25</f>
        <v>NO</v>
      </c>
      <c r="B987" s="1269" t="s">
        <v>782</v>
      </c>
      <c r="C987" s="1269">
        <f>Cover!G$27-1</f>
        <v>2019</v>
      </c>
      <c r="D987" s="1269" t="s">
        <v>733</v>
      </c>
      <c r="E987" s="1263" t="s">
        <v>701</v>
      </c>
      <c r="F987" s="1269" t="s">
        <v>778</v>
      </c>
      <c r="G987" s="1267" t="str">
        <f>IF(ISNUMBER('EU1 ExtraEU Trade'!I59),IF('EU1 ExtraEU Trade'!I59="","",'EU1 ExtraEU Trade'!I59),"")</f>
        <v/>
      </c>
      <c r="H987" s="1265">
        <f>IF('EU1 ExtraEU Trade'!Q59="","",'EU1 ExtraEU Trade'!Q59)</f>
        <v>6</v>
      </c>
    </row>
    <row r="988" spans="1:8" x14ac:dyDescent="0.2">
      <c r="A988" s="1267" t="str">
        <f>Cover!$G$25</f>
        <v>NO</v>
      </c>
      <c r="B988" s="1269" t="s">
        <v>782</v>
      </c>
      <c r="C988" s="1269">
        <f>Cover!G$27-1</f>
        <v>2019</v>
      </c>
      <c r="D988" s="1269" t="s">
        <v>734</v>
      </c>
      <c r="E988" s="1263" t="s">
        <v>701</v>
      </c>
      <c r="F988" s="1269" t="s">
        <v>778</v>
      </c>
      <c r="G988" s="1267" t="str">
        <f>IF(ISNUMBER('EU1 ExtraEU Trade'!I60),IF('EU1 ExtraEU Trade'!I60="","",'EU1 ExtraEU Trade'!I60),"")</f>
        <v/>
      </c>
      <c r="H988" s="1265">
        <f>IF('EU1 ExtraEU Trade'!Q60="","",'EU1 ExtraEU Trade'!Q60)</f>
        <v>6</v>
      </c>
    </row>
    <row r="989" spans="1:8" x14ac:dyDescent="0.2">
      <c r="A989" s="1267" t="str">
        <f>Cover!$G$25</f>
        <v>NO</v>
      </c>
      <c r="B989" s="1269" t="s">
        <v>782</v>
      </c>
      <c r="C989" s="1269">
        <f>Cover!G$27-1</f>
        <v>2019</v>
      </c>
      <c r="D989" s="1269" t="s">
        <v>735</v>
      </c>
      <c r="E989" s="1263" t="s">
        <v>701</v>
      </c>
      <c r="F989" s="1269" t="s">
        <v>778</v>
      </c>
      <c r="G989" s="1267">
        <f>IF(ISNUMBER('EU1 ExtraEU Trade'!I61),IF('EU1 ExtraEU Trade'!I61="","",'EU1 ExtraEU Trade'!I61),"")</f>
        <v>299</v>
      </c>
      <c r="H989" s="1265" t="str">
        <f>IF('EU1 ExtraEU Trade'!Q61="","",'EU1 ExtraEU Trade'!Q61)</f>
        <v/>
      </c>
    </row>
    <row r="990" spans="1:8" x14ac:dyDescent="0.2">
      <c r="A990" s="1267" t="str">
        <f>Cover!$G$25</f>
        <v>NO</v>
      </c>
      <c r="B990" s="1269" t="s">
        <v>782</v>
      </c>
      <c r="C990" s="1269">
        <f>Cover!G$27-1</f>
        <v>2019</v>
      </c>
      <c r="D990" s="1269" t="s">
        <v>736</v>
      </c>
      <c r="E990" s="1263" t="s">
        <v>701</v>
      </c>
      <c r="F990" s="1269" t="s">
        <v>778</v>
      </c>
      <c r="G990" s="1267">
        <f>IF(ISNUMBER('EU1 ExtraEU Trade'!I62),IF('EU1 ExtraEU Trade'!I62="","",'EU1 ExtraEU Trade'!I62),"")</f>
        <v>869</v>
      </c>
      <c r="H990" s="1265" t="str">
        <f>IF('EU1 ExtraEU Trade'!Q62="","",'EU1 ExtraEU Trade'!Q62)</f>
        <v/>
      </c>
    </row>
    <row r="991" spans="1:8" x14ac:dyDescent="0.2">
      <c r="A991" s="1267" t="str">
        <f>Cover!$G$25</f>
        <v>NO</v>
      </c>
      <c r="B991" s="1269" t="s">
        <v>782</v>
      </c>
      <c r="C991" s="1269">
        <f>Cover!G$27-1</f>
        <v>2019</v>
      </c>
      <c r="D991" s="1269" t="s">
        <v>737</v>
      </c>
      <c r="E991" s="1263" t="s">
        <v>701</v>
      </c>
      <c r="F991" s="1269" t="s">
        <v>778</v>
      </c>
      <c r="G991" s="1267">
        <f>IF(ISNUMBER('EU1 ExtraEU Trade'!I63),IF('EU1 ExtraEU Trade'!I63="","",'EU1 ExtraEU Trade'!I63),"")</f>
        <v>81</v>
      </c>
      <c r="H991" s="1265" t="str">
        <f>IF('EU1 ExtraEU Trade'!Q63="","",'EU1 ExtraEU Trade'!Q63)</f>
        <v/>
      </c>
    </row>
    <row r="992" spans="1:8" x14ac:dyDescent="0.2">
      <c r="A992" s="1267" t="str">
        <f>Cover!$G$25</f>
        <v>NO</v>
      </c>
      <c r="B992" s="1269" t="s">
        <v>782</v>
      </c>
      <c r="C992" s="1269">
        <f>Cover!G$27-1</f>
        <v>2019</v>
      </c>
      <c r="D992" s="1269" t="s">
        <v>738</v>
      </c>
      <c r="E992" s="1263" t="s">
        <v>701</v>
      </c>
      <c r="F992" s="1269" t="s">
        <v>778</v>
      </c>
      <c r="G992" s="1267">
        <f>IF(ISNUMBER('EU1 ExtraEU Trade'!I64),IF('EU1 ExtraEU Trade'!I64="","",'EU1 ExtraEU Trade'!I64),"")</f>
        <v>319585</v>
      </c>
      <c r="H992" s="1265" t="str">
        <f>IF('EU1 ExtraEU Trade'!Q64="","",'EU1 ExtraEU Trade'!Q64)</f>
        <v/>
      </c>
    </row>
    <row r="993" spans="1:8" x14ac:dyDescent="0.2">
      <c r="A993" s="1267" t="str">
        <f>Cover!$G$25</f>
        <v>NO</v>
      </c>
      <c r="B993" s="1269" t="s">
        <v>782</v>
      </c>
      <c r="C993" s="1269">
        <f>Cover!G$27-1</f>
        <v>2019</v>
      </c>
      <c r="D993" s="1269" t="s">
        <v>739</v>
      </c>
      <c r="E993" s="1263" t="s">
        <v>701</v>
      </c>
      <c r="F993" s="1269" t="s">
        <v>778</v>
      </c>
      <c r="G993" s="1267">
        <f>IF(ISNUMBER('EU1 ExtraEU Trade'!I65),IF('EU1 ExtraEU Trade'!I65="","",'EU1 ExtraEU Trade'!I65),"")</f>
        <v>2407</v>
      </c>
      <c r="H993" s="1265" t="str">
        <f>IF('EU1 ExtraEU Trade'!Q65="","",'EU1 ExtraEU Trade'!Q65)</f>
        <v/>
      </c>
    </row>
    <row r="994" spans="1:8" x14ac:dyDescent="0.2">
      <c r="A994" s="1267" t="str">
        <f>Cover!$G$25</f>
        <v>NO</v>
      </c>
      <c r="B994" s="1269" t="s">
        <v>782</v>
      </c>
      <c r="C994" s="1269">
        <f>Cover!G$27-1</f>
        <v>2019</v>
      </c>
      <c r="D994" s="1269" t="s">
        <v>740</v>
      </c>
      <c r="E994" s="1263" t="s">
        <v>701</v>
      </c>
      <c r="F994" s="1269" t="s">
        <v>778</v>
      </c>
      <c r="G994" s="1267">
        <f>IF(ISNUMBER('EU1 ExtraEU Trade'!I66),IF('EU1 ExtraEU Trade'!I66="","",'EU1 ExtraEU Trade'!I66),"")</f>
        <v>162</v>
      </c>
      <c r="H994" s="1265" t="str">
        <f>IF('EU1 ExtraEU Trade'!Q66="","",'EU1 ExtraEU Trade'!Q66)</f>
        <v/>
      </c>
    </row>
    <row r="995" spans="1:8" x14ac:dyDescent="0.2">
      <c r="A995" s="1267" t="str">
        <f>Cover!$G$25</f>
        <v>NO</v>
      </c>
      <c r="B995" s="1269" t="s">
        <v>782</v>
      </c>
      <c r="C995" s="1269">
        <f>Cover!G$27-1</f>
        <v>2019</v>
      </c>
      <c r="D995" s="1269" t="s">
        <v>741</v>
      </c>
      <c r="E995" s="1263" t="s">
        <v>701</v>
      </c>
      <c r="F995" s="1269" t="s">
        <v>778</v>
      </c>
      <c r="G995" s="1267">
        <f>IF(ISNUMBER('EU1 ExtraEU Trade'!I67),IF('EU1 ExtraEU Trade'!I67="","",'EU1 ExtraEU Trade'!I67),"")</f>
        <v>305931</v>
      </c>
      <c r="H995" s="1265" t="str">
        <f>IF('EU1 ExtraEU Trade'!Q67="","",'EU1 ExtraEU Trade'!Q67)</f>
        <v/>
      </c>
    </row>
    <row r="996" spans="1:8" x14ac:dyDescent="0.2">
      <c r="A996" s="1267" t="str">
        <f>Cover!$G$25</f>
        <v>NO</v>
      </c>
      <c r="B996" s="1269" t="s">
        <v>782</v>
      </c>
      <c r="C996" s="1269">
        <f>Cover!G$27-1</f>
        <v>2019</v>
      </c>
      <c r="D996" s="1269" t="s">
        <v>742</v>
      </c>
      <c r="E996" s="1263" t="s">
        <v>701</v>
      </c>
      <c r="F996" s="1269" t="s">
        <v>778</v>
      </c>
      <c r="G996" s="1267">
        <f>IF(ISNUMBER('EU1 ExtraEU Trade'!I68),IF('EU1 ExtraEU Trade'!I68="","",'EU1 ExtraEU Trade'!I68),"")</f>
        <v>11086</v>
      </c>
      <c r="H996" s="1265" t="str">
        <f>IF('EU1 ExtraEU Trade'!Q68="","",'EU1 ExtraEU Trade'!Q68)</f>
        <v/>
      </c>
    </row>
    <row r="997" spans="1:8" x14ac:dyDescent="0.2">
      <c r="A997" s="1267" t="str">
        <f>Cover!$G$25</f>
        <v>NO</v>
      </c>
      <c r="B997" s="1269" t="s">
        <v>782</v>
      </c>
      <c r="C997" s="1269">
        <f>Cover!G$27-1</f>
        <v>2019</v>
      </c>
      <c r="D997" s="1269" t="s">
        <v>743</v>
      </c>
      <c r="E997" s="1263" t="s">
        <v>701</v>
      </c>
      <c r="F997" s="1269" t="s">
        <v>778</v>
      </c>
      <c r="G997" s="1267">
        <f>IF(ISNUMBER('EU1 ExtraEU Trade'!I69),IF('EU1 ExtraEU Trade'!I69="","",'EU1 ExtraEU Trade'!I69),"")</f>
        <v>328</v>
      </c>
      <c r="H997" s="1265" t="str">
        <f>IF('EU1 ExtraEU Trade'!Q69="","",'EU1 ExtraEU Trade'!Q69)</f>
        <v/>
      </c>
    </row>
    <row r="998" spans="1:8" x14ac:dyDescent="0.2">
      <c r="A998" s="1267" t="str">
        <f>Cover!$G$25</f>
        <v>NO</v>
      </c>
      <c r="B998" s="1269" t="s">
        <v>782</v>
      </c>
      <c r="C998" s="1269">
        <f>Cover!G$27</f>
        <v>2020</v>
      </c>
      <c r="D998" s="1269" t="s">
        <v>689</v>
      </c>
      <c r="E998" s="1263" t="s">
        <v>701</v>
      </c>
      <c r="F998" s="1269" t="s">
        <v>777</v>
      </c>
      <c r="G998" s="1267">
        <f>IF(ISNUMBER('EU1 ExtraEU Trade'!J11),IF('EU1 ExtraEU Trade'!J11="","",'EU1 ExtraEU Trade'!J11),"")</f>
        <v>1.2310000000000001</v>
      </c>
      <c r="H998" s="1265" t="str">
        <f>IF('EU1 ExtraEU Trade'!R11="","",'EU1 ExtraEU Trade'!R11)</f>
        <v/>
      </c>
    </row>
    <row r="999" spans="1:8" x14ac:dyDescent="0.2">
      <c r="A999" s="1267" t="str">
        <f>Cover!$G$25</f>
        <v>NO</v>
      </c>
      <c r="B999" s="1269" t="s">
        <v>782</v>
      </c>
      <c r="C999" s="1269">
        <f>Cover!G$27</f>
        <v>2020</v>
      </c>
      <c r="D999" s="1269" t="s">
        <v>690</v>
      </c>
      <c r="E999" s="1263" t="s">
        <v>701</v>
      </c>
      <c r="F999" s="1269" t="s">
        <v>777</v>
      </c>
      <c r="G999" s="1267">
        <f>IF(ISNUMBER('EU1 ExtraEU Trade'!J12),IF('EU1 ExtraEU Trade'!J12="","",'EU1 ExtraEU Trade'!J12),"")</f>
        <v>0</v>
      </c>
      <c r="H999" s="1265" t="str">
        <f>IF('EU1 ExtraEU Trade'!R12="","",'EU1 ExtraEU Trade'!R12)</f>
        <v/>
      </c>
    </row>
    <row r="1000" spans="1:8" x14ac:dyDescent="0.2">
      <c r="A1000" s="1267" t="str">
        <f>Cover!$G$25</f>
        <v>NO</v>
      </c>
      <c r="B1000" s="1269" t="s">
        <v>782</v>
      </c>
      <c r="C1000" s="1269">
        <f>Cover!G$27</f>
        <v>2020</v>
      </c>
      <c r="D1000" s="1269" t="s">
        <v>690</v>
      </c>
      <c r="E1000" s="1263" t="s">
        <v>745</v>
      </c>
      <c r="F1000" s="1269" t="s">
        <v>777</v>
      </c>
      <c r="G1000" s="1267">
        <f>IF(ISNUMBER('EU1 ExtraEU Trade'!J13),IF('EU1 ExtraEU Trade'!J13="","",'EU1 ExtraEU Trade'!J13),"")</f>
        <v>0</v>
      </c>
      <c r="H1000" s="1265" t="str">
        <f>IF('EU1 ExtraEU Trade'!R13="","",'EU1 ExtraEU Trade'!R13)</f>
        <v/>
      </c>
    </row>
    <row r="1001" spans="1:8" x14ac:dyDescent="0.2">
      <c r="A1001" s="1267" t="str">
        <f>Cover!$G$25</f>
        <v>NO</v>
      </c>
      <c r="B1001" s="1269" t="s">
        <v>782</v>
      </c>
      <c r="C1001" s="1269">
        <f>Cover!G$27</f>
        <v>2020</v>
      </c>
      <c r="D1001" s="1269" t="s">
        <v>690</v>
      </c>
      <c r="E1001" s="1263" t="s">
        <v>749</v>
      </c>
      <c r="F1001" s="1269" t="s">
        <v>777</v>
      </c>
      <c r="G1001" s="1267">
        <f>IF(ISNUMBER('EU1 ExtraEU Trade'!J14),IF('EU1 ExtraEU Trade'!J14="","",'EU1 ExtraEU Trade'!J14),"")</f>
        <v>0</v>
      </c>
      <c r="H1001" s="1265" t="str">
        <f>IF('EU1 ExtraEU Trade'!R14="","",'EU1 ExtraEU Trade'!R14)</f>
        <v/>
      </c>
    </row>
    <row r="1002" spans="1:8" x14ac:dyDescent="0.2">
      <c r="A1002" s="1267" t="str">
        <f>Cover!$G$25</f>
        <v>NO</v>
      </c>
      <c r="B1002" s="1269" t="s">
        <v>782</v>
      </c>
      <c r="C1002" s="1269">
        <f>Cover!G$27</f>
        <v>2020</v>
      </c>
      <c r="D1002" s="1269" t="s">
        <v>691</v>
      </c>
      <c r="E1002" s="1263" t="s">
        <v>701</v>
      </c>
      <c r="F1002" s="1269" t="s">
        <v>777</v>
      </c>
      <c r="G1002" s="1267">
        <f>IF(ISNUMBER('EU1 ExtraEU Trade'!J15),IF('EU1 ExtraEU Trade'!J15="","",'EU1 ExtraEU Trade'!J15),"")</f>
        <v>1.2310000000000001</v>
      </c>
      <c r="H1002" s="1265" t="str">
        <f>IF('EU1 ExtraEU Trade'!R15="","",'EU1 ExtraEU Trade'!R15)</f>
        <v/>
      </c>
    </row>
    <row r="1003" spans="1:8" x14ac:dyDescent="0.2">
      <c r="A1003" s="1267" t="str">
        <f>Cover!$G$25</f>
        <v>NO</v>
      </c>
      <c r="B1003" s="1269" t="s">
        <v>782</v>
      </c>
      <c r="C1003" s="1269">
        <f>Cover!G$27</f>
        <v>2020</v>
      </c>
      <c r="D1003" s="1269" t="s">
        <v>691</v>
      </c>
      <c r="E1003" s="1263" t="s">
        <v>745</v>
      </c>
      <c r="F1003" s="1269" t="s">
        <v>777</v>
      </c>
      <c r="G1003" s="1267">
        <f>IF(ISNUMBER('EU1 ExtraEU Trade'!J16),IF('EU1 ExtraEU Trade'!J16="","",'EU1 ExtraEU Trade'!J16),"")</f>
        <v>1.226</v>
      </c>
      <c r="H1003" s="1265" t="str">
        <f>IF('EU1 ExtraEU Trade'!R16="","",'EU1 ExtraEU Trade'!R16)</f>
        <v/>
      </c>
    </row>
    <row r="1004" spans="1:8" x14ac:dyDescent="0.2">
      <c r="A1004" s="1267" t="str">
        <f>Cover!$G$25</f>
        <v>NO</v>
      </c>
      <c r="B1004" s="1269" t="s">
        <v>782</v>
      </c>
      <c r="C1004" s="1269">
        <f>Cover!G$27</f>
        <v>2020</v>
      </c>
      <c r="D1004" s="1269" t="s">
        <v>691</v>
      </c>
      <c r="E1004" s="1263" t="s">
        <v>749</v>
      </c>
      <c r="F1004" s="1269" t="s">
        <v>777</v>
      </c>
      <c r="G1004" s="1267">
        <f>IF(ISNUMBER('EU1 ExtraEU Trade'!J17),IF('EU1 ExtraEU Trade'!J17="","",'EU1 ExtraEU Trade'!J17),"")</f>
        <v>5.0000000000000001E-3</v>
      </c>
      <c r="H1004" s="1265" t="str">
        <f>IF('EU1 ExtraEU Trade'!R17="","",'EU1 ExtraEU Trade'!R17)</f>
        <v/>
      </c>
    </row>
    <row r="1005" spans="1:8" x14ac:dyDescent="0.2">
      <c r="A1005" s="1267" t="str">
        <f>Cover!$G$25</f>
        <v>NO</v>
      </c>
      <c r="B1005" s="1269" t="s">
        <v>782</v>
      </c>
      <c r="C1005" s="1269">
        <f>Cover!G$27</f>
        <v>2020</v>
      </c>
      <c r="D1005" s="1269" t="s">
        <v>691</v>
      </c>
      <c r="E1005" s="1263" t="s">
        <v>758</v>
      </c>
      <c r="F1005" s="1269" t="s">
        <v>777</v>
      </c>
      <c r="G1005" s="1267">
        <f>IF(ISNUMBER('EU1 ExtraEU Trade'!J18),IF('EU1 ExtraEU Trade'!J18="","",'EU1 ExtraEU Trade'!J18),"")</f>
        <v>0</v>
      </c>
      <c r="H1005" s="1265" t="str">
        <f>IF('EU1 ExtraEU Trade'!R18="","",'EU1 ExtraEU Trade'!R18)</f>
        <v/>
      </c>
    </row>
    <row r="1006" spans="1:8" x14ac:dyDescent="0.2">
      <c r="A1006" s="1267" t="str">
        <f>Cover!$G$25</f>
        <v>NO</v>
      </c>
      <c r="B1006" s="1269" t="s">
        <v>782</v>
      </c>
      <c r="C1006" s="1269">
        <f>Cover!G$27</f>
        <v>2020</v>
      </c>
      <c r="D1006" s="1269" t="s">
        <v>702</v>
      </c>
      <c r="E1006" s="1263" t="s">
        <v>701</v>
      </c>
      <c r="F1006" s="1269" t="s">
        <v>779</v>
      </c>
      <c r="G1006" s="1267">
        <f>IF(ISNUMBER('EU1 ExtraEU Trade'!J19),IF('EU1 ExtraEU Trade'!J19="","",'EU1 ExtraEU Trade'!J19),"")</f>
        <v>1.446</v>
      </c>
      <c r="H1006" s="1265" t="str">
        <f>IF('EU1 ExtraEU Trade'!R19="","",'EU1 ExtraEU Trade'!R19)</f>
        <v/>
      </c>
    </row>
    <row r="1007" spans="1:8" x14ac:dyDescent="0.2">
      <c r="A1007" s="1267" t="str">
        <f>Cover!$G$25</f>
        <v>NO</v>
      </c>
      <c r="B1007" s="1269" t="s">
        <v>782</v>
      </c>
      <c r="C1007" s="1269">
        <f>Cover!G$27</f>
        <v>2020</v>
      </c>
      <c r="D1007" s="1269" t="s">
        <v>703</v>
      </c>
      <c r="E1007" s="1263" t="s">
        <v>701</v>
      </c>
      <c r="F1007" s="1269" t="s">
        <v>777</v>
      </c>
      <c r="G1007" s="1267">
        <f>IF(ISNUMBER('EU1 ExtraEU Trade'!J20),IF('EU1 ExtraEU Trade'!J20="","",'EU1 ExtraEU Trade'!J20),"")</f>
        <v>1E-3</v>
      </c>
      <c r="H1007" s="1265" t="str">
        <f>IF('EU1 ExtraEU Trade'!R20="","",'EU1 ExtraEU Trade'!R20)</f>
        <v/>
      </c>
    </row>
    <row r="1008" spans="1:8" x14ac:dyDescent="0.2">
      <c r="A1008" s="1267" t="str">
        <f>Cover!$G$25</f>
        <v>NO</v>
      </c>
      <c r="B1008" s="1269" t="s">
        <v>782</v>
      </c>
      <c r="C1008" s="1269">
        <f>Cover!G$27</f>
        <v>2020</v>
      </c>
      <c r="D1008" s="1269" t="s">
        <v>704</v>
      </c>
      <c r="E1008" s="1263" t="s">
        <v>701</v>
      </c>
      <c r="F1008" s="1269" t="s">
        <v>777</v>
      </c>
      <c r="G1008" s="1267">
        <f>IF(ISNUMBER('EU1 ExtraEU Trade'!J21),IF('EU1 ExtraEU Trade'!J21="","",'EU1 ExtraEU Trade'!J21),"")</f>
        <v>0</v>
      </c>
      <c r="H1008" s="1265" t="str">
        <f>IF('EU1 ExtraEU Trade'!R21="","",'EU1 ExtraEU Trade'!R21)</f>
        <v/>
      </c>
    </row>
    <row r="1009" spans="1:8" x14ac:dyDescent="0.2">
      <c r="A1009" s="1267" t="str">
        <f>Cover!$G$25</f>
        <v>NO</v>
      </c>
      <c r="B1009" s="1269" t="s">
        <v>782</v>
      </c>
      <c r="C1009" s="1269">
        <f>Cover!G$27</f>
        <v>2020</v>
      </c>
      <c r="D1009" s="1269" t="s">
        <v>705</v>
      </c>
      <c r="E1009" s="1263" t="s">
        <v>701</v>
      </c>
      <c r="F1009" s="1269" t="s">
        <v>777</v>
      </c>
      <c r="G1009" s="1267">
        <f>IF(ISNUMBER('EU1 ExtraEU Trade'!J22),IF('EU1 ExtraEU Trade'!J22="","",'EU1 ExtraEU Trade'!J22),"")</f>
        <v>1E-3</v>
      </c>
      <c r="H1009" s="1265" t="str">
        <f>IF('EU1 ExtraEU Trade'!R22="","",'EU1 ExtraEU Trade'!R22)</f>
        <v/>
      </c>
    </row>
    <row r="1010" spans="1:8" x14ac:dyDescent="0.2">
      <c r="A1010" s="1267" t="str">
        <f>Cover!$G$25</f>
        <v>NO</v>
      </c>
      <c r="B1010" s="1269" t="s">
        <v>782</v>
      </c>
      <c r="C1010" s="1269">
        <f>Cover!G$27</f>
        <v>2020</v>
      </c>
      <c r="D1010" s="1269" t="s">
        <v>706</v>
      </c>
      <c r="E1010" s="1263" t="s">
        <v>701</v>
      </c>
      <c r="F1010" s="1269" t="s">
        <v>779</v>
      </c>
      <c r="G1010" s="1267">
        <f>IF(ISNUMBER('EU1 ExtraEU Trade'!J23),IF('EU1 ExtraEU Trade'!J23="","",'EU1 ExtraEU Trade'!J23),"")</f>
        <v>0</v>
      </c>
      <c r="H1010" s="1265" t="str">
        <f>IF('EU1 ExtraEU Trade'!R23="","",'EU1 ExtraEU Trade'!R23)</f>
        <v/>
      </c>
    </row>
    <row r="1011" spans="1:8" x14ac:dyDescent="0.2">
      <c r="A1011" s="1267" t="str">
        <f>Cover!$G$25</f>
        <v>NO</v>
      </c>
      <c r="B1011" s="1269" t="s">
        <v>782</v>
      </c>
      <c r="C1011" s="1269">
        <f>Cover!G$27</f>
        <v>2020</v>
      </c>
      <c r="D1011" s="1269" t="s">
        <v>707</v>
      </c>
      <c r="E1011" s="1263" t="s">
        <v>701</v>
      </c>
      <c r="F1011" s="1269" t="s">
        <v>779</v>
      </c>
      <c r="G1011" s="1267">
        <f>IF(ISNUMBER('EU1 ExtraEU Trade'!J24),IF('EU1 ExtraEU Trade'!J24="","",'EU1 ExtraEU Trade'!J24),"")</f>
        <v>0</v>
      </c>
      <c r="H1011" s="1265" t="str">
        <f>IF('EU1 ExtraEU Trade'!R24="","",'EU1 ExtraEU Trade'!R24)</f>
        <v/>
      </c>
    </row>
    <row r="1012" spans="1:8" x14ac:dyDescent="0.2">
      <c r="A1012" s="1267" t="str">
        <f>Cover!$G$25</f>
        <v>NO</v>
      </c>
      <c r="B1012" s="1269" t="s">
        <v>782</v>
      </c>
      <c r="C1012" s="1269">
        <f>Cover!G$27</f>
        <v>2020</v>
      </c>
      <c r="D1012" s="1269" t="s">
        <v>708</v>
      </c>
      <c r="E1012" s="1263" t="s">
        <v>701</v>
      </c>
      <c r="F1012" s="1269" t="s">
        <v>779</v>
      </c>
      <c r="G1012" s="1267">
        <f>IF(ISNUMBER('EU1 ExtraEU Trade'!J25),IF('EU1 ExtraEU Trade'!J25="","",'EU1 ExtraEU Trade'!J25),"")</f>
        <v>0</v>
      </c>
      <c r="H1012" s="1265" t="str">
        <f>IF('EU1 ExtraEU Trade'!R25="","",'EU1 ExtraEU Trade'!R25)</f>
        <v/>
      </c>
    </row>
    <row r="1013" spans="1:8" x14ac:dyDescent="0.2">
      <c r="A1013" s="1267" t="str">
        <f>Cover!$G$25</f>
        <v>NO</v>
      </c>
      <c r="B1013" s="1269" t="s">
        <v>782</v>
      </c>
      <c r="C1013" s="1269">
        <f>Cover!G$27</f>
        <v>2020</v>
      </c>
      <c r="D1013" s="1269" t="s">
        <v>709</v>
      </c>
      <c r="E1013" s="1263" t="s">
        <v>701</v>
      </c>
      <c r="F1013" s="1269" t="s">
        <v>779</v>
      </c>
      <c r="G1013" s="1267">
        <f>IF(ISNUMBER('EU1 ExtraEU Trade'!J26),IF('EU1 ExtraEU Trade'!J26="","",'EU1 ExtraEU Trade'!J26),"")</f>
        <v>0</v>
      </c>
      <c r="H1013" s="1265" t="str">
        <f>IF('EU1 ExtraEU Trade'!R26="","",'EU1 ExtraEU Trade'!R26)</f>
        <v/>
      </c>
    </row>
    <row r="1014" spans="1:8" x14ac:dyDescent="0.2">
      <c r="A1014" s="1267" t="str">
        <f>Cover!$G$25</f>
        <v>NO</v>
      </c>
      <c r="B1014" s="1269" t="s">
        <v>782</v>
      </c>
      <c r="C1014" s="1269">
        <f>Cover!G$27</f>
        <v>2020</v>
      </c>
      <c r="D1014" s="1269" t="s">
        <v>710</v>
      </c>
      <c r="E1014" s="1263" t="s">
        <v>701</v>
      </c>
      <c r="F1014" s="1269" t="s">
        <v>777</v>
      </c>
      <c r="G1014" s="1267">
        <f>IF(ISNUMBER('EU1 ExtraEU Trade'!J27),IF('EU1 ExtraEU Trade'!J27="","",'EU1 ExtraEU Trade'!J27),"")</f>
        <v>39.168999999999997</v>
      </c>
      <c r="H1014" s="1265" t="str">
        <f>IF('EU1 ExtraEU Trade'!R27="","",'EU1 ExtraEU Trade'!R27)</f>
        <v/>
      </c>
    </row>
    <row r="1015" spans="1:8" x14ac:dyDescent="0.2">
      <c r="A1015" s="1267" t="str">
        <f>Cover!$G$25</f>
        <v>NO</v>
      </c>
      <c r="B1015" s="1269" t="s">
        <v>782</v>
      </c>
      <c r="C1015" s="1269">
        <f>Cover!G$27</f>
        <v>2020</v>
      </c>
      <c r="D1015" s="1269" t="s">
        <v>710</v>
      </c>
      <c r="E1015" s="1263" t="s">
        <v>745</v>
      </c>
      <c r="F1015" s="1269" t="s">
        <v>777</v>
      </c>
      <c r="G1015" s="1267">
        <f>IF(ISNUMBER('EU1 ExtraEU Trade'!J28),IF('EU1 ExtraEU Trade'!J28="","",'EU1 ExtraEU Trade'!J28),"")</f>
        <v>39.127000000000002</v>
      </c>
      <c r="H1015" s="1265" t="str">
        <f>IF('EU1 ExtraEU Trade'!R28="","",'EU1 ExtraEU Trade'!R28)</f>
        <v/>
      </c>
    </row>
    <row r="1016" spans="1:8" x14ac:dyDescent="0.2">
      <c r="A1016" s="1267" t="str">
        <f>Cover!$G$25</f>
        <v>NO</v>
      </c>
      <c r="B1016" s="1269" t="s">
        <v>782</v>
      </c>
      <c r="C1016" s="1269">
        <f>Cover!G$27</f>
        <v>2020</v>
      </c>
      <c r="D1016" s="1269" t="s">
        <v>710</v>
      </c>
      <c r="E1016" s="1263" t="s">
        <v>749</v>
      </c>
      <c r="F1016" s="1269" t="s">
        <v>777</v>
      </c>
      <c r="G1016" s="1267">
        <f>IF(ISNUMBER('EU1 ExtraEU Trade'!J29),IF('EU1 ExtraEU Trade'!J29="","",'EU1 ExtraEU Trade'!J29),"")</f>
        <v>4.2000000000000003E-2</v>
      </c>
      <c r="H1016" s="1265" t="str">
        <f>IF('EU1 ExtraEU Trade'!R29="","",'EU1 ExtraEU Trade'!R29)</f>
        <v/>
      </c>
    </row>
    <row r="1017" spans="1:8" x14ac:dyDescent="0.2">
      <c r="A1017" s="1267" t="str">
        <f>Cover!$G$25</f>
        <v>NO</v>
      </c>
      <c r="B1017" s="1269" t="s">
        <v>782</v>
      </c>
      <c r="C1017" s="1269">
        <f>Cover!G$27</f>
        <v>2020</v>
      </c>
      <c r="D1017" s="1269" t="s">
        <v>710</v>
      </c>
      <c r="E1017" s="1263" t="s">
        <v>758</v>
      </c>
      <c r="F1017" s="1269" t="s">
        <v>777</v>
      </c>
      <c r="G1017" s="1267">
        <f>IF(ISNUMBER('EU1 ExtraEU Trade'!J30),IF('EU1 ExtraEU Trade'!J30="","",'EU1 ExtraEU Trade'!J30),"")</f>
        <v>0</v>
      </c>
      <c r="H1017" s="1265" t="str">
        <f>IF('EU1 ExtraEU Trade'!R30="","",'EU1 ExtraEU Trade'!R30)</f>
        <v/>
      </c>
    </row>
    <row r="1018" spans="1:8" x14ac:dyDescent="0.2">
      <c r="A1018" s="1267" t="str">
        <f>Cover!$G$25</f>
        <v>NO</v>
      </c>
      <c r="B1018" s="1269" t="s">
        <v>782</v>
      </c>
      <c r="C1018" s="1269">
        <f>Cover!G$27</f>
        <v>2020</v>
      </c>
      <c r="D1018" s="1269" t="s">
        <v>711</v>
      </c>
      <c r="E1018" s="1263" t="s">
        <v>701</v>
      </c>
      <c r="F1018" s="1269" t="s">
        <v>777</v>
      </c>
      <c r="G1018" s="1267">
        <f>IF(ISNUMBER('EU1 ExtraEU Trade'!J31),IF('EU1 ExtraEU Trade'!J31="","",'EU1 ExtraEU Trade'!J31),"")</f>
        <v>1.4E-2</v>
      </c>
      <c r="H1018" s="1265" t="str">
        <f>IF('EU1 ExtraEU Trade'!R31="","",'EU1 ExtraEU Trade'!R31)</f>
        <v/>
      </c>
    </row>
    <row r="1019" spans="1:8" x14ac:dyDescent="0.2">
      <c r="A1019" s="1267" t="str">
        <f>Cover!$G$25</f>
        <v>NO</v>
      </c>
      <c r="B1019" s="1269" t="s">
        <v>782</v>
      </c>
      <c r="C1019" s="1269">
        <f>Cover!G$27</f>
        <v>2020</v>
      </c>
      <c r="D1019" s="1269" t="s">
        <v>711</v>
      </c>
      <c r="E1019" s="1263" t="s">
        <v>745</v>
      </c>
      <c r="F1019" s="1269" t="s">
        <v>777</v>
      </c>
      <c r="G1019" s="1267">
        <f>IF(ISNUMBER('EU1 ExtraEU Trade'!J32),IF('EU1 ExtraEU Trade'!J32="","",'EU1 ExtraEU Trade'!J32),"")</f>
        <v>1.2E-2</v>
      </c>
      <c r="H1019" s="1265" t="str">
        <f>IF('EU1 ExtraEU Trade'!R32="","",'EU1 ExtraEU Trade'!R32)</f>
        <v/>
      </c>
    </row>
    <row r="1020" spans="1:8" x14ac:dyDescent="0.2">
      <c r="A1020" s="1267" t="str">
        <f>Cover!$G$25</f>
        <v>NO</v>
      </c>
      <c r="B1020" s="1269" t="s">
        <v>782</v>
      </c>
      <c r="C1020" s="1269">
        <f>Cover!G$27</f>
        <v>2020</v>
      </c>
      <c r="D1020" s="1269" t="s">
        <v>711</v>
      </c>
      <c r="E1020" s="1263" t="s">
        <v>749</v>
      </c>
      <c r="F1020" s="1269" t="s">
        <v>777</v>
      </c>
      <c r="G1020" s="1267">
        <f>IF(ISNUMBER('EU1 ExtraEU Trade'!J33),IF('EU1 ExtraEU Trade'!J33="","",'EU1 ExtraEU Trade'!J33),"")</f>
        <v>2E-3</v>
      </c>
      <c r="H1020" s="1265" t="str">
        <f>IF('EU1 ExtraEU Trade'!R33="","",'EU1 ExtraEU Trade'!R33)</f>
        <v/>
      </c>
    </row>
    <row r="1021" spans="1:8" x14ac:dyDescent="0.2">
      <c r="A1021" s="1267" t="str">
        <f>Cover!$G$25</f>
        <v>NO</v>
      </c>
      <c r="B1021" s="1269" t="s">
        <v>782</v>
      </c>
      <c r="C1021" s="1269">
        <f>Cover!G$27</f>
        <v>2020</v>
      </c>
      <c r="D1021" s="1269" t="s">
        <v>711</v>
      </c>
      <c r="E1021" s="1263" t="s">
        <v>758</v>
      </c>
      <c r="F1021" s="1269" t="s">
        <v>777</v>
      </c>
      <c r="G1021" s="1267">
        <f>IF(ISNUMBER('EU1 ExtraEU Trade'!J34),IF('EU1 ExtraEU Trade'!J34="","",'EU1 ExtraEU Trade'!J34),"")</f>
        <v>0</v>
      </c>
      <c r="H1021" s="1265" t="str">
        <f>IF('EU1 ExtraEU Trade'!R34="","",'EU1 ExtraEU Trade'!R34)</f>
        <v/>
      </c>
    </row>
    <row r="1022" spans="1:8" x14ac:dyDescent="0.2">
      <c r="A1022" s="1267" t="str">
        <f>Cover!$G$25</f>
        <v>NO</v>
      </c>
      <c r="B1022" s="1269" t="s">
        <v>782</v>
      </c>
      <c r="C1022" s="1269">
        <f>Cover!G$27</f>
        <v>2020</v>
      </c>
      <c r="D1022" s="1269" t="s">
        <v>712</v>
      </c>
      <c r="E1022" s="1263" t="s">
        <v>701</v>
      </c>
      <c r="F1022" s="1269" t="s">
        <v>777</v>
      </c>
      <c r="G1022" s="1267">
        <f>IF(ISNUMBER('EU1 ExtraEU Trade'!J35),IF('EU1 ExtraEU Trade'!J35="","",'EU1 ExtraEU Trade'!J35),"")</f>
        <v>15.007</v>
      </c>
      <c r="H1022" s="1265" t="str">
        <f>IF('EU1 ExtraEU Trade'!R35="","",'EU1 ExtraEU Trade'!R35)</f>
        <v/>
      </c>
    </row>
    <row r="1023" spans="1:8" x14ac:dyDescent="0.2">
      <c r="A1023" s="1267" t="str">
        <f>Cover!$G$25</f>
        <v>NO</v>
      </c>
      <c r="B1023" s="1269" t="s">
        <v>782</v>
      </c>
      <c r="C1023" s="1269">
        <f>Cover!G$27</f>
        <v>2020</v>
      </c>
      <c r="D1023" s="1269" t="s">
        <v>713</v>
      </c>
      <c r="E1023" s="1263" t="s">
        <v>701</v>
      </c>
      <c r="F1023" s="1269" t="s">
        <v>777</v>
      </c>
      <c r="G1023" s="1267">
        <f>IF(ISNUMBER('EU1 ExtraEU Trade'!J36),IF('EU1 ExtraEU Trade'!J36="","",'EU1 ExtraEU Trade'!J36),"")</f>
        <v>8.3469999999999995</v>
      </c>
      <c r="H1023" s="1265" t="str">
        <f>IF('EU1 ExtraEU Trade'!R36="","",'EU1 ExtraEU Trade'!R36)</f>
        <v/>
      </c>
    </row>
    <row r="1024" spans="1:8" x14ac:dyDescent="0.2">
      <c r="A1024" s="1267" t="str">
        <f>Cover!$G$25</f>
        <v>NO</v>
      </c>
      <c r="B1024" s="1269" t="s">
        <v>782</v>
      </c>
      <c r="C1024" s="1269">
        <f>Cover!G$27</f>
        <v>2020</v>
      </c>
      <c r="D1024" s="1269" t="s">
        <v>713</v>
      </c>
      <c r="E1024" s="1263" t="s">
        <v>745</v>
      </c>
      <c r="F1024" s="1269" t="s">
        <v>777</v>
      </c>
      <c r="G1024" s="1267">
        <f>IF(ISNUMBER('EU1 ExtraEU Trade'!J37),IF('EU1 ExtraEU Trade'!J37="","",'EU1 ExtraEU Trade'!J37),"")</f>
        <v>1.6779999999999999</v>
      </c>
      <c r="H1024" s="1265" t="str">
        <f>IF('EU1 ExtraEU Trade'!R37="","",'EU1 ExtraEU Trade'!R37)</f>
        <v/>
      </c>
    </row>
    <row r="1025" spans="1:8" x14ac:dyDescent="0.2">
      <c r="A1025" s="1267" t="str">
        <f>Cover!$G$25</f>
        <v>NO</v>
      </c>
      <c r="B1025" s="1269" t="s">
        <v>782</v>
      </c>
      <c r="C1025" s="1269">
        <f>Cover!G$27</f>
        <v>2020</v>
      </c>
      <c r="D1025" s="1269" t="s">
        <v>713</v>
      </c>
      <c r="E1025" s="1263" t="s">
        <v>749</v>
      </c>
      <c r="F1025" s="1269" t="s">
        <v>777</v>
      </c>
      <c r="G1025" s="1267">
        <f>IF(ISNUMBER('EU1 ExtraEU Trade'!J38),IF('EU1 ExtraEU Trade'!J38="","",'EU1 ExtraEU Trade'!J38),"")</f>
        <v>6.6689999999999996</v>
      </c>
      <c r="H1025" s="1265" t="str">
        <f>IF('EU1 ExtraEU Trade'!R38="","",'EU1 ExtraEU Trade'!R38)</f>
        <v/>
      </c>
    </row>
    <row r="1026" spans="1:8" x14ac:dyDescent="0.2">
      <c r="A1026" s="1267" t="str">
        <f>Cover!$G$25</f>
        <v>NO</v>
      </c>
      <c r="B1026" s="1269" t="s">
        <v>782</v>
      </c>
      <c r="C1026" s="1269">
        <f>Cover!G$27</f>
        <v>2020</v>
      </c>
      <c r="D1026" s="1269" t="s">
        <v>713</v>
      </c>
      <c r="E1026" s="1263" t="s">
        <v>758</v>
      </c>
      <c r="F1026" s="1269" t="s">
        <v>777</v>
      </c>
      <c r="G1026" s="1267">
        <f>IF(ISNUMBER('EU1 ExtraEU Trade'!J39),IF('EU1 ExtraEU Trade'!J39="","",'EU1 ExtraEU Trade'!J39),"")</f>
        <v>5.4219999999999997</v>
      </c>
      <c r="H1026" s="1265" t="str">
        <f>IF('EU1 ExtraEU Trade'!R39="","",'EU1 ExtraEU Trade'!R39)</f>
        <v/>
      </c>
    </row>
    <row r="1027" spans="1:8" x14ac:dyDescent="0.2">
      <c r="A1027" s="1267" t="str">
        <f>Cover!$G$25</f>
        <v>NO</v>
      </c>
      <c r="B1027" s="1269" t="s">
        <v>782</v>
      </c>
      <c r="C1027" s="1269">
        <f>Cover!G$27</f>
        <v>2020</v>
      </c>
      <c r="D1027" s="1269" t="s">
        <v>714</v>
      </c>
      <c r="E1027" s="1263" t="s">
        <v>701</v>
      </c>
      <c r="F1027" s="1269" t="s">
        <v>777</v>
      </c>
      <c r="G1027" s="1267">
        <f>IF(ISNUMBER('EU1 ExtraEU Trade'!J40),IF('EU1 ExtraEU Trade'!J40="","",'EU1 ExtraEU Trade'!J40),"")</f>
        <v>2.0030000000000001</v>
      </c>
      <c r="H1027" s="1265" t="str">
        <f>IF('EU1 ExtraEU Trade'!R40="","",'EU1 ExtraEU Trade'!R40)</f>
        <v/>
      </c>
    </row>
    <row r="1028" spans="1:8" x14ac:dyDescent="0.2">
      <c r="A1028" s="1267" t="str">
        <f>Cover!$G$25</f>
        <v>NO</v>
      </c>
      <c r="B1028" s="1269" t="s">
        <v>782</v>
      </c>
      <c r="C1028" s="1269">
        <f>Cover!G$27</f>
        <v>2020</v>
      </c>
      <c r="D1028" s="1269" t="s">
        <v>715</v>
      </c>
      <c r="E1028" s="1263" t="s">
        <v>701</v>
      </c>
      <c r="F1028" s="1269" t="s">
        <v>777</v>
      </c>
      <c r="G1028" s="1267">
        <f>IF(ISNUMBER('EU1 ExtraEU Trade'!J41),IF('EU1 ExtraEU Trade'!J41="","",'EU1 ExtraEU Trade'!J41),"")</f>
        <v>0</v>
      </c>
      <c r="H1028" s="1265" t="str">
        <f>IF('EU1 ExtraEU Trade'!R41="","",'EU1 ExtraEU Trade'!R41)</f>
        <v/>
      </c>
    </row>
    <row r="1029" spans="1:8" x14ac:dyDescent="0.2">
      <c r="A1029" s="1267" t="str">
        <f>Cover!$G$25</f>
        <v>NO</v>
      </c>
      <c r="B1029" s="1269" t="s">
        <v>782</v>
      </c>
      <c r="C1029" s="1269">
        <f>Cover!G$27</f>
        <v>2020</v>
      </c>
      <c r="D1029" s="1269" t="s">
        <v>716</v>
      </c>
      <c r="E1029" s="1263" t="s">
        <v>701</v>
      </c>
      <c r="F1029" s="1269" t="s">
        <v>777</v>
      </c>
      <c r="G1029" s="1267">
        <f>IF(ISNUMBER('EU1 ExtraEU Trade'!J42),IF('EU1 ExtraEU Trade'!J42="","",'EU1 ExtraEU Trade'!J42),"")</f>
        <v>4.657</v>
      </c>
      <c r="H1029" s="1265" t="str">
        <f>IF('EU1 ExtraEU Trade'!R42="","",'EU1 ExtraEU Trade'!R42)</f>
        <v/>
      </c>
    </row>
    <row r="1030" spans="1:8" x14ac:dyDescent="0.2">
      <c r="A1030" s="1267" t="str">
        <f>Cover!$G$25</f>
        <v>NO</v>
      </c>
      <c r="B1030" s="1269" t="s">
        <v>782</v>
      </c>
      <c r="C1030" s="1269">
        <f>Cover!G$27</f>
        <v>2020</v>
      </c>
      <c r="D1030" s="1269" t="s">
        <v>717</v>
      </c>
      <c r="E1030" s="1263" t="s">
        <v>701</v>
      </c>
      <c r="F1030" s="1269" t="s">
        <v>777</v>
      </c>
      <c r="G1030" s="1267">
        <f>IF(ISNUMBER('EU1 ExtraEU Trade'!J43),IF('EU1 ExtraEU Trade'!J43="","",'EU1 ExtraEU Trade'!J43),"")</f>
        <v>0</v>
      </c>
      <c r="H1030" s="1265" t="str">
        <f>IF('EU1 ExtraEU Trade'!R43="","",'EU1 ExtraEU Trade'!R43)</f>
        <v/>
      </c>
    </row>
    <row r="1031" spans="1:8" x14ac:dyDescent="0.2">
      <c r="A1031" s="1267" t="str">
        <f>Cover!$G$25</f>
        <v>NO</v>
      </c>
      <c r="B1031" s="1269" t="s">
        <v>782</v>
      </c>
      <c r="C1031" s="1269">
        <f>Cover!G$27</f>
        <v>2020</v>
      </c>
      <c r="D1031" s="1269" t="s">
        <v>718</v>
      </c>
      <c r="E1031" s="1263" t="s">
        <v>701</v>
      </c>
      <c r="F1031" s="1269" t="s">
        <v>777</v>
      </c>
      <c r="G1031" s="1267">
        <f>IF(ISNUMBER('EU1 ExtraEU Trade'!J44),IF('EU1 ExtraEU Trade'!J44="","",'EU1 ExtraEU Trade'!J44),"")</f>
        <v>1.379</v>
      </c>
      <c r="H1031" s="1265" t="str">
        <f>IF('EU1 ExtraEU Trade'!R44="","",'EU1 ExtraEU Trade'!R44)</f>
        <v/>
      </c>
    </row>
    <row r="1032" spans="1:8" x14ac:dyDescent="0.2">
      <c r="A1032" s="1267" t="str">
        <f>Cover!$G$25</f>
        <v>NO</v>
      </c>
      <c r="B1032" s="1269" t="s">
        <v>782</v>
      </c>
      <c r="C1032" s="1269">
        <f>Cover!G$27</f>
        <v>2020</v>
      </c>
      <c r="D1032" s="1269" t="s">
        <v>719</v>
      </c>
      <c r="E1032" s="1263" t="s">
        <v>701</v>
      </c>
      <c r="F1032" s="1269" t="s">
        <v>777</v>
      </c>
      <c r="G1032" s="1267">
        <f>IF(ISNUMBER('EU1 ExtraEU Trade'!J45),IF('EU1 ExtraEU Trade'!J45="","",'EU1 ExtraEU Trade'!J45),"")</f>
        <v>3.278</v>
      </c>
      <c r="H1032" s="1265" t="str">
        <f>IF('EU1 ExtraEU Trade'!R45="","",'EU1 ExtraEU Trade'!R45)</f>
        <v/>
      </c>
    </row>
    <row r="1033" spans="1:8" x14ac:dyDescent="0.2">
      <c r="A1033" s="1267" t="str">
        <f>Cover!$G$25</f>
        <v>NO</v>
      </c>
      <c r="B1033" s="1269" t="s">
        <v>782</v>
      </c>
      <c r="C1033" s="1269">
        <f>Cover!G$27</f>
        <v>2020</v>
      </c>
      <c r="D1033" s="1269" t="s">
        <v>720</v>
      </c>
      <c r="E1033" s="1263" t="s">
        <v>701</v>
      </c>
      <c r="F1033" s="1269" t="s">
        <v>779</v>
      </c>
      <c r="G1033" s="1267" t="str">
        <f>IF(ISNUMBER('EU1 ExtraEU Trade'!J46),IF('EU1 ExtraEU Trade'!J46="","",'EU1 ExtraEU Trade'!J46),"")</f>
        <v/>
      </c>
      <c r="H1033" s="1265">
        <f>IF('EU1 ExtraEU Trade'!R46="","",'EU1 ExtraEU Trade'!R46)</f>
        <v>6</v>
      </c>
    </row>
    <row r="1034" spans="1:8" x14ac:dyDescent="0.2">
      <c r="A1034" s="1267" t="str">
        <f>Cover!$G$25</f>
        <v>NO</v>
      </c>
      <c r="B1034" s="1269" t="s">
        <v>782</v>
      </c>
      <c r="C1034" s="1269">
        <f>Cover!G$27</f>
        <v>2020</v>
      </c>
      <c r="D1034" s="1269" t="s">
        <v>721</v>
      </c>
      <c r="E1034" s="1263" t="s">
        <v>701</v>
      </c>
      <c r="F1034" s="1269" t="s">
        <v>779</v>
      </c>
      <c r="G1034" s="1267">
        <f>IF(ISNUMBER('EU1 ExtraEU Trade'!J47),IF('EU1 ExtraEU Trade'!J47="","",'EU1 ExtraEU Trade'!J47),"")</f>
        <v>25.22</v>
      </c>
      <c r="H1034" s="1265" t="str">
        <f>IF('EU1 ExtraEU Trade'!R47="","",'EU1 ExtraEU Trade'!R47)</f>
        <v/>
      </c>
    </row>
    <row r="1035" spans="1:8" x14ac:dyDescent="0.2">
      <c r="A1035" s="1267" t="str">
        <f>Cover!$G$25</f>
        <v>NO</v>
      </c>
      <c r="B1035" s="1269" t="s">
        <v>782</v>
      </c>
      <c r="C1035" s="1269">
        <f>Cover!G$27</f>
        <v>2020</v>
      </c>
      <c r="D1035" s="1269" t="s">
        <v>722</v>
      </c>
      <c r="E1035" s="1263" t="s">
        <v>701</v>
      </c>
      <c r="F1035" s="1269" t="s">
        <v>779</v>
      </c>
      <c r="G1035" s="1267" t="str">
        <f>IF(ISNUMBER('EU1 ExtraEU Trade'!J48),IF('EU1 ExtraEU Trade'!J48="","",'EU1 ExtraEU Trade'!J48),"")</f>
        <v/>
      </c>
      <c r="H1035" s="1265">
        <f>IF('EU1 ExtraEU Trade'!R48="","",'EU1 ExtraEU Trade'!R48)</f>
        <v>6</v>
      </c>
    </row>
    <row r="1036" spans="1:8" x14ac:dyDescent="0.2">
      <c r="A1036" s="1267" t="str">
        <f>Cover!$G$25</f>
        <v>NO</v>
      </c>
      <c r="B1036" s="1269" t="s">
        <v>782</v>
      </c>
      <c r="C1036" s="1269">
        <f>Cover!G$27</f>
        <v>2020</v>
      </c>
      <c r="D1036" s="1269" t="s">
        <v>723</v>
      </c>
      <c r="E1036" s="1263" t="s">
        <v>701</v>
      </c>
      <c r="F1036" s="1269" t="s">
        <v>779</v>
      </c>
      <c r="G1036" s="1267" t="str">
        <f>IF(ISNUMBER('EU1 ExtraEU Trade'!J49),IF('EU1 ExtraEU Trade'!J49="","",'EU1 ExtraEU Trade'!J49),"")</f>
        <v/>
      </c>
      <c r="H1036" s="1265">
        <f>IF('EU1 ExtraEU Trade'!R49="","",'EU1 ExtraEU Trade'!R49)</f>
        <v>6</v>
      </c>
    </row>
    <row r="1037" spans="1:8" x14ac:dyDescent="0.2">
      <c r="A1037" s="1267" t="str">
        <f>Cover!$G$25</f>
        <v>NO</v>
      </c>
      <c r="B1037" s="1269" t="s">
        <v>782</v>
      </c>
      <c r="C1037" s="1269">
        <f>Cover!G$27</f>
        <v>2020</v>
      </c>
      <c r="D1037" s="1269" t="s">
        <v>724</v>
      </c>
      <c r="E1037" s="1263" t="s">
        <v>701</v>
      </c>
      <c r="F1037" s="1269" t="s">
        <v>779</v>
      </c>
      <c r="G1037" s="1267" t="str">
        <f>IF(ISNUMBER('EU1 ExtraEU Trade'!J50),IF('EU1 ExtraEU Trade'!J50="","",'EU1 ExtraEU Trade'!J50),"")</f>
        <v/>
      </c>
      <c r="H1037" s="1265">
        <f>IF('EU1 ExtraEU Trade'!R50="","",'EU1 ExtraEU Trade'!R50)</f>
        <v>6</v>
      </c>
    </row>
    <row r="1038" spans="1:8" x14ac:dyDescent="0.2">
      <c r="A1038" s="1267" t="str">
        <f>Cover!$G$25</f>
        <v>NO</v>
      </c>
      <c r="B1038" s="1269" t="s">
        <v>782</v>
      </c>
      <c r="C1038" s="1269">
        <f>Cover!G$27</f>
        <v>2020</v>
      </c>
      <c r="D1038" s="1269" t="s">
        <v>725</v>
      </c>
      <c r="E1038" s="1263" t="s">
        <v>701</v>
      </c>
      <c r="F1038" s="1269" t="s">
        <v>779</v>
      </c>
      <c r="G1038" s="1267">
        <f>IF(ISNUMBER('EU1 ExtraEU Trade'!J51),IF('EU1 ExtraEU Trade'!J51="","",'EU1 ExtraEU Trade'!J51),"")</f>
        <v>0</v>
      </c>
      <c r="H1038" s="1265" t="str">
        <f>IF('EU1 ExtraEU Trade'!R51="","",'EU1 ExtraEU Trade'!R51)</f>
        <v/>
      </c>
    </row>
    <row r="1039" spans="1:8" x14ac:dyDescent="0.2">
      <c r="A1039" s="1267" t="str">
        <f>Cover!$G$25</f>
        <v>NO</v>
      </c>
      <c r="B1039" s="1269" t="s">
        <v>782</v>
      </c>
      <c r="C1039" s="1269">
        <f>Cover!G$27</f>
        <v>2020</v>
      </c>
      <c r="D1039" s="1269" t="s">
        <v>726</v>
      </c>
      <c r="E1039" s="1263" t="s">
        <v>701</v>
      </c>
      <c r="F1039" s="1269" t="s">
        <v>779</v>
      </c>
      <c r="G1039" s="1267">
        <f>IF(ISNUMBER('EU1 ExtraEU Trade'!J52),IF('EU1 ExtraEU Trade'!J52="","",'EU1 ExtraEU Trade'!J52),"")</f>
        <v>51.104999999999997</v>
      </c>
      <c r="H1039" s="1265" t="str">
        <f>IF('EU1 ExtraEU Trade'!R52="","",'EU1 ExtraEU Trade'!R52)</f>
        <v/>
      </c>
    </row>
    <row r="1040" spans="1:8" x14ac:dyDescent="0.2">
      <c r="A1040" s="1267" t="str">
        <f>Cover!$G$25</f>
        <v>NO</v>
      </c>
      <c r="B1040" s="1269" t="s">
        <v>782</v>
      </c>
      <c r="C1040" s="1269">
        <f>Cover!G$27</f>
        <v>2020</v>
      </c>
      <c r="D1040" s="1269" t="s">
        <v>727</v>
      </c>
      <c r="E1040" s="1263" t="s">
        <v>701</v>
      </c>
      <c r="F1040" s="1269" t="s">
        <v>779</v>
      </c>
      <c r="G1040" s="1267">
        <f>IF(ISNUMBER('EU1 ExtraEU Trade'!J53),IF('EU1 ExtraEU Trade'!J53="","",'EU1 ExtraEU Trade'!J53),"")</f>
        <v>1</v>
      </c>
      <c r="H1040" s="1265" t="str">
        <f>IF('EU1 ExtraEU Trade'!R53="","",'EU1 ExtraEU Trade'!R53)</f>
        <v/>
      </c>
    </row>
    <row r="1041" spans="1:8" x14ac:dyDescent="0.2">
      <c r="A1041" s="1267" t="str">
        <f>Cover!$G$25</f>
        <v>NO</v>
      </c>
      <c r="B1041" s="1269" t="s">
        <v>782</v>
      </c>
      <c r="C1041" s="1269">
        <f>Cover!G$27</f>
        <v>2020</v>
      </c>
      <c r="D1041" s="1269" t="s">
        <v>728</v>
      </c>
      <c r="E1041" s="1263" t="s">
        <v>701</v>
      </c>
      <c r="F1041" s="1269" t="s">
        <v>779</v>
      </c>
      <c r="G1041" s="1267">
        <f>IF(ISNUMBER('EU1 ExtraEU Trade'!J54),IF('EU1 ExtraEU Trade'!J54="","",'EU1 ExtraEU Trade'!J54),"")</f>
        <v>0</v>
      </c>
      <c r="H1041" s="1265" t="str">
        <f>IF('EU1 ExtraEU Trade'!R54="","",'EU1 ExtraEU Trade'!R54)</f>
        <v/>
      </c>
    </row>
    <row r="1042" spans="1:8" x14ac:dyDescent="0.2">
      <c r="A1042" s="1267" t="str">
        <f>Cover!$G$25</f>
        <v>NO</v>
      </c>
      <c r="B1042" s="1269" t="s">
        <v>782</v>
      </c>
      <c r="C1042" s="1269">
        <f>Cover!G$27</f>
        <v>2020</v>
      </c>
      <c r="D1042" s="1269" t="s">
        <v>729</v>
      </c>
      <c r="E1042" s="1263" t="s">
        <v>701</v>
      </c>
      <c r="F1042" s="1269" t="s">
        <v>779</v>
      </c>
      <c r="G1042" s="1267">
        <f>IF(ISNUMBER('EU1 ExtraEU Trade'!J55),IF('EU1 ExtraEU Trade'!J55="","",'EU1 ExtraEU Trade'!J55),"")</f>
        <v>1</v>
      </c>
      <c r="H1042" s="1265" t="str">
        <f>IF('EU1 ExtraEU Trade'!R55="","",'EU1 ExtraEU Trade'!R55)</f>
        <v/>
      </c>
    </row>
    <row r="1043" spans="1:8" x14ac:dyDescent="0.2">
      <c r="A1043" s="1267" t="str">
        <f>Cover!$G$25</f>
        <v>NO</v>
      </c>
      <c r="B1043" s="1269" t="s">
        <v>782</v>
      </c>
      <c r="C1043" s="1269">
        <f>Cover!G$27</f>
        <v>2020</v>
      </c>
      <c r="D1043" s="1269" t="s">
        <v>730</v>
      </c>
      <c r="E1043" s="1263" t="s">
        <v>701</v>
      </c>
      <c r="F1043" s="1269" t="s">
        <v>779</v>
      </c>
      <c r="G1043" s="1267">
        <f>IF(ISNUMBER('EU1 ExtraEU Trade'!J56),IF('EU1 ExtraEU Trade'!J56="","",'EU1 ExtraEU Trade'!J56),"")</f>
        <v>70.278999999999996</v>
      </c>
      <c r="H1043" s="1265" t="str">
        <f>IF('EU1 ExtraEU Trade'!R56="","",'EU1 ExtraEU Trade'!R56)</f>
        <v/>
      </c>
    </row>
    <row r="1044" spans="1:8" x14ac:dyDescent="0.2">
      <c r="A1044" s="1267" t="str">
        <f>Cover!$G$25</f>
        <v>NO</v>
      </c>
      <c r="B1044" s="1269" t="s">
        <v>782</v>
      </c>
      <c r="C1044" s="1269">
        <f>Cover!G$27</f>
        <v>2020</v>
      </c>
      <c r="D1044" s="1269" t="s">
        <v>731</v>
      </c>
      <c r="E1044" s="1263" t="s">
        <v>701</v>
      </c>
      <c r="F1044" s="1269" t="s">
        <v>779</v>
      </c>
      <c r="G1044" s="1267" t="str">
        <f>IF(ISNUMBER('EU1 ExtraEU Trade'!J57),IF('EU1 ExtraEU Trade'!J57="","",'EU1 ExtraEU Trade'!J57),"")</f>
        <v/>
      </c>
      <c r="H1044" s="1265">
        <f>IF('EU1 ExtraEU Trade'!R57="","",'EU1 ExtraEU Trade'!R57)</f>
        <v>6</v>
      </c>
    </row>
    <row r="1045" spans="1:8" x14ac:dyDescent="0.2">
      <c r="A1045" s="1267" t="str">
        <f>Cover!$G$25</f>
        <v>NO</v>
      </c>
      <c r="B1045" s="1269" t="s">
        <v>782</v>
      </c>
      <c r="C1045" s="1269">
        <f>Cover!G$27</f>
        <v>2020</v>
      </c>
      <c r="D1045" s="1269" t="s">
        <v>732</v>
      </c>
      <c r="E1045" s="1263" t="s">
        <v>701</v>
      </c>
      <c r="F1045" s="1269" t="s">
        <v>779</v>
      </c>
      <c r="G1045" s="1267" t="str">
        <f>IF(ISNUMBER('EU1 ExtraEU Trade'!J58),IF('EU1 ExtraEU Trade'!J58="","",'EU1 ExtraEU Trade'!J58),"")</f>
        <v/>
      </c>
      <c r="H1045" s="1265">
        <f>IF('EU1 ExtraEU Trade'!R58="","",'EU1 ExtraEU Trade'!R58)</f>
        <v>6</v>
      </c>
    </row>
    <row r="1046" spans="1:8" x14ac:dyDescent="0.2">
      <c r="A1046" s="1267" t="str">
        <f>Cover!$G$25</f>
        <v>NO</v>
      </c>
      <c r="B1046" s="1269" t="s">
        <v>782</v>
      </c>
      <c r="C1046" s="1269">
        <f>Cover!G$27</f>
        <v>2020</v>
      </c>
      <c r="D1046" s="1269" t="s">
        <v>733</v>
      </c>
      <c r="E1046" s="1263" t="s">
        <v>701</v>
      </c>
      <c r="F1046" s="1269" t="s">
        <v>779</v>
      </c>
      <c r="G1046" s="1267" t="str">
        <f>IF(ISNUMBER('EU1 ExtraEU Trade'!J59),IF('EU1 ExtraEU Trade'!J59="","",'EU1 ExtraEU Trade'!J59),"")</f>
        <v/>
      </c>
      <c r="H1046" s="1265">
        <f>IF('EU1 ExtraEU Trade'!R59="","",'EU1 ExtraEU Trade'!R59)</f>
        <v>6</v>
      </c>
    </row>
    <row r="1047" spans="1:8" x14ac:dyDescent="0.2">
      <c r="A1047" s="1267" t="str">
        <f>Cover!$G$25</f>
        <v>NO</v>
      </c>
      <c r="B1047" s="1269" t="s">
        <v>782</v>
      </c>
      <c r="C1047" s="1269">
        <f>Cover!G$27</f>
        <v>2020</v>
      </c>
      <c r="D1047" s="1269" t="s">
        <v>734</v>
      </c>
      <c r="E1047" s="1263" t="s">
        <v>701</v>
      </c>
      <c r="F1047" s="1269" t="s">
        <v>779</v>
      </c>
      <c r="G1047" s="1267" t="str">
        <f>IF(ISNUMBER('EU1 ExtraEU Trade'!J60),IF('EU1 ExtraEU Trade'!J60="","",'EU1 ExtraEU Trade'!J60),"")</f>
        <v/>
      </c>
      <c r="H1047" s="1265">
        <f>IF('EU1 ExtraEU Trade'!R60="","",'EU1 ExtraEU Trade'!R60)</f>
        <v>6</v>
      </c>
    </row>
    <row r="1048" spans="1:8" x14ac:dyDescent="0.2">
      <c r="A1048" s="1267" t="str">
        <f>Cover!$G$25</f>
        <v>NO</v>
      </c>
      <c r="B1048" s="1269" t="s">
        <v>782</v>
      </c>
      <c r="C1048" s="1269">
        <f>Cover!G$27</f>
        <v>2020</v>
      </c>
      <c r="D1048" s="1269" t="s">
        <v>735</v>
      </c>
      <c r="E1048" s="1263" t="s">
        <v>701</v>
      </c>
      <c r="F1048" s="1269" t="s">
        <v>779</v>
      </c>
      <c r="G1048" s="1267">
        <f>IF(ISNUMBER('EU1 ExtraEU Trade'!J61),IF('EU1 ExtraEU Trade'!J61="","",'EU1 ExtraEU Trade'!J61),"")</f>
        <v>5.0000000000000001E-3</v>
      </c>
      <c r="H1048" s="1265" t="str">
        <f>IF('EU1 ExtraEU Trade'!R61="","",'EU1 ExtraEU Trade'!R61)</f>
        <v/>
      </c>
    </row>
    <row r="1049" spans="1:8" x14ac:dyDescent="0.2">
      <c r="A1049" s="1267" t="str">
        <f>Cover!$G$25</f>
        <v>NO</v>
      </c>
      <c r="B1049" s="1269" t="s">
        <v>782</v>
      </c>
      <c r="C1049" s="1269">
        <f>Cover!G$27</f>
        <v>2020</v>
      </c>
      <c r="D1049" s="1269" t="s">
        <v>736</v>
      </c>
      <c r="E1049" s="1263" t="s">
        <v>701</v>
      </c>
      <c r="F1049" s="1269" t="s">
        <v>779</v>
      </c>
      <c r="G1049" s="1267">
        <f>IF(ISNUMBER('EU1 ExtraEU Trade'!J62),IF('EU1 ExtraEU Trade'!J62="","",'EU1 ExtraEU Trade'!J62),"")</f>
        <v>2E-3</v>
      </c>
      <c r="H1049" s="1265" t="str">
        <f>IF('EU1 ExtraEU Trade'!R62="","",'EU1 ExtraEU Trade'!R62)</f>
        <v/>
      </c>
    </row>
    <row r="1050" spans="1:8" x14ac:dyDescent="0.2">
      <c r="A1050" s="1267" t="str">
        <f>Cover!$G$25</f>
        <v>NO</v>
      </c>
      <c r="B1050" s="1269" t="s">
        <v>782</v>
      </c>
      <c r="C1050" s="1269">
        <f>Cover!G$27</f>
        <v>2020</v>
      </c>
      <c r="D1050" s="1269" t="s">
        <v>737</v>
      </c>
      <c r="E1050" s="1263" t="s">
        <v>701</v>
      </c>
      <c r="F1050" s="1269" t="s">
        <v>779</v>
      </c>
      <c r="G1050" s="1267">
        <f>IF(ISNUMBER('EU1 ExtraEU Trade'!J63),IF('EU1 ExtraEU Trade'!J63="","",'EU1 ExtraEU Trade'!J63),"")</f>
        <v>1E-3</v>
      </c>
      <c r="H1050" s="1265" t="str">
        <f>IF('EU1 ExtraEU Trade'!R63="","",'EU1 ExtraEU Trade'!R63)</f>
        <v/>
      </c>
    </row>
    <row r="1051" spans="1:8" x14ac:dyDescent="0.2">
      <c r="A1051" s="1267" t="str">
        <f>Cover!$G$25</f>
        <v>NO</v>
      </c>
      <c r="B1051" s="1269" t="s">
        <v>782</v>
      </c>
      <c r="C1051" s="1269">
        <f>Cover!G$27</f>
        <v>2020</v>
      </c>
      <c r="D1051" s="1269" t="s">
        <v>738</v>
      </c>
      <c r="E1051" s="1263" t="s">
        <v>701</v>
      </c>
      <c r="F1051" s="1269" t="s">
        <v>779</v>
      </c>
      <c r="G1051" s="1267">
        <f>IF(ISNUMBER('EU1 ExtraEU Trade'!J64),IF('EU1 ExtraEU Trade'!J64="","",'EU1 ExtraEU Trade'!J64),"")</f>
        <v>24.094000000000001</v>
      </c>
      <c r="H1051" s="1265" t="str">
        <f>IF('EU1 ExtraEU Trade'!R64="","",'EU1 ExtraEU Trade'!R64)</f>
        <v/>
      </c>
    </row>
    <row r="1052" spans="1:8" x14ac:dyDescent="0.2">
      <c r="A1052" s="1267" t="str">
        <f>Cover!$G$25</f>
        <v>NO</v>
      </c>
      <c r="B1052" s="1269" t="s">
        <v>782</v>
      </c>
      <c r="C1052" s="1269">
        <f>Cover!G$27</f>
        <v>2020</v>
      </c>
      <c r="D1052" s="1269" t="s">
        <v>739</v>
      </c>
      <c r="E1052" s="1263" t="s">
        <v>701</v>
      </c>
      <c r="F1052" s="1269" t="s">
        <v>779</v>
      </c>
      <c r="G1052" s="1267">
        <f>IF(ISNUMBER('EU1 ExtraEU Trade'!J65),IF('EU1 ExtraEU Trade'!J65="","",'EU1 ExtraEU Trade'!J65),"")</f>
        <v>5.2249999999999996</v>
      </c>
      <c r="H1052" s="1265" t="str">
        <f>IF('EU1 ExtraEU Trade'!R65="","",'EU1 ExtraEU Trade'!R65)</f>
        <v/>
      </c>
    </row>
    <row r="1053" spans="1:8" x14ac:dyDescent="0.2">
      <c r="A1053" s="1267" t="str">
        <f>Cover!$G$25</f>
        <v>NO</v>
      </c>
      <c r="B1053" s="1269" t="s">
        <v>782</v>
      </c>
      <c r="C1053" s="1269">
        <f>Cover!G$27</f>
        <v>2020</v>
      </c>
      <c r="D1053" s="1269" t="s">
        <v>740</v>
      </c>
      <c r="E1053" s="1263" t="s">
        <v>701</v>
      </c>
      <c r="F1053" s="1269" t="s">
        <v>779</v>
      </c>
      <c r="G1053" s="1267">
        <f>IF(ISNUMBER('EU1 ExtraEU Trade'!J66),IF('EU1 ExtraEU Trade'!J66="","",'EU1 ExtraEU Trade'!J66),"")</f>
        <v>6.0000000000000001E-3</v>
      </c>
      <c r="H1053" s="1265" t="str">
        <f>IF('EU1 ExtraEU Trade'!R66="","",'EU1 ExtraEU Trade'!R66)</f>
        <v/>
      </c>
    </row>
    <row r="1054" spans="1:8" x14ac:dyDescent="0.2">
      <c r="A1054" s="1267" t="str">
        <f>Cover!$G$25</f>
        <v>NO</v>
      </c>
      <c r="B1054" s="1269" t="s">
        <v>782</v>
      </c>
      <c r="C1054" s="1269">
        <f>Cover!G$27</f>
        <v>2020</v>
      </c>
      <c r="D1054" s="1269" t="s">
        <v>741</v>
      </c>
      <c r="E1054" s="1263" t="s">
        <v>701</v>
      </c>
      <c r="F1054" s="1269" t="s">
        <v>779</v>
      </c>
      <c r="G1054" s="1267">
        <f>IF(ISNUMBER('EU1 ExtraEU Trade'!J67),IF('EU1 ExtraEU Trade'!J67="","",'EU1 ExtraEU Trade'!J67),"")</f>
        <v>17.007999999999999</v>
      </c>
      <c r="H1054" s="1265" t="str">
        <f>IF('EU1 ExtraEU Trade'!R67="","",'EU1 ExtraEU Trade'!R67)</f>
        <v/>
      </c>
    </row>
    <row r="1055" spans="1:8" x14ac:dyDescent="0.2">
      <c r="A1055" s="1267" t="str">
        <f>Cover!$G$25</f>
        <v>NO</v>
      </c>
      <c r="B1055" s="1269" t="s">
        <v>782</v>
      </c>
      <c r="C1055" s="1269">
        <f>Cover!G$27</f>
        <v>2020</v>
      </c>
      <c r="D1055" s="1269" t="s">
        <v>742</v>
      </c>
      <c r="E1055" s="1263" t="s">
        <v>701</v>
      </c>
      <c r="F1055" s="1269" t="s">
        <v>779</v>
      </c>
      <c r="G1055" s="1267">
        <f>IF(ISNUMBER('EU1 ExtraEU Trade'!J68),IF('EU1 ExtraEU Trade'!J68="","",'EU1 ExtraEU Trade'!J68),"")</f>
        <v>1.8560000000000001</v>
      </c>
      <c r="H1055" s="1265" t="str">
        <f>IF('EU1 ExtraEU Trade'!R68="","",'EU1 ExtraEU Trade'!R68)</f>
        <v/>
      </c>
    </row>
    <row r="1056" spans="1:8" x14ac:dyDescent="0.2">
      <c r="A1056" s="1267" t="str">
        <f>Cover!$G$25</f>
        <v>NO</v>
      </c>
      <c r="B1056" s="1269" t="s">
        <v>782</v>
      </c>
      <c r="C1056" s="1269">
        <f>Cover!G$27</f>
        <v>2020</v>
      </c>
      <c r="D1056" s="1269" t="s">
        <v>743</v>
      </c>
      <c r="E1056" s="1263" t="s">
        <v>701</v>
      </c>
      <c r="F1056" s="1269" t="s">
        <v>779</v>
      </c>
      <c r="G1056" s="1267">
        <f>IF(ISNUMBER('EU1 ExtraEU Trade'!J69),IF('EU1 ExtraEU Trade'!J69="","",'EU1 ExtraEU Trade'!J69),"")</f>
        <v>0.02</v>
      </c>
      <c r="H1056" s="1265" t="str">
        <f>IF('EU1 ExtraEU Trade'!R69="","",'EU1 ExtraEU Trade'!R69)</f>
        <v/>
      </c>
    </row>
    <row r="1057" spans="1:8" x14ac:dyDescent="0.2">
      <c r="A1057" s="1267" t="str">
        <f>Cover!$G$25</f>
        <v>NO</v>
      </c>
      <c r="B1057" s="1269" t="s">
        <v>782</v>
      </c>
      <c r="C1057" s="1269">
        <f>Cover!G$27</f>
        <v>2020</v>
      </c>
      <c r="D1057" s="1269" t="s">
        <v>689</v>
      </c>
      <c r="E1057" s="1263" t="s">
        <v>701</v>
      </c>
      <c r="F1057" s="1269" t="s">
        <v>778</v>
      </c>
      <c r="G1057" s="1267">
        <f>IF(ISNUMBER('EU1 ExtraEU Trade'!K11),IF('EU1 ExtraEU Trade'!K11="","",'EU1 ExtraEU Trade'!K11),"")</f>
        <v>949</v>
      </c>
      <c r="H1057" s="1265" t="str">
        <f>IF('EU1 ExtraEU Trade'!S11="","",'EU1 ExtraEU Trade'!S11)</f>
        <v/>
      </c>
    </row>
    <row r="1058" spans="1:8" x14ac:dyDescent="0.2">
      <c r="A1058" s="1267" t="str">
        <f>Cover!$G$25</f>
        <v>NO</v>
      </c>
      <c r="B1058" s="1269" t="s">
        <v>782</v>
      </c>
      <c r="C1058" s="1269">
        <f>Cover!G$27</f>
        <v>2020</v>
      </c>
      <c r="D1058" s="1269" t="s">
        <v>690</v>
      </c>
      <c r="E1058" s="1263" t="s">
        <v>701</v>
      </c>
      <c r="F1058" s="1269" t="s">
        <v>778</v>
      </c>
      <c r="G1058" s="1267">
        <f>IF(ISNUMBER('EU1 ExtraEU Trade'!K12),IF('EU1 ExtraEU Trade'!K12="","",'EU1 ExtraEU Trade'!K12),"")</f>
        <v>0</v>
      </c>
      <c r="H1058" s="1265" t="str">
        <f>IF('EU1 ExtraEU Trade'!S12="","",'EU1 ExtraEU Trade'!S12)</f>
        <v/>
      </c>
    </row>
    <row r="1059" spans="1:8" x14ac:dyDescent="0.2">
      <c r="A1059" s="1267" t="str">
        <f>Cover!$G$25</f>
        <v>NO</v>
      </c>
      <c r="B1059" s="1269" t="s">
        <v>782</v>
      </c>
      <c r="C1059" s="1269">
        <f>Cover!G$27</f>
        <v>2020</v>
      </c>
      <c r="D1059" s="1269" t="s">
        <v>690</v>
      </c>
      <c r="E1059" s="1263" t="s">
        <v>745</v>
      </c>
      <c r="F1059" s="1269" t="s">
        <v>778</v>
      </c>
      <c r="G1059" s="1267">
        <f>IF(ISNUMBER('EU1 ExtraEU Trade'!K13),IF('EU1 ExtraEU Trade'!K13="","",'EU1 ExtraEU Trade'!K13),"")</f>
        <v>0</v>
      </c>
      <c r="H1059" s="1265" t="str">
        <f>IF('EU1 ExtraEU Trade'!S13="","",'EU1 ExtraEU Trade'!S13)</f>
        <v/>
      </c>
    </row>
    <row r="1060" spans="1:8" x14ac:dyDescent="0.2">
      <c r="A1060" s="1267" t="str">
        <f>Cover!$G$25</f>
        <v>NO</v>
      </c>
      <c r="B1060" s="1269" t="s">
        <v>782</v>
      </c>
      <c r="C1060" s="1269">
        <f>Cover!G$27</f>
        <v>2020</v>
      </c>
      <c r="D1060" s="1269" t="s">
        <v>690</v>
      </c>
      <c r="E1060" s="1263" t="s">
        <v>749</v>
      </c>
      <c r="F1060" s="1269" t="s">
        <v>778</v>
      </c>
      <c r="G1060" s="1267">
        <f>IF(ISNUMBER('EU1 ExtraEU Trade'!K14),IF('EU1 ExtraEU Trade'!K14="","",'EU1 ExtraEU Trade'!K14),"")</f>
        <v>0</v>
      </c>
      <c r="H1060" s="1265" t="str">
        <f>IF('EU1 ExtraEU Trade'!S14="","",'EU1 ExtraEU Trade'!S14)</f>
        <v/>
      </c>
    </row>
    <row r="1061" spans="1:8" x14ac:dyDescent="0.2">
      <c r="A1061" s="1267" t="str">
        <f>Cover!$G$25</f>
        <v>NO</v>
      </c>
      <c r="B1061" s="1269" t="s">
        <v>782</v>
      </c>
      <c r="C1061" s="1269">
        <f>Cover!G$27</f>
        <v>2020</v>
      </c>
      <c r="D1061" s="1269" t="s">
        <v>691</v>
      </c>
      <c r="E1061" s="1263" t="s">
        <v>701</v>
      </c>
      <c r="F1061" s="1269" t="s">
        <v>778</v>
      </c>
      <c r="G1061" s="1267">
        <f>IF(ISNUMBER('EU1 ExtraEU Trade'!K15),IF('EU1 ExtraEU Trade'!K15="","",'EU1 ExtraEU Trade'!K15),"")</f>
        <v>949</v>
      </c>
      <c r="H1061" s="1265" t="str">
        <f>IF('EU1 ExtraEU Trade'!S15="","",'EU1 ExtraEU Trade'!S15)</f>
        <v/>
      </c>
    </row>
    <row r="1062" spans="1:8" x14ac:dyDescent="0.2">
      <c r="A1062" s="1267" t="str">
        <f>Cover!$G$25</f>
        <v>NO</v>
      </c>
      <c r="B1062" s="1269" t="s">
        <v>782</v>
      </c>
      <c r="C1062" s="1269">
        <f>Cover!G$27</f>
        <v>2020</v>
      </c>
      <c r="D1062" s="1269" t="s">
        <v>691</v>
      </c>
      <c r="E1062" s="1263" t="s">
        <v>745</v>
      </c>
      <c r="F1062" s="1269" t="s">
        <v>778</v>
      </c>
      <c r="G1062" s="1267">
        <f>IF(ISNUMBER('EU1 ExtraEU Trade'!K16),IF('EU1 ExtraEU Trade'!K16="","",'EU1 ExtraEU Trade'!K16),"")</f>
        <v>940</v>
      </c>
      <c r="H1062" s="1265" t="str">
        <f>IF('EU1 ExtraEU Trade'!S16="","",'EU1 ExtraEU Trade'!S16)</f>
        <v/>
      </c>
    </row>
    <row r="1063" spans="1:8" x14ac:dyDescent="0.2">
      <c r="A1063" s="1267" t="str">
        <f>Cover!$G$25</f>
        <v>NO</v>
      </c>
      <c r="B1063" s="1269" t="s">
        <v>782</v>
      </c>
      <c r="C1063" s="1269">
        <f>Cover!G$27</f>
        <v>2020</v>
      </c>
      <c r="D1063" s="1269" t="s">
        <v>691</v>
      </c>
      <c r="E1063" s="1263" t="s">
        <v>749</v>
      </c>
      <c r="F1063" s="1269" t="s">
        <v>778</v>
      </c>
      <c r="G1063" s="1267">
        <f>IF(ISNUMBER('EU1 ExtraEU Trade'!K17),IF('EU1 ExtraEU Trade'!K17="","",'EU1 ExtraEU Trade'!K17),"")</f>
        <v>9</v>
      </c>
      <c r="H1063" s="1265" t="str">
        <f>IF('EU1 ExtraEU Trade'!S17="","",'EU1 ExtraEU Trade'!S17)</f>
        <v/>
      </c>
    </row>
    <row r="1064" spans="1:8" x14ac:dyDescent="0.2">
      <c r="A1064" s="1267" t="str">
        <f>Cover!$G$25</f>
        <v>NO</v>
      </c>
      <c r="B1064" s="1269" t="s">
        <v>782</v>
      </c>
      <c r="C1064" s="1269">
        <f>Cover!G$27</f>
        <v>2020</v>
      </c>
      <c r="D1064" s="1269" t="s">
        <v>691</v>
      </c>
      <c r="E1064" s="1263" t="s">
        <v>758</v>
      </c>
      <c r="F1064" s="1269" t="s">
        <v>778</v>
      </c>
      <c r="G1064" s="1267">
        <f>IF(ISNUMBER('EU1 ExtraEU Trade'!K18),IF('EU1 ExtraEU Trade'!K18="","",'EU1 ExtraEU Trade'!K18),"")</f>
        <v>0</v>
      </c>
      <c r="H1064" s="1265" t="str">
        <f>IF('EU1 ExtraEU Trade'!S18="","",'EU1 ExtraEU Trade'!S18)</f>
        <v/>
      </c>
    </row>
    <row r="1065" spans="1:8" x14ac:dyDescent="0.2">
      <c r="A1065" s="1267" t="str">
        <f>Cover!$G$25</f>
        <v>NO</v>
      </c>
      <c r="B1065" s="1269" t="s">
        <v>782</v>
      </c>
      <c r="C1065" s="1269">
        <f>Cover!G$27</f>
        <v>2020</v>
      </c>
      <c r="D1065" s="1269" t="s">
        <v>702</v>
      </c>
      <c r="E1065" s="1263" t="s">
        <v>701</v>
      </c>
      <c r="F1065" s="1269" t="s">
        <v>778</v>
      </c>
      <c r="G1065" s="1267">
        <f>IF(ISNUMBER('EU1 ExtraEU Trade'!K19),IF('EU1 ExtraEU Trade'!K19="","",'EU1 ExtraEU Trade'!K19),"")</f>
        <v>8939</v>
      </c>
      <c r="H1065" s="1265" t="str">
        <f>IF('EU1 ExtraEU Trade'!S19="","",'EU1 ExtraEU Trade'!S19)</f>
        <v/>
      </c>
    </row>
    <row r="1066" spans="1:8" x14ac:dyDescent="0.2">
      <c r="A1066" s="1267" t="str">
        <f>Cover!$G$25</f>
        <v>NO</v>
      </c>
      <c r="B1066" s="1269" t="s">
        <v>782</v>
      </c>
      <c r="C1066" s="1269">
        <f>Cover!G$27</f>
        <v>2020</v>
      </c>
      <c r="D1066" s="1269" t="s">
        <v>703</v>
      </c>
      <c r="E1066" s="1263" t="s">
        <v>701</v>
      </c>
      <c r="F1066" s="1269" t="s">
        <v>778</v>
      </c>
      <c r="G1066" s="1267">
        <f>IF(ISNUMBER('EU1 ExtraEU Trade'!K20),IF('EU1 ExtraEU Trade'!K20="","",'EU1 ExtraEU Trade'!K20),"")</f>
        <v>4</v>
      </c>
      <c r="H1066" s="1265" t="str">
        <f>IF('EU1 ExtraEU Trade'!S20="","",'EU1 ExtraEU Trade'!S20)</f>
        <v/>
      </c>
    </row>
    <row r="1067" spans="1:8" x14ac:dyDescent="0.2">
      <c r="A1067" s="1267" t="str">
        <f>Cover!$G$25</f>
        <v>NO</v>
      </c>
      <c r="B1067" s="1269" t="s">
        <v>782</v>
      </c>
      <c r="C1067" s="1269">
        <f>Cover!G$27</f>
        <v>2020</v>
      </c>
      <c r="D1067" s="1269" t="s">
        <v>704</v>
      </c>
      <c r="E1067" s="1263" t="s">
        <v>701</v>
      </c>
      <c r="F1067" s="1269" t="s">
        <v>778</v>
      </c>
      <c r="G1067" s="1267">
        <f>IF(ISNUMBER('EU1 ExtraEU Trade'!K21),IF('EU1 ExtraEU Trade'!K21="","",'EU1 ExtraEU Trade'!K21),"")</f>
        <v>0</v>
      </c>
      <c r="H1067" s="1265" t="str">
        <f>IF('EU1 ExtraEU Trade'!S21="","",'EU1 ExtraEU Trade'!S21)</f>
        <v/>
      </c>
    </row>
    <row r="1068" spans="1:8" x14ac:dyDescent="0.2">
      <c r="A1068" s="1267" t="str">
        <f>Cover!$G$25</f>
        <v>NO</v>
      </c>
      <c r="B1068" s="1269" t="s">
        <v>782</v>
      </c>
      <c r="C1068" s="1269">
        <f>Cover!G$27</f>
        <v>2020</v>
      </c>
      <c r="D1068" s="1269" t="s">
        <v>705</v>
      </c>
      <c r="E1068" s="1263" t="s">
        <v>701</v>
      </c>
      <c r="F1068" s="1269" t="s">
        <v>778</v>
      </c>
      <c r="G1068" s="1267">
        <f>IF(ISNUMBER('EU1 ExtraEU Trade'!K22),IF('EU1 ExtraEU Trade'!K22="","",'EU1 ExtraEU Trade'!K22),"")</f>
        <v>4</v>
      </c>
      <c r="H1068" s="1265" t="str">
        <f>IF('EU1 ExtraEU Trade'!S22="","",'EU1 ExtraEU Trade'!S22)</f>
        <v/>
      </c>
    </row>
    <row r="1069" spans="1:8" x14ac:dyDescent="0.2">
      <c r="A1069" s="1267" t="str">
        <f>Cover!$G$25</f>
        <v>NO</v>
      </c>
      <c r="B1069" s="1269" t="s">
        <v>782</v>
      </c>
      <c r="C1069" s="1269">
        <f>Cover!G$27</f>
        <v>2020</v>
      </c>
      <c r="D1069" s="1269" t="s">
        <v>706</v>
      </c>
      <c r="E1069" s="1263" t="s">
        <v>701</v>
      </c>
      <c r="F1069" s="1269" t="s">
        <v>778</v>
      </c>
      <c r="G1069" s="1267">
        <f>IF(ISNUMBER('EU1 ExtraEU Trade'!K23),IF('EU1 ExtraEU Trade'!K23="","",'EU1 ExtraEU Trade'!K23),"")</f>
        <v>0</v>
      </c>
      <c r="H1069" s="1265" t="str">
        <f>IF('EU1 ExtraEU Trade'!S23="","",'EU1 ExtraEU Trade'!S23)</f>
        <v/>
      </c>
    </row>
    <row r="1070" spans="1:8" x14ac:dyDescent="0.2">
      <c r="A1070" s="1267" t="str">
        <f>Cover!$G$25</f>
        <v>NO</v>
      </c>
      <c r="B1070" s="1269" t="s">
        <v>782</v>
      </c>
      <c r="C1070" s="1269">
        <f>Cover!G$27</f>
        <v>2020</v>
      </c>
      <c r="D1070" s="1269" t="s">
        <v>707</v>
      </c>
      <c r="E1070" s="1263" t="s">
        <v>701</v>
      </c>
      <c r="F1070" s="1269" t="s">
        <v>778</v>
      </c>
      <c r="G1070" s="1267">
        <f>IF(ISNUMBER('EU1 ExtraEU Trade'!K24),IF('EU1 ExtraEU Trade'!K24="","",'EU1 ExtraEU Trade'!K24),"")</f>
        <v>0</v>
      </c>
      <c r="H1070" s="1265" t="str">
        <f>IF('EU1 ExtraEU Trade'!S24="","",'EU1 ExtraEU Trade'!S24)</f>
        <v/>
      </c>
    </row>
    <row r="1071" spans="1:8" x14ac:dyDescent="0.2">
      <c r="A1071" s="1267" t="str">
        <f>Cover!$G$25</f>
        <v>NO</v>
      </c>
      <c r="B1071" s="1269" t="s">
        <v>782</v>
      </c>
      <c r="C1071" s="1269">
        <f>Cover!G$27</f>
        <v>2020</v>
      </c>
      <c r="D1071" s="1269" t="s">
        <v>708</v>
      </c>
      <c r="E1071" s="1263" t="s">
        <v>701</v>
      </c>
      <c r="F1071" s="1269" t="s">
        <v>778</v>
      </c>
      <c r="G1071" s="1267">
        <f>IF(ISNUMBER('EU1 ExtraEU Trade'!K25),IF('EU1 ExtraEU Trade'!K25="","",'EU1 ExtraEU Trade'!K25),"")</f>
        <v>0</v>
      </c>
      <c r="H1071" s="1265" t="str">
        <f>IF('EU1 ExtraEU Trade'!S25="","",'EU1 ExtraEU Trade'!S25)</f>
        <v/>
      </c>
    </row>
    <row r="1072" spans="1:8" x14ac:dyDescent="0.2">
      <c r="A1072" s="1267" t="str">
        <f>Cover!$G$25</f>
        <v>NO</v>
      </c>
      <c r="B1072" s="1269" t="s">
        <v>782</v>
      </c>
      <c r="C1072" s="1269">
        <f>Cover!G$27</f>
        <v>2020</v>
      </c>
      <c r="D1072" s="1269" t="s">
        <v>709</v>
      </c>
      <c r="E1072" s="1263" t="s">
        <v>701</v>
      </c>
      <c r="F1072" s="1269" t="s">
        <v>778</v>
      </c>
      <c r="G1072" s="1267">
        <f>IF(ISNUMBER('EU1 ExtraEU Trade'!K26),IF('EU1 ExtraEU Trade'!K26="","",'EU1 ExtraEU Trade'!K26),"")</f>
        <v>0</v>
      </c>
      <c r="H1072" s="1265" t="str">
        <f>IF('EU1 ExtraEU Trade'!S26="","",'EU1 ExtraEU Trade'!S26)</f>
        <v/>
      </c>
    </row>
    <row r="1073" spans="1:8" x14ac:dyDescent="0.2">
      <c r="A1073" s="1267" t="str">
        <f>Cover!$G$25</f>
        <v>NO</v>
      </c>
      <c r="B1073" s="1269" t="s">
        <v>782</v>
      </c>
      <c r="C1073" s="1269">
        <f>Cover!G$27</f>
        <v>2020</v>
      </c>
      <c r="D1073" s="1269" t="s">
        <v>710</v>
      </c>
      <c r="E1073" s="1263" t="s">
        <v>701</v>
      </c>
      <c r="F1073" s="1269" t="s">
        <v>778</v>
      </c>
      <c r="G1073" s="1267">
        <f>IF(ISNUMBER('EU1 ExtraEU Trade'!K27),IF('EU1 ExtraEU Trade'!K27="","",'EU1 ExtraEU Trade'!K27),"")</f>
        <v>70975</v>
      </c>
      <c r="H1073" s="1265" t="str">
        <f>IF('EU1 ExtraEU Trade'!S27="","",'EU1 ExtraEU Trade'!S27)</f>
        <v/>
      </c>
    </row>
    <row r="1074" spans="1:8" x14ac:dyDescent="0.2">
      <c r="A1074" s="1267" t="str">
        <f>Cover!$G$25</f>
        <v>NO</v>
      </c>
      <c r="B1074" s="1269" t="s">
        <v>782</v>
      </c>
      <c r="C1074" s="1269">
        <f>Cover!G$27</f>
        <v>2020</v>
      </c>
      <c r="D1074" s="1269" t="s">
        <v>710</v>
      </c>
      <c r="E1074" s="1263" t="s">
        <v>745</v>
      </c>
      <c r="F1074" s="1269" t="s">
        <v>778</v>
      </c>
      <c r="G1074" s="1267">
        <f>IF(ISNUMBER('EU1 ExtraEU Trade'!K28),IF('EU1 ExtraEU Trade'!K28="","",'EU1 ExtraEU Trade'!K28),"")</f>
        <v>69552</v>
      </c>
      <c r="H1074" s="1265" t="str">
        <f>IF('EU1 ExtraEU Trade'!S28="","",'EU1 ExtraEU Trade'!S28)</f>
        <v/>
      </c>
    </row>
    <row r="1075" spans="1:8" x14ac:dyDescent="0.2">
      <c r="A1075" s="1267" t="str">
        <f>Cover!$G$25</f>
        <v>NO</v>
      </c>
      <c r="B1075" s="1269" t="s">
        <v>782</v>
      </c>
      <c r="C1075" s="1269">
        <f>Cover!G$27</f>
        <v>2020</v>
      </c>
      <c r="D1075" s="1269" t="s">
        <v>710</v>
      </c>
      <c r="E1075" s="1263" t="s">
        <v>749</v>
      </c>
      <c r="F1075" s="1269" t="s">
        <v>778</v>
      </c>
      <c r="G1075" s="1267">
        <f>IF(ISNUMBER('EU1 ExtraEU Trade'!K29),IF('EU1 ExtraEU Trade'!K29="","",'EU1 ExtraEU Trade'!K29),"")</f>
        <v>1423</v>
      </c>
      <c r="H1075" s="1265" t="str">
        <f>IF('EU1 ExtraEU Trade'!S29="","",'EU1 ExtraEU Trade'!S29)</f>
        <v/>
      </c>
    </row>
    <row r="1076" spans="1:8" x14ac:dyDescent="0.2">
      <c r="A1076" s="1267" t="str">
        <f>Cover!$G$25</f>
        <v>NO</v>
      </c>
      <c r="B1076" s="1269" t="s">
        <v>782</v>
      </c>
      <c r="C1076" s="1269">
        <f>Cover!G$27</f>
        <v>2020</v>
      </c>
      <c r="D1076" s="1269" t="s">
        <v>710</v>
      </c>
      <c r="E1076" s="1263" t="s">
        <v>758</v>
      </c>
      <c r="F1076" s="1269" t="s">
        <v>778</v>
      </c>
      <c r="G1076" s="1267">
        <f>IF(ISNUMBER('EU1 ExtraEU Trade'!K30),IF('EU1 ExtraEU Trade'!K30="","",'EU1 ExtraEU Trade'!K30),"")</f>
        <v>0</v>
      </c>
      <c r="H1076" s="1265" t="str">
        <f>IF('EU1 ExtraEU Trade'!S30="","",'EU1 ExtraEU Trade'!S30)</f>
        <v/>
      </c>
    </row>
    <row r="1077" spans="1:8" x14ac:dyDescent="0.2">
      <c r="A1077" s="1267" t="str">
        <f>Cover!$G$25</f>
        <v>NO</v>
      </c>
      <c r="B1077" s="1269" t="s">
        <v>782</v>
      </c>
      <c r="C1077" s="1269">
        <f>Cover!G$27</f>
        <v>2020</v>
      </c>
      <c r="D1077" s="1269" t="s">
        <v>711</v>
      </c>
      <c r="E1077" s="1263" t="s">
        <v>701</v>
      </c>
      <c r="F1077" s="1269" t="s">
        <v>778</v>
      </c>
      <c r="G1077" s="1267">
        <f>IF(ISNUMBER('EU1 ExtraEU Trade'!K31),IF('EU1 ExtraEU Trade'!K31="","",'EU1 ExtraEU Trade'!K31),"")</f>
        <v>73</v>
      </c>
      <c r="H1077" s="1265" t="str">
        <f>IF('EU1 ExtraEU Trade'!S31="","",'EU1 ExtraEU Trade'!S31)</f>
        <v/>
      </c>
    </row>
    <row r="1078" spans="1:8" x14ac:dyDescent="0.2">
      <c r="A1078" s="1267" t="str">
        <f>Cover!$G$25</f>
        <v>NO</v>
      </c>
      <c r="B1078" s="1269" t="s">
        <v>782</v>
      </c>
      <c r="C1078" s="1269">
        <f>Cover!G$27</f>
        <v>2020</v>
      </c>
      <c r="D1078" s="1269" t="s">
        <v>711</v>
      </c>
      <c r="E1078" s="1263" t="s">
        <v>745</v>
      </c>
      <c r="F1078" s="1269" t="s">
        <v>778</v>
      </c>
      <c r="G1078" s="1267">
        <f>IF(ISNUMBER('EU1 ExtraEU Trade'!K32),IF('EU1 ExtraEU Trade'!K32="","",'EU1 ExtraEU Trade'!K32),"")</f>
        <v>71</v>
      </c>
      <c r="H1078" s="1265" t="str">
        <f>IF('EU1 ExtraEU Trade'!S32="","",'EU1 ExtraEU Trade'!S32)</f>
        <v/>
      </c>
    </row>
    <row r="1079" spans="1:8" x14ac:dyDescent="0.2">
      <c r="A1079" s="1267" t="str">
        <f>Cover!$G$25</f>
        <v>NO</v>
      </c>
      <c r="B1079" s="1269" t="s">
        <v>782</v>
      </c>
      <c r="C1079" s="1269">
        <f>Cover!G$27</f>
        <v>2020</v>
      </c>
      <c r="D1079" s="1269" t="s">
        <v>711</v>
      </c>
      <c r="E1079" s="1263" t="s">
        <v>749</v>
      </c>
      <c r="F1079" s="1269" t="s">
        <v>778</v>
      </c>
      <c r="G1079" s="1267">
        <f>IF(ISNUMBER('EU1 ExtraEU Trade'!K33),IF('EU1 ExtraEU Trade'!K33="","",'EU1 ExtraEU Trade'!K33),"")</f>
        <v>2</v>
      </c>
      <c r="H1079" s="1265" t="str">
        <f>IF('EU1 ExtraEU Trade'!S33="","",'EU1 ExtraEU Trade'!S33)</f>
        <v/>
      </c>
    </row>
    <row r="1080" spans="1:8" x14ac:dyDescent="0.2">
      <c r="A1080" s="1267" t="str">
        <f>Cover!$G$25</f>
        <v>NO</v>
      </c>
      <c r="B1080" s="1269" t="s">
        <v>782</v>
      </c>
      <c r="C1080" s="1269">
        <f>Cover!G$27</f>
        <v>2020</v>
      </c>
      <c r="D1080" s="1269" t="s">
        <v>711</v>
      </c>
      <c r="E1080" s="1263" t="s">
        <v>758</v>
      </c>
      <c r="F1080" s="1269" t="s">
        <v>778</v>
      </c>
      <c r="G1080" s="1267">
        <f>IF(ISNUMBER('EU1 ExtraEU Trade'!K34),IF('EU1 ExtraEU Trade'!K34="","",'EU1 ExtraEU Trade'!K34),"")</f>
        <v>0</v>
      </c>
      <c r="H1080" s="1265" t="str">
        <f>IF('EU1 ExtraEU Trade'!S34="","",'EU1 ExtraEU Trade'!S34)</f>
        <v/>
      </c>
    </row>
    <row r="1081" spans="1:8" x14ac:dyDescent="0.2">
      <c r="A1081" s="1267" t="str">
        <f>Cover!$G$25</f>
        <v>NO</v>
      </c>
      <c r="B1081" s="1269" t="s">
        <v>782</v>
      </c>
      <c r="C1081" s="1269">
        <f>Cover!G$27</f>
        <v>2020</v>
      </c>
      <c r="D1081" s="1269" t="s">
        <v>712</v>
      </c>
      <c r="E1081" s="1263" t="s">
        <v>701</v>
      </c>
      <c r="F1081" s="1269" t="s">
        <v>778</v>
      </c>
      <c r="G1081" s="1267">
        <f>IF(ISNUMBER('EU1 ExtraEU Trade'!K35),IF('EU1 ExtraEU Trade'!K35="","",'EU1 ExtraEU Trade'!K35),"")</f>
        <v>71715</v>
      </c>
      <c r="H1081" s="1265" t="str">
        <f>IF('EU1 ExtraEU Trade'!S35="","",'EU1 ExtraEU Trade'!S35)</f>
        <v/>
      </c>
    </row>
    <row r="1082" spans="1:8" x14ac:dyDescent="0.2">
      <c r="A1082" s="1267" t="str">
        <f>Cover!$G$25</f>
        <v>NO</v>
      </c>
      <c r="B1082" s="1269" t="s">
        <v>782</v>
      </c>
      <c r="C1082" s="1269">
        <f>Cover!G$27</f>
        <v>2020</v>
      </c>
      <c r="D1082" s="1269" t="s">
        <v>713</v>
      </c>
      <c r="E1082" s="1263" t="s">
        <v>701</v>
      </c>
      <c r="F1082" s="1269" t="s">
        <v>778</v>
      </c>
      <c r="G1082" s="1267">
        <f>IF(ISNUMBER('EU1 ExtraEU Trade'!K36),IF('EU1 ExtraEU Trade'!K36="","",'EU1 ExtraEU Trade'!K36),"")</f>
        <v>17720</v>
      </c>
      <c r="H1082" s="1265" t="str">
        <f>IF('EU1 ExtraEU Trade'!S36="","",'EU1 ExtraEU Trade'!S36)</f>
        <v/>
      </c>
    </row>
    <row r="1083" spans="1:8" x14ac:dyDescent="0.2">
      <c r="A1083" s="1267" t="str">
        <f>Cover!$G$25</f>
        <v>NO</v>
      </c>
      <c r="B1083" s="1269" t="s">
        <v>782</v>
      </c>
      <c r="C1083" s="1269">
        <f>Cover!G$27</f>
        <v>2020</v>
      </c>
      <c r="D1083" s="1269" t="s">
        <v>713</v>
      </c>
      <c r="E1083" s="1263" t="s">
        <v>745</v>
      </c>
      <c r="F1083" s="1269" t="s">
        <v>778</v>
      </c>
      <c r="G1083" s="1267">
        <f>IF(ISNUMBER('EU1 ExtraEU Trade'!K37),IF('EU1 ExtraEU Trade'!K37="","",'EU1 ExtraEU Trade'!K37),"")</f>
        <v>13697</v>
      </c>
      <c r="H1083" s="1265" t="str">
        <f>IF('EU1 ExtraEU Trade'!S37="","",'EU1 ExtraEU Trade'!S37)</f>
        <v/>
      </c>
    </row>
    <row r="1084" spans="1:8" x14ac:dyDescent="0.2">
      <c r="A1084" s="1267" t="str">
        <f>Cover!$G$25</f>
        <v>NO</v>
      </c>
      <c r="B1084" s="1269" t="s">
        <v>782</v>
      </c>
      <c r="C1084" s="1269">
        <f>Cover!G$27</f>
        <v>2020</v>
      </c>
      <c r="D1084" s="1269" t="s">
        <v>713</v>
      </c>
      <c r="E1084" s="1263" t="s">
        <v>749</v>
      </c>
      <c r="F1084" s="1269" t="s">
        <v>778</v>
      </c>
      <c r="G1084" s="1267">
        <f>IF(ISNUMBER('EU1 ExtraEU Trade'!K38),IF('EU1 ExtraEU Trade'!K38="","",'EU1 ExtraEU Trade'!K38),"")</f>
        <v>4023</v>
      </c>
      <c r="H1084" s="1265" t="str">
        <f>IF('EU1 ExtraEU Trade'!S38="","",'EU1 ExtraEU Trade'!S38)</f>
        <v/>
      </c>
    </row>
    <row r="1085" spans="1:8" x14ac:dyDescent="0.2">
      <c r="A1085" s="1267" t="str">
        <f>Cover!$G$25</f>
        <v>NO</v>
      </c>
      <c r="B1085" s="1269" t="s">
        <v>782</v>
      </c>
      <c r="C1085" s="1269">
        <f>Cover!G$27</f>
        <v>2020</v>
      </c>
      <c r="D1085" s="1269" t="s">
        <v>713</v>
      </c>
      <c r="E1085" s="1263" t="s">
        <v>758</v>
      </c>
      <c r="F1085" s="1269" t="s">
        <v>778</v>
      </c>
      <c r="G1085" s="1267">
        <f>IF(ISNUMBER('EU1 ExtraEU Trade'!K39),IF('EU1 ExtraEU Trade'!K39="","",'EU1 ExtraEU Trade'!K39),"")</f>
        <v>1948</v>
      </c>
      <c r="H1085" s="1265" t="str">
        <f>IF('EU1 ExtraEU Trade'!S39="","",'EU1 ExtraEU Trade'!S39)</f>
        <v/>
      </c>
    </row>
    <row r="1086" spans="1:8" x14ac:dyDescent="0.2">
      <c r="A1086" s="1267" t="str">
        <f>Cover!$G$25</f>
        <v>NO</v>
      </c>
      <c r="B1086" s="1269" t="s">
        <v>782</v>
      </c>
      <c r="C1086" s="1269">
        <f>Cover!G$27</f>
        <v>2020</v>
      </c>
      <c r="D1086" s="1269" t="s">
        <v>714</v>
      </c>
      <c r="E1086" s="1263" t="s">
        <v>701</v>
      </c>
      <c r="F1086" s="1269" t="s">
        <v>778</v>
      </c>
      <c r="G1086" s="1267">
        <f>IF(ISNUMBER('EU1 ExtraEU Trade'!K40),IF('EU1 ExtraEU Trade'!K40="","",'EU1 ExtraEU Trade'!K40),"")</f>
        <v>7572</v>
      </c>
      <c r="H1086" s="1265" t="str">
        <f>IF('EU1 ExtraEU Trade'!S40="","",'EU1 ExtraEU Trade'!S40)</f>
        <v/>
      </c>
    </row>
    <row r="1087" spans="1:8" x14ac:dyDescent="0.2">
      <c r="A1087" s="1267" t="str">
        <f>Cover!$G$25</f>
        <v>NO</v>
      </c>
      <c r="B1087" s="1269" t="s">
        <v>782</v>
      </c>
      <c r="C1087" s="1269">
        <f>Cover!G$27</f>
        <v>2020</v>
      </c>
      <c r="D1087" s="1269" t="s">
        <v>715</v>
      </c>
      <c r="E1087" s="1263" t="s">
        <v>701</v>
      </c>
      <c r="F1087" s="1269" t="s">
        <v>778</v>
      </c>
      <c r="G1087" s="1267">
        <f>IF(ISNUMBER('EU1 ExtraEU Trade'!K41),IF('EU1 ExtraEU Trade'!K41="","",'EU1 ExtraEU Trade'!K41),"")</f>
        <v>0</v>
      </c>
      <c r="H1087" s="1265" t="str">
        <f>IF('EU1 ExtraEU Trade'!S41="","",'EU1 ExtraEU Trade'!S41)</f>
        <v/>
      </c>
    </row>
    <row r="1088" spans="1:8" x14ac:dyDescent="0.2">
      <c r="A1088" s="1267" t="str">
        <f>Cover!$G$25</f>
        <v>NO</v>
      </c>
      <c r="B1088" s="1269" t="s">
        <v>782</v>
      </c>
      <c r="C1088" s="1269">
        <f>Cover!G$27</f>
        <v>2020</v>
      </c>
      <c r="D1088" s="1269" t="s">
        <v>716</v>
      </c>
      <c r="E1088" s="1263" t="s">
        <v>701</v>
      </c>
      <c r="F1088" s="1269" t="s">
        <v>778</v>
      </c>
      <c r="G1088" s="1267">
        <f>IF(ISNUMBER('EU1 ExtraEU Trade'!K42),IF('EU1 ExtraEU Trade'!K42="","",'EU1 ExtraEU Trade'!K42),"")</f>
        <v>46423</v>
      </c>
      <c r="H1088" s="1265" t="str">
        <f>IF('EU1 ExtraEU Trade'!S42="","",'EU1 ExtraEU Trade'!S42)</f>
        <v/>
      </c>
    </row>
    <row r="1089" spans="1:8" x14ac:dyDescent="0.2">
      <c r="A1089" s="1267" t="str">
        <f>Cover!$G$25</f>
        <v>NO</v>
      </c>
      <c r="B1089" s="1269" t="s">
        <v>782</v>
      </c>
      <c r="C1089" s="1269">
        <f>Cover!G$27</f>
        <v>2020</v>
      </c>
      <c r="D1089" s="1269" t="s">
        <v>717</v>
      </c>
      <c r="E1089" s="1263" t="s">
        <v>701</v>
      </c>
      <c r="F1089" s="1269" t="s">
        <v>778</v>
      </c>
      <c r="G1089" s="1267">
        <f>IF(ISNUMBER('EU1 ExtraEU Trade'!K43),IF('EU1 ExtraEU Trade'!K43="","",'EU1 ExtraEU Trade'!K43),"")</f>
        <v>0</v>
      </c>
      <c r="H1089" s="1265" t="str">
        <f>IF('EU1 ExtraEU Trade'!S43="","",'EU1 ExtraEU Trade'!S43)</f>
        <v/>
      </c>
    </row>
    <row r="1090" spans="1:8" x14ac:dyDescent="0.2">
      <c r="A1090" s="1267" t="str">
        <f>Cover!$G$25</f>
        <v>NO</v>
      </c>
      <c r="B1090" s="1269" t="s">
        <v>782</v>
      </c>
      <c r="C1090" s="1269">
        <f>Cover!G$27</f>
        <v>2020</v>
      </c>
      <c r="D1090" s="1269" t="s">
        <v>718</v>
      </c>
      <c r="E1090" s="1263" t="s">
        <v>701</v>
      </c>
      <c r="F1090" s="1269" t="s">
        <v>778</v>
      </c>
      <c r="G1090" s="1267">
        <f>IF(ISNUMBER('EU1 ExtraEU Trade'!K44),IF('EU1 ExtraEU Trade'!K44="","",'EU1 ExtraEU Trade'!K44),"")</f>
        <v>20771</v>
      </c>
      <c r="H1090" s="1265" t="str">
        <f>IF('EU1 ExtraEU Trade'!S44="","",'EU1 ExtraEU Trade'!S44)</f>
        <v/>
      </c>
    </row>
    <row r="1091" spans="1:8" x14ac:dyDescent="0.2">
      <c r="A1091" s="1267" t="str">
        <f>Cover!$G$25</f>
        <v>NO</v>
      </c>
      <c r="B1091" s="1269" t="s">
        <v>782</v>
      </c>
      <c r="C1091" s="1269">
        <f>Cover!G$27</f>
        <v>2020</v>
      </c>
      <c r="D1091" s="1269" t="s">
        <v>719</v>
      </c>
      <c r="E1091" s="1263" t="s">
        <v>701</v>
      </c>
      <c r="F1091" s="1269" t="s">
        <v>778</v>
      </c>
      <c r="G1091" s="1267">
        <f>IF(ISNUMBER('EU1 ExtraEU Trade'!K45),IF('EU1 ExtraEU Trade'!K45="","",'EU1 ExtraEU Trade'!K45),"")</f>
        <v>25652</v>
      </c>
      <c r="H1091" s="1265" t="str">
        <f>IF('EU1 ExtraEU Trade'!S45="","",'EU1 ExtraEU Trade'!S45)</f>
        <v/>
      </c>
    </row>
    <row r="1092" spans="1:8" x14ac:dyDescent="0.2">
      <c r="A1092" s="1267" t="str">
        <f>Cover!$G$25</f>
        <v>NO</v>
      </c>
      <c r="B1092" s="1269" t="s">
        <v>782</v>
      </c>
      <c r="C1092" s="1269">
        <f>Cover!G$27</f>
        <v>2020</v>
      </c>
      <c r="D1092" s="1269" t="s">
        <v>720</v>
      </c>
      <c r="E1092" s="1263" t="s">
        <v>701</v>
      </c>
      <c r="F1092" s="1269" t="s">
        <v>778</v>
      </c>
      <c r="G1092" s="1267" t="str">
        <f>IF(ISNUMBER('EU1 ExtraEU Trade'!K46),IF('EU1 ExtraEU Trade'!K46="","",'EU1 ExtraEU Trade'!K46),"")</f>
        <v/>
      </c>
      <c r="H1092" s="1265">
        <f>IF('EU1 ExtraEU Trade'!S46="","",'EU1 ExtraEU Trade'!S46)</f>
        <v>6</v>
      </c>
    </row>
    <row r="1093" spans="1:8" x14ac:dyDescent="0.2">
      <c r="A1093" s="1267" t="str">
        <f>Cover!$G$25</f>
        <v>NO</v>
      </c>
      <c r="B1093" s="1269" t="s">
        <v>782</v>
      </c>
      <c r="C1093" s="1269">
        <f>Cover!G$27</f>
        <v>2020</v>
      </c>
      <c r="D1093" s="1269" t="s">
        <v>721</v>
      </c>
      <c r="E1093" s="1263" t="s">
        <v>701</v>
      </c>
      <c r="F1093" s="1269" t="s">
        <v>778</v>
      </c>
      <c r="G1093" s="1267">
        <f>IF(ISNUMBER('EU1 ExtraEU Trade'!K47),IF('EU1 ExtraEU Trade'!K47="","",'EU1 ExtraEU Trade'!K47),"")</f>
        <v>92238</v>
      </c>
      <c r="H1093" s="1265" t="str">
        <f>IF('EU1 ExtraEU Trade'!S47="","",'EU1 ExtraEU Trade'!S47)</f>
        <v/>
      </c>
    </row>
    <row r="1094" spans="1:8" x14ac:dyDescent="0.2">
      <c r="A1094" s="1267" t="str">
        <f>Cover!$G$25</f>
        <v>NO</v>
      </c>
      <c r="B1094" s="1269" t="s">
        <v>782</v>
      </c>
      <c r="C1094" s="1269">
        <f>Cover!G$27</f>
        <v>2020</v>
      </c>
      <c r="D1094" s="1269" t="s">
        <v>722</v>
      </c>
      <c r="E1094" s="1263" t="s">
        <v>701</v>
      </c>
      <c r="F1094" s="1269" t="s">
        <v>778</v>
      </c>
      <c r="G1094" s="1267" t="str">
        <f>IF(ISNUMBER('EU1 ExtraEU Trade'!K48),IF('EU1 ExtraEU Trade'!K48="","",'EU1 ExtraEU Trade'!K48),"")</f>
        <v/>
      </c>
      <c r="H1094" s="1265">
        <f>IF('EU1 ExtraEU Trade'!S48="","",'EU1 ExtraEU Trade'!S48)</f>
        <v>6</v>
      </c>
    </row>
    <row r="1095" spans="1:8" x14ac:dyDescent="0.2">
      <c r="A1095" s="1267" t="str">
        <f>Cover!$G$25</f>
        <v>NO</v>
      </c>
      <c r="B1095" s="1269" t="s">
        <v>782</v>
      </c>
      <c r="C1095" s="1269">
        <f>Cover!G$27</f>
        <v>2020</v>
      </c>
      <c r="D1095" s="1269" t="s">
        <v>723</v>
      </c>
      <c r="E1095" s="1263" t="s">
        <v>701</v>
      </c>
      <c r="F1095" s="1269" t="s">
        <v>778</v>
      </c>
      <c r="G1095" s="1267" t="str">
        <f>IF(ISNUMBER('EU1 ExtraEU Trade'!K49),IF('EU1 ExtraEU Trade'!K49="","",'EU1 ExtraEU Trade'!K49),"")</f>
        <v/>
      </c>
      <c r="H1095" s="1265">
        <f>IF('EU1 ExtraEU Trade'!S49="","",'EU1 ExtraEU Trade'!S49)</f>
        <v>6</v>
      </c>
    </row>
    <row r="1096" spans="1:8" x14ac:dyDescent="0.2">
      <c r="A1096" s="1267" t="str">
        <f>Cover!$G$25</f>
        <v>NO</v>
      </c>
      <c r="B1096" s="1269" t="s">
        <v>782</v>
      </c>
      <c r="C1096" s="1269">
        <f>Cover!G$27</f>
        <v>2020</v>
      </c>
      <c r="D1096" s="1269" t="s">
        <v>724</v>
      </c>
      <c r="E1096" s="1263" t="s">
        <v>701</v>
      </c>
      <c r="F1096" s="1269" t="s">
        <v>778</v>
      </c>
      <c r="G1096" s="1267" t="str">
        <f>IF(ISNUMBER('EU1 ExtraEU Trade'!K50),IF('EU1 ExtraEU Trade'!K50="","",'EU1 ExtraEU Trade'!K50),"")</f>
        <v/>
      </c>
      <c r="H1096" s="1265">
        <f>IF('EU1 ExtraEU Trade'!S50="","",'EU1 ExtraEU Trade'!S50)</f>
        <v>6</v>
      </c>
    </row>
    <row r="1097" spans="1:8" x14ac:dyDescent="0.2">
      <c r="A1097" s="1267" t="str">
        <f>Cover!$G$25</f>
        <v>NO</v>
      </c>
      <c r="B1097" s="1269" t="s">
        <v>782</v>
      </c>
      <c r="C1097" s="1269">
        <f>Cover!G$27</f>
        <v>2020</v>
      </c>
      <c r="D1097" s="1269" t="s">
        <v>725</v>
      </c>
      <c r="E1097" s="1263" t="s">
        <v>701</v>
      </c>
      <c r="F1097" s="1269" t="s">
        <v>778</v>
      </c>
      <c r="G1097" s="1267">
        <f>IF(ISNUMBER('EU1 ExtraEU Trade'!K51),IF('EU1 ExtraEU Trade'!K51="","",'EU1 ExtraEU Trade'!K51),"")</f>
        <v>0</v>
      </c>
      <c r="H1097" s="1265" t="str">
        <f>IF('EU1 ExtraEU Trade'!S51="","",'EU1 ExtraEU Trade'!S51)</f>
        <v/>
      </c>
    </row>
    <row r="1098" spans="1:8" x14ac:dyDescent="0.2">
      <c r="A1098" s="1267" t="str">
        <f>Cover!$G$25</f>
        <v>NO</v>
      </c>
      <c r="B1098" s="1269" t="s">
        <v>782</v>
      </c>
      <c r="C1098" s="1269">
        <f>Cover!G$27</f>
        <v>2020</v>
      </c>
      <c r="D1098" s="1269" t="s">
        <v>726</v>
      </c>
      <c r="E1098" s="1263" t="s">
        <v>701</v>
      </c>
      <c r="F1098" s="1269" t="s">
        <v>778</v>
      </c>
      <c r="G1098" s="1267">
        <f>IF(ISNUMBER('EU1 ExtraEU Trade'!K52),IF('EU1 ExtraEU Trade'!K52="","",'EU1 ExtraEU Trade'!K52),"")</f>
        <v>586801</v>
      </c>
      <c r="H1098" s="1265" t="str">
        <f>IF('EU1 ExtraEU Trade'!S52="","",'EU1 ExtraEU Trade'!S52)</f>
        <v/>
      </c>
    </row>
    <row r="1099" spans="1:8" x14ac:dyDescent="0.2">
      <c r="A1099" s="1267" t="str">
        <f>Cover!$G$25</f>
        <v>NO</v>
      </c>
      <c r="B1099" s="1269" t="s">
        <v>782</v>
      </c>
      <c r="C1099" s="1269">
        <f>Cover!G$27</f>
        <v>2020</v>
      </c>
      <c r="D1099" s="1269" t="s">
        <v>727</v>
      </c>
      <c r="E1099" s="1263" t="s">
        <v>701</v>
      </c>
      <c r="F1099" s="1269" t="s">
        <v>778</v>
      </c>
      <c r="G1099" s="1267">
        <f>IF(ISNUMBER('EU1 ExtraEU Trade'!K53),IF('EU1 ExtraEU Trade'!K53="","",'EU1 ExtraEU Trade'!K53),"")</f>
        <v>336</v>
      </c>
      <c r="H1099" s="1265" t="str">
        <f>IF('EU1 ExtraEU Trade'!S53="","",'EU1 ExtraEU Trade'!S53)</f>
        <v/>
      </c>
    </row>
    <row r="1100" spans="1:8" x14ac:dyDescent="0.2">
      <c r="A1100" s="1267" t="str">
        <f>Cover!$G$25</f>
        <v>NO</v>
      </c>
      <c r="B1100" s="1269" t="s">
        <v>782</v>
      </c>
      <c r="C1100" s="1269">
        <f>Cover!G$27</f>
        <v>2020</v>
      </c>
      <c r="D1100" s="1269" t="s">
        <v>728</v>
      </c>
      <c r="E1100" s="1263" t="s">
        <v>701</v>
      </c>
      <c r="F1100" s="1269" t="s">
        <v>778</v>
      </c>
      <c r="G1100" s="1267">
        <f>IF(ISNUMBER('EU1 ExtraEU Trade'!K54),IF('EU1 ExtraEU Trade'!K54="","",'EU1 ExtraEU Trade'!K54),"")</f>
        <v>0</v>
      </c>
      <c r="H1100" s="1265" t="str">
        <f>IF('EU1 ExtraEU Trade'!S54="","",'EU1 ExtraEU Trade'!S54)</f>
        <v/>
      </c>
    </row>
    <row r="1101" spans="1:8" x14ac:dyDescent="0.2">
      <c r="A1101" s="1267" t="str">
        <f>Cover!$G$25</f>
        <v>NO</v>
      </c>
      <c r="B1101" s="1269" t="s">
        <v>782</v>
      </c>
      <c r="C1101" s="1269">
        <f>Cover!G$27</f>
        <v>2020</v>
      </c>
      <c r="D1101" s="1269" t="s">
        <v>729</v>
      </c>
      <c r="E1101" s="1263" t="s">
        <v>701</v>
      </c>
      <c r="F1101" s="1269" t="s">
        <v>778</v>
      </c>
      <c r="G1101" s="1267">
        <f>IF(ISNUMBER('EU1 ExtraEU Trade'!K55),IF('EU1 ExtraEU Trade'!K55="","",'EU1 ExtraEU Trade'!K55),"")</f>
        <v>336</v>
      </c>
      <c r="H1101" s="1265" t="str">
        <f>IF('EU1 ExtraEU Trade'!S55="","",'EU1 ExtraEU Trade'!S55)</f>
        <v/>
      </c>
    </row>
    <row r="1102" spans="1:8" x14ac:dyDescent="0.2">
      <c r="A1102" s="1267" t="str">
        <f>Cover!$G$25</f>
        <v>NO</v>
      </c>
      <c r="B1102" s="1269" t="s">
        <v>782</v>
      </c>
      <c r="C1102" s="1269">
        <f>Cover!G$27</f>
        <v>2020</v>
      </c>
      <c r="D1102" s="1269" t="s">
        <v>730</v>
      </c>
      <c r="E1102" s="1263" t="s">
        <v>701</v>
      </c>
      <c r="F1102" s="1269" t="s">
        <v>778</v>
      </c>
      <c r="G1102" s="1267">
        <f>IF(ISNUMBER('EU1 ExtraEU Trade'!K56),IF('EU1 ExtraEU Trade'!K56="","",'EU1 ExtraEU Trade'!K56),"")</f>
        <v>77958</v>
      </c>
      <c r="H1102" s="1265" t="str">
        <f>IF('EU1 ExtraEU Trade'!S56="","",'EU1 ExtraEU Trade'!S56)</f>
        <v/>
      </c>
    </row>
    <row r="1103" spans="1:8" x14ac:dyDescent="0.2">
      <c r="A1103" s="1267" t="str">
        <f>Cover!$G$25</f>
        <v>NO</v>
      </c>
      <c r="B1103" s="1269" t="s">
        <v>782</v>
      </c>
      <c r="C1103" s="1269">
        <f>Cover!G$27</f>
        <v>2020</v>
      </c>
      <c r="D1103" s="1269" t="s">
        <v>731</v>
      </c>
      <c r="E1103" s="1263" t="s">
        <v>701</v>
      </c>
      <c r="F1103" s="1269" t="s">
        <v>778</v>
      </c>
      <c r="G1103" s="1267" t="str">
        <f>IF(ISNUMBER('EU1 ExtraEU Trade'!K57),IF('EU1 ExtraEU Trade'!K57="","",'EU1 ExtraEU Trade'!K57),"")</f>
        <v/>
      </c>
      <c r="H1103" s="1265">
        <f>IF('EU1 ExtraEU Trade'!S57="","",'EU1 ExtraEU Trade'!S57)</f>
        <v>6</v>
      </c>
    </row>
    <row r="1104" spans="1:8" x14ac:dyDescent="0.2">
      <c r="A1104" s="1267" t="str">
        <f>Cover!$G$25</f>
        <v>NO</v>
      </c>
      <c r="B1104" s="1269" t="s">
        <v>782</v>
      </c>
      <c r="C1104" s="1269">
        <f>Cover!G$27</f>
        <v>2020</v>
      </c>
      <c r="D1104" s="1269" t="s">
        <v>732</v>
      </c>
      <c r="E1104" s="1263" t="s">
        <v>701</v>
      </c>
      <c r="F1104" s="1269" t="s">
        <v>778</v>
      </c>
      <c r="G1104" s="1267" t="str">
        <f>IF(ISNUMBER('EU1 ExtraEU Trade'!K58),IF('EU1 ExtraEU Trade'!K58="","",'EU1 ExtraEU Trade'!K58),"")</f>
        <v/>
      </c>
      <c r="H1104" s="1265">
        <f>IF('EU1 ExtraEU Trade'!S58="","",'EU1 ExtraEU Trade'!S58)</f>
        <v>6</v>
      </c>
    </row>
    <row r="1105" spans="1:8" x14ac:dyDescent="0.2">
      <c r="A1105" s="1267" t="str">
        <f>Cover!$G$25</f>
        <v>NO</v>
      </c>
      <c r="B1105" s="1269" t="s">
        <v>782</v>
      </c>
      <c r="C1105" s="1269">
        <f>Cover!G$27</f>
        <v>2020</v>
      </c>
      <c r="D1105" s="1269" t="s">
        <v>733</v>
      </c>
      <c r="E1105" s="1263" t="s">
        <v>701</v>
      </c>
      <c r="F1105" s="1269" t="s">
        <v>778</v>
      </c>
      <c r="G1105" s="1267" t="str">
        <f>IF(ISNUMBER('EU1 ExtraEU Trade'!K59),IF('EU1 ExtraEU Trade'!K59="","",'EU1 ExtraEU Trade'!K59),"")</f>
        <v/>
      </c>
      <c r="H1105" s="1265">
        <f>IF('EU1 ExtraEU Trade'!S59="","",'EU1 ExtraEU Trade'!S59)</f>
        <v>6</v>
      </c>
    </row>
    <row r="1106" spans="1:8" x14ac:dyDescent="0.2">
      <c r="A1106" s="1267" t="str">
        <f>Cover!$G$25</f>
        <v>NO</v>
      </c>
      <c r="B1106" s="1269" t="s">
        <v>782</v>
      </c>
      <c r="C1106" s="1269">
        <f>Cover!G$27</f>
        <v>2020</v>
      </c>
      <c r="D1106" s="1269" t="s">
        <v>734</v>
      </c>
      <c r="E1106" s="1263" t="s">
        <v>701</v>
      </c>
      <c r="F1106" s="1269" t="s">
        <v>778</v>
      </c>
      <c r="G1106" s="1267" t="str">
        <f>IF(ISNUMBER('EU1 ExtraEU Trade'!K60),IF('EU1 ExtraEU Trade'!K60="","",'EU1 ExtraEU Trade'!K60),"")</f>
        <v/>
      </c>
      <c r="H1106" s="1265">
        <f>IF('EU1 ExtraEU Trade'!S60="","",'EU1 ExtraEU Trade'!S60)</f>
        <v>6</v>
      </c>
    </row>
    <row r="1107" spans="1:8" x14ac:dyDescent="0.2">
      <c r="A1107" s="1267" t="str">
        <f>Cover!$G$25</f>
        <v>NO</v>
      </c>
      <c r="B1107" s="1269" t="s">
        <v>782</v>
      </c>
      <c r="C1107" s="1269">
        <f>Cover!G$27</f>
        <v>2020</v>
      </c>
      <c r="D1107" s="1269" t="s">
        <v>735</v>
      </c>
      <c r="E1107" s="1263" t="s">
        <v>701</v>
      </c>
      <c r="F1107" s="1269" t="s">
        <v>778</v>
      </c>
      <c r="G1107" s="1267">
        <f>IF(ISNUMBER('EU1 ExtraEU Trade'!K61),IF('EU1 ExtraEU Trade'!K61="","",'EU1 ExtraEU Trade'!K61),"")</f>
        <v>65</v>
      </c>
      <c r="H1107" s="1265" t="str">
        <f>IF('EU1 ExtraEU Trade'!S61="","",'EU1 ExtraEU Trade'!S61)</f>
        <v/>
      </c>
    </row>
    <row r="1108" spans="1:8" x14ac:dyDescent="0.2">
      <c r="A1108" s="1267" t="str">
        <f>Cover!$G$25</f>
        <v>NO</v>
      </c>
      <c r="B1108" s="1269" t="s">
        <v>782</v>
      </c>
      <c r="C1108" s="1269">
        <f>Cover!G$27</f>
        <v>2020</v>
      </c>
      <c r="D1108" s="1269" t="s">
        <v>736</v>
      </c>
      <c r="E1108" s="1263" t="s">
        <v>701</v>
      </c>
      <c r="F1108" s="1269" t="s">
        <v>778</v>
      </c>
      <c r="G1108" s="1267">
        <f>IF(ISNUMBER('EU1 ExtraEU Trade'!K62),IF('EU1 ExtraEU Trade'!K62="","",'EU1 ExtraEU Trade'!K62),"")</f>
        <v>297</v>
      </c>
      <c r="H1108" s="1265" t="str">
        <f>IF('EU1 ExtraEU Trade'!S62="","",'EU1 ExtraEU Trade'!S62)</f>
        <v/>
      </c>
    </row>
    <row r="1109" spans="1:8" x14ac:dyDescent="0.2">
      <c r="A1109" s="1267" t="str">
        <f>Cover!$G$25</f>
        <v>NO</v>
      </c>
      <c r="B1109" s="1269" t="s">
        <v>782</v>
      </c>
      <c r="C1109" s="1269">
        <f>Cover!G$27</f>
        <v>2020</v>
      </c>
      <c r="D1109" s="1269" t="s">
        <v>737</v>
      </c>
      <c r="E1109" s="1263" t="s">
        <v>701</v>
      </c>
      <c r="F1109" s="1269" t="s">
        <v>778</v>
      </c>
      <c r="G1109" s="1267">
        <f>IF(ISNUMBER('EU1 ExtraEU Trade'!K63),IF('EU1 ExtraEU Trade'!K63="","",'EU1 ExtraEU Trade'!K63),"")</f>
        <v>74</v>
      </c>
      <c r="H1109" s="1265" t="str">
        <f>IF('EU1 ExtraEU Trade'!S63="","",'EU1 ExtraEU Trade'!S63)</f>
        <v/>
      </c>
    </row>
    <row r="1110" spans="1:8" x14ac:dyDescent="0.2">
      <c r="A1110" s="1267" t="str">
        <f>Cover!$G$25</f>
        <v>NO</v>
      </c>
      <c r="B1110" s="1269" t="s">
        <v>782</v>
      </c>
      <c r="C1110" s="1269">
        <f>Cover!G$27</f>
        <v>2020</v>
      </c>
      <c r="D1110" s="1269" t="s">
        <v>738</v>
      </c>
      <c r="E1110" s="1263" t="s">
        <v>701</v>
      </c>
      <c r="F1110" s="1269" t="s">
        <v>778</v>
      </c>
      <c r="G1110" s="1267">
        <f>IF(ISNUMBER('EU1 ExtraEU Trade'!K64),IF('EU1 ExtraEU Trade'!K64="","",'EU1 ExtraEU Trade'!K64),"")</f>
        <v>387722</v>
      </c>
      <c r="H1110" s="1265" t="str">
        <f>IF('EU1 ExtraEU Trade'!S64="","",'EU1 ExtraEU Trade'!S64)</f>
        <v/>
      </c>
    </row>
    <row r="1111" spans="1:8" x14ac:dyDescent="0.2">
      <c r="A1111" s="1267" t="str">
        <f>Cover!$G$25</f>
        <v>NO</v>
      </c>
      <c r="B1111" s="1269" t="s">
        <v>782</v>
      </c>
      <c r="C1111" s="1269">
        <f>Cover!G$27</f>
        <v>2020</v>
      </c>
      <c r="D1111" s="1269" t="s">
        <v>739</v>
      </c>
      <c r="E1111" s="1263" t="s">
        <v>701</v>
      </c>
      <c r="F1111" s="1269" t="s">
        <v>778</v>
      </c>
      <c r="G1111" s="1267">
        <f>IF(ISNUMBER('EU1 ExtraEU Trade'!K65),IF('EU1 ExtraEU Trade'!K65="","",'EU1 ExtraEU Trade'!K65),"")</f>
        <v>16669</v>
      </c>
      <c r="H1111" s="1265" t="str">
        <f>IF('EU1 ExtraEU Trade'!S65="","",'EU1 ExtraEU Trade'!S65)</f>
        <v/>
      </c>
    </row>
    <row r="1112" spans="1:8" x14ac:dyDescent="0.2">
      <c r="A1112" s="1267" t="str">
        <f>Cover!$G$25</f>
        <v>NO</v>
      </c>
      <c r="B1112" s="1269" t="s">
        <v>782</v>
      </c>
      <c r="C1112" s="1269">
        <f>Cover!G$27</f>
        <v>2020</v>
      </c>
      <c r="D1112" s="1269" t="s">
        <v>740</v>
      </c>
      <c r="E1112" s="1263" t="s">
        <v>701</v>
      </c>
      <c r="F1112" s="1269" t="s">
        <v>778</v>
      </c>
      <c r="G1112" s="1267">
        <f>IF(ISNUMBER('EU1 ExtraEU Trade'!K66),IF('EU1 ExtraEU Trade'!K66="","",'EU1 ExtraEU Trade'!K66),"")</f>
        <v>1413</v>
      </c>
      <c r="H1112" s="1265" t="str">
        <f>IF('EU1 ExtraEU Trade'!S66="","",'EU1 ExtraEU Trade'!S66)</f>
        <v/>
      </c>
    </row>
    <row r="1113" spans="1:8" x14ac:dyDescent="0.2">
      <c r="A1113" s="1267" t="str">
        <f>Cover!$G$25</f>
        <v>NO</v>
      </c>
      <c r="B1113" s="1269" t="s">
        <v>782</v>
      </c>
      <c r="C1113" s="1269">
        <f>Cover!G$27</f>
        <v>2020</v>
      </c>
      <c r="D1113" s="1269" t="s">
        <v>741</v>
      </c>
      <c r="E1113" s="1263" t="s">
        <v>701</v>
      </c>
      <c r="F1113" s="1269" t="s">
        <v>778</v>
      </c>
      <c r="G1113" s="1267">
        <f>IF(ISNUMBER('EU1 ExtraEU Trade'!K67),IF('EU1 ExtraEU Trade'!K67="","",'EU1 ExtraEU Trade'!K67),"")</f>
        <v>358603</v>
      </c>
      <c r="H1113" s="1265" t="str">
        <f>IF('EU1 ExtraEU Trade'!S67="","",'EU1 ExtraEU Trade'!S67)</f>
        <v/>
      </c>
    </row>
    <row r="1114" spans="1:8" x14ac:dyDescent="0.2">
      <c r="A1114" s="1267" t="str">
        <f>Cover!$G$25</f>
        <v>NO</v>
      </c>
      <c r="B1114" s="1269" t="s">
        <v>782</v>
      </c>
      <c r="C1114" s="1269">
        <f>Cover!G$27</f>
        <v>2020</v>
      </c>
      <c r="D1114" s="1269" t="s">
        <v>742</v>
      </c>
      <c r="E1114" s="1263" t="s">
        <v>701</v>
      </c>
      <c r="F1114" s="1269" t="s">
        <v>778</v>
      </c>
      <c r="G1114" s="1267">
        <f>IF(ISNUMBER('EU1 ExtraEU Trade'!K68),IF('EU1 ExtraEU Trade'!K68="","",'EU1 ExtraEU Trade'!K68),"")</f>
        <v>11037</v>
      </c>
      <c r="H1114" s="1265" t="str">
        <f>IF('EU1 ExtraEU Trade'!S68="","",'EU1 ExtraEU Trade'!S68)</f>
        <v/>
      </c>
    </row>
    <row r="1115" spans="1:8" x14ac:dyDescent="0.2">
      <c r="A1115" s="1267" t="str">
        <f>Cover!$G$25</f>
        <v>NO</v>
      </c>
      <c r="B1115" s="1269" t="s">
        <v>782</v>
      </c>
      <c r="C1115" s="1269">
        <f>Cover!G$27</f>
        <v>2020</v>
      </c>
      <c r="D1115" s="1269" t="s">
        <v>743</v>
      </c>
      <c r="E1115" s="1263" t="s">
        <v>701</v>
      </c>
      <c r="F1115" s="1269" t="s">
        <v>778</v>
      </c>
      <c r="G1115" s="1267">
        <f>IF(ISNUMBER('EU1 ExtraEU Trade'!K69),IF('EU1 ExtraEU Trade'!K69="","",'EU1 ExtraEU Trade'!K69),"")</f>
        <v>199</v>
      </c>
      <c r="H1115" s="1265" t="str">
        <f>IF('EU1 ExtraEU Trade'!S69="","",'EU1 ExtraEU Trade'!S69)</f>
        <v/>
      </c>
    </row>
    <row r="1116" spans="1:8" x14ac:dyDescent="0.2">
      <c r="A1116" s="1267" t="str">
        <f>Cover!$G$25</f>
        <v>NO</v>
      </c>
      <c r="B1116" s="1269" t="s">
        <v>744</v>
      </c>
      <c r="C1116" s="1269">
        <f>Cover!G$27-1</f>
        <v>2019</v>
      </c>
      <c r="D1116" s="1269" t="s">
        <v>760</v>
      </c>
      <c r="E1116" s="1263" t="s">
        <v>701</v>
      </c>
      <c r="F1116" s="1269" t="s">
        <v>778</v>
      </c>
      <c r="G1116" s="1267">
        <f>IF(ISNUMBER('JQ3 Secondary PP Trade'!C15),IF('JQ3 Secondary PP Trade'!C15="","",'JQ3 Secondary PP Trade'!C15),"")</f>
        <v>19778995</v>
      </c>
      <c r="H1116" s="1269" t="str">
        <f>IF('JQ3 Secondary PP Trade'!G15="","",'JQ3 Secondary PP Trade'!G15)</f>
        <v/>
      </c>
    </row>
    <row r="1117" spans="1:8" x14ac:dyDescent="0.2">
      <c r="A1117" s="1267" t="str">
        <f>Cover!$G$25</f>
        <v>NO</v>
      </c>
      <c r="B1117" s="1269" t="s">
        <v>744</v>
      </c>
      <c r="C1117" s="1269">
        <f>Cover!G$27-1</f>
        <v>2019</v>
      </c>
      <c r="D1117" s="1269" t="s">
        <v>761</v>
      </c>
      <c r="E1117" s="1263" t="s">
        <v>701</v>
      </c>
      <c r="F1117" s="1269" t="s">
        <v>778</v>
      </c>
      <c r="G1117" s="1267">
        <f>IF(ISNUMBER('JQ3 Secondary PP Trade'!C16),IF('JQ3 Secondary PP Trade'!C16="","",'JQ3 Secondary PP Trade'!C16),"")</f>
        <v>1028617</v>
      </c>
      <c r="H1117" s="1269" t="str">
        <f>IF('JQ3 Secondary PP Trade'!G16="","",'JQ3 Secondary PP Trade'!G16)</f>
        <v/>
      </c>
    </row>
    <row r="1118" spans="1:8" x14ac:dyDescent="0.2">
      <c r="A1118" s="1267" t="str">
        <f>Cover!$G$25</f>
        <v>NO</v>
      </c>
      <c r="B1118" s="1269" t="s">
        <v>744</v>
      </c>
      <c r="C1118" s="1269">
        <f>Cover!G$27-1</f>
        <v>2019</v>
      </c>
      <c r="D1118" s="1269" t="s">
        <v>761</v>
      </c>
      <c r="E1118" s="1263" t="s">
        <v>745</v>
      </c>
      <c r="F1118" s="1269" t="s">
        <v>778</v>
      </c>
      <c r="G1118" s="1267">
        <f>IF(ISNUMBER('JQ3 Secondary PP Trade'!C17),IF('JQ3 Secondary PP Trade'!C17="","",'JQ3 Secondary PP Trade'!C17),"")</f>
        <v>815908</v>
      </c>
      <c r="H1118" s="1269" t="str">
        <f>IF('JQ3 Secondary PP Trade'!G17="","",'JQ3 Secondary PP Trade'!G17)</f>
        <v/>
      </c>
    </row>
    <row r="1119" spans="1:8" x14ac:dyDescent="0.2">
      <c r="A1119" s="1267" t="str">
        <f>Cover!$G$25</f>
        <v>NO</v>
      </c>
      <c r="B1119" s="1269" t="s">
        <v>744</v>
      </c>
      <c r="C1119" s="1269">
        <f>Cover!G$27-1</f>
        <v>2019</v>
      </c>
      <c r="D1119" s="1269" t="s">
        <v>761</v>
      </c>
      <c r="E1119" s="1263" t="s">
        <v>749</v>
      </c>
      <c r="F1119" s="1269" t="s">
        <v>778</v>
      </c>
      <c r="G1119" s="1267">
        <f>IF(ISNUMBER('JQ3 Secondary PP Trade'!C18),IF('JQ3 Secondary PP Trade'!C18="","",'JQ3 Secondary PP Trade'!C18),"")</f>
        <v>212709</v>
      </c>
      <c r="H1119" s="1269" t="str">
        <f>IF('JQ3 Secondary PP Trade'!G18="","",'JQ3 Secondary PP Trade'!G18)</f>
        <v/>
      </c>
    </row>
    <row r="1120" spans="1:8" x14ac:dyDescent="0.2">
      <c r="A1120" s="1267" t="str">
        <f>Cover!$G$25</f>
        <v>NO</v>
      </c>
      <c r="B1120" s="1269" t="s">
        <v>744</v>
      </c>
      <c r="C1120" s="1269">
        <f>Cover!G$27-1</f>
        <v>2019</v>
      </c>
      <c r="D1120" s="1269" t="s">
        <v>761</v>
      </c>
      <c r="E1120" s="1263" t="s">
        <v>758</v>
      </c>
      <c r="F1120" s="1269" t="s">
        <v>778</v>
      </c>
      <c r="G1120" s="1267">
        <f>IF(ISNUMBER('JQ3 Secondary PP Trade'!C19),IF('JQ3 Secondary PP Trade'!C19="","",'JQ3 Secondary PP Trade'!C19),"")</f>
        <v>5855</v>
      </c>
      <c r="H1120" s="1269" t="str">
        <f>IF('JQ3 Secondary PP Trade'!G19="","",'JQ3 Secondary PP Trade'!G19)</f>
        <v/>
      </c>
    </row>
    <row r="1121" spans="1:8" x14ac:dyDescent="0.2">
      <c r="A1121" s="1267" t="str">
        <f>Cover!$G$25</f>
        <v>NO</v>
      </c>
      <c r="B1121" s="1269" t="s">
        <v>744</v>
      </c>
      <c r="C1121" s="1269">
        <f>Cover!G$27-1</f>
        <v>2019</v>
      </c>
      <c r="D1121" s="1269" t="s">
        <v>762</v>
      </c>
      <c r="E1121" s="1263" t="s">
        <v>701</v>
      </c>
      <c r="F1121" s="1269" t="s">
        <v>778</v>
      </c>
      <c r="G1121" s="1267">
        <f>IF(ISNUMBER('JQ3 Secondary PP Trade'!C20),IF('JQ3 Secondary PP Trade'!C20="","",'JQ3 Secondary PP Trade'!C20),"")</f>
        <v>557984</v>
      </c>
      <c r="H1121" s="1269" t="str">
        <f>IF('JQ3 Secondary PP Trade'!G20="","",'JQ3 Secondary PP Trade'!G20)</f>
        <v/>
      </c>
    </row>
    <row r="1122" spans="1:8" x14ac:dyDescent="0.2">
      <c r="A1122" s="1267" t="str">
        <f>Cover!$G$25</f>
        <v>NO</v>
      </c>
      <c r="B1122" s="1269" t="s">
        <v>744</v>
      </c>
      <c r="C1122" s="1269">
        <f>Cover!G$27-1</f>
        <v>2019</v>
      </c>
      <c r="D1122" s="1269" t="s">
        <v>763</v>
      </c>
      <c r="E1122" s="1263" t="s">
        <v>701</v>
      </c>
      <c r="F1122" s="1269" t="s">
        <v>778</v>
      </c>
      <c r="G1122" s="1267">
        <f>IF(ISNUMBER('JQ3 Secondary PP Trade'!C21),IF('JQ3 Secondary PP Trade'!C21="","",'JQ3 Secondary PP Trade'!C21),"")</f>
        <v>250035</v>
      </c>
      <c r="H1122" s="1269" t="str">
        <f>IF('JQ3 Secondary PP Trade'!G21="","",'JQ3 Secondary PP Trade'!G21)</f>
        <v/>
      </c>
    </row>
    <row r="1123" spans="1:8" x14ac:dyDescent="0.2">
      <c r="A1123" s="1267" t="str">
        <f>Cover!$G$25</f>
        <v>NO</v>
      </c>
      <c r="B1123" s="1269" t="s">
        <v>744</v>
      </c>
      <c r="C1123" s="1269">
        <f>Cover!G$27-1</f>
        <v>2019</v>
      </c>
      <c r="D1123" s="1269" t="s">
        <v>764</v>
      </c>
      <c r="E1123" s="1263" t="s">
        <v>701</v>
      </c>
      <c r="F1123" s="1269" t="s">
        <v>778</v>
      </c>
      <c r="G1123" s="1267">
        <f>IF(ISNUMBER('JQ3 Secondary PP Trade'!C22),IF('JQ3 Secondary PP Trade'!C22="","",'JQ3 Secondary PP Trade'!C22),"")</f>
        <v>7221526</v>
      </c>
      <c r="H1123" s="1269" t="str">
        <f>IF('JQ3 Secondary PP Trade'!G22="","",'JQ3 Secondary PP Trade'!G22)</f>
        <v/>
      </c>
    </row>
    <row r="1124" spans="1:8" x14ac:dyDescent="0.2">
      <c r="A1124" s="1267" t="str">
        <f>Cover!$G$25</f>
        <v>NO</v>
      </c>
      <c r="B1124" s="1269" t="s">
        <v>744</v>
      </c>
      <c r="C1124" s="1269">
        <f>Cover!G$27-1</f>
        <v>2019</v>
      </c>
      <c r="D1124" s="1269" t="s">
        <v>765</v>
      </c>
      <c r="E1124" s="1263" t="s">
        <v>701</v>
      </c>
      <c r="F1124" s="1269" t="s">
        <v>778</v>
      </c>
      <c r="G1124" s="1267">
        <f>IF(ISNUMBER('JQ3 Secondary PP Trade'!C23),IF('JQ3 Secondary PP Trade'!C23="","",'JQ3 Secondary PP Trade'!C23),"")</f>
        <v>7533227</v>
      </c>
      <c r="H1124" s="1269" t="str">
        <f>IF('JQ3 Secondary PP Trade'!G23="","",'JQ3 Secondary PP Trade'!G23)</f>
        <v/>
      </c>
    </row>
    <row r="1125" spans="1:8" x14ac:dyDescent="0.2">
      <c r="A1125" s="1267" t="str">
        <f>Cover!$G$25</f>
        <v>NO</v>
      </c>
      <c r="B1125" s="1269" t="s">
        <v>744</v>
      </c>
      <c r="C1125" s="1269">
        <f>Cover!G$27-1</f>
        <v>2019</v>
      </c>
      <c r="D1125" s="1269" t="s">
        <v>766</v>
      </c>
      <c r="E1125" s="1263" t="s">
        <v>701</v>
      </c>
      <c r="F1125" s="1269" t="s">
        <v>778</v>
      </c>
      <c r="G1125" s="1267">
        <f>IF(ISNUMBER('JQ3 Secondary PP Trade'!C24),IF('JQ3 Secondary PP Trade'!C24="","",'JQ3 Secondary PP Trade'!C24),"")</f>
        <v>2928883</v>
      </c>
      <c r="H1125" s="1269" t="str">
        <f>IF('JQ3 Secondary PP Trade'!G24="","",'JQ3 Secondary PP Trade'!G24)</f>
        <v/>
      </c>
    </row>
    <row r="1126" spans="1:8" x14ac:dyDescent="0.2">
      <c r="A1126" s="1267" t="str">
        <f>Cover!$G$25</f>
        <v>NO</v>
      </c>
      <c r="B1126" s="1269" t="s">
        <v>744</v>
      </c>
      <c r="C1126" s="1269">
        <f>Cover!G$27-1</f>
        <v>2019</v>
      </c>
      <c r="D1126" s="1269" t="s">
        <v>767</v>
      </c>
      <c r="E1126" s="1263" t="s">
        <v>701</v>
      </c>
      <c r="F1126" s="1269" t="s">
        <v>778</v>
      </c>
      <c r="G1126" s="1267">
        <f>IF(ISNUMBER('JQ3 Secondary PP Trade'!C25),IF('JQ3 Secondary PP Trade'!C25="","",'JQ3 Secondary PP Trade'!C25),"")</f>
        <v>258723</v>
      </c>
      <c r="H1126" s="1269" t="str">
        <f>IF('JQ3 Secondary PP Trade'!G25="","",'JQ3 Secondary PP Trade'!G25)</f>
        <v/>
      </c>
    </row>
    <row r="1127" spans="1:8" x14ac:dyDescent="0.2">
      <c r="A1127" s="1267" t="str">
        <f>Cover!$G$25</f>
        <v>NO</v>
      </c>
      <c r="B1127" s="1269" t="s">
        <v>744</v>
      </c>
      <c r="C1127" s="1269">
        <f>Cover!G$27-1</f>
        <v>2019</v>
      </c>
      <c r="D1127" s="1269" t="s">
        <v>768</v>
      </c>
      <c r="E1127" s="1263" t="s">
        <v>701</v>
      </c>
      <c r="F1127" s="1269" t="s">
        <v>778</v>
      </c>
      <c r="G1127" s="1267">
        <f>IF(ISNUMBER('JQ3 Secondary PP Trade'!C26),IF('JQ3 Secondary PP Trade'!C26="","",'JQ3 Secondary PP Trade'!C26),"")</f>
        <v>4807152</v>
      </c>
      <c r="H1127" s="1269" t="str">
        <f>IF('JQ3 Secondary PP Trade'!G26="","",'JQ3 Secondary PP Trade'!G26)</f>
        <v/>
      </c>
    </row>
    <row r="1128" spans="1:8" x14ac:dyDescent="0.2">
      <c r="A1128" s="1267" t="str">
        <f>Cover!$G$25</f>
        <v>NO</v>
      </c>
      <c r="B1128" s="1269" t="s">
        <v>744</v>
      </c>
      <c r="C1128" s="1269">
        <f>Cover!G$27-1</f>
        <v>2019</v>
      </c>
      <c r="D1128" s="1269" t="s">
        <v>769</v>
      </c>
      <c r="E1128" s="1263" t="s">
        <v>701</v>
      </c>
      <c r="F1128" s="1269" t="s">
        <v>778</v>
      </c>
      <c r="G1128" s="1267">
        <f>IF(ISNUMBER('JQ3 Secondary PP Trade'!C27),IF('JQ3 Secondary PP Trade'!C27="","",'JQ3 Secondary PP Trade'!C27),"")</f>
        <v>66407</v>
      </c>
      <c r="H1128" s="1269" t="str">
        <f>IF('JQ3 Secondary PP Trade'!G27="","",'JQ3 Secondary PP Trade'!G27)</f>
        <v/>
      </c>
    </row>
    <row r="1129" spans="1:8" x14ac:dyDescent="0.2">
      <c r="A1129" s="1267" t="str">
        <f>Cover!$G$25</f>
        <v>NO</v>
      </c>
      <c r="B1129" s="1269" t="s">
        <v>744</v>
      </c>
      <c r="C1129" s="1269">
        <f>Cover!G$27-1</f>
        <v>2019</v>
      </c>
      <c r="D1129" s="1269" t="s">
        <v>770</v>
      </c>
      <c r="E1129" s="1263" t="s">
        <v>701</v>
      </c>
      <c r="F1129" s="1269" t="s">
        <v>778</v>
      </c>
      <c r="G1129" s="1267">
        <f>IF(ISNUMBER('JQ3 Secondary PP Trade'!C28),IF('JQ3 Secondary PP Trade'!C28="","",'JQ3 Secondary PP Trade'!C28),"")</f>
        <v>347574</v>
      </c>
      <c r="H1129" s="1269" t="str">
        <f>IF('JQ3 Secondary PP Trade'!G28="","",'JQ3 Secondary PP Trade'!G28)</f>
        <v/>
      </c>
    </row>
    <row r="1130" spans="1:8" x14ac:dyDescent="0.2">
      <c r="A1130" s="1267" t="str">
        <f>Cover!$G$25</f>
        <v>NO</v>
      </c>
      <c r="B1130" s="1269" t="s">
        <v>744</v>
      </c>
      <c r="C1130" s="1269">
        <f>Cover!G$27-1</f>
        <v>2019</v>
      </c>
      <c r="D1130" s="1269" t="s">
        <v>771</v>
      </c>
      <c r="E1130" s="1263" t="s">
        <v>701</v>
      </c>
      <c r="F1130" s="1269" t="s">
        <v>778</v>
      </c>
      <c r="G1130" s="1267">
        <f>IF(ISNUMBER('JQ3 Secondary PP Trade'!C29),IF('JQ3 Secondary PP Trade'!C29="","",'JQ3 Secondary PP Trade'!C29),"")</f>
        <v>2147802</v>
      </c>
      <c r="H1130" s="1269" t="str">
        <f>IF('JQ3 Secondary PP Trade'!G29="","",'JQ3 Secondary PP Trade'!G29)</f>
        <v/>
      </c>
    </row>
    <row r="1131" spans="1:8" x14ac:dyDescent="0.2">
      <c r="A1131" s="1267" t="str">
        <f>Cover!$G$25</f>
        <v>NO</v>
      </c>
      <c r="B1131" s="1269" t="s">
        <v>744</v>
      </c>
      <c r="C1131" s="1269">
        <f>Cover!G$27-1</f>
        <v>2019</v>
      </c>
      <c r="D1131" s="1269" t="s">
        <v>772</v>
      </c>
      <c r="E1131" s="1263" t="s">
        <v>701</v>
      </c>
      <c r="F1131" s="1269" t="s">
        <v>778</v>
      </c>
      <c r="G1131" s="1267">
        <f>IF(ISNUMBER('JQ3 Secondary PP Trade'!C30),IF('JQ3 Secondary PP Trade'!C30="","",'JQ3 Secondary PP Trade'!C30),"")</f>
        <v>1511790</v>
      </c>
      <c r="H1131" s="1269" t="str">
        <f>IF('JQ3 Secondary PP Trade'!G30="","",'JQ3 Secondary PP Trade'!G30)</f>
        <v/>
      </c>
    </row>
    <row r="1132" spans="1:8" x14ac:dyDescent="0.2">
      <c r="A1132" s="1267" t="str">
        <f>Cover!$G$25</f>
        <v>NO</v>
      </c>
      <c r="B1132" s="1269" t="s">
        <v>744</v>
      </c>
      <c r="C1132" s="1269">
        <f>Cover!G$27-1</f>
        <v>2019</v>
      </c>
      <c r="D1132" s="1269" t="s">
        <v>773</v>
      </c>
      <c r="E1132" s="1263" t="s">
        <v>701</v>
      </c>
      <c r="F1132" s="1269" t="s">
        <v>778</v>
      </c>
      <c r="G1132" s="1267">
        <f>IF(ISNUMBER('JQ3 Secondary PP Trade'!C31),IF('JQ3 Secondary PP Trade'!C31="","",'JQ3 Secondary PP Trade'!C31),"")</f>
        <v>733579</v>
      </c>
      <c r="H1132" s="1269" t="str">
        <f>IF('JQ3 Secondary PP Trade'!G31="","",'JQ3 Secondary PP Trade'!G31)</f>
        <v/>
      </c>
    </row>
    <row r="1133" spans="1:8" x14ac:dyDescent="0.2">
      <c r="A1133" s="1267" t="str">
        <f>Cover!$G$25</f>
        <v>NO</v>
      </c>
      <c r="B1133" s="1269" t="s">
        <v>744</v>
      </c>
      <c r="C1133" s="1269">
        <f>Cover!G$27-1</f>
        <v>2019</v>
      </c>
      <c r="D1133" s="1269" t="s">
        <v>774</v>
      </c>
      <c r="E1133" s="1263" t="s">
        <v>701</v>
      </c>
      <c r="F1133" s="1269" t="s">
        <v>778</v>
      </c>
      <c r="G1133" s="1267">
        <f>IF(ISNUMBER('JQ3 Secondary PP Trade'!C32),IF('JQ3 Secondary PP Trade'!C32="","",'JQ3 Secondary PP Trade'!C32),"")</f>
        <v>137652</v>
      </c>
      <c r="H1133" s="1269" t="str">
        <f>IF('JQ3 Secondary PP Trade'!G32="","",'JQ3 Secondary PP Trade'!G32)</f>
        <v/>
      </c>
    </row>
    <row r="1134" spans="1:8" x14ac:dyDescent="0.2">
      <c r="A1134" s="1267" t="str">
        <f>Cover!$G$25</f>
        <v>NO</v>
      </c>
      <c r="B1134" s="1269" t="s">
        <v>744</v>
      </c>
      <c r="C1134" s="1269">
        <f>Cover!G$27-1</f>
        <v>2019</v>
      </c>
      <c r="D1134" s="1269" t="s">
        <v>775</v>
      </c>
      <c r="E1134" s="1263" t="s">
        <v>701</v>
      </c>
      <c r="F1134" s="1269" t="s">
        <v>778</v>
      </c>
      <c r="G1134" s="1267">
        <f>IF(ISNUMBER('JQ3 Secondary PP Trade'!C33),IF('JQ3 Secondary PP Trade'!C33="","",'JQ3 Secondary PP Trade'!C33),"")</f>
        <v>111327</v>
      </c>
      <c r="H1134" s="1269" t="str">
        <f>IF('JQ3 Secondary PP Trade'!G33="","",'JQ3 Secondary PP Trade'!G33)</f>
        <v/>
      </c>
    </row>
    <row r="1135" spans="1:8" x14ac:dyDescent="0.2">
      <c r="A1135" s="1267" t="str">
        <f>Cover!$G$25</f>
        <v>NO</v>
      </c>
      <c r="B1135" s="1269" t="s">
        <v>744</v>
      </c>
      <c r="C1135" s="1269">
        <f>Cover!G$27-1</f>
        <v>2019</v>
      </c>
      <c r="D1135" s="1269" t="s">
        <v>776</v>
      </c>
      <c r="E1135" s="1263" t="s">
        <v>701</v>
      </c>
      <c r="F1135" s="1269" t="s">
        <v>778</v>
      </c>
      <c r="G1135" s="1267">
        <f>IF(ISNUMBER('JQ3 Secondary PP Trade'!C34),IF('JQ3 Secondary PP Trade'!C34="","",'JQ3 Secondary PP Trade'!C34),"")</f>
        <v>35787</v>
      </c>
      <c r="H1135" s="1269" t="str">
        <f>IF('JQ3 Secondary PP Trade'!G34="","",'JQ3 Secondary PP Trade'!G34)</f>
        <v/>
      </c>
    </row>
    <row r="1136" spans="1:8" x14ac:dyDescent="0.2">
      <c r="A1136" s="1267" t="str">
        <f>Cover!$G$25</f>
        <v>NO</v>
      </c>
      <c r="B1136" s="1269" t="s">
        <v>744</v>
      </c>
      <c r="C1136" s="1269">
        <f>Cover!G$27</f>
        <v>2020</v>
      </c>
      <c r="D1136" s="1269" t="s">
        <v>760</v>
      </c>
      <c r="E1136" s="1263" t="s">
        <v>701</v>
      </c>
      <c r="F1136" s="1269" t="s">
        <v>778</v>
      </c>
      <c r="G1136" s="1267">
        <f>IF(ISNUMBER('JQ3 Secondary PP Trade'!D15),IF('JQ3 Secondary PP Trade'!D15="","",'JQ3 Secondary PP Trade'!D15),"")</f>
        <v>17323011</v>
      </c>
      <c r="H1136" s="1269" t="str">
        <f>IF('JQ3 Secondary PP Trade'!H15="","",'JQ3 Secondary PP Trade'!H15)</f>
        <v/>
      </c>
    </row>
    <row r="1137" spans="1:8" x14ac:dyDescent="0.2">
      <c r="A1137" s="1267" t="str">
        <f>Cover!$G$25</f>
        <v>NO</v>
      </c>
      <c r="B1137" s="1269" t="s">
        <v>744</v>
      </c>
      <c r="C1137" s="1269">
        <f>Cover!G$27</f>
        <v>2020</v>
      </c>
      <c r="D1137" s="1269" t="s">
        <v>761</v>
      </c>
      <c r="E1137" s="1263" t="s">
        <v>701</v>
      </c>
      <c r="F1137" s="1269" t="s">
        <v>778</v>
      </c>
      <c r="G1137" s="1267">
        <f>IF(ISNUMBER('JQ3 Secondary PP Trade'!D16),IF('JQ3 Secondary PP Trade'!D16="","",'JQ3 Secondary PP Trade'!D16),"")</f>
        <v>1041768</v>
      </c>
      <c r="H1137" s="1269" t="str">
        <f>IF('JQ3 Secondary PP Trade'!H16="","",'JQ3 Secondary PP Trade'!H16)</f>
        <v/>
      </c>
    </row>
    <row r="1138" spans="1:8" x14ac:dyDescent="0.2">
      <c r="A1138" s="1267" t="str">
        <f>Cover!$G$25</f>
        <v>NO</v>
      </c>
      <c r="B1138" s="1269" t="s">
        <v>744</v>
      </c>
      <c r="C1138" s="1269">
        <f>Cover!G$27</f>
        <v>2020</v>
      </c>
      <c r="D1138" s="1269" t="s">
        <v>761</v>
      </c>
      <c r="E1138" s="1263" t="s">
        <v>745</v>
      </c>
      <c r="F1138" s="1269" t="s">
        <v>778</v>
      </c>
      <c r="G1138" s="1267">
        <f>IF(ISNUMBER('JQ3 Secondary PP Trade'!D17),IF('JQ3 Secondary PP Trade'!D17="","",'JQ3 Secondary PP Trade'!D17),"")</f>
        <v>867433</v>
      </c>
      <c r="H1138" s="1269" t="str">
        <f>IF('JQ3 Secondary PP Trade'!H17="","",'JQ3 Secondary PP Trade'!H17)</f>
        <v/>
      </c>
    </row>
    <row r="1139" spans="1:8" x14ac:dyDescent="0.2">
      <c r="A1139" s="1267" t="str">
        <f>Cover!$G$25</f>
        <v>NO</v>
      </c>
      <c r="B1139" s="1269" t="s">
        <v>744</v>
      </c>
      <c r="C1139" s="1269">
        <f>Cover!G$27</f>
        <v>2020</v>
      </c>
      <c r="D1139" s="1269" t="s">
        <v>761</v>
      </c>
      <c r="E1139" s="1263" t="s">
        <v>749</v>
      </c>
      <c r="F1139" s="1269" t="s">
        <v>778</v>
      </c>
      <c r="G1139" s="1267">
        <f>IF(ISNUMBER('JQ3 Secondary PP Trade'!D18),IF('JQ3 Secondary PP Trade'!D18="","",'JQ3 Secondary PP Trade'!D18),"")</f>
        <v>174334</v>
      </c>
      <c r="H1139" s="1269" t="str">
        <f>IF('JQ3 Secondary PP Trade'!H18="","",'JQ3 Secondary PP Trade'!H18)</f>
        <v/>
      </c>
    </row>
    <row r="1140" spans="1:8" x14ac:dyDescent="0.2">
      <c r="A1140" s="1267" t="str">
        <f>Cover!$G$25</f>
        <v>NO</v>
      </c>
      <c r="B1140" s="1269" t="s">
        <v>744</v>
      </c>
      <c r="C1140" s="1269">
        <f>Cover!G$27</f>
        <v>2020</v>
      </c>
      <c r="D1140" s="1269" t="s">
        <v>761</v>
      </c>
      <c r="E1140" s="1263" t="s">
        <v>758</v>
      </c>
      <c r="F1140" s="1269" t="s">
        <v>778</v>
      </c>
      <c r="G1140" s="1267">
        <f>IF(ISNUMBER('JQ3 Secondary PP Trade'!D19),IF('JQ3 Secondary PP Trade'!D19="","",'JQ3 Secondary PP Trade'!D19),"")</f>
        <v>4963</v>
      </c>
      <c r="H1140" s="1269" t="str">
        <f>IF('JQ3 Secondary PP Trade'!H19="","",'JQ3 Secondary PP Trade'!H19)</f>
        <v/>
      </c>
    </row>
    <row r="1141" spans="1:8" x14ac:dyDescent="0.2">
      <c r="A1141" s="1267" t="str">
        <f>Cover!$G$25</f>
        <v>NO</v>
      </c>
      <c r="B1141" s="1269" t="s">
        <v>744</v>
      </c>
      <c r="C1141" s="1269">
        <f>Cover!G$27</f>
        <v>2020</v>
      </c>
      <c r="D1141" s="1269" t="s">
        <v>762</v>
      </c>
      <c r="E1141" s="1263" t="s">
        <v>701</v>
      </c>
      <c r="F1141" s="1269" t="s">
        <v>778</v>
      </c>
      <c r="G1141" s="1267">
        <f>IF(ISNUMBER('JQ3 Secondary PP Trade'!D20),IF('JQ3 Secondary PP Trade'!D20="","",'JQ3 Secondary PP Trade'!D20),"")</f>
        <v>590105</v>
      </c>
      <c r="H1141" s="1269" t="str">
        <f>IF('JQ3 Secondary PP Trade'!H20="","",'JQ3 Secondary PP Trade'!H20)</f>
        <v/>
      </c>
    </row>
    <row r="1142" spans="1:8" x14ac:dyDescent="0.2">
      <c r="A1142" s="1267" t="str">
        <f>Cover!$G$25</f>
        <v>NO</v>
      </c>
      <c r="B1142" s="1269" t="s">
        <v>744</v>
      </c>
      <c r="C1142" s="1269">
        <f>Cover!G$27</f>
        <v>2020</v>
      </c>
      <c r="D1142" s="1269" t="s">
        <v>763</v>
      </c>
      <c r="E1142" s="1263" t="s">
        <v>701</v>
      </c>
      <c r="F1142" s="1269" t="s">
        <v>778</v>
      </c>
      <c r="G1142" s="1267">
        <f>IF(ISNUMBER('JQ3 Secondary PP Trade'!D21),IF('JQ3 Secondary PP Trade'!D21="","",'JQ3 Secondary PP Trade'!D21),"")</f>
        <v>278570</v>
      </c>
      <c r="H1142" s="1269" t="str">
        <f>IF('JQ3 Secondary PP Trade'!H21="","",'JQ3 Secondary PP Trade'!H21)</f>
        <v/>
      </c>
    </row>
    <row r="1143" spans="1:8" x14ac:dyDescent="0.2">
      <c r="A1143" s="1267" t="str">
        <f>Cover!$G$25</f>
        <v>NO</v>
      </c>
      <c r="B1143" s="1269" t="s">
        <v>744</v>
      </c>
      <c r="C1143" s="1269">
        <f>Cover!G$27</f>
        <v>2020</v>
      </c>
      <c r="D1143" s="1269" t="s">
        <v>764</v>
      </c>
      <c r="E1143" s="1263" t="s">
        <v>701</v>
      </c>
      <c r="F1143" s="1269" t="s">
        <v>778</v>
      </c>
      <c r="G1143" s="1267">
        <f>IF(ISNUMBER('JQ3 Secondary PP Trade'!D22),IF('JQ3 Secondary PP Trade'!D22="","",'JQ3 Secondary PP Trade'!D22),"")</f>
        <v>4396294</v>
      </c>
      <c r="H1143" s="1269" t="str">
        <f>IF('JQ3 Secondary PP Trade'!H22="","",'JQ3 Secondary PP Trade'!H22)</f>
        <v/>
      </c>
    </row>
    <row r="1144" spans="1:8" x14ac:dyDescent="0.2">
      <c r="A1144" s="1267" t="str">
        <f>Cover!$G$25</f>
        <v>NO</v>
      </c>
      <c r="B1144" s="1269" t="s">
        <v>744</v>
      </c>
      <c r="C1144" s="1269">
        <f>Cover!G$27</f>
        <v>2020</v>
      </c>
      <c r="D1144" s="1269" t="s">
        <v>765</v>
      </c>
      <c r="E1144" s="1263" t="s">
        <v>701</v>
      </c>
      <c r="F1144" s="1269" t="s">
        <v>778</v>
      </c>
      <c r="G1144" s="1267">
        <f>IF(ISNUMBER('JQ3 Secondary PP Trade'!D23),IF('JQ3 Secondary PP Trade'!D23="","",'JQ3 Secondary PP Trade'!D23),"")</f>
        <v>8130332</v>
      </c>
      <c r="H1144" s="1269" t="str">
        <f>IF('JQ3 Secondary PP Trade'!H23="","",'JQ3 Secondary PP Trade'!H23)</f>
        <v/>
      </c>
    </row>
    <row r="1145" spans="1:8" x14ac:dyDescent="0.2">
      <c r="A1145" s="1267" t="str">
        <f>Cover!$G$25</f>
        <v>NO</v>
      </c>
      <c r="B1145" s="1269" t="s">
        <v>744</v>
      </c>
      <c r="C1145" s="1269">
        <f>Cover!G$27</f>
        <v>2020</v>
      </c>
      <c r="D1145" s="1269" t="s">
        <v>766</v>
      </c>
      <c r="E1145" s="1263" t="s">
        <v>701</v>
      </c>
      <c r="F1145" s="1269" t="s">
        <v>778</v>
      </c>
      <c r="G1145" s="1267">
        <f>IF(ISNUMBER('JQ3 Secondary PP Trade'!D24),IF('JQ3 Secondary PP Trade'!D24="","",'JQ3 Secondary PP Trade'!D24),"")</f>
        <v>2416143</v>
      </c>
      <c r="H1145" s="1269" t="str">
        <f>IF('JQ3 Secondary PP Trade'!H24="","",'JQ3 Secondary PP Trade'!H24)</f>
        <v/>
      </c>
    </row>
    <row r="1146" spans="1:8" x14ac:dyDescent="0.2">
      <c r="A1146" s="1267" t="str">
        <f>Cover!$G$25</f>
        <v>NO</v>
      </c>
      <c r="B1146" s="1269" t="s">
        <v>744</v>
      </c>
      <c r="C1146" s="1269">
        <f>Cover!G$27</f>
        <v>2020</v>
      </c>
      <c r="D1146" s="1269" t="s">
        <v>767</v>
      </c>
      <c r="E1146" s="1263" t="s">
        <v>701</v>
      </c>
      <c r="F1146" s="1269" t="s">
        <v>778</v>
      </c>
      <c r="G1146" s="1267">
        <f>IF(ISNUMBER('JQ3 Secondary PP Trade'!D25),IF('JQ3 Secondary PP Trade'!D25="","",'JQ3 Secondary PP Trade'!D25),"")</f>
        <v>469799</v>
      </c>
      <c r="H1146" s="1269" t="str">
        <f>IF('JQ3 Secondary PP Trade'!H25="","",'JQ3 Secondary PP Trade'!H25)</f>
        <v/>
      </c>
    </row>
    <row r="1147" spans="1:8" x14ac:dyDescent="0.2">
      <c r="A1147" s="1267" t="str">
        <f>Cover!$G$25</f>
        <v>NO</v>
      </c>
      <c r="B1147" s="1269" t="s">
        <v>744</v>
      </c>
      <c r="C1147" s="1269">
        <f>Cover!G$27</f>
        <v>2020</v>
      </c>
      <c r="D1147" s="1269" t="s">
        <v>768</v>
      </c>
      <c r="E1147" s="1263" t="s">
        <v>701</v>
      </c>
      <c r="F1147" s="1269" t="s">
        <v>778</v>
      </c>
      <c r="G1147" s="1267">
        <f>IF(ISNUMBER('JQ3 Secondary PP Trade'!D26),IF('JQ3 Secondary PP Trade'!D26="","",'JQ3 Secondary PP Trade'!D26),"")</f>
        <v>5295301</v>
      </c>
      <c r="H1147" s="1269" t="str">
        <f>IF('JQ3 Secondary PP Trade'!H26="","",'JQ3 Secondary PP Trade'!H26)</f>
        <v/>
      </c>
    </row>
    <row r="1148" spans="1:8" x14ac:dyDescent="0.2">
      <c r="A1148" s="1267" t="str">
        <f>Cover!$G$25</f>
        <v>NO</v>
      </c>
      <c r="B1148" s="1269" t="s">
        <v>744</v>
      </c>
      <c r="C1148" s="1269">
        <f>Cover!G$27</f>
        <v>2020</v>
      </c>
      <c r="D1148" s="1269" t="s">
        <v>769</v>
      </c>
      <c r="E1148" s="1263" t="s">
        <v>701</v>
      </c>
      <c r="F1148" s="1269" t="s">
        <v>778</v>
      </c>
      <c r="G1148" s="1267">
        <f>IF(ISNUMBER('JQ3 Secondary PP Trade'!D27),IF('JQ3 Secondary PP Trade'!D27="","",'JQ3 Secondary PP Trade'!D27),"")</f>
        <v>67962</v>
      </c>
      <c r="H1148" s="1269" t="str">
        <f>IF('JQ3 Secondary PP Trade'!H27="","",'JQ3 Secondary PP Trade'!H27)</f>
        <v/>
      </c>
    </row>
    <row r="1149" spans="1:8" x14ac:dyDescent="0.2">
      <c r="A1149" s="1267" t="str">
        <f>Cover!$G$25</f>
        <v>NO</v>
      </c>
      <c r="B1149" s="1269" t="s">
        <v>744</v>
      </c>
      <c r="C1149" s="1269">
        <f>Cover!G$27</f>
        <v>2020</v>
      </c>
      <c r="D1149" s="1269" t="s">
        <v>770</v>
      </c>
      <c r="E1149" s="1263" t="s">
        <v>701</v>
      </c>
      <c r="F1149" s="1269" t="s">
        <v>778</v>
      </c>
      <c r="G1149" s="1267">
        <f>IF(ISNUMBER('JQ3 Secondary PP Trade'!D28),IF('JQ3 Secondary PP Trade'!D28="","",'JQ3 Secondary PP Trade'!D28),"")</f>
        <v>407659</v>
      </c>
      <c r="H1149" s="1269" t="str">
        <f>IF('JQ3 Secondary PP Trade'!H28="","",'JQ3 Secondary PP Trade'!H28)</f>
        <v/>
      </c>
    </row>
    <row r="1150" spans="1:8" x14ac:dyDescent="0.2">
      <c r="A1150" s="1267" t="str">
        <f>Cover!$G$25</f>
        <v>NO</v>
      </c>
      <c r="B1150" s="1269" t="s">
        <v>744</v>
      </c>
      <c r="C1150" s="1269">
        <f>Cover!G$27</f>
        <v>2020</v>
      </c>
      <c r="D1150" s="1269" t="s">
        <v>771</v>
      </c>
      <c r="E1150" s="1263" t="s">
        <v>701</v>
      </c>
      <c r="F1150" s="1269" t="s">
        <v>778</v>
      </c>
      <c r="G1150" s="1267">
        <f>IF(ISNUMBER('JQ3 Secondary PP Trade'!D29),IF('JQ3 Secondary PP Trade'!D29="","",'JQ3 Secondary PP Trade'!D29),"")</f>
        <v>2380040</v>
      </c>
      <c r="H1150" s="1269" t="str">
        <f>IF('JQ3 Secondary PP Trade'!H29="","",'JQ3 Secondary PP Trade'!H29)</f>
        <v/>
      </c>
    </row>
    <row r="1151" spans="1:8" x14ac:dyDescent="0.2">
      <c r="A1151" s="1267" t="str">
        <f>Cover!$G$25</f>
        <v>NO</v>
      </c>
      <c r="B1151" s="1269" t="s">
        <v>744</v>
      </c>
      <c r="C1151" s="1269">
        <f>Cover!G$27</f>
        <v>2020</v>
      </c>
      <c r="D1151" s="1269" t="s">
        <v>772</v>
      </c>
      <c r="E1151" s="1263" t="s">
        <v>701</v>
      </c>
      <c r="F1151" s="1269" t="s">
        <v>778</v>
      </c>
      <c r="G1151" s="1267">
        <f>IF(ISNUMBER('JQ3 Secondary PP Trade'!D30),IF('JQ3 Secondary PP Trade'!D30="","",'JQ3 Secondary PP Trade'!D30),"")</f>
        <v>1643247</v>
      </c>
      <c r="H1151" s="1269" t="str">
        <f>IF('JQ3 Secondary PP Trade'!H30="","",'JQ3 Secondary PP Trade'!H30)</f>
        <v/>
      </c>
    </row>
    <row r="1152" spans="1:8" x14ac:dyDescent="0.2">
      <c r="A1152" s="1267" t="str">
        <f>Cover!$G$25</f>
        <v>NO</v>
      </c>
      <c r="B1152" s="1269" t="s">
        <v>744</v>
      </c>
      <c r="C1152" s="1269">
        <f>Cover!G$27</f>
        <v>2020</v>
      </c>
      <c r="D1152" s="1269" t="s">
        <v>773</v>
      </c>
      <c r="E1152" s="1263" t="s">
        <v>701</v>
      </c>
      <c r="F1152" s="1269" t="s">
        <v>778</v>
      </c>
      <c r="G1152" s="1267">
        <f>IF(ISNUMBER('JQ3 Secondary PP Trade'!D31),IF('JQ3 Secondary PP Trade'!D31="","",'JQ3 Secondary PP Trade'!D31),"")</f>
        <v>796393</v>
      </c>
      <c r="H1152" s="1269" t="str">
        <f>IF('JQ3 Secondary PP Trade'!H31="","",'JQ3 Secondary PP Trade'!H31)</f>
        <v/>
      </c>
    </row>
    <row r="1153" spans="1:8" x14ac:dyDescent="0.2">
      <c r="A1153" s="1267" t="str">
        <f>Cover!$G$25</f>
        <v>NO</v>
      </c>
      <c r="B1153" s="1269" t="s">
        <v>744</v>
      </c>
      <c r="C1153" s="1269">
        <f>Cover!G$27</f>
        <v>2020</v>
      </c>
      <c r="D1153" s="1269" t="s">
        <v>774</v>
      </c>
      <c r="E1153" s="1263" t="s">
        <v>701</v>
      </c>
      <c r="F1153" s="1269" t="s">
        <v>778</v>
      </c>
      <c r="G1153" s="1267">
        <f>IF(ISNUMBER('JQ3 Secondary PP Trade'!D32),IF('JQ3 Secondary PP Trade'!D32="","",'JQ3 Secondary PP Trade'!D32),"")</f>
        <v>146623</v>
      </c>
      <c r="H1153" s="1269" t="str">
        <f>IF('JQ3 Secondary PP Trade'!H32="","",'JQ3 Secondary PP Trade'!H32)</f>
        <v/>
      </c>
    </row>
    <row r="1154" spans="1:8" x14ac:dyDescent="0.2">
      <c r="A1154" s="1267" t="str">
        <f>Cover!$G$25</f>
        <v>NO</v>
      </c>
      <c r="B1154" s="1269" t="s">
        <v>744</v>
      </c>
      <c r="C1154" s="1269">
        <f>Cover!G$27</f>
        <v>2020</v>
      </c>
      <c r="D1154" s="1269" t="s">
        <v>775</v>
      </c>
      <c r="E1154" s="1263" t="s">
        <v>701</v>
      </c>
      <c r="F1154" s="1269" t="s">
        <v>778</v>
      </c>
      <c r="G1154" s="1267">
        <f>IF(ISNUMBER('JQ3 Secondary PP Trade'!D33),IF('JQ3 Secondary PP Trade'!D33="","",'JQ3 Secondary PP Trade'!D33),"")</f>
        <v>136989</v>
      </c>
      <c r="H1154" s="1269" t="str">
        <f>IF('JQ3 Secondary PP Trade'!H33="","",'JQ3 Secondary PP Trade'!H33)</f>
        <v/>
      </c>
    </row>
    <row r="1155" spans="1:8" x14ac:dyDescent="0.2">
      <c r="A1155" s="1267" t="str">
        <f>Cover!$G$25</f>
        <v>NO</v>
      </c>
      <c r="B1155" s="1269" t="s">
        <v>744</v>
      </c>
      <c r="C1155" s="1269">
        <f>Cover!G$27</f>
        <v>2020</v>
      </c>
      <c r="D1155" s="1269" t="s">
        <v>776</v>
      </c>
      <c r="E1155" s="1263" t="s">
        <v>701</v>
      </c>
      <c r="F1155" s="1269" t="s">
        <v>778</v>
      </c>
      <c r="G1155" s="1267">
        <f>IF(ISNUMBER('JQ3 Secondary PP Trade'!D34),IF('JQ3 Secondary PP Trade'!D34="","",'JQ3 Secondary PP Trade'!D34),"")</f>
        <v>37759</v>
      </c>
      <c r="H1155" s="1269" t="str">
        <f>IF('JQ3 Secondary PP Trade'!H34="","",'JQ3 Secondary PP Trade'!H34)</f>
        <v/>
      </c>
    </row>
    <row r="1156" spans="1:8" x14ac:dyDescent="0.2">
      <c r="A1156" s="1267" t="str">
        <f>Cover!$G$25</f>
        <v>NO</v>
      </c>
      <c r="B1156" s="1269" t="s">
        <v>759</v>
      </c>
      <c r="C1156" s="1269">
        <f>Cover!G$27-1</f>
        <v>2019</v>
      </c>
      <c r="D1156" s="1269" t="s">
        <v>760</v>
      </c>
      <c r="E1156" s="1263" t="s">
        <v>701</v>
      </c>
      <c r="F1156" s="1269" t="s">
        <v>778</v>
      </c>
      <c r="G1156" s="1267">
        <f>IF(ISNUMBER('JQ3 Secondary PP Trade'!E15),IF('JQ3 Secondary PP Trade'!E15="","",'JQ3 Secondary PP Trade'!E15),"")</f>
        <v>1950984</v>
      </c>
      <c r="H1156" s="1269" t="str">
        <f>IF('JQ3 Secondary PP Trade'!I15="","",'JQ3 Secondary PP Trade'!I15)</f>
        <v/>
      </c>
    </row>
    <row r="1157" spans="1:8" x14ac:dyDescent="0.2">
      <c r="A1157" s="1267" t="str">
        <f>Cover!$G$25</f>
        <v>NO</v>
      </c>
      <c r="B1157" s="1269" t="s">
        <v>759</v>
      </c>
      <c r="C1157" s="1269">
        <f>Cover!G$27-1</f>
        <v>2019</v>
      </c>
      <c r="D1157" s="1269" t="s">
        <v>761</v>
      </c>
      <c r="E1157" s="1263" t="s">
        <v>701</v>
      </c>
      <c r="F1157" s="1269" t="s">
        <v>778</v>
      </c>
      <c r="G1157" s="1267">
        <f>IF(ISNUMBER('JQ3 Secondary PP Trade'!E16),IF('JQ3 Secondary PP Trade'!E16="","",'JQ3 Secondary PP Trade'!E16),"")</f>
        <v>119578</v>
      </c>
      <c r="H1157" s="1269" t="str">
        <f>IF('JQ3 Secondary PP Trade'!I16="","",'JQ3 Secondary PP Trade'!I16)</f>
        <v/>
      </c>
    </row>
    <row r="1158" spans="1:8" x14ac:dyDescent="0.2">
      <c r="A1158" s="1267" t="str">
        <f>Cover!$G$25</f>
        <v>NO</v>
      </c>
      <c r="B1158" s="1269" t="s">
        <v>759</v>
      </c>
      <c r="C1158" s="1269">
        <f>Cover!G$27-1</f>
        <v>2019</v>
      </c>
      <c r="D1158" s="1269" t="s">
        <v>761</v>
      </c>
      <c r="E1158" s="1263" t="s">
        <v>745</v>
      </c>
      <c r="F1158" s="1269" t="s">
        <v>778</v>
      </c>
      <c r="G1158" s="1267">
        <f>IF(ISNUMBER('JQ3 Secondary PP Trade'!E17),IF('JQ3 Secondary PP Trade'!E17="","",'JQ3 Secondary PP Trade'!E17),"")</f>
        <v>110405</v>
      </c>
      <c r="H1158" s="1269" t="str">
        <f>IF('JQ3 Secondary PP Trade'!I17="","",'JQ3 Secondary PP Trade'!I17)</f>
        <v/>
      </c>
    </row>
    <row r="1159" spans="1:8" x14ac:dyDescent="0.2">
      <c r="A1159" s="1267" t="str">
        <f>Cover!$G$25</f>
        <v>NO</v>
      </c>
      <c r="B1159" s="1269" t="s">
        <v>759</v>
      </c>
      <c r="C1159" s="1269">
        <f>Cover!G$27-1</f>
        <v>2019</v>
      </c>
      <c r="D1159" s="1269" t="s">
        <v>761</v>
      </c>
      <c r="E1159" s="1263" t="s">
        <v>749</v>
      </c>
      <c r="F1159" s="1269" t="s">
        <v>778</v>
      </c>
      <c r="G1159" s="1267">
        <f>IF(ISNUMBER('JQ3 Secondary PP Trade'!E18),IF('JQ3 Secondary PP Trade'!E18="","",'JQ3 Secondary PP Trade'!E18),"")</f>
        <v>9173</v>
      </c>
      <c r="H1159" s="1269" t="str">
        <f>IF('JQ3 Secondary PP Trade'!I18="","",'JQ3 Secondary PP Trade'!I18)</f>
        <v/>
      </c>
    </row>
    <row r="1160" spans="1:8" x14ac:dyDescent="0.2">
      <c r="A1160" s="1267" t="str">
        <f>Cover!$G$25</f>
        <v>NO</v>
      </c>
      <c r="B1160" s="1269" t="s">
        <v>759</v>
      </c>
      <c r="C1160" s="1269">
        <f>Cover!G$27-1</f>
        <v>2019</v>
      </c>
      <c r="D1160" s="1269" t="s">
        <v>761</v>
      </c>
      <c r="E1160" s="1263" t="s">
        <v>758</v>
      </c>
      <c r="F1160" s="1269" t="s">
        <v>778</v>
      </c>
      <c r="G1160" s="1267">
        <f>IF(ISNUMBER('JQ3 Secondary PP Trade'!E19),IF('JQ3 Secondary PP Trade'!E19="","",'JQ3 Secondary PP Trade'!E19),"")</f>
        <v>717</v>
      </c>
      <c r="H1160" s="1269" t="str">
        <f>IF('JQ3 Secondary PP Trade'!I19="","",'JQ3 Secondary PP Trade'!I19)</f>
        <v/>
      </c>
    </row>
    <row r="1161" spans="1:8" x14ac:dyDescent="0.2">
      <c r="A1161" s="1267" t="str">
        <f>Cover!$G$25</f>
        <v>NO</v>
      </c>
      <c r="B1161" s="1269" t="s">
        <v>759</v>
      </c>
      <c r="C1161" s="1269">
        <f>Cover!G$27-1</f>
        <v>2019</v>
      </c>
      <c r="D1161" s="1269" t="s">
        <v>762</v>
      </c>
      <c r="E1161" s="1263" t="s">
        <v>701</v>
      </c>
      <c r="F1161" s="1269" t="s">
        <v>778</v>
      </c>
      <c r="G1161" s="1267">
        <f>IF(ISNUMBER('JQ3 Secondary PP Trade'!E20),IF('JQ3 Secondary PP Trade'!E20="","",'JQ3 Secondary PP Trade'!E20),"")</f>
        <v>245708</v>
      </c>
      <c r="H1161" s="1269" t="str">
        <f>IF('JQ3 Secondary PP Trade'!I20="","",'JQ3 Secondary PP Trade'!I20)</f>
        <v/>
      </c>
    </row>
    <row r="1162" spans="1:8" x14ac:dyDescent="0.2">
      <c r="A1162" s="1267" t="str">
        <f>Cover!$G$25</f>
        <v>NO</v>
      </c>
      <c r="B1162" s="1269" t="s">
        <v>759</v>
      </c>
      <c r="C1162" s="1269">
        <f>Cover!G$27-1</f>
        <v>2019</v>
      </c>
      <c r="D1162" s="1269" t="s">
        <v>763</v>
      </c>
      <c r="E1162" s="1263" t="s">
        <v>701</v>
      </c>
      <c r="F1162" s="1269" t="s">
        <v>778</v>
      </c>
      <c r="G1162" s="1267">
        <f>IF(ISNUMBER('JQ3 Secondary PP Trade'!E21),IF('JQ3 Secondary PP Trade'!E21="","",'JQ3 Secondary PP Trade'!E21),"")</f>
        <v>5513</v>
      </c>
      <c r="H1162" s="1269" t="str">
        <f>IF('JQ3 Secondary PP Trade'!I21="","",'JQ3 Secondary PP Trade'!I21)</f>
        <v/>
      </c>
    </row>
    <row r="1163" spans="1:8" x14ac:dyDescent="0.2">
      <c r="A1163" s="1267" t="str">
        <f>Cover!$G$25</f>
        <v>NO</v>
      </c>
      <c r="B1163" s="1269" t="s">
        <v>759</v>
      </c>
      <c r="C1163" s="1269">
        <f>Cover!G$27-1</f>
        <v>2019</v>
      </c>
      <c r="D1163" s="1269" t="s">
        <v>764</v>
      </c>
      <c r="E1163" s="1263" t="s">
        <v>701</v>
      </c>
      <c r="F1163" s="1269" t="s">
        <v>778</v>
      </c>
      <c r="G1163" s="1267">
        <f>IF(ISNUMBER('JQ3 Secondary PP Trade'!E22),IF('JQ3 Secondary PP Trade'!E22="","",'JQ3 Secondary PP Trade'!E22),"")</f>
        <v>370574</v>
      </c>
      <c r="H1163" s="1269" t="str">
        <f>IF('JQ3 Secondary PP Trade'!I22="","",'JQ3 Secondary PP Trade'!I22)</f>
        <v/>
      </c>
    </row>
    <row r="1164" spans="1:8" x14ac:dyDescent="0.2">
      <c r="A1164" s="1267" t="str">
        <f>Cover!$G$25</f>
        <v>NO</v>
      </c>
      <c r="B1164" s="1269" t="s">
        <v>759</v>
      </c>
      <c r="C1164" s="1269">
        <f>Cover!G$27-1</f>
        <v>2019</v>
      </c>
      <c r="D1164" s="1269" t="s">
        <v>765</v>
      </c>
      <c r="E1164" s="1263" t="s">
        <v>701</v>
      </c>
      <c r="F1164" s="1269" t="s">
        <v>778</v>
      </c>
      <c r="G1164" s="1267">
        <f>IF(ISNUMBER('JQ3 Secondary PP Trade'!E23),IF('JQ3 Secondary PP Trade'!E23="","",'JQ3 Secondary PP Trade'!E23),"")</f>
        <v>1093624</v>
      </c>
      <c r="H1164" s="1269" t="str">
        <f>IF('JQ3 Secondary PP Trade'!I23="","",'JQ3 Secondary PP Trade'!I23)</f>
        <v/>
      </c>
    </row>
    <row r="1165" spans="1:8" x14ac:dyDescent="0.2">
      <c r="A1165" s="1267" t="str">
        <f>Cover!$G$25</f>
        <v>NO</v>
      </c>
      <c r="B1165" s="1269" t="s">
        <v>759</v>
      </c>
      <c r="C1165" s="1269">
        <f>Cover!G$27-1</f>
        <v>2019</v>
      </c>
      <c r="D1165" s="1269" t="s">
        <v>766</v>
      </c>
      <c r="E1165" s="1263" t="s">
        <v>701</v>
      </c>
      <c r="F1165" s="1269" t="s">
        <v>778</v>
      </c>
      <c r="G1165" s="1267">
        <f>IF(ISNUMBER('JQ3 Secondary PP Trade'!E24),IF('JQ3 Secondary PP Trade'!E24="","",'JQ3 Secondary PP Trade'!E24),"")</f>
        <v>59016</v>
      </c>
      <c r="H1165" s="1269" t="str">
        <f>IF('JQ3 Secondary PP Trade'!I24="","",'JQ3 Secondary PP Trade'!I24)</f>
        <v/>
      </c>
    </row>
    <row r="1166" spans="1:8" x14ac:dyDescent="0.2">
      <c r="A1166" s="1267" t="str">
        <f>Cover!$G$25</f>
        <v>NO</v>
      </c>
      <c r="B1166" s="1269" t="s">
        <v>759</v>
      </c>
      <c r="C1166" s="1269">
        <f>Cover!G$27-1</f>
        <v>2019</v>
      </c>
      <c r="D1166" s="1269" t="s">
        <v>767</v>
      </c>
      <c r="E1166" s="1263" t="s">
        <v>701</v>
      </c>
      <c r="F1166" s="1269" t="s">
        <v>778</v>
      </c>
      <c r="G1166" s="1267">
        <f>IF(ISNUMBER('JQ3 Secondary PP Trade'!E25),IF('JQ3 Secondary PP Trade'!E25="","",'JQ3 Secondary PP Trade'!E25),"")</f>
        <v>56971</v>
      </c>
      <c r="H1166" s="1269" t="str">
        <f>IF('JQ3 Secondary PP Trade'!I25="","",'JQ3 Secondary PP Trade'!I25)</f>
        <v/>
      </c>
    </row>
    <row r="1167" spans="1:8" x14ac:dyDescent="0.2">
      <c r="A1167" s="1267" t="str">
        <f>Cover!$G$25</f>
        <v>NO</v>
      </c>
      <c r="B1167" s="1269" t="s">
        <v>759</v>
      </c>
      <c r="C1167" s="1269">
        <f>Cover!G$27-1</f>
        <v>2019</v>
      </c>
      <c r="D1167" s="1269" t="s">
        <v>768</v>
      </c>
      <c r="E1167" s="1263" t="s">
        <v>701</v>
      </c>
      <c r="F1167" s="1269" t="s">
        <v>778</v>
      </c>
      <c r="G1167" s="1267">
        <f>IF(ISNUMBER('JQ3 Secondary PP Trade'!E26),IF('JQ3 Secondary PP Trade'!E26="","",'JQ3 Secondary PP Trade'!E26),"")</f>
        <v>608205</v>
      </c>
      <c r="H1167" s="1269" t="str">
        <f>IF('JQ3 Secondary PP Trade'!I26="","",'JQ3 Secondary PP Trade'!I26)</f>
        <v/>
      </c>
    </row>
    <row r="1168" spans="1:8" x14ac:dyDescent="0.2">
      <c r="A1168" s="1267" t="str">
        <f>Cover!$G$25</f>
        <v>NO</v>
      </c>
      <c r="B1168" s="1269" t="s">
        <v>759</v>
      </c>
      <c r="C1168" s="1269">
        <f>Cover!G$27-1</f>
        <v>2019</v>
      </c>
      <c r="D1168" s="1269" t="s">
        <v>769</v>
      </c>
      <c r="E1168" s="1263" t="s">
        <v>701</v>
      </c>
      <c r="F1168" s="1269" t="s">
        <v>778</v>
      </c>
      <c r="G1168" s="1267">
        <f>IF(ISNUMBER('JQ3 Secondary PP Trade'!E27),IF('JQ3 Secondary PP Trade'!E27="","",'JQ3 Secondary PP Trade'!E27),"")</f>
        <v>251</v>
      </c>
      <c r="H1168" s="1269" t="str">
        <f>IF('JQ3 Secondary PP Trade'!I27="","",'JQ3 Secondary PP Trade'!I27)</f>
        <v/>
      </c>
    </row>
    <row r="1169" spans="1:8" x14ac:dyDescent="0.2">
      <c r="A1169" s="1267" t="str">
        <f>Cover!$G$25</f>
        <v>NO</v>
      </c>
      <c r="B1169" s="1269" t="s">
        <v>759</v>
      </c>
      <c r="C1169" s="1269">
        <f>Cover!G$27-1</f>
        <v>2019</v>
      </c>
      <c r="D1169" s="1269" t="s">
        <v>770</v>
      </c>
      <c r="E1169" s="1263" t="s">
        <v>701</v>
      </c>
      <c r="F1169" s="1269" t="s">
        <v>778</v>
      </c>
      <c r="G1169" s="1267">
        <f>IF(ISNUMBER('JQ3 Secondary PP Trade'!E28),IF('JQ3 Secondary PP Trade'!E28="","",'JQ3 Secondary PP Trade'!E28),"")</f>
        <v>5704</v>
      </c>
      <c r="H1169" s="1269" t="str">
        <f>IF('JQ3 Secondary PP Trade'!I28="","",'JQ3 Secondary PP Trade'!I28)</f>
        <v/>
      </c>
    </row>
    <row r="1170" spans="1:8" x14ac:dyDescent="0.2">
      <c r="A1170" s="1267" t="str">
        <f>Cover!$G$25</f>
        <v>NO</v>
      </c>
      <c r="B1170" s="1269" t="s">
        <v>759</v>
      </c>
      <c r="C1170" s="1269">
        <f>Cover!G$27-1</f>
        <v>2019</v>
      </c>
      <c r="D1170" s="1269" t="s">
        <v>771</v>
      </c>
      <c r="E1170" s="1263" t="s">
        <v>701</v>
      </c>
      <c r="F1170" s="1269" t="s">
        <v>778</v>
      </c>
      <c r="G1170" s="1267">
        <f>IF(ISNUMBER('JQ3 Secondary PP Trade'!E29),IF('JQ3 Secondary PP Trade'!E29="","",'JQ3 Secondary PP Trade'!E29),"")</f>
        <v>296164</v>
      </c>
      <c r="H1170" s="1269" t="str">
        <f>IF('JQ3 Secondary PP Trade'!I29="","",'JQ3 Secondary PP Trade'!I29)</f>
        <v/>
      </c>
    </row>
    <row r="1171" spans="1:8" x14ac:dyDescent="0.2">
      <c r="A1171" s="1267" t="str">
        <f>Cover!$G$25</f>
        <v>NO</v>
      </c>
      <c r="B1171" s="1269" t="s">
        <v>759</v>
      </c>
      <c r="C1171" s="1269">
        <f>Cover!G$27-1</f>
        <v>2019</v>
      </c>
      <c r="D1171" s="1269" t="s">
        <v>772</v>
      </c>
      <c r="E1171" s="1263" t="s">
        <v>701</v>
      </c>
      <c r="F1171" s="1269" t="s">
        <v>778</v>
      </c>
      <c r="G1171" s="1267">
        <f>IF(ISNUMBER('JQ3 Secondary PP Trade'!E30),IF('JQ3 Secondary PP Trade'!E30="","",'JQ3 Secondary PP Trade'!E30),"")</f>
        <v>245129</v>
      </c>
      <c r="H1171" s="1269" t="str">
        <f>IF('JQ3 Secondary PP Trade'!I30="","",'JQ3 Secondary PP Trade'!I30)</f>
        <v/>
      </c>
    </row>
    <row r="1172" spans="1:8" x14ac:dyDescent="0.2">
      <c r="A1172" s="1267" t="str">
        <f>Cover!$G$25</f>
        <v>NO</v>
      </c>
      <c r="B1172" s="1269" t="s">
        <v>759</v>
      </c>
      <c r="C1172" s="1269">
        <f>Cover!G$27-1</f>
        <v>2019</v>
      </c>
      <c r="D1172" s="1269" t="s">
        <v>773</v>
      </c>
      <c r="E1172" s="1263" t="s">
        <v>701</v>
      </c>
      <c r="F1172" s="1269" t="s">
        <v>778</v>
      </c>
      <c r="G1172" s="1267">
        <f>IF(ISNUMBER('JQ3 Secondary PP Trade'!E31),IF('JQ3 Secondary PP Trade'!E31="","",'JQ3 Secondary PP Trade'!E31),"")</f>
        <v>60957</v>
      </c>
      <c r="H1172" s="1269" t="str">
        <f>IF('JQ3 Secondary PP Trade'!I31="","",'JQ3 Secondary PP Trade'!I31)</f>
        <v/>
      </c>
    </row>
    <row r="1173" spans="1:8" x14ac:dyDescent="0.2">
      <c r="A1173" s="1267" t="str">
        <f>Cover!$G$25</f>
        <v>NO</v>
      </c>
      <c r="B1173" s="1269" t="s">
        <v>759</v>
      </c>
      <c r="C1173" s="1269">
        <f>Cover!G$27-1</f>
        <v>2019</v>
      </c>
      <c r="D1173" s="1269" t="s">
        <v>774</v>
      </c>
      <c r="E1173" s="1263" t="s">
        <v>701</v>
      </c>
      <c r="F1173" s="1269" t="s">
        <v>778</v>
      </c>
      <c r="G1173" s="1267">
        <f>IF(ISNUMBER('JQ3 Secondary PP Trade'!E32),IF('JQ3 Secondary PP Trade'!E32="","",'JQ3 Secondary PP Trade'!E32),"")</f>
        <v>8260</v>
      </c>
      <c r="H1173" s="1269" t="str">
        <f>IF('JQ3 Secondary PP Trade'!I32="","",'JQ3 Secondary PP Trade'!I32)</f>
        <v/>
      </c>
    </row>
    <row r="1174" spans="1:8" x14ac:dyDescent="0.2">
      <c r="A1174" s="1267" t="str">
        <f>Cover!$G$25</f>
        <v>NO</v>
      </c>
      <c r="B1174" s="1269" t="s">
        <v>759</v>
      </c>
      <c r="C1174" s="1269">
        <f>Cover!G$27-1</f>
        <v>2019</v>
      </c>
      <c r="D1174" s="1269" t="s">
        <v>775</v>
      </c>
      <c r="E1174" s="1263" t="s">
        <v>701</v>
      </c>
      <c r="F1174" s="1269" t="s">
        <v>778</v>
      </c>
      <c r="G1174" s="1267">
        <f>IF(ISNUMBER('JQ3 Secondary PP Trade'!E33),IF('JQ3 Secondary PP Trade'!E33="","",'JQ3 Secondary PP Trade'!E33),"")</f>
        <v>1654</v>
      </c>
      <c r="H1174" s="1269" t="str">
        <f>IF('JQ3 Secondary PP Trade'!I33="","",'JQ3 Secondary PP Trade'!I33)</f>
        <v/>
      </c>
    </row>
    <row r="1175" spans="1:8" x14ac:dyDescent="0.2">
      <c r="A1175" s="1267" t="str">
        <f>Cover!$G$25</f>
        <v>NO</v>
      </c>
      <c r="B1175" s="1269" t="s">
        <v>759</v>
      </c>
      <c r="C1175" s="1269">
        <f>Cover!G$27-1</f>
        <v>2019</v>
      </c>
      <c r="D1175" s="1269" t="s">
        <v>776</v>
      </c>
      <c r="E1175" s="1263" t="s">
        <v>701</v>
      </c>
      <c r="F1175" s="1269" t="s">
        <v>778</v>
      </c>
      <c r="G1175" s="1267">
        <f>IF(ISNUMBER('JQ3 Secondary PP Trade'!E34),IF('JQ3 Secondary PP Trade'!E34="","",'JQ3 Secondary PP Trade'!E34),"")</f>
        <v>235</v>
      </c>
      <c r="H1175" s="1269" t="str">
        <f>IF('JQ3 Secondary PP Trade'!I34="","",'JQ3 Secondary PP Trade'!I34)</f>
        <v/>
      </c>
    </row>
    <row r="1176" spans="1:8" x14ac:dyDescent="0.2">
      <c r="A1176" s="1267" t="str">
        <f>Cover!$G$25</f>
        <v>NO</v>
      </c>
      <c r="B1176" s="1269" t="s">
        <v>759</v>
      </c>
      <c r="C1176" s="1269">
        <f>Cover!G$27</f>
        <v>2020</v>
      </c>
      <c r="D1176" s="1269" t="s">
        <v>760</v>
      </c>
      <c r="E1176" s="1263" t="s">
        <v>701</v>
      </c>
      <c r="F1176" s="1269" t="s">
        <v>778</v>
      </c>
      <c r="G1176" s="1267">
        <f>IF(ISNUMBER('JQ3 Secondary PP Trade'!F15),IF('JQ3 Secondary PP Trade'!F15="","",'JQ3 Secondary PP Trade'!F15),"")</f>
        <v>2111316</v>
      </c>
      <c r="H1176" s="1269" t="str">
        <f>IF('JQ3 Secondary PP Trade'!J15="","",'JQ3 Secondary PP Trade'!J15)</f>
        <v/>
      </c>
    </row>
    <row r="1177" spans="1:8" x14ac:dyDescent="0.2">
      <c r="A1177" s="1267" t="str">
        <f>Cover!$G$25</f>
        <v>NO</v>
      </c>
      <c r="B1177" s="1269" t="s">
        <v>759</v>
      </c>
      <c r="C1177" s="1269">
        <f>Cover!G$27</f>
        <v>2020</v>
      </c>
      <c r="D1177" s="1269" t="s">
        <v>761</v>
      </c>
      <c r="E1177" s="1263" t="s">
        <v>701</v>
      </c>
      <c r="F1177" s="1269" t="s">
        <v>778</v>
      </c>
      <c r="G1177" s="1267">
        <f>IF(ISNUMBER('JQ3 Secondary PP Trade'!F16),IF('JQ3 Secondary PP Trade'!F16="","",'JQ3 Secondary PP Trade'!F16),"")</f>
        <v>127380</v>
      </c>
      <c r="H1177" s="1269" t="str">
        <f>IF('JQ3 Secondary PP Trade'!J16="","",'JQ3 Secondary PP Trade'!J16)</f>
        <v/>
      </c>
    </row>
    <row r="1178" spans="1:8" x14ac:dyDescent="0.2">
      <c r="A1178" s="1267" t="str">
        <f>Cover!$G$25</f>
        <v>NO</v>
      </c>
      <c r="B1178" s="1269" t="s">
        <v>759</v>
      </c>
      <c r="C1178" s="1269">
        <f>Cover!G$27</f>
        <v>2020</v>
      </c>
      <c r="D1178" s="1269" t="s">
        <v>761</v>
      </c>
      <c r="E1178" s="1263" t="s">
        <v>745</v>
      </c>
      <c r="F1178" s="1269" t="s">
        <v>778</v>
      </c>
      <c r="G1178" s="1267">
        <f>IF(ISNUMBER('JQ3 Secondary PP Trade'!F17),IF('JQ3 Secondary PP Trade'!F17="","",'JQ3 Secondary PP Trade'!F17),"")</f>
        <v>122458</v>
      </c>
      <c r="H1178" s="1269" t="str">
        <f>IF('JQ3 Secondary PP Trade'!J17="","",'JQ3 Secondary PP Trade'!J17)</f>
        <v/>
      </c>
    </row>
    <row r="1179" spans="1:8" x14ac:dyDescent="0.2">
      <c r="A1179" s="1267" t="str">
        <f>Cover!$G$25</f>
        <v>NO</v>
      </c>
      <c r="B1179" s="1269" t="s">
        <v>759</v>
      </c>
      <c r="C1179" s="1269">
        <f>Cover!G$27</f>
        <v>2020</v>
      </c>
      <c r="D1179" s="1269" t="s">
        <v>761</v>
      </c>
      <c r="E1179" s="1263" t="s">
        <v>749</v>
      </c>
      <c r="F1179" s="1269" t="s">
        <v>778</v>
      </c>
      <c r="G1179" s="1267">
        <f>IF(ISNUMBER('JQ3 Secondary PP Trade'!F18),IF('JQ3 Secondary PP Trade'!F18="","",'JQ3 Secondary PP Trade'!F18),"")</f>
        <v>4922</v>
      </c>
      <c r="H1179" s="1269" t="str">
        <f>IF('JQ3 Secondary PP Trade'!J18="","",'JQ3 Secondary PP Trade'!J18)</f>
        <v/>
      </c>
    </row>
    <row r="1180" spans="1:8" x14ac:dyDescent="0.2">
      <c r="A1180" s="1267" t="str">
        <f>Cover!$G$25</f>
        <v>NO</v>
      </c>
      <c r="B1180" s="1269" t="s">
        <v>759</v>
      </c>
      <c r="C1180" s="1269">
        <f>Cover!G$27</f>
        <v>2020</v>
      </c>
      <c r="D1180" s="1269" t="s">
        <v>761</v>
      </c>
      <c r="E1180" s="1263" t="s">
        <v>758</v>
      </c>
      <c r="F1180" s="1269" t="s">
        <v>778</v>
      </c>
      <c r="G1180" s="1267">
        <f>IF(ISNUMBER('JQ3 Secondary PP Trade'!F19),IF('JQ3 Secondary PP Trade'!F19="","",'JQ3 Secondary PP Trade'!F19),"")</f>
        <v>398</v>
      </c>
      <c r="H1180" s="1269" t="str">
        <f>IF('JQ3 Secondary PP Trade'!J19="","",'JQ3 Secondary PP Trade'!J19)</f>
        <v/>
      </c>
    </row>
    <row r="1181" spans="1:8" x14ac:dyDescent="0.2">
      <c r="A1181" s="1267" t="str">
        <f>Cover!$G$25</f>
        <v>NO</v>
      </c>
      <c r="B1181" s="1269" t="s">
        <v>759</v>
      </c>
      <c r="C1181" s="1269">
        <f>Cover!G$27</f>
        <v>2020</v>
      </c>
      <c r="D1181" s="1269" t="s">
        <v>762</v>
      </c>
      <c r="E1181" s="1263" t="s">
        <v>701</v>
      </c>
      <c r="F1181" s="1269" t="s">
        <v>778</v>
      </c>
      <c r="G1181" s="1267">
        <f>IF(ISNUMBER('JQ3 Secondary PP Trade'!F20),IF('JQ3 Secondary PP Trade'!F20="","",'JQ3 Secondary PP Trade'!F20),"")</f>
        <v>288047</v>
      </c>
      <c r="H1181" s="1269" t="str">
        <f>IF('JQ3 Secondary PP Trade'!J20="","",'JQ3 Secondary PP Trade'!J20)</f>
        <v/>
      </c>
    </row>
    <row r="1182" spans="1:8" x14ac:dyDescent="0.2">
      <c r="A1182" s="1267" t="str">
        <f>Cover!$G$25</f>
        <v>NO</v>
      </c>
      <c r="B1182" s="1269" t="s">
        <v>759</v>
      </c>
      <c r="C1182" s="1269">
        <f>Cover!G$27</f>
        <v>2020</v>
      </c>
      <c r="D1182" s="1269" t="s">
        <v>763</v>
      </c>
      <c r="E1182" s="1263" t="s">
        <v>701</v>
      </c>
      <c r="F1182" s="1269" t="s">
        <v>778</v>
      </c>
      <c r="G1182" s="1267">
        <f>IF(ISNUMBER('JQ3 Secondary PP Trade'!F21),IF('JQ3 Secondary PP Trade'!F21="","",'JQ3 Secondary PP Trade'!F21),"")</f>
        <v>6653</v>
      </c>
      <c r="H1182" s="1269" t="str">
        <f>IF('JQ3 Secondary PP Trade'!J21="","",'JQ3 Secondary PP Trade'!J21)</f>
        <v/>
      </c>
    </row>
    <row r="1183" spans="1:8" x14ac:dyDescent="0.2">
      <c r="A1183" s="1267" t="str">
        <f>Cover!$G$25</f>
        <v>NO</v>
      </c>
      <c r="B1183" s="1269" t="s">
        <v>759</v>
      </c>
      <c r="C1183" s="1269">
        <f>Cover!G$27</f>
        <v>2020</v>
      </c>
      <c r="D1183" s="1269" t="s">
        <v>764</v>
      </c>
      <c r="E1183" s="1263" t="s">
        <v>701</v>
      </c>
      <c r="F1183" s="1269" t="s">
        <v>778</v>
      </c>
      <c r="G1183" s="1267">
        <f>IF(ISNUMBER('JQ3 Secondary PP Trade'!F22),IF('JQ3 Secondary PP Trade'!F22="","",'JQ3 Secondary PP Trade'!F22),"")</f>
        <v>346238</v>
      </c>
      <c r="H1183" s="1269" t="str">
        <f>IF('JQ3 Secondary PP Trade'!J22="","",'JQ3 Secondary PP Trade'!J22)</f>
        <v/>
      </c>
    </row>
    <row r="1184" spans="1:8" x14ac:dyDescent="0.2">
      <c r="A1184" s="1267" t="str">
        <f>Cover!$G$25</f>
        <v>NO</v>
      </c>
      <c r="B1184" s="1269" t="s">
        <v>759</v>
      </c>
      <c r="C1184" s="1269">
        <f>Cover!G$27</f>
        <v>2020</v>
      </c>
      <c r="D1184" s="1269" t="s">
        <v>765</v>
      </c>
      <c r="E1184" s="1263" t="s">
        <v>701</v>
      </c>
      <c r="F1184" s="1269" t="s">
        <v>778</v>
      </c>
      <c r="G1184" s="1267">
        <f>IF(ISNUMBER('JQ3 Secondary PP Trade'!F23),IF('JQ3 Secondary PP Trade'!F23="","",'JQ3 Secondary PP Trade'!F23),"")</f>
        <v>1157658</v>
      </c>
      <c r="H1184" s="1269" t="str">
        <f>IF('JQ3 Secondary PP Trade'!J23="","",'JQ3 Secondary PP Trade'!J23)</f>
        <v/>
      </c>
    </row>
    <row r="1185" spans="1:8" x14ac:dyDescent="0.2">
      <c r="A1185" s="1267" t="str">
        <f>Cover!$G$25</f>
        <v>NO</v>
      </c>
      <c r="B1185" s="1269" t="s">
        <v>759</v>
      </c>
      <c r="C1185" s="1269">
        <f>Cover!G$27</f>
        <v>2020</v>
      </c>
      <c r="D1185" s="1269" t="s">
        <v>766</v>
      </c>
      <c r="E1185" s="1263" t="s">
        <v>701</v>
      </c>
      <c r="F1185" s="1269" t="s">
        <v>778</v>
      </c>
      <c r="G1185" s="1267">
        <f>IF(ISNUMBER('JQ3 Secondary PP Trade'!F24),IF('JQ3 Secondary PP Trade'!F24="","",'JQ3 Secondary PP Trade'!F24),"")</f>
        <v>125312</v>
      </c>
      <c r="H1185" s="1269" t="str">
        <f>IF('JQ3 Secondary PP Trade'!J24="","",'JQ3 Secondary PP Trade'!J24)</f>
        <v/>
      </c>
    </row>
    <row r="1186" spans="1:8" x14ac:dyDescent="0.2">
      <c r="A1186" s="1267" t="str">
        <f>Cover!$G$25</f>
        <v>NO</v>
      </c>
      <c r="B1186" s="1269" t="s">
        <v>759</v>
      </c>
      <c r="C1186" s="1269">
        <f>Cover!G$27</f>
        <v>2020</v>
      </c>
      <c r="D1186" s="1269" t="s">
        <v>767</v>
      </c>
      <c r="E1186" s="1263" t="s">
        <v>701</v>
      </c>
      <c r="F1186" s="1269" t="s">
        <v>778</v>
      </c>
      <c r="G1186" s="1267">
        <f>IF(ISNUMBER('JQ3 Secondary PP Trade'!F25),IF('JQ3 Secondary PP Trade'!F25="","",'JQ3 Secondary PP Trade'!F25),"")</f>
        <v>60028</v>
      </c>
      <c r="H1186" s="1269" t="str">
        <f>IF('JQ3 Secondary PP Trade'!J25="","",'JQ3 Secondary PP Trade'!J25)</f>
        <v/>
      </c>
    </row>
    <row r="1187" spans="1:8" x14ac:dyDescent="0.2">
      <c r="A1187" s="1267" t="str">
        <f>Cover!$G$25</f>
        <v>NO</v>
      </c>
      <c r="B1187" s="1269" t="s">
        <v>759</v>
      </c>
      <c r="C1187" s="1269">
        <f>Cover!G$27</f>
        <v>2020</v>
      </c>
      <c r="D1187" s="1269" t="s">
        <v>768</v>
      </c>
      <c r="E1187" s="1263" t="s">
        <v>701</v>
      </c>
      <c r="F1187" s="1269" t="s">
        <v>778</v>
      </c>
      <c r="G1187" s="1267">
        <f>IF(ISNUMBER('JQ3 Secondary PP Trade'!F26),IF('JQ3 Secondary PP Trade'!F26="","",'JQ3 Secondary PP Trade'!F26),"")</f>
        <v>665159</v>
      </c>
      <c r="H1187" s="1269" t="str">
        <f>IF('JQ3 Secondary PP Trade'!J26="","",'JQ3 Secondary PP Trade'!J26)</f>
        <v/>
      </c>
    </row>
    <row r="1188" spans="1:8" x14ac:dyDescent="0.2">
      <c r="A1188" s="1267" t="str">
        <f>Cover!$G$25</f>
        <v>NO</v>
      </c>
      <c r="B1188" s="1269" t="s">
        <v>759</v>
      </c>
      <c r="C1188" s="1269">
        <f>Cover!G$27</f>
        <v>2020</v>
      </c>
      <c r="D1188" s="1269" t="s">
        <v>769</v>
      </c>
      <c r="E1188" s="1263" t="s">
        <v>701</v>
      </c>
      <c r="F1188" s="1269" t="s">
        <v>778</v>
      </c>
      <c r="G1188" s="1267">
        <f>IF(ISNUMBER('JQ3 Secondary PP Trade'!F27),IF('JQ3 Secondary PP Trade'!F27="","",'JQ3 Secondary PP Trade'!F27),"")</f>
        <v>160</v>
      </c>
      <c r="H1188" s="1269" t="str">
        <f>IF('JQ3 Secondary PP Trade'!J27="","",'JQ3 Secondary PP Trade'!J27)</f>
        <v/>
      </c>
    </row>
    <row r="1189" spans="1:8" x14ac:dyDescent="0.2">
      <c r="A1189" s="1267" t="str">
        <f>Cover!$G$25</f>
        <v>NO</v>
      </c>
      <c r="B1189" s="1269" t="s">
        <v>759</v>
      </c>
      <c r="C1189" s="1269">
        <f>Cover!G$27</f>
        <v>2020</v>
      </c>
      <c r="D1189" s="1269" t="s">
        <v>770</v>
      </c>
      <c r="E1189" s="1263" t="s">
        <v>701</v>
      </c>
      <c r="F1189" s="1269" t="s">
        <v>778</v>
      </c>
      <c r="G1189" s="1267">
        <f>IF(ISNUMBER('JQ3 Secondary PP Trade'!F28),IF('JQ3 Secondary PP Trade'!F28="","",'JQ3 Secondary PP Trade'!F28),"")</f>
        <v>7214</v>
      </c>
      <c r="H1189" s="1269" t="str">
        <f>IF('JQ3 Secondary PP Trade'!J28="","",'JQ3 Secondary PP Trade'!J28)</f>
        <v/>
      </c>
    </row>
    <row r="1190" spans="1:8" x14ac:dyDescent="0.2">
      <c r="A1190" s="1267" t="str">
        <f>Cover!$G$25</f>
        <v>NO</v>
      </c>
      <c r="B1190" s="1269" t="s">
        <v>759</v>
      </c>
      <c r="C1190" s="1269">
        <f>Cover!G$27</f>
        <v>2020</v>
      </c>
      <c r="D1190" s="1269" t="s">
        <v>771</v>
      </c>
      <c r="E1190" s="1263" t="s">
        <v>701</v>
      </c>
      <c r="F1190" s="1269" t="s">
        <v>778</v>
      </c>
      <c r="G1190" s="1267">
        <f>IF(ISNUMBER('JQ3 Secondary PP Trade'!F29),IF('JQ3 Secondary PP Trade'!F29="","",'JQ3 Secondary PP Trade'!F29),"")</f>
        <v>317505</v>
      </c>
      <c r="H1190" s="1269" t="str">
        <f>IF('JQ3 Secondary PP Trade'!J29="","",'JQ3 Secondary PP Trade'!J29)</f>
        <v/>
      </c>
    </row>
    <row r="1191" spans="1:8" x14ac:dyDescent="0.2">
      <c r="A1191" s="1267" t="str">
        <f>Cover!$G$25</f>
        <v>NO</v>
      </c>
      <c r="B1191" s="1269" t="s">
        <v>759</v>
      </c>
      <c r="C1191" s="1269">
        <f>Cover!G$27</f>
        <v>2020</v>
      </c>
      <c r="D1191" s="1269" t="s">
        <v>772</v>
      </c>
      <c r="E1191" s="1263" t="s">
        <v>701</v>
      </c>
      <c r="F1191" s="1269" t="s">
        <v>778</v>
      </c>
      <c r="G1191" s="1267">
        <f>IF(ISNUMBER('JQ3 Secondary PP Trade'!F30),IF('JQ3 Secondary PP Trade'!F30="","",'JQ3 Secondary PP Trade'!F30),"")</f>
        <v>278784</v>
      </c>
      <c r="H1191" s="1269" t="str">
        <f>IF('JQ3 Secondary PP Trade'!J30="","",'JQ3 Secondary PP Trade'!J30)</f>
        <v/>
      </c>
    </row>
    <row r="1192" spans="1:8" x14ac:dyDescent="0.2">
      <c r="A1192" s="1267" t="str">
        <f>Cover!$G$25</f>
        <v>NO</v>
      </c>
      <c r="B1192" s="1269" t="s">
        <v>759</v>
      </c>
      <c r="C1192" s="1269">
        <f>Cover!G$27</f>
        <v>2020</v>
      </c>
      <c r="D1192" s="1269" t="s">
        <v>773</v>
      </c>
      <c r="E1192" s="1263" t="s">
        <v>701</v>
      </c>
      <c r="F1192" s="1269" t="s">
        <v>778</v>
      </c>
      <c r="G1192" s="1267">
        <f>IF(ISNUMBER('JQ3 Secondary PP Trade'!F31),IF('JQ3 Secondary PP Trade'!F31="","",'JQ3 Secondary PP Trade'!F31),"")</f>
        <v>61496</v>
      </c>
      <c r="H1192" s="1269" t="str">
        <f>IF('JQ3 Secondary PP Trade'!J31="","",'JQ3 Secondary PP Trade'!J31)</f>
        <v/>
      </c>
    </row>
    <row r="1193" spans="1:8" x14ac:dyDescent="0.2">
      <c r="A1193" s="1267" t="str">
        <f>Cover!$G$25</f>
        <v>NO</v>
      </c>
      <c r="B1193" s="1269" t="s">
        <v>759</v>
      </c>
      <c r="C1193" s="1269">
        <f>Cover!G$27</f>
        <v>2020</v>
      </c>
      <c r="D1193" s="1269" t="s">
        <v>774</v>
      </c>
      <c r="E1193" s="1263" t="s">
        <v>701</v>
      </c>
      <c r="F1193" s="1269" t="s">
        <v>778</v>
      </c>
      <c r="G1193" s="1267">
        <f>IF(ISNUMBER('JQ3 Secondary PP Trade'!F32),IF('JQ3 Secondary PP Trade'!F32="","",'JQ3 Secondary PP Trade'!F32),"")</f>
        <v>7416</v>
      </c>
      <c r="H1193" s="1269" t="str">
        <f>IF('JQ3 Secondary PP Trade'!J32="","",'JQ3 Secondary PP Trade'!J32)</f>
        <v/>
      </c>
    </row>
    <row r="1194" spans="1:8" x14ac:dyDescent="0.2">
      <c r="A1194" s="1267" t="str">
        <f>Cover!$G$25</f>
        <v>NO</v>
      </c>
      <c r="B1194" s="1269" t="s">
        <v>759</v>
      </c>
      <c r="C1194" s="1269">
        <f>Cover!G$27</f>
        <v>2020</v>
      </c>
      <c r="D1194" s="1269" t="s">
        <v>775</v>
      </c>
      <c r="E1194" s="1263" t="s">
        <v>701</v>
      </c>
      <c r="F1194" s="1269" t="s">
        <v>778</v>
      </c>
      <c r="G1194" s="1267">
        <f>IF(ISNUMBER('JQ3 Secondary PP Trade'!F33),IF('JQ3 Secondary PP Trade'!F33="","",'JQ3 Secondary PP Trade'!F33),"")</f>
        <v>2152</v>
      </c>
      <c r="H1194" s="1269" t="str">
        <f>IF('JQ3 Secondary PP Trade'!J33="","",'JQ3 Secondary PP Trade'!J33)</f>
        <v/>
      </c>
    </row>
    <row r="1195" spans="1:8" x14ac:dyDescent="0.2">
      <c r="A1195" s="1267" t="str">
        <f>Cover!$G$25</f>
        <v>NO</v>
      </c>
      <c r="B1195" s="1269" t="s">
        <v>759</v>
      </c>
      <c r="C1195" s="1269">
        <f>Cover!G$27</f>
        <v>2020</v>
      </c>
      <c r="D1195" s="1269" t="s">
        <v>776</v>
      </c>
      <c r="E1195" s="1263" t="s">
        <v>701</v>
      </c>
      <c r="F1195" s="1269" t="s">
        <v>778</v>
      </c>
      <c r="G1195" s="1267">
        <f>IF(ISNUMBER('JQ3 Secondary PP Trade'!F34),IF('JQ3 Secondary PP Trade'!F34="","",'JQ3 Secondary PP Trade'!F34),"")</f>
        <v>953</v>
      </c>
      <c r="H1195" s="1269" t="str">
        <f>IF('JQ3 Secondary PP Trade'!J34="","",'JQ3 Secondary PP Trade'!J34)</f>
        <v/>
      </c>
    </row>
    <row r="1196" spans="1:8" x14ac:dyDescent="0.2">
      <c r="A1196" s="1267" t="str">
        <f>Cover!$G$25</f>
        <v>NO</v>
      </c>
      <c r="B1196" s="1269" t="s">
        <v>744</v>
      </c>
      <c r="C1196" s="1269">
        <f>Cover!G$27-1</f>
        <v>2019</v>
      </c>
      <c r="D1196" s="1292" t="s">
        <v>796</v>
      </c>
      <c r="E1196" s="1263" t="s">
        <v>745</v>
      </c>
      <c r="F1196" s="1269" t="s">
        <v>777</v>
      </c>
      <c r="G1196" s="1267">
        <f>IF(ISNUMBER('ECE-EU Species'!F15),IF('ECE-EU Species'!F15="","",'ECE-EU Species'!F15),"")</f>
        <v>401.71199999999999</v>
      </c>
      <c r="H1196" s="1265" t="e">
        <f>IF('ECE-EU Species'!N15="","",'ECE-EU Species'!N15)</f>
        <v>#NAME?</v>
      </c>
    </row>
    <row r="1197" spans="1:8" x14ac:dyDescent="0.2">
      <c r="A1197" s="1267" t="str">
        <f>Cover!$G$25</f>
        <v>NO</v>
      </c>
      <c r="B1197" s="1269" t="s">
        <v>744</v>
      </c>
      <c r="C1197" s="1269">
        <f>Cover!G$27-1</f>
        <v>2019</v>
      </c>
      <c r="D1197" s="1292" t="s">
        <v>796</v>
      </c>
      <c r="E1197" s="1263" t="s">
        <v>746</v>
      </c>
      <c r="F1197" s="1269" t="s">
        <v>777</v>
      </c>
      <c r="G1197" s="1267">
        <f>IF(ISNUMBER('ECE-EU Species'!F16),IF('ECE-EU Species'!F16="","",'ECE-EU Species'!F16),"")</f>
        <v>305.48500000000001</v>
      </c>
      <c r="H1197" s="1265" t="str">
        <f>IF('ECE-EU Species'!N16="","",'ECE-EU Species'!N16)</f>
        <v/>
      </c>
    </row>
    <row r="1198" spans="1:8" x14ac:dyDescent="0.2">
      <c r="A1198" s="1267" t="str">
        <f>Cover!$G$25</f>
        <v>NO</v>
      </c>
      <c r="B1198" s="1269" t="s">
        <v>744</v>
      </c>
      <c r="C1198" s="1269">
        <f>Cover!G$27-1</f>
        <v>2019</v>
      </c>
      <c r="D1198" s="1292" t="s">
        <v>797</v>
      </c>
      <c r="E1198" s="1263" t="s">
        <v>746</v>
      </c>
      <c r="F1198" s="1269" t="s">
        <v>777</v>
      </c>
      <c r="G1198" s="1267" t="str">
        <f>IF(ISNUMBER('ECE-EU Species'!F17),IF('ECE-EU Species'!F17="","",'ECE-EU Species'!F17),"")</f>
        <v/>
      </c>
      <c r="H1198" s="1265" t="str">
        <f>IF('ECE-EU Species'!N17="","",'ECE-EU Species'!N17)</f>
        <v/>
      </c>
    </row>
    <row r="1199" spans="1:8" x14ac:dyDescent="0.2">
      <c r="A1199" s="1267" t="str">
        <f>Cover!$G$25</f>
        <v>NO</v>
      </c>
      <c r="B1199" s="1269" t="s">
        <v>744</v>
      </c>
      <c r="C1199" s="1269">
        <f>Cover!G$27-1</f>
        <v>2019</v>
      </c>
      <c r="D1199" s="1292" t="s">
        <v>798</v>
      </c>
      <c r="E1199" s="1263" t="s">
        <v>746</v>
      </c>
      <c r="F1199" s="1269" t="s">
        <v>777</v>
      </c>
      <c r="G1199" s="1267" t="str">
        <f>IF(ISNUMBER('ECE-EU Species'!F18),IF('ECE-EU Species'!F18="","",'ECE-EU Species'!F18),"")</f>
        <v/>
      </c>
      <c r="H1199" s="1265" t="str">
        <f>IF('ECE-EU Species'!N18="","",'ECE-EU Species'!N18)</f>
        <v/>
      </c>
    </row>
    <row r="1200" spans="1:8" x14ac:dyDescent="0.2">
      <c r="A1200" s="1267" t="str">
        <f>Cover!$G$25</f>
        <v>NO</v>
      </c>
      <c r="B1200" s="1269" t="s">
        <v>744</v>
      </c>
      <c r="C1200" s="1269">
        <f>Cover!G$27-1</f>
        <v>2019</v>
      </c>
      <c r="D1200" s="1292" t="s">
        <v>796</v>
      </c>
      <c r="E1200" s="1263" t="s">
        <v>747</v>
      </c>
      <c r="F1200" s="1269" t="s">
        <v>777</v>
      </c>
      <c r="G1200" s="1267">
        <f>IF(ISNUMBER('ECE-EU Species'!F19),IF('ECE-EU Species'!F19="","",'ECE-EU Species'!F19),"")</f>
        <v>81.411000000000001</v>
      </c>
      <c r="H1200" s="1265" t="str">
        <f>IF('ECE-EU Species'!N19="","",'ECE-EU Species'!N19)</f>
        <v/>
      </c>
    </row>
    <row r="1201" spans="1:8" x14ac:dyDescent="0.2">
      <c r="A1201" s="1267" t="str">
        <f>Cover!$G$25</f>
        <v>NO</v>
      </c>
      <c r="B1201" s="1269" t="s">
        <v>744</v>
      </c>
      <c r="C1201" s="1269">
        <f>Cover!G$27-1</f>
        <v>2019</v>
      </c>
      <c r="D1201" s="1292" t="s">
        <v>797</v>
      </c>
      <c r="E1201" s="1263" t="s">
        <v>747</v>
      </c>
      <c r="F1201" s="1269" t="s">
        <v>777</v>
      </c>
      <c r="G1201" s="1267" t="str">
        <f>IF(ISNUMBER('ECE-EU Species'!F20),IF('ECE-EU Species'!F20="","",'ECE-EU Species'!F20),"")</f>
        <v/>
      </c>
      <c r="H1201" s="1265" t="str">
        <f>IF('ECE-EU Species'!N20="","",'ECE-EU Species'!N20)</f>
        <v/>
      </c>
    </row>
    <row r="1202" spans="1:8" x14ac:dyDescent="0.2">
      <c r="A1202" s="1267" t="str">
        <f>Cover!$G$25</f>
        <v>NO</v>
      </c>
      <c r="B1202" s="1269" t="s">
        <v>744</v>
      </c>
      <c r="C1202" s="1269">
        <f>Cover!G$27-1</f>
        <v>2019</v>
      </c>
      <c r="D1202" s="1292" t="s">
        <v>798</v>
      </c>
      <c r="E1202" s="1263" t="s">
        <v>747</v>
      </c>
      <c r="F1202" s="1269" t="s">
        <v>777</v>
      </c>
      <c r="G1202" s="1267" t="str">
        <f>IF(ISNUMBER('ECE-EU Species'!F21),IF('ECE-EU Species'!F21="","",'ECE-EU Species'!F21),"")</f>
        <v/>
      </c>
      <c r="H1202" s="1265" t="str">
        <f>IF('ECE-EU Species'!N21="","",'ECE-EU Species'!N21)</f>
        <v/>
      </c>
    </row>
    <row r="1203" spans="1:8" x14ac:dyDescent="0.2">
      <c r="A1203" s="1267" t="str">
        <f>Cover!$G$25</f>
        <v>NO</v>
      </c>
      <c r="B1203" s="1269" t="s">
        <v>744</v>
      </c>
      <c r="C1203" s="1269">
        <f>Cover!G$27-1</f>
        <v>2019</v>
      </c>
      <c r="D1203" s="1292" t="s">
        <v>796</v>
      </c>
      <c r="E1203" s="1263" t="s">
        <v>748</v>
      </c>
      <c r="F1203" s="1269" t="s">
        <v>777</v>
      </c>
      <c r="G1203" s="1267" t="str">
        <f>IF(ISNUMBER('ECE-EU Species'!F22),IF('ECE-EU Species'!F22="","",'ECE-EU Species'!F22),"")</f>
        <v/>
      </c>
      <c r="H1203" s="1265" t="str">
        <f>IF('ECE-EU Species'!N22="","",'ECE-EU Species'!N22)</f>
        <v/>
      </c>
    </row>
    <row r="1204" spans="1:8" x14ac:dyDescent="0.2">
      <c r="A1204" s="1267" t="str">
        <f>Cover!$G$25</f>
        <v>NO</v>
      </c>
      <c r="B1204" s="1269" t="s">
        <v>744</v>
      </c>
      <c r="C1204" s="1269">
        <f>Cover!G$27-1</f>
        <v>2019</v>
      </c>
      <c r="D1204" s="1292" t="s">
        <v>797</v>
      </c>
      <c r="E1204" s="1263" t="s">
        <v>748</v>
      </c>
      <c r="F1204" s="1269" t="s">
        <v>777</v>
      </c>
      <c r="G1204" s="1267" t="str">
        <f>IF(ISNUMBER('ECE-EU Species'!F23),IF('ECE-EU Species'!F23="","",'ECE-EU Species'!F23),"")</f>
        <v/>
      </c>
      <c r="H1204" s="1265" t="str">
        <f>IF('ECE-EU Species'!N23="","",'ECE-EU Species'!N23)</f>
        <v/>
      </c>
    </row>
    <row r="1205" spans="1:8" x14ac:dyDescent="0.2">
      <c r="A1205" s="1267" t="str">
        <f>Cover!$G$25</f>
        <v>NO</v>
      </c>
      <c r="B1205" s="1269" t="s">
        <v>744</v>
      </c>
      <c r="C1205" s="1269">
        <f>Cover!G$27-1</f>
        <v>2019</v>
      </c>
      <c r="D1205" s="1292" t="s">
        <v>798</v>
      </c>
      <c r="E1205" s="1263" t="s">
        <v>748</v>
      </c>
      <c r="F1205" s="1269" t="s">
        <v>777</v>
      </c>
      <c r="G1205" s="1267" t="str">
        <f>IF(ISNUMBER('ECE-EU Species'!F24),IF('ECE-EU Species'!F24="","",'ECE-EU Species'!F24),"")</f>
        <v/>
      </c>
      <c r="H1205" s="1265" t="str">
        <f>IF('ECE-EU Species'!N24="","",'ECE-EU Species'!N24)</f>
        <v/>
      </c>
    </row>
    <row r="1206" spans="1:8" x14ac:dyDescent="0.2">
      <c r="A1206" s="1267" t="str">
        <f>Cover!$G$25</f>
        <v>NO</v>
      </c>
      <c r="B1206" s="1269" t="s">
        <v>744</v>
      </c>
      <c r="C1206" s="1269">
        <f>Cover!G$27-1</f>
        <v>2019</v>
      </c>
      <c r="D1206" s="1292" t="s">
        <v>796</v>
      </c>
      <c r="E1206" s="1263" t="s">
        <v>749</v>
      </c>
      <c r="F1206" s="1269" t="s">
        <v>777</v>
      </c>
      <c r="G1206" s="1267">
        <f>IF(ISNUMBER('ECE-EU Species'!F25),IF('ECE-EU Species'!F25="","",'ECE-EU Species'!F25),"")</f>
        <v>0.67400000000000004</v>
      </c>
      <c r="H1206" s="1265" t="str">
        <f>IF('ECE-EU Species'!N25="","",'ECE-EU Species'!N25)</f>
        <v/>
      </c>
    </row>
    <row r="1207" spans="1:8" x14ac:dyDescent="0.2">
      <c r="A1207" s="1267" t="str">
        <f>Cover!$G$25</f>
        <v>NO</v>
      </c>
      <c r="B1207" s="1269" t="s">
        <v>744</v>
      </c>
      <c r="C1207" s="1269">
        <f>Cover!G$27-1</f>
        <v>2019</v>
      </c>
      <c r="D1207" s="1292" t="s">
        <v>796</v>
      </c>
      <c r="E1207" s="1263" t="s">
        <v>750</v>
      </c>
      <c r="F1207" s="1269" t="s">
        <v>777</v>
      </c>
      <c r="G1207" s="1267">
        <f>IF(ISNUMBER('ECE-EU Species'!F26),IF('ECE-EU Species'!F26="","",'ECE-EU Species'!F26),"")</f>
        <v>4.4999999999999998E-2</v>
      </c>
      <c r="H1207" s="1265" t="str">
        <f>IF('ECE-EU Species'!N26="","",'ECE-EU Species'!N26)</f>
        <v/>
      </c>
    </row>
    <row r="1208" spans="1:8" x14ac:dyDescent="0.2">
      <c r="A1208" s="1267" t="str">
        <f>Cover!$G$25</f>
        <v>NO</v>
      </c>
      <c r="B1208" s="1269" t="s">
        <v>744</v>
      </c>
      <c r="C1208" s="1269">
        <f>Cover!G$27-1</f>
        <v>2019</v>
      </c>
      <c r="D1208" s="1292" t="s">
        <v>796</v>
      </c>
      <c r="E1208" s="1263" t="s">
        <v>751</v>
      </c>
      <c r="F1208" s="1269" t="s">
        <v>777</v>
      </c>
      <c r="G1208" s="1267">
        <f>IF(ISNUMBER('ECE-EU Species'!F27),IF('ECE-EU Species'!F27="","",'ECE-EU Species'!F27),"")</f>
        <v>3.2000000000000001E-2</v>
      </c>
      <c r="H1208" s="1265" t="str">
        <f>IF('ECE-EU Species'!N27="","",'ECE-EU Species'!N27)</f>
        <v/>
      </c>
    </row>
    <row r="1209" spans="1:8" x14ac:dyDescent="0.2">
      <c r="A1209" s="1267" t="str">
        <f>Cover!$G$25</f>
        <v>NO</v>
      </c>
      <c r="B1209" s="1269" t="s">
        <v>744</v>
      </c>
      <c r="C1209" s="1269">
        <f>Cover!G$27-1</f>
        <v>2019</v>
      </c>
      <c r="D1209" s="1292" t="s">
        <v>796</v>
      </c>
      <c r="E1209" s="1263" t="s">
        <v>752</v>
      </c>
      <c r="F1209" s="1269" t="s">
        <v>777</v>
      </c>
      <c r="G1209" s="1267">
        <f>IF(ISNUMBER('ECE-EU Species'!F28),IF('ECE-EU Species'!F28="","",'ECE-EU Species'!F28),"")</f>
        <v>6.0999999999999999E-2</v>
      </c>
      <c r="H1209" s="1265" t="str">
        <f>IF('ECE-EU Species'!N28="","",'ECE-EU Species'!N28)</f>
        <v/>
      </c>
    </row>
    <row r="1210" spans="1:8" x14ac:dyDescent="0.2">
      <c r="A1210" s="1267" t="str">
        <f>Cover!$G$25</f>
        <v>NO</v>
      </c>
      <c r="B1210" s="1269" t="s">
        <v>744</v>
      </c>
      <c r="C1210" s="1269">
        <f>Cover!G$27-1</f>
        <v>2019</v>
      </c>
      <c r="D1210" s="1292" t="s">
        <v>797</v>
      </c>
      <c r="E1210" s="1263" t="s">
        <v>752</v>
      </c>
      <c r="F1210" s="1269" t="s">
        <v>777</v>
      </c>
      <c r="G1210" s="1267" t="str">
        <f>IF(ISNUMBER('ECE-EU Species'!F29),IF('ECE-EU Species'!F29="","",'ECE-EU Species'!F29),"")</f>
        <v/>
      </c>
      <c r="H1210" s="1265" t="str">
        <f>IF('ECE-EU Species'!N29="","",'ECE-EU Species'!N29)</f>
        <v/>
      </c>
    </row>
    <row r="1211" spans="1:8" x14ac:dyDescent="0.2">
      <c r="A1211" s="1267" t="str">
        <f>Cover!$G$25</f>
        <v>NO</v>
      </c>
      <c r="B1211" s="1269" t="s">
        <v>744</v>
      </c>
      <c r="C1211" s="1269">
        <f>Cover!G$27-1</f>
        <v>2019</v>
      </c>
      <c r="D1211" s="1292" t="s">
        <v>798</v>
      </c>
      <c r="E1211" s="1263" t="s">
        <v>752</v>
      </c>
      <c r="F1211" s="1269" t="s">
        <v>777</v>
      </c>
      <c r="G1211" s="1267" t="str">
        <f>IF(ISNUMBER('ECE-EU Species'!F30),IF('ECE-EU Species'!F30="","",'ECE-EU Species'!F30),"")</f>
        <v/>
      </c>
      <c r="H1211" s="1265" t="str">
        <f>IF('ECE-EU Species'!N30="","",'ECE-EU Species'!N30)</f>
        <v/>
      </c>
    </row>
    <row r="1212" spans="1:8" x14ac:dyDescent="0.2">
      <c r="A1212" s="1267" t="str">
        <f>Cover!$G$25</f>
        <v>NO</v>
      </c>
      <c r="B1212" s="1269" t="s">
        <v>744</v>
      </c>
      <c r="C1212" s="1269">
        <f>Cover!G$27-1</f>
        <v>2019</v>
      </c>
      <c r="D1212" s="1292" t="s">
        <v>796</v>
      </c>
      <c r="E1212" s="1263" t="s">
        <v>756</v>
      </c>
      <c r="F1212" s="1269" t="s">
        <v>777</v>
      </c>
      <c r="G1212" s="1267">
        <f>IF(ISNUMBER('ECE-EU Species'!F31),IF('ECE-EU Species'!F31="","",'ECE-EU Species'!F31),"")</f>
        <v>8.4000000000000005E-2</v>
      </c>
      <c r="H1212" s="1265" t="str">
        <f>IF('ECE-EU Species'!N31="","",'ECE-EU Species'!N31)</f>
        <v/>
      </c>
    </row>
    <row r="1213" spans="1:8" x14ac:dyDescent="0.2">
      <c r="A1213" s="1267" t="str">
        <f>Cover!$G$25</f>
        <v>NO</v>
      </c>
      <c r="B1213" s="1269" t="s">
        <v>744</v>
      </c>
      <c r="C1213" s="1269">
        <f>Cover!G$27-1</f>
        <v>2019</v>
      </c>
      <c r="D1213" s="1292" t="s">
        <v>796</v>
      </c>
      <c r="E1213" s="1263" t="s">
        <v>757</v>
      </c>
      <c r="F1213" s="1269" t="s">
        <v>777</v>
      </c>
      <c r="G1213" s="1267">
        <f>IF(ISNUMBER('ECE-EU Species'!F32),IF('ECE-EU Species'!F32="","",'ECE-EU Species'!F32),"")</f>
        <v>9.5000000000000001E-2</v>
      </c>
      <c r="H1213" s="1265" t="str">
        <f>IF('ECE-EU Species'!N32="","",'ECE-EU Species'!N32)</f>
        <v/>
      </c>
    </row>
    <row r="1214" spans="1:8" x14ac:dyDescent="0.2">
      <c r="A1214" s="1267" t="str">
        <f>Cover!$G$25</f>
        <v>NO</v>
      </c>
      <c r="B1214" s="1269" t="s">
        <v>744</v>
      </c>
      <c r="C1214" s="1269">
        <f>Cover!G$27-1</f>
        <v>2019</v>
      </c>
      <c r="D1214" s="1266" t="s">
        <v>799</v>
      </c>
      <c r="E1214" s="1263" t="s">
        <v>745</v>
      </c>
      <c r="F1214" s="1269" t="s">
        <v>777</v>
      </c>
      <c r="G1214" s="1267">
        <f>IF(ISNUMBER('ECE-EU Species'!F33),IF('ECE-EU Species'!F33="","",'ECE-EU Species'!F33),"")</f>
        <v>968.52</v>
      </c>
      <c r="H1214" s="1265" t="str">
        <f>IF('ECE-EU Species'!N33="","",'ECE-EU Species'!N33)</f>
        <v/>
      </c>
    </row>
    <row r="1215" spans="1:8" x14ac:dyDescent="0.2">
      <c r="A1215" s="1267" t="str">
        <f>Cover!$G$25</f>
        <v>NO</v>
      </c>
      <c r="B1215" s="1269" t="s">
        <v>744</v>
      </c>
      <c r="C1215" s="1269">
        <f>Cover!G$27-1</f>
        <v>2019</v>
      </c>
      <c r="D1215" s="1266" t="s">
        <v>799</v>
      </c>
      <c r="E1215" s="1263" t="s">
        <v>746</v>
      </c>
      <c r="F1215" s="1269" t="s">
        <v>777</v>
      </c>
      <c r="G1215" s="1267">
        <f>IF(ISNUMBER('ECE-EU Species'!F34),IF('ECE-EU Species'!F34="","",'ECE-EU Species'!F34),"")</f>
        <v>386.29399999999998</v>
      </c>
      <c r="H1215" s="1265" t="str">
        <f>IF('ECE-EU Species'!N34="","",'ECE-EU Species'!N34)</f>
        <v/>
      </c>
    </row>
    <row r="1216" spans="1:8" x14ac:dyDescent="0.2">
      <c r="A1216" s="1267" t="str">
        <f>Cover!$G$25</f>
        <v>NO</v>
      </c>
      <c r="B1216" s="1269" t="s">
        <v>744</v>
      </c>
      <c r="C1216" s="1269">
        <f>Cover!G$27-1</f>
        <v>2019</v>
      </c>
      <c r="D1216" s="1266" t="s">
        <v>799</v>
      </c>
      <c r="E1216" s="1263" t="s">
        <v>747</v>
      </c>
      <c r="F1216" s="1269" t="s">
        <v>777</v>
      </c>
      <c r="G1216" s="1267">
        <f>IF(ISNUMBER('ECE-EU Species'!F35),IF('ECE-EU Species'!F35="","",'ECE-EU Species'!F35),"")</f>
        <v>576.61900000000003</v>
      </c>
      <c r="H1216" s="1265" t="str">
        <f>IF('ECE-EU Species'!N35="","",'ECE-EU Species'!N35)</f>
        <v/>
      </c>
    </row>
    <row r="1217" spans="1:8" x14ac:dyDescent="0.2">
      <c r="A1217" s="1267" t="str">
        <f>Cover!$G$25</f>
        <v>NO</v>
      </c>
      <c r="B1217" s="1269" t="s">
        <v>744</v>
      </c>
      <c r="C1217" s="1269">
        <f>Cover!G$27-1</f>
        <v>2019</v>
      </c>
      <c r="D1217" s="1266" t="s">
        <v>799</v>
      </c>
      <c r="E1217" s="1263" t="s">
        <v>749</v>
      </c>
      <c r="F1217" s="1269" t="s">
        <v>777</v>
      </c>
      <c r="G1217" s="1267">
        <f>IF(ISNUMBER('ECE-EU Species'!F36),IF('ECE-EU Species'!F36="","",'ECE-EU Species'!F36),"")</f>
        <v>22.975000000000001</v>
      </c>
      <c r="H1217" s="1265" t="str">
        <f>IF('ECE-EU Species'!N36="","",'ECE-EU Species'!N36)</f>
        <v/>
      </c>
    </row>
    <row r="1218" spans="1:8" x14ac:dyDescent="0.2">
      <c r="A1218" s="1267" t="str">
        <f>Cover!$G$25</f>
        <v>NO</v>
      </c>
      <c r="B1218" s="1269" t="s">
        <v>744</v>
      </c>
      <c r="C1218" s="1269">
        <f>Cover!G$27-1</f>
        <v>2019</v>
      </c>
      <c r="D1218" s="1266" t="s">
        <v>799</v>
      </c>
      <c r="E1218" s="1263" t="s">
        <v>750</v>
      </c>
      <c r="F1218" s="1269" t="s">
        <v>777</v>
      </c>
      <c r="G1218" s="1267">
        <f>IF(ISNUMBER('ECE-EU Species'!F37),IF('ECE-EU Species'!F37="","",'ECE-EU Species'!F37),"")</f>
        <v>10.829000000000001</v>
      </c>
      <c r="H1218" s="1265" t="str">
        <f>IF('ECE-EU Species'!N37="","",'ECE-EU Species'!N37)</f>
        <v/>
      </c>
    </row>
    <row r="1219" spans="1:8" x14ac:dyDescent="0.2">
      <c r="A1219" s="1267" t="str">
        <f>Cover!$G$25</f>
        <v>NO</v>
      </c>
      <c r="B1219" s="1269" t="s">
        <v>744</v>
      </c>
      <c r="C1219" s="1269">
        <f>Cover!G$27-1</f>
        <v>2019</v>
      </c>
      <c r="D1219" s="1266" t="s">
        <v>799</v>
      </c>
      <c r="E1219" s="1263" t="s">
        <v>751</v>
      </c>
      <c r="F1219" s="1269" t="s">
        <v>777</v>
      </c>
      <c r="G1219" s="1267">
        <f>IF(ISNUMBER('ECE-EU Species'!F38),IF('ECE-EU Species'!F38="","",'ECE-EU Species'!F38),"")</f>
        <v>0.371</v>
      </c>
      <c r="H1219" s="1265" t="str">
        <f>IF('ECE-EU Species'!N38="","",'ECE-EU Species'!N38)</f>
        <v/>
      </c>
    </row>
    <row r="1220" spans="1:8" x14ac:dyDescent="0.2">
      <c r="A1220" s="1267" t="str">
        <f>Cover!$G$25</f>
        <v>NO</v>
      </c>
      <c r="B1220" s="1269" t="s">
        <v>744</v>
      </c>
      <c r="C1220" s="1269">
        <f>Cover!G$27-1</f>
        <v>2019</v>
      </c>
      <c r="D1220" s="1266" t="s">
        <v>799</v>
      </c>
      <c r="E1220" s="1263" t="s">
        <v>753</v>
      </c>
      <c r="F1220" s="1269" t="s">
        <v>777</v>
      </c>
      <c r="G1220" s="1267">
        <f>IF(ISNUMBER('ECE-EU Species'!F39),IF('ECE-EU Species'!F39="","",'ECE-EU Species'!F39),"")</f>
        <v>0.04</v>
      </c>
      <c r="H1220" s="1265" t="str">
        <f>IF('ECE-EU Species'!N39="","",'ECE-EU Species'!N39)</f>
        <v/>
      </c>
    </row>
    <row r="1221" spans="1:8" x14ac:dyDescent="0.2">
      <c r="A1221" s="1267" t="str">
        <f>Cover!$G$25</f>
        <v>NO</v>
      </c>
      <c r="B1221" s="1269" t="s">
        <v>744</v>
      </c>
      <c r="C1221" s="1269">
        <f>Cover!G$27-1</f>
        <v>2019</v>
      </c>
      <c r="D1221" s="1266" t="s">
        <v>799</v>
      </c>
      <c r="E1221" s="1263" t="s">
        <v>754</v>
      </c>
      <c r="F1221" s="1269" t="s">
        <v>777</v>
      </c>
      <c r="G1221" s="1267">
        <f>IF(ISNUMBER('ECE-EU Species'!F40),IF('ECE-EU Species'!F40="","",'ECE-EU Species'!F40),"")</f>
        <v>8.0000000000000002E-3</v>
      </c>
      <c r="H1221" s="1265" t="str">
        <f>IF('ECE-EU Species'!N40="","",'ECE-EU Species'!N40)</f>
        <v/>
      </c>
    </row>
    <row r="1222" spans="1:8" x14ac:dyDescent="0.2">
      <c r="A1222" s="1267" t="str">
        <f>Cover!$G$25</f>
        <v>NO</v>
      </c>
      <c r="B1222" s="1269" t="s">
        <v>744</v>
      </c>
      <c r="C1222" s="1269">
        <f>Cover!G$27-1</f>
        <v>2019</v>
      </c>
      <c r="D1222" s="1266" t="s">
        <v>799</v>
      </c>
      <c r="E1222" s="1263" t="s">
        <v>755</v>
      </c>
      <c r="F1222" s="1269" t="s">
        <v>777</v>
      </c>
      <c r="G1222" s="1267">
        <f>IF(ISNUMBER('ECE-EU Species'!F41),IF('ECE-EU Species'!F41="","",'ECE-EU Species'!F41),"")</f>
        <v>1.0720000000000001</v>
      </c>
      <c r="H1222" s="1265" t="str">
        <f>IF('ECE-EU Species'!N41="","",'ECE-EU Species'!N41)</f>
        <v/>
      </c>
    </row>
    <row r="1223" spans="1:8" x14ac:dyDescent="0.2">
      <c r="A1223" s="1267" t="str">
        <f>Cover!$G$25</f>
        <v>NO</v>
      </c>
      <c r="B1223" s="1269" t="s">
        <v>744</v>
      </c>
      <c r="C1223" s="1269">
        <f>Cover!G$27-1</f>
        <v>2019</v>
      </c>
      <c r="D1223" s="1266" t="s">
        <v>799</v>
      </c>
      <c r="E1223" s="1263" t="s">
        <v>756</v>
      </c>
      <c r="F1223" s="1269" t="s">
        <v>777</v>
      </c>
      <c r="G1223" s="1267">
        <f>IF(ISNUMBER('ECE-EU Species'!F42),IF('ECE-EU Species'!F42="","",'ECE-EU Species'!F42),"")</f>
        <v>0.39500000000000002</v>
      </c>
      <c r="H1223" s="1265" t="str">
        <f>IF('ECE-EU Species'!N42="","",'ECE-EU Species'!N42)</f>
        <v/>
      </c>
    </row>
    <row r="1224" spans="1:8" x14ac:dyDescent="0.2">
      <c r="A1224" s="1267" t="str">
        <f>Cover!$G$25</f>
        <v>NO</v>
      </c>
      <c r="B1224" s="1269" t="s">
        <v>744</v>
      </c>
      <c r="C1224" s="1269">
        <f>Cover!G$27-1</f>
        <v>2019</v>
      </c>
      <c r="D1224" s="1266" t="s">
        <v>799</v>
      </c>
      <c r="E1224" s="1263" t="s">
        <v>752</v>
      </c>
      <c r="F1224" s="1269" t="s">
        <v>777</v>
      </c>
      <c r="G1224" s="1267">
        <f>IF(ISNUMBER('ECE-EU Species'!F43),IF('ECE-EU Species'!F43="","",'ECE-EU Species'!F43),"")</f>
        <v>1.391</v>
      </c>
      <c r="H1224" s="1265" t="str">
        <f>IF('ECE-EU Species'!N43="","",'ECE-EU Species'!N43)</f>
        <v/>
      </c>
    </row>
    <row r="1225" spans="1:8" x14ac:dyDescent="0.2">
      <c r="A1225" s="1267" t="str">
        <f>Cover!$G$25</f>
        <v>NO</v>
      </c>
      <c r="B1225" s="1269" t="s">
        <v>744</v>
      </c>
      <c r="C1225" s="1269">
        <f>Cover!G$27-1</f>
        <v>2019</v>
      </c>
      <c r="D1225" s="1292" t="s">
        <v>796</v>
      </c>
      <c r="E1225" s="1263" t="s">
        <v>745</v>
      </c>
      <c r="F1225" s="1269" t="s">
        <v>778</v>
      </c>
      <c r="G1225" s="1267">
        <f>IF(ISNUMBER('ECE-EU Species'!G15),IF('ECE-EU Species'!G15="","",'ECE-EU Species'!G15),"")</f>
        <v>285678</v>
      </c>
      <c r="H1225" s="1265" t="str">
        <f>IF('ECE-EU Species'!O15="","",'ECE-EU Species'!O15)</f>
        <v/>
      </c>
    </row>
    <row r="1226" spans="1:8" x14ac:dyDescent="0.2">
      <c r="A1226" s="1267" t="str">
        <f>Cover!$G$25</f>
        <v>NO</v>
      </c>
      <c r="B1226" s="1269" t="s">
        <v>744</v>
      </c>
      <c r="C1226" s="1269">
        <f>Cover!G$27-1</f>
        <v>2019</v>
      </c>
      <c r="D1226" s="1292" t="s">
        <v>796</v>
      </c>
      <c r="E1226" s="1263" t="s">
        <v>746</v>
      </c>
      <c r="F1226" s="1269" t="s">
        <v>778</v>
      </c>
      <c r="G1226" s="1267">
        <f>IF(ISNUMBER('ECE-EU Species'!G16),IF('ECE-EU Species'!G16="","",'ECE-EU Species'!G16),"")</f>
        <v>179343</v>
      </c>
      <c r="H1226" s="1265" t="str">
        <f>IF('ECE-EU Species'!O16="","",'ECE-EU Species'!O16)</f>
        <v/>
      </c>
    </row>
    <row r="1227" spans="1:8" x14ac:dyDescent="0.2">
      <c r="A1227" s="1267" t="str">
        <f>Cover!$G$25</f>
        <v>NO</v>
      </c>
      <c r="B1227" s="1269" t="s">
        <v>744</v>
      </c>
      <c r="C1227" s="1269">
        <f>Cover!G$27-1</f>
        <v>2019</v>
      </c>
      <c r="D1227" s="1292" t="s">
        <v>797</v>
      </c>
      <c r="E1227" s="1263" t="s">
        <v>746</v>
      </c>
      <c r="F1227" s="1269" t="s">
        <v>778</v>
      </c>
      <c r="G1227" s="1267" t="str">
        <f>IF(ISNUMBER('ECE-EU Species'!G17),IF('ECE-EU Species'!G17="","",'ECE-EU Species'!G17),"")</f>
        <v/>
      </c>
      <c r="H1227" s="1265" t="str">
        <f>IF('ECE-EU Species'!O17="","",'ECE-EU Species'!O17)</f>
        <v/>
      </c>
    </row>
    <row r="1228" spans="1:8" x14ac:dyDescent="0.2">
      <c r="A1228" s="1267" t="str">
        <f>Cover!$G$25</f>
        <v>NO</v>
      </c>
      <c r="B1228" s="1269" t="s">
        <v>744</v>
      </c>
      <c r="C1228" s="1269">
        <f>Cover!G$27-1</f>
        <v>2019</v>
      </c>
      <c r="D1228" s="1292" t="s">
        <v>798</v>
      </c>
      <c r="E1228" s="1263" t="s">
        <v>746</v>
      </c>
      <c r="F1228" s="1269" t="s">
        <v>778</v>
      </c>
      <c r="G1228" s="1267" t="str">
        <f>IF(ISNUMBER('ECE-EU Species'!G18),IF('ECE-EU Species'!G18="","",'ECE-EU Species'!G18),"")</f>
        <v/>
      </c>
      <c r="H1228" s="1265" t="str">
        <f>IF('ECE-EU Species'!O18="","",'ECE-EU Species'!O18)</f>
        <v/>
      </c>
    </row>
    <row r="1229" spans="1:8" x14ac:dyDescent="0.2">
      <c r="A1229" s="1267" t="str">
        <f>Cover!$G$25</f>
        <v>NO</v>
      </c>
      <c r="B1229" s="1269" t="s">
        <v>744</v>
      </c>
      <c r="C1229" s="1269">
        <f>Cover!G$27-1</f>
        <v>2019</v>
      </c>
      <c r="D1229" s="1292" t="s">
        <v>796</v>
      </c>
      <c r="E1229" s="1263" t="s">
        <v>747</v>
      </c>
      <c r="F1229" s="1269" t="s">
        <v>778</v>
      </c>
      <c r="G1229" s="1267">
        <f>IF(ISNUMBER('ECE-EU Species'!G19),IF('ECE-EU Species'!G19="","",'ECE-EU Species'!G19),"")</f>
        <v>57738</v>
      </c>
      <c r="H1229" s="1265" t="str">
        <f>IF('ECE-EU Species'!O19="","",'ECE-EU Species'!O19)</f>
        <v/>
      </c>
    </row>
    <row r="1230" spans="1:8" x14ac:dyDescent="0.2">
      <c r="A1230" s="1267" t="str">
        <f>Cover!$G$25</f>
        <v>NO</v>
      </c>
      <c r="B1230" s="1269" t="s">
        <v>744</v>
      </c>
      <c r="C1230" s="1269">
        <f>Cover!G$27-1</f>
        <v>2019</v>
      </c>
      <c r="D1230" s="1292" t="s">
        <v>797</v>
      </c>
      <c r="E1230" s="1263" t="s">
        <v>747</v>
      </c>
      <c r="F1230" s="1269" t="s">
        <v>778</v>
      </c>
      <c r="G1230" s="1267" t="str">
        <f>IF(ISNUMBER('ECE-EU Species'!G20),IF('ECE-EU Species'!G20="","",'ECE-EU Species'!G20),"")</f>
        <v/>
      </c>
      <c r="H1230" s="1265" t="str">
        <f>IF('ECE-EU Species'!O20="","",'ECE-EU Species'!O20)</f>
        <v/>
      </c>
    </row>
    <row r="1231" spans="1:8" x14ac:dyDescent="0.2">
      <c r="A1231" s="1267" t="str">
        <f>Cover!$G$25</f>
        <v>NO</v>
      </c>
      <c r="B1231" s="1269" t="s">
        <v>744</v>
      </c>
      <c r="C1231" s="1269">
        <f>Cover!G$27-1</f>
        <v>2019</v>
      </c>
      <c r="D1231" s="1292" t="s">
        <v>798</v>
      </c>
      <c r="E1231" s="1263" t="s">
        <v>747</v>
      </c>
      <c r="F1231" s="1269" t="s">
        <v>778</v>
      </c>
      <c r="G1231" s="1267" t="str">
        <f>IF(ISNUMBER('ECE-EU Species'!G21),IF('ECE-EU Species'!G21="","",'ECE-EU Species'!G21),"")</f>
        <v/>
      </c>
      <c r="H1231" s="1265" t="str">
        <f>IF('ECE-EU Species'!O21="","",'ECE-EU Species'!O21)</f>
        <v/>
      </c>
    </row>
    <row r="1232" spans="1:8" x14ac:dyDescent="0.2">
      <c r="A1232" s="1267" t="str">
        <f>Cover!$G$25</f>
        <v>NO</v>
      </c>
      <c r="B1232" s="1269" t="s">
        <v>744</v>
      </c>
      <c r="C1232" s="1269">
        <f>Cover!G$27-1</f>
        <v>2019</v>
      </c>
      <c r="D1232" s="1292" t="s">
        <v>796</v>
      </c>
      <c r="E1232" s="1263" t="s">
        <v>748</v>
      </c>
      <c r="F1232" s="1269" t="s">
        <v>778</v>
      </c>
      <c r="G1232" s="1267" t="str">
        <f>IF(ISNUMBER('ECE-EU Species'!G22),IF('ECE-EU Species'!G22="","",'ECE-EU Species'!G22),"")</f>
        <v/>
      </c>
      <c r="H1232" s="1265" t="str">
        <f>IF('ECE-EU Species'!O22="","",'ECE-EU Species'!O22)</f>
        <v/>
      </c>
    </row>
    <row r="1233" spans="1:8" x14ac:dyDescent="0.2">
      <c r="A1233" s="1267" t="str">
        <f>Cover!$G$25</f>
        <v>NO</v>
      </c>
      <c r="B1233" s="1269" t="s">
        <v>744</v>
      </c>
      <c r="C1233" s="1269">
        <f>Cover!G$27-1</f>
        <v>2019</v>
      </c>
      <c r="D1233" s="1292" t="s">
        <v>797</v>
      </c>
      <c r="E1233" s="1263" t="s">
        <v>748</v>
      </c>
      <c r="F1233" s="1269" t="s">
        <v>778</v>
      </c>
      <c r="G1233" s="1267" t="str">
        <f>IF(ISNUMBER('ECE-EU Species'!G23),IF('ECE-EU Species'!G23="","",'ECE-EU Species'!G23),"")</f>
        <v/>
      </c>
      <c r="H1233" s="1265" t="str">
        <f>IF('ECE-EU Species'!O23="","",'ECE-EU Species'!O23)</f>
        <v/>
      </c>
    </row>
    <row r="1234" spans="1:8" x14ac:dyDescent="0.2">
      <c r="A1234" s="1267" t="str">
        <f>Cover!$G$25</f>
        <v>NO</v>
      </c>
      <c r="B1234" s="1269" t="s">
        <v>744</v>
      </c>
      <c r="C1234" s="1269">
        <f>Cover!G$27-1</f>
        <v>2019</v>
      </c>
      <c r="D1234" s="1292" t="s">
        <v>798</v>
      </c>
      <c r="E1234" s="1263" t="s">
        <v>748</v>
      </c>
      <c r="F1234" s="1269" t="s">
        <v>778</v>
      </c>
      <c r="G1234" s="1267" t="str">
        <f>IF(ISNUMBER('ECE-EU Species'!G24),IF('ECE-EU Species'!G24="","",'ECE-EU Species'!G24),"")</f>
        <v/>
      </c>
      <c r="H1234" s="1265" t="str">
        <f>IF('ECE-EU Species'!O24="","",'ECE-EU Species'!O24)</f>
        <v/>
      </c>
    </row>
    <row r="1235" spans="1:8" x14ac:dyDescent="0.2">
      <c r="A1235" s="1267" t="str">
        <f>Cover!$G$25</f>
        <v>NO</v>
      </c>
      <c r="B1235" s="1269" t="s">
        <v>744</v>
      </c>
      <c r="C1235" s="1269">
        <f>Cover!G$27-1</f>
        <v>2019</v>
      </c>
      <c r="D1235" s="1292" t="s">
        <v>796</v>
      </c>
      <c r="E1235" s="1263" t="s">
        <v>749</v>
      </c>
      <c r="F1235" s="1269" t="s">
        <v>778</v>
      </c>
      <c r="G1235" s="1267">
        <f>IF(ISNUMBER('ECE-EU Species'!G25),IF('ECE-EU Species'!G25="","",'ECE-EU Species'!G25),"")</f>
        <v>3385</v>
      </c>
      <c r="H1235" s="1265" t="str">
        <f>IF('ECE-EU Species'!O25="","",'ECE-EU Species'!O25)</f>
        <v/>
      </c>
    </row>
    <row r="1236" spans="1:8" x14ac:dyDescent="0.2">
      <c r="A1236" s="1267" t="str">
        <f>Cover!$G$25</f>
        <v>NO</v>
      </c>
      <c r="B1236" s="1269" t="s">
        <v>744</v>
      </c>
      <c r="C1236" s="1269">
        <f>Cover!G$27-1</f>
        <v>2019</v>
      </c>
      <c r="D1236" s="1292" t="s">
        <v>796</v>
      </c>
      <c r="E1236" s="1263" t="s">
        <v>750</v>
      </c>
      <c r="F1236" s="1269" t="s">
        <v>778</v>
      </c>
      <c r="G1236" s="1267">
        <f>IF(ISNUMBER('ECE-EU Species'!G26),IF('ECE-EU Species'!G26="","",'ECE-EU Species'!G26),"")</f>
        <v>590</v>
      </c>
      <c r="H1236" s="1265" t="str">
        <f>IF('ECE-EU Species'!O26="","",'ECE-EU Species'!O26)</f>
        <v/>
      </c>
    </row>
    <row r="1237" spans="1:8" x14ac:dyDescent="0.2">
      <c r="A1237" s="1267" t="str">
        <f>Cover!$G$25</f>
        <v>NO</v>
      </c>
      <c r="B1237" s="1269" t="s">
        <v>744</v>
      </c>
      <c r="C1237" s="1269">
        <f>Cover!G$27-1</f>
        <v>2019</v>
      </c>
      <c r="D1237" s="1292" t="s">
        <v>796</v>
      </c>
      <c r="E1237" s="1263" t="s">
        <v>751</v>
      </c>
      <c r="F1237" s="1269" t="s">
        <v>778</v>
      </c>
      <c r="G1237" s="1267">
        <f>IF(ISNUMBER('ECE-EU Species'!G27),IF('ECE-EU Species'!G27="","",'ECE-EU Species'!G27),"")</f>
        <v>31</v>
      </c>
      <c r="H1237" s="1265" t="str">
        <f>IF('ECE-EU Species'!O27="","",'ECE-EU Species'!O27)</f>
        <v/>
      </c>
    </row>
    <row r="1238" spans="1:8" x14ac:dyDescent="0.2">
      <c r="A1238" s="1267" t="str">
        <f>Cover!$G$25</f>
        <v>NO</v>
      </c>
      <c r="B1238" s="1269" t="s">
        <v>744</v>
      </c>
      <c r="C1238" s="1269">
        <f>Cover!G$27-1</f>
        <v>2019</v>
      </c>
      <c r="D1238" s="1292" t="s">
        <v>796</v>
      </c>
      <c r="E1238" s="1263" t="s">
        <v>752</v>
      </c>
      <c r="F1238" s="1269" t="s">
        <v>778</v>
      </c>
      <c r="G1238" s="1267">
        <f>IF(ISNUMBER('ECE-EU Species'!G28),IF('ECE-EU Species'!G28="","",'ECE-EU Species'!G28),"")</f>
        <v>266</v>
      </c>
      <c r="H1238" s="1265" t="str">
        <f>IF('ECE-EU Species'!O28="","",'ECE-EU Species'!O28)</f>
        <v/>
      </c>
    </row>
    <row r="1239" spans="1:8" x14ac:dyDescent="0.2">
      <c r="A1239" s="1267" t="str">
        <f>Cover!$G$25</f>
        <v>NO</v>
      </c>
      <c r="B1239" s="1269" t="s">
        <v>744</v>
      </c>
      <c r="C1239" s="1269">
        <f>Cover!G$27-1</f>
        <v>2019</v>
      </c>
      <c r="D1239" s="1292" t="s">
        <v>797</v>
      </c>
      <c r="E1239" s="1263" t="s">
        <v>752</v>
      </c>
      <c r="F1239" s="1269" t="s">
        <v>778</v>
      </c>
      <c r="G1239" s="1267" t="str">
        <f>IF(ISNUMBER('ECE-EU Species'!G29),IF('ECE-EU Species'!G29="","",'ECE-EU Species'!G29),"")</f>
        <v/>
      </c>
      <c r="H1239" s="1265" t="str">
        <f>IF('ECE-EU Species'!O29="","",'ECE-EU Species'!O29)</f>
        <v/>
      </c>
    </row>
    <row r="1240" spans="1:8" x14ac:dyDescent="0.2">
      <c r="A1240" s="1267" t="str">
        <f>Cover!$G$25</f>
        <v>NO</v>
      </c>
      <c r="B1240" s="1269" t="s">
        <v>744</v>
      </c>
      <c r="C1240" s="1269">
        <f>Cover!G$27-1</f>
        <v>2019</v>
      </c>
      <c r="D1240" s="1292" t="s">
        <v>798</v>
      </c>
      <c r="E1240" s="1263" t="s">
        <v>752</v>
      </c>
      <c r="F1240" s="1269" t="s">
        <v>778</v>
      </c>
      <c r="G1240" s="1267" t="str">
        <f>IF(ISNUMBER('ECE-EU Species'!G30),IF('ECE-EU Species'!G30="","",'ECE-EU Species'!G30),"")</f>
        <v/>
      </c>
      <c r="H1240" s="1265" t="str">
        <f>IF('ECE-EU Species'!O30="","",'ECE-EU Species'!O30)</f>
        <v/>
      </c>
    </row>
    <row r="1241" spans="1:8" x14ac:dyDescent="0.2">
      <c r="A1241" s="1267" t="str">
        <f>Cover!$G$25</f>
        <v>NO</v>
      </c>
      <c r="B1241" s="1269" t="s">
        <v>744</v>
      </c>
      <c r="C1241" s="1269">
        <f>Cover!G$27-1</f>
        <v>2019</v>
      </c>
      <c r="D1241" s="1292" t="s">
        <v>796</v>
      </c>
      <c r="E1241" s="1263" t="s">
        <v>756</v>
      </c>
      <c r="F1241" s="1269" t="s">
        <v>778</v>
      </c>
      <c r="G1241" s="1267">
        <f>IF(ISNUMBER('ECE-EU Species'!G31),IF('ECE-EU Species'!G31="","",'ECE-EU Species'!G31),"")</f>
        <v>25</v>
      </c>
      <c r="H1241" s="1265" t="str">
        <f>IF('ECE-EU Species'!O31="","",'ECE-EU Species'!O31)</f>
        <v/>
      </c>
    </row>
    <row r="1242" spans="1:8" x14ac:dyDescent="0.2">
      <c r="A1242" s="1267" t="str">
        <f>Cover!$G$25</f>
        <v>NO</v>
      </c>
      <c r="B1242" s="1269" t="s">
        <v>744</v>
      </c>
      <c r="C1242" s="1269">
        <f>Cover!G$27-1</f>
        <v>2019</v>
      </c>
      <c r="D1242" s="1292" t="s">
        <v>796</v>
      </c>
      <c r="E1242" s="1263" t="s">
        <v>757</v>
      </c>
      <c r="F1242" s="1269" t="s">
        <v>778</v>
      </c>
      <c r="G1242" s="1267">
        <f>IF(ISNUMBER('ECE-EU Species'!G32),IF('ECE-EU Species'!G32="","",'ECE-EU Species'!G32),"")</f>
        <v>549</v>
      </c>
      <c r="H1242" s="1265" t="str">
        <f>IF('ECE-EU Species'!O32="","",'ECE-EU Species'!O32)</f>
        <v/>
      </c>
    </row>
    <row r="1243" spans="1:8" x14ac:dyDescent="0.2">
      <c r="A1243" s="1267" t="str">
        <f>Cover!$G$25</f>
        <v>NO</v>
      </c>
      <c r="B1243" s="1269" t="s">
        <v>744</v>
      </c>
      <c r="C1243" s="1269">
        <f>Cover!G$27-1</f>
        <v>2019</v>
      </c>
      <c r="D1243" s="1266" t="s">
        <v>799</v>
      </c>
      <c r="E1243" s="1263" t="s">
        <v>745</v>
      </c>
      <c r="F1243" s="1269" t="s">
        <v>778</v>
      </c>
      <c r="G1243" s="1267">
        <f>IF(ISNUMBER('ECE-EU Species'!G33),IF('ECE-EU Species'!G33="","",'ECE-EU Species'!G33),"")</f>
        <v>2757119</v>
      </c>
      <c r="H1243" s="1265" t="str">
        <f>IF('ECE-EU Species'!O33="","",'ECE-EU Species'!O33)</f>
        <v/>
      </c>
    </row>
    <row r="1244" spans="1:8" x14ac:dyDescent="0.2">
      <c r="A1244" s="1267" t="str">
        <f>Cover!$G$25</f>
        <v>NO</v>
      </c>
      <c r="B1244" s="1269" t="s">
        <v>744</v>
      </c>
      <c r="C1244" s="1269">
        <f>Cover!G$27-1</f>
        <v>2019</v>
      </c>
      <c r="D1244" s="1266" t="s">
        <v>799</v>
      </c>
      <c r="E1244" s="1263" t="s">
        <v>746</v>
      </c>
      <c r="F1244" s="1269" t="s">
        <v>778</v>
      </c>
      <c r="G1244" s="1267">
        <f>IF(ISNUMBER('ECE-EU Species'!G34),IF('ECE-EU Species'!G34="","",'ECE-EU Species'!G34),"")</f>
        <v>1067943</v>
      </c>
      <c r="H1244" s="1265" t="str">
        <f>IF('ECE-EU Species'!O34="","",'ECE-EU Species'!O34)</f>
        <v/>
      </c>
    </row>
    <row r="1245" spans="1:8" x14ac:dyDescent="0.2">
      <c r="A1245" s="1267" t="str">
        <f>Cover!$G$25</f>
        <v>NO</v>
      </c>
      <c r="B1245" s="1269" t="s">
        <v>744</v>
      </c>
      <c r="C1245" s="1269">
        <f>Cover!G$27-1</f>
        <v>2019</v>
      </c>
      <c r="D1245" s="1266" t="s">
        <v>799</v>
      </c>
      <c r="E1245" s="1263" t="s">
        <v>747</v>
      </c>
      <c r="F1245" s="1269" t="s">
        <v>778</v>
      </c>
      <c r="G1245" s="1267">
        <f>IF(ISNUMBER('ECE-EU Species'!G35),IF('ECE-EU Species'!G35="","",'ECE-EU Species'!G35),"")</f>
        <v>1663492</v>
      </c>
      <c r="H1245" s="1265" t="str">
        <f>IF('ECE-EU Species'!O35="","",'ECE-EU Species'!O35)</f>
        <v/>
      </c>
    </row>
    <row r="1246" spans="1:8" x14ac:dyDescent="0.2">
      <c r="A1246" s="1267" t="str">
        <f>Cover!$G$25</f>
        <v>NO</v>
      </c>
      <c r="B1246" s="1269" t="s">
        <v>744</v>
      </c>
      <c r="C1246" s="1269">
        <f>Cover!G$27-1</f>
        <v>2019</v>
      </c>
      <c r="D1246" s="1266" t="s">
        <v>799</v>
      </c>
      <c r="E1246" s="1263" t="s">
        <v>749</v>
      </c>
      <c r="F1246" s="1269" t="s">
        <v>778</v>
      </c>
      <c r="G1246" s="1267">
        <f>IF(ISNUMBER('ECE-EU Species'!G36),IF('ECE-EU Species'!G36="","",'ECE-EU Species'!G36),"")</f>
        <v>238953</v>
      </c>
      <c r="H1246" s="1265" t="str">
        <f>IF('ECE-EU Species'!O36="","",'ECE-EU Species'!O36)</f>
        <v/>
      </c>
    </row>
    <row r="1247" spans="1:8" x14ac:dyDescent="0.2">
      <c r="A1247" s="1267" t="str">
        <f>Cover!$G$25</f>
        <v>NO</v>
      </c>
      <c r="B1247" s="1269" t="s">
        <v>744</v>
      </c>
      <c r="C1247" s="1269">
        <f>Cover!G$27-1</f>
        <v>2019</v>
      </c>
      <c r="D1247" s="1266" t="s">
        <v>799</v>
      </c>
      <c r="E1247" s="1263" t="s">
        <v>750</v>
      </c>
      <c r="F1247" s="1269" t="s">
        <v>778</v>
      </c>
      <c r="G1247" s="1267">
        <f>IF(ISNUMBER('ECE-EU Species'!G37),IF('ECE-EU Species'!G37="","",'ECE-EU Species'!G37),"")</f>
        <v>134044</v>
      </c>
      <c r="H1247" s="1265" t="str">
        <f>IF('ECE-EU Species'!O37="","",'ECE-EU Species'!O37)</f>
        <v/>
      </c>
    </row>
    <row r="1248" spans="1:8" x14ac:dyDescent="0.2">
      <c r="A1248" s="1267" t="str">
        <f>Cover!$G$25</f>
        <v>NO</v>
      </c>
      <c r="B1248" s="1269" t="s">
        <v>744</v>
      </c>
      <c r="C1248" s="1269">
        <f>Cover!G$27-1</f>
        <v>2019</v>
      </c>
      <c r="D1248" s="1266" t="s">
        <v>799</v>
      </c>
      <c r="E1248" s="1263" t="s">
        <v>751</v>
      </c>
      <c r="F1248" s="1269" t="s">
        <v>778</v>
      </c>
      <c r="G1248" s="1267">
        <f>IF(ISNUMBER('ECE-EU Species'!G38),IF('ECE-EU Species'!G38="","",'ECE-EU Species'!G38),"")</f>
        <v>3416</v>
      </c>
      <c r="H1248" s="1265" t="str">
        <f>IF('ECE-EU Species'!O38="","",'ECE-EU Species'!O38)</f>
        <v/>
      </c>
    </row>
    <row r="1249" spans="1:8" x14ac:dyDescent="0.2">
      <c r="A1249" s="1267" t="str">
        <f>Cover!$G$25</f>
        <v>NO</v>
      </c>
      <c r="B1249" s="1269" t="s">
        <v>744</v>
      </c>
      <c r="C1249" s="1269">
        <f>Cover!G$27-1</f>
        <v>2019</v>
      </c>
      <c r="D1249" s="1266" t="s">
        <v>799</v>
      </c>
      <c r="E1249" s="1263" t="s">
        <v>753</v>
      </c>
      <c r="F1249" s="1269" t="s">
        <v>778</v>
      </c>
      <c r="G1249" s="1267">
        <f>IF(ISNUMBER('ECE-EU Species'!G39),IF('ECE-EU Species'!G39="","",'ECE-EU Species'!G39),"")</f>
        <v>608</v>
      </c>
      <c r="H1249" s="1265" t="str">
        <f>IF('ECE-EU Species'!O39="","",'ECE-EU Species'!O39)</f>
        <v/>
      </c>
    </row>
    <row r="1250" spans="1:8" x14ac:dyDescent="0.2">
      <c r="A1250" s="1267" t="str">
        <f>Cover!$G$25</f>
        <v>NO</v>
      </c>
      <c r="B1250" s="1269" t="s">
        <v>744</v>
      </c>
      <c r="C1250" s="1269">
        <f>Cover!G$27-1</f>
        <v>2019</v>
      </c>
      <c r="D1250" s="1266" t="s">
        <v>799</v>
      </c>
      <c r="E1250" s="1263" t="s">
        <v>754</v>
      </c>
      <c r="F1250" s="1269" t="s">
        <v>778</v>
      </c>
      <c r="G1250" s="1267">
        <f>IF(ISNUMBER('ECE-EU Species'!G40),IF('ECE-EU Species'!G40="","",'ECE-EU Species'!G40),"")</f>
        <v>121</v>
      </c>
      <c r="H1250" s="1265" t="str">
        <f>IF('ECE-EU Species'!O40="","",'ECE-EU Species'!O40)</f>
        <v/>
      </c>
    </row>
    <row r="1251" spans="1:8" x14ac:dyDescent="0.2">
      <c r="A1251" s="1267" t="str">
        <f>Cover!$G$25</f>
        <v>NO</v>
      </c>
      <c r="B1251" s="1269" t="s">
        <v>744</v>
      </c>
      <c r="C1251" s="1269">
        <f>Cover!G$27-1</f>
        <v>2019</v>
      </c>
      <c r="D1251" s="1266" t="s">
        <v>799</v>
      </c>
      <c r="E1251" s="1263" t="s">
        <v>755</v>
      </c>
      <c r="F1251" s="1269" t="s">
        <v>778</v>
      </c>
      <c r="G1251" s="1267">
        <f>IF(ISNUMBER('ECE-EU Species'!G41),IF('ECE-EU Species'!G41="","",'ECE-EU Species'!G41),"")</f>
        <v>11645</v>
      </c>
      <c r="H1251" s="1265" t="str">
        <f>IF('ECE-EU Species'!O41="","",'ECE-EU Species'!O41)</f>
        <v/>
      </c>
    </row>
    <row r="1252" spans="1:8" x14ac:dyDescent="0.2">
      <c r="A1252" s="1267" t="str">
        <f>Cover!$G$25</f>
        <v>NO</v>
      </c>
      <c r="B1252" s="1269" t="s">
        <v>744</v>
      </c>
      <c r="C1252" s="1269">
        <f>Cover!G$27-1</f>
        <v>2019</v>
      </c>
      <c r="D1252" s="1266" t="s">
        <v>799</v>
      </c>
      <c r="E1252" s="1263" t="s">
        <v>756</v>
      </c>
      <c r="F1252" s="1269" t="s">
        <v>778</v>
      </c>
      <c r="G1252" s="1267">
        <f>IF(ISNUMBER('ECE-EU Species'!G42),IF('ECE-EU Species'!G42="","",'ECE-EU Species'!G42),"")</f>
        <v>3457</v>
      </c>
      <c r="H1252" s="1265" t="str">
        <f>IF('ECE-EU Species'!O42="","",'ECE-EU Species'!O42)</f>
        <v/>
      </c>
    </row>
    <row r="1253" spans="1:8" x14ac:dyDescent="0.2">
      <c r="A1253" s="1267" t="str">
        <f>Cover!$G$25</f>
        <v>NO</v>
      </c>
      <c r="B1253" s="1269" t="s">
        <v>744</v>
      </c>
      <c r="C1253" s="1269">
        <f>Cover!G$27-1</f>
        <v>2019</v>
      </c>
      <c r="D1253" s="1266" t="s">
        <v>799</v>
      </c>
      <c r="E1253" s="1263" t="s">
        <v>752</v>
      </c>
      <c r="F1253" s="1269" t="s">
        <v>778</v>
      </c>
      <c r="G1253" s="1267">
        <f>IF(ISNUMBER('ECE-EU Species'!G43),IF('ECE-EU Species'!G43="","",'ECE-EU Species'!G43),"")</f>
        <v>5793</v>
      </c>
      <c r="H1253" s="1265" t="str">
        <f>IF('ECE-EU Species'!O43="","",'ECE-EU Species'!O43)</f>
        <v/>
      </c>
    </row>
    <row r="1254" spans="1:8" x14ac:dyDescent="0.2">
      <c r="A1254" s="1267" t="str">
        <f>Cover!$G$25</f>
        <v>NO</v>
      </c>
      <c r="B1254" s="1269" t="s">
        <v>744</v>
      </c>
      <c r="C1254" s="1269">
        <f>Cover!G$27</f>
        <v>2020</v>
      </c>
      <c r="D1254" s="1292" t="s">
        <v>796</v>
      </c>
      <c r="E1254" s="1263" t="s">
        <v>745</v>
      </c>
      <c r="F1254" s="1269" t="s">
        <v>777</v>
      </c>
      <c r="G1254" s="1267">
        <f>IF(ISNUMBER('ECE-EU Species'!H15),IF('ECE-EU Species'!H15="","",'ECE-EU Species'!H15),"")</f>
        <v>336.32</v>
      </c>
      <c r="H1254" s="1265" t="str">
        <f>IF('ECE-EU Species'!P15="","",'ECE-EU Species'!P15)</f>
        <v/>
      </c>
    </row>
    <row r="1255" spans="1:8" x14ac:dyDescent="0.2">
      <c r="A1255" s="1267" t="str">
        <f>Cover!$G$25</f>
        <v>NO</v>
      </c>
      <c r="B1255" s="1269" t="s">
        <v>744</v>
      </c>
      <c r="C1255" s="1269">
        <f>Cover!G$27</f>
        <v>2020</v>
      </c>
      <c r="D1255" s="1292" t="s">
        <v>796</v>
      </c>
      <c r="E1255" s="1263" t="s">
        <v>746</v>
      </c>
      <c r="F1255" s="1269" t="s">
        <v>777</v>
      </c>
      <c r="G1255" s="1267">
        <f>IF(ISNUMBER('ECE-EU Species'!H16),IF('ECE-EU Species'!H16="","",'ECE-EU Species'!H16),"")</f>
        <v>292.78999999999996</v>
      </c>
      <c r="H1255" s="1265" t="str">
        <f>IF('ECE-EU Species'!P16="","",'ECE-EU Species'!P16)</f>
        <v/>
      </c>
    </row>
    <row r="1256" spans="1:8" x14ac:dyDescent="0.2">
      <c r="A1256" s="1267" t="str">
        <f>Cover!$G$25</f>
        <v>NO</v>
      </c>
      <c r="B1256" s="1269" t="s">
        <v>744</v>
      </c>
      <c r="C1256" s="1269">
        <f>Cover!G$27</f>
        <v>2020</v>
      </c>
      <c r="D1256" s="1292" t="s">
        <v>797</v>
      </c>
      <c r="E1256" s="1263" t="s">
        <v>746</v>
      </c>
      <c r="F1256" s="1269" t="s">
        <v>777</v>
      </c>
      <c r="G1256" s="1267" t="str">
        <f>IF(ISNUMBER('ECE-EU Species'!H17),IF('ECE-EU Species'!H17="","",'ECE-EU Species'!H17),"")</f>
        <v/>
      </c>
      <c r="H1256" s="1265" t="str">
        <f>IF('ECE-EU Species'!P17="","",'ECE-EU Species'!P17)</f>
        <v/>
      </c>
    </row>
    <row r="1257" spans="1:8" x14ac:dyDescent="0.2">
      <c r="A1257" s="1267" t="str">
        <f>Cover!$G$25</f>
        <v>NO</v>
      </c>
      <c r="B1257" s="1269" t="s">
        <v>744</v>
      </c>
      <c r="C1257" s="1269">
        <f>Cover!G$27</f>
        <v>2020</v>
      </c>
      <c r="D1257" s="1292" t="s">
        <v>798</v>
      </c>
      <c r="E1257" s="1263" t="s">
        <v>746</v>
      </c>
      <c r="F1257" s="1269" t="s">
        <v>777</v>
      </c>
      <c r="G1257" s="1267" t="str">
        <f>IF(ISNUMBER('ECE-EU Species'!H18),IF('ECE-EU Species'!H18="","",'ECE-EU Species'!H18),"")</f>
        <v/>
      </c>
      <c r="H1257" s="1265" t="str">
        <f>IF('ECE-EU Species'!P18="","",'ECE-EU Species'!P18)</f>
        <v/>
      </c>
    </row>
    <row r="1258" spans="1:8" x14ac:dyDescent="0.2">
      <c r="A1258" s="1267" t="str">
        <f>Cover!$G$25</f>
        <v>NO</v>
      </c>
      <c r="B1258" s="1269" t="s">
        <v>744</v>
      </c>
      <c r="C1258" s="1269">
        <f>Cover!G$27</f>
        <v>2020</v>
      </c>
      <c r="D1258" s="1292" t="s">
        <v>796</v>
      </c>
      <c r="E1258" s="1263" t="s">
        <v>747</v>
      </c>
      <c r="F1258" s="1269" t="s">
        <v>777</v>
      </c>
      <c r="G1258" s="1267">
        <f>IF(ISNUMBER('ECE-EU Species'!H19),IF('ECE-EU Species'!H19="","",'ECE-EU Species'!H19),"")</f>
        <v>31.704999999999998</v>
      </c>
      <c r="H1258" s="1265" t="str">
        <f>IF('ECE-EU Species'!P19="","",'ECE-EU Species'!P19)</f>
        <v/>
      </c>
    </row>
    <row r="1259" spans="1:8" x14ac:dyDescent="0.2">
      <c r="A1259" s="1267" t="str">
        <f>Cover!$G$25</f>
        <v>NO</v>
      </c>
      <c r="B1259" s="1269" t="s">
        <v>744</v>
      </c>
      <c r="C1259" s="1269">
        <f>Cover!G$27</f>
        <v>2020</v>
      </c>
      <c r="D1259" s="1292" t="s">
        <v>797</v>
      </c>
      <c r="E1259" s="1263" t="s">
        <v>747</v>
      </c>
      <c r="F1259" s="1269" t="s">
        <v>777</v>
      </c>
      <c r="G1259" s="1267" t="str">
        <f>IF(ISNUMBER('ECE-EU Species'!H20),IF('ECE-EU Species'!H20="","",'ECE-EU Species'!H20),"")</f>
        <v/>
      </c>
      <c r="H1259" s="1265" t="str">
        <f>IF('ECE-EU Species'!P20="","",'ECE-EU Species'!P20)</f>
        <v/>
      </c>
    </row>
    <row r="1260" spans="1:8" x14ac:dyDescent="0.2">
      <c r="A1260" s="1267" t="str">
        <f>Cover!$G$25</f>
        <v>NO</v>
      </c>
      <c r="B1260" s="1269" t="s">
        <v>744</v>
      </c>
      <c r="C1260" s="1269">
        <f>Cover!G$27</f>
        <v>2020</v>
      </c>
      <c r="D1260" s="1292" t="s">
        <v>798</v>
      </c>
      <c r="E1260" s="1263" t="s">
        <v>747</v>
      </c>
      <c r="F1260" s="1269" t="s">
        <v>777</v>
      </c>
      <c r="G1260" s="1267" t="str">
        <f>IF(ISNUMBER('ECE-EU Species'!H21),IF('ECE-EU Species'!H21="","",'ECE-EU Species'!H21),"")</f>
        <v/>
      </c>
      <c r="H1260" s="1265" t="str">
        <f>IF('ECE-EU Species'!P21="","",'ECE-EU Species'!P21)</f>
        <v/>
      </c>
    </row>
    <row r="1261" spans="1:8" x14ac:dyDescent="0.2">
      <c r="A1261" s="1267" t="str">
        <f>Cover!$G$25</f>
        <v>NO</v>
      </c>
      <c r="B1261" s="1269" t="s">
        <v>744</v>
      </c>
      <c r="C1261" s="1269">
        <f>Cover!G$27</f>
        <v>2020</v>
      </c>
      <c r="D1261" s="1292" t="s">
        <v>796</v>
      </c>
      <c r="E1261" s="1263" t="s">
        <v>748</v>
      </c>
      <c r="F1261" s="1269" t="s">
        <v>777</v>
      </c>
      <c r="G1261" s="1267" t="str">
        <f>IF(ISNUMBER('ECE-EU Species'!H22),IF('ECE-EU Species'!H22="","",'ECE-EU Species'!H22),"")</f>
        <v/>
      </c>
      <c r="H1261" s="1265" t="str">
        <f>IF('ECE-EU Species'!P22="","",'ECE-EU Species'!P22)</f>
        <v/>
      </c>
    </row>
    <row r="1262" spans="1:8" x14ac:dyDescent="0.2">
      <c r="A1262" s="1267" t="str">
        <f>Cover!$G$25</f>
        <v>NO</v>
      </c>
      <c r="B1262" s="1269" t="s">
        <v>744</v>
      </c>
      <c r="C1262" s="1269">
        <f>Cover!G$27</f>
        <v>2020</v>
      </c>
      <c r="D1262" s="1292" t="s">
        <v>797</v>
      </c>
      <c r="E1262" s="1263" t="s">
        <v>748</v>
      </c>
      <c r="F1262" s="1269" t="s">
        <v>777</v>
      </c>
      <c r="G1262" s="1267" t="str">
        <f>IF(ISNUMBER('ECE-EU Species'!H23),IF('ECE-EU Species'!H23="","",'ECE-EU Species'!H23),"")</f>
        <v/>
      </c>
      <c r="H1262" s="1265" t="str">
        <f>IF('ECE-EU Species'!P23="","",'ECE-EU Species'!P23)</f>
        <v/>
      </c>
    </row>
    <row r="1263" spans="1:8" x14ac:dyDescent="0.2">
      <c r="A1263" s="1267" t="str">
        <f>Cover!$G$25</f>
        <v>NO</v>
      </c>
      <c r="B1263" s="1269" t="s">
        <v>744</v>
      </c>
      <c r="C1263" s="1269">
        <f>Cover!G$27</f>
        <v>2020</v>
      </c>
      <c r="D1263" s="1292" t="s">
        <v>798</v>
      </c>
      <c r="E1263" s="1263" t="s">
        <v>748</v>
      </c>
      <c r="F1263" s="1269" t="s">
        <v>777</v>
      </c>
      <c r="G1263" s="1267" t="str">
        <f>IF(ISNUMBER('ECE-EU Species'!H24),IF('ECE-EU Species'!H24="","",'ECE-EU Species'!H24),"")</f>
        <v/>
      </c>
      <c r="H1263" s="1265" t="str">
        <f>IF('ECE-EU Species'!P24="","",'ECE-EU Species'!P24)</f>
        <v/>
      </c>
    </row>
    <row r="1264" spans="1:8" x14ac:dyDescent="0.2">
      <c r="A1264" s="1267" t="str">
        <f>Cover!$G$25</f>
        <v>NO</v>
      </c>
      <c r="B1264" s="1269" t="s">
        <v>744</v>
      </c>
      <c r="C1264" s="1269">
        <f>Cover!G$27</f>
        <v>2020</v>
      </c>
      <c r="D1264" s="1292" t="s">
        <v>796</v>
      </c>
      <c r="E1264" s="1263" t="s">
        <v>749</v>
      </c>
      <c r="F1264" s="1269" t="s">
        <v>777</v>
      </c>
      <c r="G1264" s="1267">
        <f>IF(ISNUMBER('ECE-EU Species'!H25),IF('ECE-EU Species'!H25="","",'ECE-EU Species'!H25),"")</f>
        <v>0.313</v>
      </c>
      <c r="H1264" s="1265" t="str">
        <f>IF('ECE-EU Species'!P25="","",'ECE-EU Species'!P25)</f>
        <v/>
      </c>
    </row>
    <row r="1265" spans="1:8" x14ac:dyDescent="0.2">
      <c r="A1265" s="1267" t="str">
        <f>Cover!$G$25</f>
        <v>NO</v>
      </c>
      <c r="B1265" s="1269" t="s">
        <v>744</v>
      </c>
      <c r="C1265" s="1269">
        <f>Cover!G$27</f>
        <v>2020</v>
      </c>
      <c r="D1265" s="1292" t="s">
        <v>796</v>
      </c>
      <c r="E1265" s="1263" t="s">
        <v>750</v>
      </c>
      <c r="F1265" s="1269" t="s">
        <v>777</v>
      </c>
      <c r="G1265" s="1267">
        <f>IF(ISNUMBER('ECE-EU Species'!H26),IF('ECE-EU Species'!H26="","",'ECE-EU Species'!H26),"")</f>
        <v>0.152</v>
      </c>
      <c r="H1265" s="1265" t="str">
        <f>IF('ECE-EU Species'!P26="","",'ECE-EU Species'!P26)</f>
        <v/>
      </c>
    </row>
    <row r="1266" spans="1:8" x14ac:dyDescent="0.2">
      <c r="A1266" s="1267" t="str">
        <f>Cover!$G$25</f>
        <v>NO</v>
      </c>
      <c r="B1266" s="1269" t="s">
        <v>744</v>
      </c>
      <c r="C1266" s="1269">
        <f>Cover!G$27</f>
        <v>2020</v>
      </c>
      <c r="D1266" s="1292" t="s">
        <v>796</v>
      </c>
      <c r="E1266" s="1263" t="s">
        <v>751</v>
      </c>
      <c r="F1266" s="1269" t="s">
        <v>777</v>
      </c>
      <c r="G1266" s="1267">
        <f>IF(ISNUMBER('ECE-EU Species'!H27),IF('ECE-EU Species'!H27="","",'ECE-EU Species'!H27),"")</f>
        <v>0</v>
      </c>
      <c r="H1266" s="1265" t="str">
        <f>IF('ECE-EU Species'!P27="","",'ECE-EU Species'!P27)</f>
        <v/>
      </c>
    </row>
    <row r="1267" spans="1:8" x14ac:dyDescent="0.2">
      <c r="A1267" s="1267" t="str">
        <f>Cover!$G$25</f>
        <v>NO</v>
      </c>
      <c r="B1267" s="1269" t="s">
        <v>744</v>
      </c>
      <c r="C1267" s="1269">
        <f>Cover!G$27</f>
        <v>2020</v>
      </c>
      <c r="D1267" s="1292" t="s">
        <v>796</v>
      </c>
      <c r="E1267" s="1263" t="s">
        <v>752</v>
      </c>
      <c r="F1267" s="1269" t="s">
        <v>777</v>
      </c>
      <c r="G1267" s="1267">
        <f>IF(ISNUMBER('ECE-EU Species'!H28),IF('ECE-EU Species'!H28="","",'ECE-EU Species'!H28),"")</f>
        <v>3.6000000000000004E-2</v>
      </c>
      <c r="H1267" s="1265" t="str">
        <f>IF('ECE-EU Species'!P28="","",'ECE-EU Species'!P28)</f>
        <v/>
      </c>
    </row>
    <row r="1268" spans="1:8" x14ac:dyDescent="0.2">
      <c r="A1268" s="1267" t="str">
        <f>Cover!$G$25</f>
        <v>NO</v>
      </c>
      <c r="B1268" s="1269" t="s">
        <v>744</v>
      </c>
      <c r="C1268" s="1269">
        <f>Cover!G$27</f>
        <v>2020</v>
      </c>
      <c r="D1268" s="1292" t="s">
        <v>797</v>
      </c>
      <c r="E1268" s="1263" t="s">
        <v>752</v>
      </c>
      <c r="F1268" s="1269" t="s">
        <v>777</v>
      </c>
      <c r="G1268" s="1267" t="str">
        <f>IF(ISNUMBER('ECE-EU Species'!H29),IF('ECE-EU Species'!H29="","",'ECE-EU Species'!H29),"")</f>
        <v/>
      </c>
      <c r="H1268" s="1265" t="str">
        <f>IF('ECE-EU Species'!P29="","",'ECE-EU Species'!P29)</f>
        <v/>
      </c>
    </row>
    <row r="1269" spans="1:8" x14ac:dyDescent="0.2">
      <c r="A1269" s="1267" t="str">
        <f>Cover!$G$25</f>
        <v>NO</v>
      </c>
      <c r="B1269" s="1269" t="s">
        <v>744</v>
      </c>
      <c r="C1269" s="1269">
        <f>Cover!G$27</f>
        <v>2020</v>
      </c>
      <c r="D1269" s="1292" t="s">
        <v>798</v>
      </c>
      <c r="E1269" s="1263" t="s">
        <v>752</v>
      </c>
      <c r="F1269" s="1269" t="s">
        <v>777</v>
      </c>
      <c r="G1269" s="1267" t="str">
        <f>IF(ISNUMBER('ECE-EU Species'!H30),IF('ECE-EU Species'!H30="","",'ECE-EU Species'!H30),"")</f>
        <v/>
      </c>
      <c r="H1269" s="1265" t="str">
        <f>IF('ECE-EU Species'!P30="","",'ECE-EU Species'!P30)</f>
        <v/>
      </c>
    </row>
    <row r="1270" spans="1:8" x14ac:dyDescent="0.2">
      <c r="A1270" s="1267" t="str">
        <f>Cover!$G$25</f>
        <v>NO</v>
      </c>
      <c r="B1270" s="1269" t="s">
        <v>744</v>
      </c>
      <c r="C1270" s="1269">
        <f>Cover!G$27</f>
        <v>2020</v>
      </c>
      <c r="D1270" s="1292" t="s">
        <v>796</v>
      </c>
      <c r="E1270" s="1263" t="s">
        <v>756</v>
      </c>
      <c r="F1270" s="1269" t="s">
        <v>777</v>
      </c>
      <c r="G1270" s="1267">
        <f>IF(ISNUMBER('ECE-EU Species'!H31),IF('ECE-EU Species'!H31="","",'ECE-EU Species'!H31),"")</f>
        <v>0</v>
      </c>
      <c r="H1270" s="1265" t="str">
        <f>IF('ECE-EU Species'!P31="","",'ECE-EU Species'!P31)</f>
        <v/>
      </c>
    </row>
    <row r="1271" spans="1:8" x14ac:dyDescent="0.2">
      <c r="A1271" s="1267" t="str">
        <f>Cover!$G$25</f>
        <v>NO</v>
      </c>
      <c r="B1271" s="1269" t="s">
        <v>744</v>
      </c>
      <c r="C1271" s="1269">
        <f>Cover!G$27</f>
        <v>2020</v>
      </c>
      <c r="D1271" s="1292" t="s">
        <v>796</v>
      </c>
      <c r="E1271" s="1263" t="s">
        <v>757</v>
      </c>
      <c r="F1271" s="1269" t="s">
        <v>777</v>
      </c>
      <c r="G1271" s="1267">
        <f>IF(ISNUMBER('ECE-EU Species'!H32),IF('ECE-EU Species'!H32="","",'ECE-EU Species'!H32),"")</f>
        <v>2.4E-2</v>
      </c>
      <c r="H1271" s="1265" t="str">
        <f>IF('ECE-EU Species'!P32="","",'ECE-EU Species'!P32)</f>
        <v/>
      </c>
    </row>
    <row r="1272" spans="1:8" x14ac:dyDescent="0.2">
      <c r="A1272" s="1267" t="str">
        <f>Cover!$G$25</f>
        <v>NO</v>
      </c>
      <c r="B1272" s="1269" t="s">
        <v>744</v>
      </c>
      <c r="C1272" s="1269">
        <f>Cover!G$27</f>
        <v>2020</v>
      </c>
      <c r="D1272" s="1266" t="s">
        <v>799</v>
      </c>
      <c r="E1272" s="1263" t="s">
        <v>745</v>
      </c>
      <c r="F1272" s="1269" t="s">
        <v>777</v>
      </c>
      <c r="G1272" s="1267">
        <f>IF(ISNUMBER('ECE-EU Species'!H33),IF('ECE-EU Species'!H33="","",'ECE-EU Species'!H33),"")</f>
        <v>1020.5940000000001</v>
      </c>
      <c r="H1272" s="1265" t="str">
        <f>IF('ECE-EU Species'!P33="","",'ECE-EU Species'!P33)</f>
        <v/>
      </c>
    </row>
    <row r="1273" spans="1:8" x14ac:dyDescent="0.2">
      <c r="A1273" s="1267" t="str">
        <f>Cover!$G$25</f>
        <v>NO</v>
      </c>
      <c r="B1273" s="1269" t="s">
        <v>744</v>
      </c>
      <c r="C1273" s="1269">
        <f>Cover!G$27</f>
        <v>2020</v>
      </c>
      <c r="D1273" s="1266" t="s">
        <v>799</v>
      </c>
      <c r="E1273" s="1263" t="s">
        <v>746</v>
      </c>
      <c r="F1273" s="1269" t="s">
        <v>777</v>
      </c>
      <c r="G1273" s="1267">
        <f>IF(ISNUMBER('ECE-EU Species'!H34),IF('ECE-EU Species'!H34="","",'ECE-EU Species'!H34),"")</f>
        <v>388.99099999999999</v>
      </c>
      <c r="H1273" s="1265" t="str">
        <f>IF('ECE-EU Species'!P34="","",'ECE-EU Species'!P34)</f>
        <v/>
      </c>
    </row>
    <row r="1274" spans="1:8" x14ac:dyDescent="0.2">
      <c r="A1274" s="1267" t="str">
        <f>Cover!$G$25</f>
        <v>NO</v>
      </c>
      <c r="B1274" s="1269" t="s">
        <v>744</v>
      </c>
      <c r="C1274" s="1269">
        <f>Cover!G$27</f>
        <v>2020</v>
      </c>
      <c r="D1274" s="1266" t="s">
        <v>799</v>
      </c>
      <c r="E1274" s="1263" t="s">
        <v>747</v>
      </c>
      <c r="F1274" s="1269" t="s">
        <v>777</v>
      </c>
      <c r="G1274" s="1267">
        <f>IF(ISNUMBER('ECE-EU Species'!H35),IF('ECE-EU Species'!H35="","",'ECE-EU Species'!H35),"")</f>
        <v>626.45600000000002</v>
      </c>
      <c r="H1274" s="1265" t="str">
        <f>IF('ECE-EU Species'!P35="","",'ECE-EU Species'!P35)</f>
        <v/>
      </c>
    </row>
    <row r="1275" spans="1:8" x14ac:dyDescent="0.2">
      <c r="A1275" s="1267" t="str">
        <f>Cover!$G$25</f>
        <v>NO</v>
      </c>
      <c r="B1275" s="1269" t="s">
        <v>744</v>
      </c>
      <c r="C1275" s="1269">
        <f>Cover!G$27</f>
        <v>2020</v>
      </c>
      <c r="D1275" s="1266" t="s">
        <v>799</v>
      </c>
      <c r="E1275" s="1263" t="s">
        <v>749</v>
      </c>
      <c r="F1275" s="1269" t="s">
        <v>777</v>
      </c>
      <c r="G1275" s="1267">
        <f>IF(ISNUMBER('ECE-EU Species'!H36),IF('ECE-EU Species'!H36="","",'ECE-EU Species'!H36),"")</f>
        <v>20.538</v>
      </c>
      <c r="H1275" s="1265" t="str">
        <f>IF('ECE-EU Species'!P36="","",'ECE-EU Species'!P36)</f>
        <v/>
      </c>
    </row>
    <row r="1276" spans="1:8" x14ac:dyDescent="0.2">
      <c r="A1276" s="1267" t="str">
        <f>Cover!$G$25</f>
        <v>NO</v>
      </c>
      <c r="B1276" s="1269" t="s">
        <v>744</v>
      </c>
      <c r="C1276" s="1269">
        <f>Cover!G$27</f>
        <v>2020</v>
      </c>
      <c r="D1276" s="1266" t="s">
        <v>799</v>
      </c>
      <c r="E1276" s="1263" t="s">
        <v>750</v>
      </c>
      <c r="F1276" s="1269" t="s">
        <v>777</v>
      </c>
      <c r="G1276" s="1267">
        <f>IF(ISNUMBER('ECE-EU Species'!H37),IF('ECE-EU Species'!H37="","",'ECE-EU Species'!H37),"")</f>
        <v>10.754</v>
      </c>
      <c r="H1276" s="1265" t="str">
        <f>IF('ECE-EU Species'!P37="","",'ECE-EU Species'!P37)</f>
        <v/>
      </c>
    </row>
    <row r="1277" spans="1:8" x14ac:dyDescent="0.2">
      <c r="A1277" s="1267" t="str">
        <f>Cover!$G$25</f>
        <v>NO</v>
      </c>
      <c r="B1277" s="1269" t="s">
        <v>744</v>
      </c>
      <c r="C1277" s="1269">
        <f>Cover!G$27</f>
        <v>2020</v>
      </c>
      <c r="D1277" s="1266" t="s">
        <v>799</v>
      </c>
      <c r="E1277" s="1263" t="s">
        <v>751</v>
      </c>
      <c r="F1277" s="1269" t="s">
        <v>777</v>
      </c>
      <c r="G1277" s="1267">
        <f>IF(ISNUMBER('ECE-EU Species'!H38),IF('ECE-EU Species'!H38="","",'ECE-EU Species'!H38),"")</f>
        <v>0.70799999999999996</v>
      </c>
      <c r="H1277" s="1265" t="str">
        <f>IF('ECE-EU Species'!P38="","",'ECE-EU Species'!P38)</f>
        <v/>
      </c>
    </row>
    <row r="1278" spans="1:8" x14ac:dyDescent="0.2">
      <c r="A1278" s="1267" t="str">
        <f>Cover!$G$25</f>
        <v>NO</v>
      </c>
      <c r="B1278" s="1269" t="s">
        <v>744</v>
      </c>
      <c r="C1278" s="1269">
        <f>Cover!G$27</f>
        <v>2020</v>
      </c>
      <c r="D1278" s="1266" t="s">
        <v>799</v>
      </c>
      <c r="E1278" s="1263" t="s">
        <v>753</v>
      </c>
      <c r="F1278" s="1269" t="s">
        <v>777</v>
      </c>
      <c r="G1278" s="1267">
        <f>IF(ISNUMBER('ECE-EU Species'!H39),IF('ECE-EU Species'!H39="","",'ECE-EU Species'!H39),"")</f>
        <v>7.4999999999999997E-2</v>
      </c>
      <c r="H1278" s="1265" t="str">
        <f>IF('ECE-EU Species'!P39="","",'ECE-EU Species'!P39)</f>
        <v/>
      </c>
    </row>
    <row r="1279" spans="1:8" x14ac:dyDescent="0.2">
      <c r="A1279" s="1267" t="str">
        <f>Cover!$G$25</f>
        <v>NO</v>
      </c>
      <c r="B1279" s="1269" t="s">
        <v>744</v>
      </c>
      <c r="C1279" s="1269">
        <f>Cover!G$27</f>
        <v>2020</v>
      </c>
      <c r="D1279" s="1266" t="s">
        <v>799</v>
      </c>
      <c r="E1279" s="1263" t="s">
        <v>754</v>
      </c>
      <c r="F1279" s="1269" t="s">
        <v>777</v>
      </c>
      <c r="G1279" s="1267">
        <f>IF(ISNUMBER('ECE-EU Species'!H40),IF('ECE-EU Species'!H40="","",'ECE-EU Species'!H40),"")</f>
        <v>7.0000000000000001E-3</v>
      </c>
      <c r="H1279" s="1265" t="str">
        <f>IF('ECE-EU Species'!P40="","",'ECE-EU Species'!P40)</f>
        <v/>
      </c>
    </row>
    <row r="1280" spans="1:8" x14ac:dyDescent="0.2">
      <c r="A1280" s="1267" t="str">
        <f>Cover!$G$25</f>
        <v>NO</v>
      </c>
      <c r="B1280" s="1269" t="s">
        <v>744</v>
      </c>
      <c r="C1280" s="1269">
        <f>Cover!G$27</f>
        <v>2020</v>
      </c>
      <c r="D1280" s="1266" t="s">
        <v>799</v>
      </c>
      <c r="E1280" s="1263" t="s">
        <v>755</v>
      </c>
      <c r="F1280" s="1269" t="s">
        <v>777</v>
      </c>
      <c r="G1280" s="1267">
        <f>IF(ISNUMBER('ECE-EU Species'!H41),IF('ECE-EU Species'!H41="","",'ECE-EU Species'!H41),"")</f>
        <v>0.93600000000000005</v>
      </c>
      <c r="H1280" s="1265" t="str">
        <f>IF('ECE-EU Species'!P41="","",'ECE-EU Species'!P41)</f>
        <v/>
      </c>
    </row>
    <row r="1281" spans="1:8" x14ac:dyDescent="0.2">
      <c r="A1281" s="1267" t="str">
        <f>Cover!$G$25</f>
        <v>NO</v>
      </c>
      <c r="B1281" s="1269" t="s">
        <v>744</v>
      </c>
      <c r="C1281" s="1269">
        <f>Cover!G$27</f>
        <v>2020</v>
      </c>
      <c r="D1281" s="1266" t="s">
        <v>799</v>
      </c>
      <c r="E1281" s="1263" t="s">
        <v>756</v>
      </c>
      <c r="F1281" s="1269" t="s">
        <v>777</v>
      </c>
      <c r="G1281" s="1267">
        <f>IF(ISNUMBER('ECE-EU Species'!H42),IF('ECE-EU Species'!H42="","",'ECE-EU Species'!H42),"")</f>
        <v>0.51100000000000001</v>
      </c>
      <c r="H1281" s="1265" t="str">
        <f>IF('ECE-EU Species'!P42="","",'ECE-EU Species'!P42)</f>
        <v/>
      </c>
    </row>
    <row r="1282" spans="1:8" x14ac:dyDescent="0.2">
      <c r="A1282" s="1267" t="str">
        <f>Cover!$G$25</f>
        <v>NO</v>
      </c>
      <c r="B1282" s="1269" t="s">
        <v>744</v>
      </c>
      <c r="C1282" s="1269">
        <f>Cover!G$27</f>
        <v>2020</v>
      </c>
      <c r="D1282" s="1266" t="s">
        <v>799</v>
      </c>
      <c r="E1282" s="1263" t="s">
        <v>752</v>
      </c>
      <c r="F1282" s="1269" t="s">
        <v>777</v>
      </c>
      <c r="G1282" s="1267">
        <f>IF(ISNUMBER('ECE-EU Species'!H43),IF('ECE-EU Species'!H43="","",'ECE-EU Species'!H43),"")</f>
        <v>2.2389999999999999</v>
      </c>
      <c r="H1282" s="1265" t="str">
        <f>IF('ECE-EU Species'!P43="","",'ECE-EU Species'!P43)</f>
        <v/>
      </c>
    </row>
    <row r="1283" spans="1:8" x14ac:dyDescent="0.2">
      <c r="A1283" s="1267" t="str">
        <f>Cover!$G$25</f>
        <v>NO</v>
      </c>
      <c r="B1283" s="1269" t="s">
        <v>744</v>
      </c>
      <c r="C1283" s="1269">
        <f>Cover!G$27</f>
        <v>2020</v>
      </c>
      <c r="D1283" s="1292" t="s">
        <v>796</v>
      </c>
      <c r="E1283" s="1263" t="s">
        <v>745</v>
      </c>
      <c r="F1283" s="1269" t="s">
        <v>778</v>
      </c>
      <c r="G1283" s="1267">
        <f>IF(ISNUMBER('ECE-EU Species'!I15),IF('ECE-EU Species'!I15="","",'ECE-EU Species'!I15),"")</f>
        <v>242899</v>
      </c>
      <c r="H1283" s="1265" t="str">
        <f>IF('ECE-EU Species'!Q15="","",'ECE-EU Species'!Q15)</f>
        <v/>
      </c>
    </row>
    <row r="1284" spans="1:8" x14ac:dyDescent="0.2">
      <c r="A1284" s="1267" t="str">
        <f>Cover!$G$25</f>
        <v>NO</v>
      </c>
      <c r="B1284" s="1269" t="s">
        <v>744</v>
      </c>
      <c r="C1284" s="1269">
        <f>Cover!G$27</f>
        <v>2020</v>
      </c>
      <c r="D1284" s="1292" t="s">
        <v>796</v>
      </c>
      <c r="E1284" s="1263" t="s">
        <v>746</v>
      </c>
      <c r="F1284" s="1269" t="s">
        <v>778</v>
      </c>
      <c r="G1284" s="1267">
        <f>IF(ISNUMBER('ECE-EU Species'!I16),IF('ECE-EU Species'!I16="","",'ECE-EU Species'!I16),"")</f>
        <v>173454</v>
      </c>
      <c r="H1284" s="1265" t="str">
        <f>IF('ECE-EU Species'!Q16="","",'ECE-EU Species'!Q16)</f>
        <v/>
      </c>
    </row>
    <row r="1285" spans="1:8" x14ac:dyDescent="0.2">
      <c r="A1285" s="1267" t="str">
        <f>Cover!$G$25</f>
        <v>NO</v>
      </c>
      <c r="B1285" s="1269" t="s">
        <v>744</v>
      </c>
      <c r="C1285" s="1269">
        <f>Cover!G$27</f>
        <v>2020</v>
      </c>
      <c r="D1285" s="1292" t="s">
        <v>797</v>
      </c>
      <c r="E1285" s="1263" t="s">
        <v>746</v>
      </c>
      <c r="F1285" s="1269" t="s">
        <v>778</v>
      </c>
      <c r="G1285" s="1267" t="str">
        <f>IF(ISNUMBER('ECE-EU Species'!I17),IF('ECE-EU Species'!I17="","",'ECE-EU Species'!I17),"")</f>
        <v/>
      </c>
      <c r="H1285" s="1265" t="str">
        <f>IF('ECE-EU Species'!Q17="","",'ECE-EU Species'!Q17)</f>
        <v/>
      </c>
    </row>
    <row r="1286" spans="1:8" x14ac:dyDescent="0.2">
      <c r="A1286" s="1267" t="str">
        <f>Cover!$G$25</f>
        <v>NO</v>
      </c>
      <c r="B1286" s="1269" t="s">
        <v>744</v>
      </c>
      <c r="C1286" s="1269">
        <f>Cover!G$27</f>
        <v>2020</v>
      </c>
      <c r="D1286" s="1292" t="s">
        <v>798</v>
      </c>
      <c r="E1286" s="1263" t="s">
        <v>746</v>
      </c>
      <c r="F1286" s="1269" t="s">
        <v>778</v>
      </c>
      <c r="G1286" s="1267" t="str">
        <f>IF(ISNUMBER('ECE-EU Species'!I18),IF('ECE-EU Species'!I18="","",'ECE-EU Species'!I18),"")</f>
        <v/>
      </c>
      <c r="H1286" s="1265" t="str">
        <f>IF('ECE-EU Species'!Q18="","",'ECE-EU Species'!Q18)</f>
        <v/>
      </c>
    </row>
    <row r="1287" spans="1:8" x14ac:dyDescent="0.2">
      <c r="A1287" s="1267" t="str">
        <f>Cover!$G$25</f>
        <v>NO</v>
      </c>
      <c r="B1287" s="1269" t="s">
        <v>744</v>
      </c>
      <c r="C1287" s="1269">
        <f>Cover!G$27</f>
        <v>2020</v>
      </c>
      <c r="D1287" s="1292" t="s">
        <v>796</v>
      </c>
      <c r="E1287" s="1263" t="s">
        <v>747</v>
      </c>
      <c r="F1287" s="1269" t="s">
        <v>778</v>
      </c>
      <c r="G1287" s="1267">
        <f>IF(ISNUMBER('ECE-EU Species'!I19),IF('ECE-EU Species'!I19="","",'ECE-EU Species'!I19),"")</f>
        <v>24674</v>
      </c>
      <c r="H1287" s="1265" t="str">
        <f>IF('ECE-EU Species'!Q19="","",'ECE-EU Species'!Q19)</f>
        <v/>
      </c>
    </row>
    <row r="1288" spans="1:8" x14ac:dyDescent="0.2">
      <c r="A1288" s="1267" t="str">
        <f>Cover!$G$25</f>
        <v>NO</v>
      </c>
      <c r="B1288" s="1269" t="s">
        <v>744</v>
      </c>
      <c r="C1288" s="1269">
        <f>Cover!G$27</f>
        <v>2020</v>
      </c>
      <c r="D1288" s="1292" t="s">
        <v>797</v>
      </c>
      <c r="E1288" s="1263" t="s">
        <v>747</v>
      </c>
      <c r="F1288" s="1269" t="s">
        <v>778</v>
      </c>
      <c r="G1288" s="1267" t="str">
        <f>IF(ISNUMBER('ECE-EU Species'!I20),IF('ECE-EU Species'!I20="","",'ECE-EU Species'!I20),"")</f>
        <v/>
      </c>
      <c r="H1288" s="1265" t="str">
        <f>IF('ECE-EU Species'!Q20="","",'ECE-EU Species'!Q20)</f>
        <v/>
      </c>
    </row>
    <row r="1289" spans="1:8" x14ac:dyDescent="0.2">
      <c r="A1289" s="1267" t="str">
        <f>Cover!$G$25</f>
        <v>NO</v>
      </c>
      <c r="B1289" s="1269" t="s">
        <v>744</v>
      </c>
      <c r="C1289" s="1269">
        <f>Cover!G$27</f>
        <v>2020</v>
      </c>
      <c r="D1289" s="1292" t="s">
        <v>798</v>
      </c>
      <c r="E1289" s="1263" t="s">
        <v>747</v>
      </c>
      <c r="F1289" s="1269" t="s">
        <v>778</v>
      </c>
      <c r="G1289" s="1267" t="str">
        <f>IF(ISNUMBER('ECE-EU Species'!I21),IF('ECE-EU Species'!I21="","",'ECE-EU Species'!I21),"")</f>
        <v/>
      </c>
      <c r="H1289" s="1265" t="str">
        <f>IF('ECE-EU Species'!Q21="","",'ECE-EU Species'!Q21)</f>
        <v/>
      </c>
    </row>
    <row r="1290" spans="1:8" x14ac:dyDescent="0.2">
      <c r="A1290" s="1267" t="str">
        <f>Cover!$G$25</f>
        <v>NO</v>
      </c>
      <c r="B1290" s="1269" t="s">
        <v>744</v>
      </c>
      <c r="C1290" s="1269">
        <f>Cover!G$27</f>
        <v>2020</v>
      </c>
      <c r="D1290" s="1292" t="s">
        <v>796</v>
      </c>
      <c r="E1290" s="1263" t="s">
        <v>748</v>
      </c>
      <c r="F1290" s="1269" t="s">
        <v>778</v>
      </c>
      <c r="G1290" s="1267" t="str">
        <f>IF(ISNUMBER('ECE-EU Species'!I22),IF('ECE-EU Species'!I22="","",'ECE-EU Species'!I22),"")</f>
        <v/>
      </c>
      <c r="H1290" s="1265" t="str">
        <f>IF('ECE-EU Species'!Q22="","",'ECE-EU Species'!Q22)</f>
        <v/>
      </c>
    </row>
    <row r="1291" spans="1:8" x14ac:dyDescent="0.2">
      <c r="A1291" s="1267" t="str">
        <f>Cover!$G$25</f>
        <v>NO</v>
      </c>
      <c r="B1291" s="1269" t="s">
        <v>744</v>
      </c>
      <c r="C1291" s="1269">
        <f>Cover!G$27</f>
        <v>2020</v>
      </c>
      <c r="D1291" s="1292" t="s">
        <v>797</v>
      </c>
      <c r="E1291" s="1263" t="s">
        <v>748</v>
      </c>
      <c r="F1291" s="1269" t="s">
        <v>778</v>
      </c>
      <c r="G1291" s="1267" t="str">
        <f>IF(ISNUMBER('ECE-EU Species'!I23),IF('ECE-EU Species'!I23="","",'ECE-EU Species'!I23),"")</f>
        <v/>
      </c>
      <c r="H1291" s="1265" t="str">
        <f>IF('ECE-EU Species'!Q23="","",'ECE-EU Species'!Q23)</f>
        <v/>
      </c>
    </row>
    <row r="1292" spans="1:8" x14ac:dyDescent="0.2">
      <c r="A1292" s="1267" t="str">
        <f>Cover!$G$25</f>
        <v>NO</v>
      </c>
      <c r="B1292" s="1269" t="s">
        <v>744</v>
      </c>
      <c r="C1292" s="1269">
        <f>Cover!G$27</f>
        <v>2020</v>
      </c>
      <c r="D1292" s="1292" t="s">
        <v>798</v>
      </c>
      <c r="E1292" s="1263" t="s">
        <v>748</v>
      </c>
      <c r="F1292" s="1269" t="s">
        <v>778</v>
      </c>
      <c r="G1292" s="1267" t="str">
        <f>IF(ISNUMBER('ECE-EU Species'!I24),IF('ECE-EU Species'!I24="","",'ECE-EU Species'!I24),"")</f>
        <v/>
      </c>
      <c r="H1292" s="1265" t="str">
        <f>IF('ECE-EU Species'!Q24="","",'ECE-EU Species'!Q24)</f>
        <v/>
      </c>
    </row>
    <row r="1293" spans="1:8" x14ac:dyDescent="0.2">
      <c r="A1293" s="1267" t="str">
        <f>Cover!$G$25</f>
        <v>NO</v>
      </c>
      <c r="B1293" s="1269" t="s">
        <v>744</v>
      </c>
      <c r="C1293" s="1269">
        <f>Cover!G$27</f>
        <v>2020</v>
      </c>
      <c r="D1293" s="1292" t="s">
        <v>796</v>
      </c>
      <c r="E1293" s="1263" t="s">
        <v>749</v>
      </c>
      <c r="F1293" s="1269" t="s">
        <v>778</v>
      </c>
      <c r="G1293" s="1267">
        <f>IF(ISNUMBER('ECE-EU Species'!I25),IF('ECE-EU Species'!I25="","",'ECE-EU Species'!I25),"")</f>
        <v>2608</v>
      </c>
      <c r="H1293" s="1265" t="str">
        <f>IF('ECE-EU Species'!Q25="","",'ECE-EU Species'!Q25)</f>
        <v/>
      </c>
    </row>
    <row r="1294" spans="1:8" x14ac:dyDescent="0.2">
      <c r="A1294" s="1267" t="str">
        <f>Cover!$G$25</f>
        <v>NO</v>
      </c>
      <c r="B1294" s="1269" t="s">
        <v>744</v>
      </c>
      <c r="C1294" s="1269">
        <f>Cover!G$27</f>
        <v>2020</v>
      </c>
      <c r="D1294" s="1292" t="s">
        <v>796</v>
      </c>
      <c r="E1294" s="1263" t="s">
        <v>750</v>
      </c>
      <c r="F1294" s="1269" t="s">
        <v>778</v>
      </c>
      <c r="G1294" s="1267">
        <f>IF(ISNUMBER('ECE-EU Species'!I26),IF('ECE-EU Species'!I26="","",'ECE-EU Species'!I26),"")</f>
        <v>1599</v>
      </c>
      <c r="H1294" s="1265" t="str">
        <f>IF('ECE-EU Species'!Q26="","",'ECE-EU Species'!Q26)</f>
        <v/>
      </c>
    </row>
    <row r="1295" spans="1:8" x14ac:dyDescent="0.2">
      <c r="A1295" s="1267" t="str">
        <f>Cover!$G$25</f>
        <v>NO</v>
      </c>
      <c r="B1295" s="1269" t="s">
        <v>744</v>
      </c>
      <c r="C1295" s="1269">
        <f>Cover!G$27</f>
        <v>2020</v>
      </c>
      <c r="D1295" s="1292" t="s">
        <v>796</v>
      </c>
      <c r="E1295" s="1263" t="s">
        <v>751</v>
      </c>
      <c r="F1295" s="1269" t="s">
        <v>778</v>
      </c>
      <c r="G1295" s="1267">
        <f>IF(ISNUMBER('ECE-EU Species'!I27),IF('ECE-EU Species'!I27="","",'ECE-EU Species'!I27),"")</f>
        <v>0</v>
      </c>
      <c r="H1295" s="1265" t="str">
        <f>IF('ECE-EU Species'!Q27="","",'ECE-EU Species'!Q27)</f>
        <v/>
      </c>
    </row>
    <row r="1296" spans="1:8" x14ac:dyDescent="0.2">
      <c r="A1296" s="1267" t="str">
        <f>Cover!$G$25</f>
        <v>NO</v>
      </c>
      <c r="B1296" s="1269" t="s">
        <v>744</v>
      </c>
      <c r="C1296" s="1269">
        <f>Cover!G$27</f>
        <v>2020</v>
      </c>
      <c r="D1296" s="1292" t="s">
        <v>796</v>
      </c>
      <c r="E1296" s="1263" t="s">
        <v>752</v>
      </c>
      <c r="F1296" s="1269" t="s">
        <v>778</v>
      </c>
      <c r="G1296" s="1267">
        <f>IF(ISNUMBER('ECE-EU Species'!I28),IF('ECE-EU Species'!I28="","",'ECE-EU Species'!I28),"")</f>
        <v>43</v>
      </c>
      <c r="H1296" s="1265" t="str">
        <f>IF('ECE-EU Species'!Q28="","",'ECE-EU Species'!Q28)</f>
        <v/>
      </c>
    </row>
    <row r="1297" spans="1:8" x14ac:dyDescent="0.2">
      <c r="A1297" s="1267" t="str">
        <f>Cover!$G$25</f>
        <v>NO</v>
      </c>
      <c r="B1297" s="1269" t="s">
        <v>744</v>
      </c>
      <c r="C1297" s="1269">
        <f>Cover!G$27</f>
        <v>2020</v>
      </c>
      <c r="D1297" s="1292" t="s">
        <v>797</v>
      </c>
      <c r="E1297" s="1263" t="s">
        <v>752</v>
      </c>
      <c r="F1297" s="1269" t="s">
        <v>778</v>
      </c>
      <c r="G1297" s="1267" t="str">
        <f>IF(ISNUMBER('ECE-EU Species'!I29),IF('ECE-EU Species'!I29="","",'ECE-EU Species'!I29),"")</f>
        <v/>
      </c>
      <c r="H1297" s="1265" t="str">
        <f>IF('ECE-EU Species'!Q29="","",'ECE-EU Species'!Q29)</f>
        <v/>
      </c>
    </row>
    <row r="1298" spans="1:8" x14ac:dyDescent="0.2">
      <c r="A1298" s="1267" t="str">
        <f>Cover!$G$25</f>
        <v>NO</v>
      </c>
      <c r="B1298" s="1269" t="s">
        <v>744</v>
      </c>
      <c r="C1298" s="1269">
        <f>Cover!G$27</f>
        <v>2020</v>
      </c>
      <c r="D1298" s="1292" t="s">
        <v>798</v>
      </c>
      <c r="E1298" s="1263" t="s">
        <v>752</v>
      </c>
      <c r="F1298" s="1269" t="s">
        <v>778</v>
      </c>
      <c r="G1298" s="1267" t="str">
        <f>IF(ISNUMBER('ECE-EU Species'!I30),IF('ECE-EU Species'!I30="","",'ECE-EU Species'!I30),"")</f>
        <v/>
      </c>
      <c r="H1298" s="1265" t="str">
        <f>IF('ECE-EU Species'!Q30="","",'ECE-EU Species'!Q30)</f>
        <v/>
      </c>
    </row>
    <row r="1299" spans="1:8" x14ac:dyDescent="0.2">
      <c r="A1299" s="1267" t="str">
        <f>Cover!$G$25</f>
        <v>NO</v>
      </c>
      <c r="B1299" s="1269" t="s">
        <v>744</v>
      </c>
      <c r="C1299" s="1269">
        <f>Cover!G$27</f>
        <v>2020</v>
      </c>
      <c r="D1299" s="1292" t="s">
        <v>796</v>
      </c>
      <c r="E1299" s="1263" t="s">
        <v>756</v>
      </c>
      <c r="F1299" s="1269" t="s">
        <v>778</v>
      </c>
      <c r="G1299" s="1267">
        <f>IF(ISNUMBER('ECE-EU Species'!I31),IF('ECE-EU Species'!I31="","",'ECE-EU Species'!I31),"")</f>
        <v>0</v>
      </c>
      <c r="H1299" s="1265" t="str">
        <f>IF('ECE-EU Species'!Q31="","",'ECE-EU Species'!Q31)</f>
        <v/>
      </c>
    </row>
    <row r="1300" spans="1:8" x14ac:dyDescent="0.2">
      <c r="A1300" s="1267" t="str">
        <f>Cover!$G$25</f>
        <v>NO</v>
      </c>
      <c r="B1300" s="1269" t="s">
        <v>744</v>
      </c>
      <c r="C1300" s="1269">
        <f>Cover!G$27</f>
        <v>2020</v>
      </c>
      <c r="D1300" s="1292" t="s">
        <v>796</v>
      </c>
      <c r="E1300" s="1263" t="s">
        <v>757</v>
      </c>
      <c r="F1300" s="1269" t="s">
        <v>778</v>
      </c>
      <c r="G1300" s="1267">
        <f>IF(ISNUMBER('ECE-EU Species'!I32),IF('ECE-EU Species'!I32="","",'ECE-EU Species'!I32),"")</f>
        <v>233</v>
      </c>
      <c r="H1300" s="1265" t="str">
        <f>IF('ECE-EU Species'!Q32="","",'ECE-EU Species'!Q32)</f>
        <v/>
      </c>
    </row>
    <row r="1301" spans="1:8" x14ac:dyDescent="0.2">
      <c r="A1301" s="1267" t="str">
        <f>Cover!$G$25</f>
        <v>NO</v>
      </c>
      <c r="B1301" s="1269" t="s">
        <v>744</v>
      </c>
      <c r="C1301" s="1269">
        <f>Cover!G$27</f>
        <v>2020</v>
      </c>
      <c r="D1301" s="1266" t="s">
        <v>799</v>
      </c>
      <c r="E1301" s="1263" t="s">
        <v>745</v>
      </c>
      <c r="F1301" s="1269" t="s">
        <v>778</v>
      </c>
      <c r="G1301" s="1267">
        <f>IF(ISNUMBER('ECE-EU Species'!I33),IF('ECE-EU Species'!I33="","",'ECE-EU Species'!I33),"")</f>
        <v>3006876</v>
      </c>
      <c r="H1301" s="1265" t="str">
        <f>IF('ECE-EU Species'!Q33="","",'ECE-EU Species'!Q33)</f>
        <v/>
      </c>
    </row>
    <row r="1302" spans="1:8" x14ac:dyDescent="0.2">
      <c r="A1302" s="1267" t="str">
        <f>Cover!$G$25</f>
        <v>NO</v>
      </c>
      <c r="B1302" s="1269" t="s">
        <v>744</v>
      </c>
      <c r="C1302" s="1269">
        <f>Cover!G$27</f>
        <v>2020</v>
      </c>
      <c r="D1302" s="1266" t="s">
        <v>799</v>
      </c>
      <c r="E1302" s="1263" t="s">
        <v>746</v>
      </c>
      <c r="F1302" s="1269" t="s">
        <v>778</v>
      </c>
      <c r="G1302" s="1267">
        <f>IF(ISNUMBER('ECE-EU Species'!I34),IF('ECE-EU Species'!I34="","",'ECE-EU Species'!I34),"")</f>
        <v>1083904</v>
      </c>
      <c r="H1302" s="1265" t="str">
        <f>IF('ECE-EU Species'!Q34="","",'ECE-EU Species'!Q34)</f>
        <v/>
      </c>
    </row>
    <row r="1303" spans="1:8" x14ac:dyDescent="0.2">
      <c r="A1303" s="1267" t="str">
        <f>Cover!$G$25</f>
        <v>NO</v>
      </c>
      <c r="B1303" s="1269" t="s">
        <v>744</v>
      </c>
      <c r="C1303" s="1269">
        <f>Cover!G$27</f>
        <v>2020</v>
      </c>
      <c r="D1303" s="1266" t="s">
        <v>799</v>
      </c>
      <c r="E1303" s="1263" t="s">
        <v>747</v>
      </c>
      <c r="F1303" s="1269" t="s">
        <v>778</v>
      </c>
      <c r="G1303" s="1267">
        <f>IF(ISNUMBER('ECE-EU Species'!I35),IF('ECE-EU Species'!I35="","",'ECE-EU Species'!I35),"")</f>
        <v>1895894</v>
      </c>
      <c r="H1303" s="1265" t="str">
        <f>IF('ECE-EU Species'!Q35="","",'ECE-EU Species'!Q35)</f>
        <v/>
      </c>
    </row>
    <row r="1304" spans="1:8" x14ac:dyDescent="0.2">
      <c r="A1304" s="1267" t="str">
        <f>Cover!$G$25</f>
        <v>NO</v>
      </c>
      <c r="B1304" s="1269" t="s">
        <v>744</v>
      </c>
      <c r="C1304" s="1269">
        <f>Cover!G$27</f>
        <v>2020</v>
      </c>
      <c r="D1304" s="1266" t="s">
        <v>799</v>
      </c>
      <c r="E1304" s="1263" t="s">
        <v>749</v>
      </c>
      <c r="F1304" s="1269" t="s">
        <v>778</v>
      </c>
      <c r="G1304" s="1267">
        <f>IF(ISNUMBER('ECE-EU Species'!I36),IF('ECE-EU Species'!I36="","",'ECE-EU Species'!I36),"")</f>
        <v>255162</v>
      </c>
      <c r="H1304" s="1265" t="str">
        <f>IF('ECE-EU Species'!Q36="","",'ECE-EU Species'!Q36)</f>
        <v/>
      </c>
    </row>
    <row r="1305" spans="1:8" x14ac:dyDescent="0.2">
      <c r="A1305" s="1267" t="str">
        <f>Cover!$G$25</f>
        <v>NO</v>
      </c>
      <c r="B1305" s="1269" t="s">
        <v>744</v>
      </c>
      <c r="C1305" s="1269">
        <f>Cover!G$27</f>
        <v>2020</v>
      </c>
      <c r="D1305" s="1266" t="s">
        <v>799</v>
      </c>
      <c r="E1305" s="1263" t="s">
        <v>750</v>
      </c>
      <c r="F1305" s="1269" t="s">
        <v>778</v>
      </c>
      <c r="G1305" s="1267">
        <f>IF(ISNUMBER('ECE-EU Species'!I37),IF('ECE-EU Species'!I37="","",'ECE-EU Species'!I37),"")</f>
        <v>144961</v>
      </c>
      <c r="H1305" s="1265" t="str">
        <f>IF('ECE-EU Species'!Q37="","",'ECE-EU Species'!Q37)</f>
        <v/>
      </c>
    </row>
    <row r="1306" spans="1:8" x14ac:dyDescent="0.2">
      <c r="A1306" s="1267" t="str">
        <f>Cover!$G$25</f>
        <v>NO</v>
      </c>
      <c r="B1306" s="1269" t="s">
        <v>744</v>
      </c>
      <c r="C1306" s="1269">
        <f>Cover!G$27</f>
        <v>2020</v>
      </c>
      <c r="D1306" s="1266" t="s">
        <v>799</v>
      </c>
      <c r="E1306" s="1263" t="s">
        <v>751</v>
      </c>
      <c r="F1306" s="1269" t="s">
        <v>778</v>
      </c>
      <c r="G1306" s="1267">
        <f>IF(ISNUMBER('ECE-EU Species'!I38),IF('ECE-EU Species'!I38="","",'ECE-EU Species'!I38),"")</f>
        <v>5433</v>
      </c>
      <c r="H1306" s="1265" t="str">
        <f>IF('ECE-EU Species'!Q38="","",'ECE-EU Species'!Q38)</f>
        <v/>
      </c>
    </row>
    <row r="1307" spans="1:8" x14ac:dyDescent="0.2">
      <c r="A1307" s="1267" t="str">
        <f>Cover!$G$25</f>
        <v>NO</v>
      </c>
      <c r="B1307" s="1269" t="s">
        <v>744</v>
      </c>
      <c r="C1307" s="1269">
        <f>Cover!G$27</f>
        <v>2020</v>
      </c>
      <c r="D1307" s="1266" t="s">
        <v>799</v>
      </c>
      <c r="E1307" s="1263" t="s">
        <v>753</v>
      </c>
      <c r="F1307" s="1269" t="s">
        <v>778</v>
      </c>
      <c r="G1307" s="1267">
        <f>IF(ISNUMBER('ECE-EU Species'!I39),IF('ECE-EU Species'!I39="","",'ECE-EU Species'!I39),"")</f>
        <v>1252</v>
      </c>
      <c r="H1307" s="1265" t="str">
        <f>IF('ECE-EU Species'!Q39="","",'ECE-EU Species'!Q39)</f>
        <v/>
      </c>
    </row>
    <row r="1308" spans="1:8" x14ac:dyDescent="0.2">
      <c r="A1308" s="1267" t="str">
        <f>Cover!$G$25</f>
        <v>NO</v>
      </c>
      <c r="B1308" s="1269" t="s">
        <v>744</v>
      </c>
      <c r="C1308" s="1269">
        <f>Cover!G$27</f>
        <v>2020</v>
      </c>
      <c r="D1308" s="1266" t="s">
        <v>799</v>
      </c>
      <c r="E1308" s="1263" t="s">
        <v>754</v>
      </c>
      <c r="F1308" s="1269" t="s">
        <v>778</v>
      </c>
      <c r="G1308" s="1267">
        <f>IF(ISNUMBER('ECE-EU Species'!I40),IF('ECE-EU Species'!I40="","",'ECE-EU Species'!I40),"")</f>
        <v>110</v>
      </c>
      <c r="H1308" s="1265" t="str">
        <f>IF('ECE-EU Species'!Q40="","",'ECE-EU Species'!Q40)</f>
        <v/>
      </c>
    </row>
    <row r="1309" spans="1:8" x14ac:dyDescent="0.2">
      <c r="A1309" s="1267" t="str">
        <f>Cover!$G$25</f>
        <v>NO</v>
      </c>
      <c r="B1309" s="1269" t="s">
        <v>744</v>
      </c>
      <c r="C1309" s="1269">
        <f>Cover!G$27</f>
        <v>2020</v>
      </c>
      <c r="D1309" s="1266" t="s">
        <v>799</v>
      </c>
      <c r="E1309" s="1263" t="s">
        <v>755</v>
      </c>
      <c r="F1309" s="1269" t="s">
        <v>778</v>
      </c>
      <c r="G1309" s="1267">
        <f>IF(ISNUMBER('ECE-EU Species'!I41),IF('ECE-EU Species'!I41="","",'ECE-EU Species'!I41),"")</f>
        <v>10423</v>
      </c>
      <c r="H1309" s="1265" t="str">
        <f>IF('ECE-EU Species'!Q41="","",'ECE-EU Species'!Q41)</f>
        <v/>
      </c>
    </row>
    <row r="1310" spans="1:8" x14ac:dyDescent="0.2">
      <c r="A1310" s="1267" t="str">
        <f>Cover!$G$25</f>
        <v>NO</v>
      </c>
      <c r="B1310" s="1269" t="s">
        <v>744</v>
      </c>
      <c r="C1310" s="1269">
        <f>Cover!G$27</f>
        <v>2020</v>
      </c>
      <c r="D1310" s="1266" t="s">
        <v>799</v>
      </c>
      <c r="E1310" s="1263" t="s">
        <v>756</v>
      </c>
      <c r="F1310" s="1269" t="s">
        <v>778</v>
      </c>
      <c r="G1310" s="1267">
        <f>IF(ISNUMBER('ECE-EU Species'!I42),IF('ECE-EU Species'!I42="","",'ECE-EU Species'!I42),"")</f>
        <v>3402</v>
      </c>
      <c r="H1310" s="1265" t="str">
        <f>IF('ECE-EU Species'!Q42="","",'ECE-EU Species'!Q42)</f>
        <v/>
      </c>
    </row>
    <row r="1311" spans="1:8" x14ac:dyDescent="0.2">
      <c r="A1311" s="1267" t="str">
        <f>Cover!$G$25</f>
        <v>NO</v>
      </c>
      <c r="B1311" s="1269" t="s">
        <v>744</v>
      </c>
      <c r="C1311" s="1269">
        <f>Cover!G$27</f>
        <v>2020</v>
      </c>
      <c r="D1311" s="1266" t="s">
        <v>799</v>
      </c>
      <c r="E1311" s="1263" t="s">
        <v>752</v>
      </c>
      <c r="F1311" s="1269" t="s">
        <v>778</v>
      </c>
      <c r="G1311" s="1267">
        <f>IF(ISNUMBER('ECE-EU Species'!I43),IF('ECE-EU Species'!I43="","",'ECE-EU Species'!I43),"")</f>
        <v>12011</v>
      </c>
      <c r="H1311" s="1265" t="str">
        <f>IF('ECE-EU Species'!Q43="","",'ECE-EU Species'!Q43)</f>
        <v/>
      </c>
    </row>
    <row r="1312" spans="1:8" x14ac:dyDescent="0.2">
      <c r="A1312" s="1267" t="str">
        <f>Cover!$G$25</f>
        <v>NO</v>
      </c>
      <c r="B1312" s="1269" t="s">
        <v>759</v>
      </c>
      <c r="C1312" s="1269">
        <f>Cover!G$27-1</f>
        <v>2019</v>
      </c>
      <c r="D1312" s="1292" t="s">
        <v>796</v>
      </c>
      <c r="E1312" s="1263" t="s">
        <v>745</v>
      </c>
      <c r="F1312" s="1269" t="s">
        <v>777</v>
      </c>
      <c r="G1312" s="1267">
        <f>IF(ISNUMBER('ECE-EU Species'!J15),IF('ECE-EU Species'!J15="","",'ECE-EU Species'!J15),"")</f>
        <v>3493.0360000000001</v>
      </c>
      <c r="H1312" s="1265" t="str">
        <f>IF('ECE-EU Species'!R15="","",'ECE-EU Species'!R15)</f>
        <v/>
      </c>
    </row>
    <row r="1313" spans="1:8" x14ac:dyDescent="0.2">
      <c r="A1313" s="1267" t="str">
        <f>Cover!$G$25</f>
        <v>NO</v>
      </c>
      <c r="B1313" s="1269" t="s">
        <v>759</v>
      </c>
      <c r="C1313" s="1269">
        <f>Cover!G$27-1</f>
        <v>2019</v>
      </c>
      <c r="D1313" s="1292" t="s">
        <v>796</v>
      </c>
      <c r="E1313" s="1263" t="s">
        <v>746</v>
      </c>
      <c r="F1313" s="1269" t="s">
        <v>777</v>
      </c>
      <c r="G1313" s="1267">
        <f>IF(ISNUMBER('ECE-EU Species'!J16),IF('ECE-EU Species'!J16="","",'ECE-EU Species'!J16),"")</f>
        <v>1741.1170000000002</v>
      </c>
      <c r="H1313" s="1265" t="str">
        <f>IF('ECE-EU Species'!R16="","",'ECE-EU Species'!R16)</f>
        <v/>
      </c>
    </row>
    <row r="1314" spans="1:8" x14ac:dyDescent="0.2">
      <c r="A1314" s="1267" t="str">
        <f>Cover!$G$25</f>
        <v>NO</v>
      </c>
      <c r="B1314" s="1269" t="s">
        <v>759</v>
      </c>
      <c r="C1314" s="1269">
        <f>Cover!G$27-1</f>
        <v>2019</v>
      </c>
      <c r="D1314" s="1292" t="s">
        <v>797</v>
      </c>
      <c r="E1314" s="1263" t="s">
        <v>746</v>
      </c>
      <c r="F1314" s="1269" t="s">
        <v>777</v>
      </c>
      <c r="G1314" s="1267" t="str">
        <f>IF(ISNUMBER('ECE-EU Species'!J17),IF('ECE-EU Species'!J17="","",'ECE-EU Species'!J17),"")</f>
        <v/>
      </c>
      <c r="H1314" s="1265" t="str">
        <f>IF('ECE-EU Species'!R17="","",'ECE-EU Species'!R17)</f>
        <v/>
      </c>
    </row>
    <row r="1315" spans="1:8" x14ac:dyDescent="0.2">
      <c r="A1315" s="1267" t="str">
        <f>Cover!$G$25</f>
        <v>NO</v>
      </c>
      <c r="B1315" s="1269" t="s">
        <v>759</v>
      </c>
      <c r="C1315" s="1269">
        <f>Cover!G$27-1</f>
        <v>2019</v>
      </c>
      <c r="D1315" s="1292" t="s">
        <v>798</v>
      </c>
      <c r="E1315" s="1263" t="s">
        <v>746</v>
      </c>
      <c r="F1315" s="1269" t="s">
        <v>777</v>
      </c>
      <c r="G1315" s="1267" t="str">
        <f>IF(ISNUMBER('ECE-EU Species'!J18),IF('ECE-EU Species'!J18="","",'ECE-EU Species'!J18),"")</f>
        <v/>
      </c>
      <c r="H1315" s="1265" t="str">
        <f>IF('ECE-EU Species'!R18="","",'ECE-EU Species'!R18)</f>
        <v/>
      </c>
    </row>
    <row r="1316" spans="1:8" x14ac:dyDescent="0.2">
      <c r="A1316" s="1267" t="str">
        <f>Cover!$G$25</f>
        <v>NO</v>
      </c>
      <c r="B1316" s="1269" t="s">
        <v>759</v>
      </c>
      <c r="C1316" s="1269">
        <f>Cover!G$27-1</f>
        <v>2019</v>
      </c>
      <c r="D1316" s="1292" t="s">
        <v>796</v>
      </c>
      <c r="E1316" s="1263" t="s">
        <v>747</v>
      </c>
      <c r="F1316" s="1269" t="s">
        <v>777</v>
      </c>
      <c r="G1316" s="1267">
        <f>IF(ISNUMBER('ECE-EU Species'!J19),IF('ECE-EU Species'!J19="","",'ECE-EU Species'!J19),"")</f>
        <v>1744.9369999999999</v>
      </c>
      <c r="H1316" s="1265" t="str">
        <f>IF('ECE-EU Species'!R19="","",'ECE-EU Species'!R19)</f>
        <v/>
      </c>
    </row>
    <row r="1317" spans="1:8" x14ac:dyDescent="0.2">
      <c r="A1317" s="1267" t="str">
        <f>Cover!$G$25</f>
        <v>NO</v>
      </c>
      <c r="B1317" s="1269" t="s">
        <v>759</v>
      </c>
      <c r="C1317" s="1269">
        <f>Cover!G$27-1</f>
        <v>2019</v>
      </c>
      <c r="D1317" s="1292" t="s">
        <v>797</v>
      </c>
      <c r="E1317" s="1263" t="s">
        <v>747</v>
      </c>
      <c r="F1317" s="1269" t="s">
        <v>777</v>
      </c>
      <c r="G1317" s="1267" t="str">
        <f>IF(ISNUMBER('ECE-EU Species'!J20),IF('ECE-EU Species'!J20="","",'ECE-EU Species'!J20),"")</f>
        <v/>
      </c>
      <c r="H1317" s="1265" t="str">
        <f>IF('ECE-EU Species'!R20="","",'ECE-EU Species'!R20)</f>
        <v/>
      </c>
    </row>
    <row r="1318" spans="1:8" x14ac:dyDescent="0.2">
      <c r="A1318" s="1267" t="str">
        <f>Cover!$G$25</f>
        <v>NO</v>
      </c>
      <c r="B1318" s="1269" t="s">
        <v>759</v>
      </c>
      <c r="C1318" s="1269">
        <f>Cover!G$27-1</f>
        <v>2019</v>
      </c>
      <c r="D1318" s="1292" t="s">
        <v>798</v>
      </c>
      <c r="E1318" s="1263" t="s">
        <v>747</v>
      </c>
      <c r="F1318" s="1269" t="s">
        <v>777</v>
      </c>
      <c r="G1318" s="1267" t="str">
        <f>IF(ISNUMBER('ECE-EU Species'!J21),IF('ECE-EU Species'!J21="","",'ECE-EU Species'!J21),"")</f>
        <v/>
      </c>
      <c r="H1318" s="1265" t="str">
        <f>IF('ECE-EU Species'!R21="","",'ECE-EU Species'!R21)</f>
        <v/>
      </c>
    </row>
    <row r="1319" spans="1:8" x14ac:dyDescent="0.2">
      <c r="A1319" s="1267" t="str">
        <f>Cover!$G$25</f>
        <v>NO</v>
      </c>
      <c r="B1319" s="1269" t="s">
        <v>759</v>
      </c>
      <c r="C1319" s="1269">
        <f>Cover!G$27-1</f>
        <v>2019</v>
      </c>
      <c r="D1319" s="1292" t="s">
        <v>796</v>
      </c>
      <c r="E1319" s="1263" t="s">
        <v>748</v>
      </c>
      <c r="F1319" s="1269" t="s">
        <v>777</v>
      </c>
      <c r="G1319" s="1267" t="str">
        <f>IF(ISNUMBER('ECE-EU Species'!J22),IF('ECE-EU Species'!J22="","",'ECE-EU Species'!J22),"")</f>
        <v/>
      </c>
      <c r="H1319" s="1265" t="str">
        <f>IF('ECE-EU Species'!R22="","",'ECE-EU Species'!R22)</f>
        <v/>
      </c>
    </row>
    <row r="1320" spans="1:8" x14ac:dyDescent="0.2">
      <c r="A1320" s="1267" t="str">
        <f>Cover!$G$25</f>
        <v>NO</v>
      </c>
      <c r="B1320" s="1269" t="s">
        <v>759</v>
      </c>
      <c r="C1320" s="1269">
        <f>Cover!G$27-1</f>
        <v>2019</v>
      </c>
      <c r="D1320" s="1292" t="s">
        <v>797</v>
      </c>
      <c r="E1320" s="1263" t="s">
        <v>748</v>
      </c>
      <c r="F1320" s="1269" t="s">
        <v>777</v>
      </c>
      <c r="G1320" s="1267" t="str">
        <f>IF(ISNUMBER('ECE-EU Species'!J23),IF('ECE-EU Species'!J23="","",'ECE-EU Species'!J23),"")</f>
        <v/>
      </c>
      <c r="H1320" s="1265" t="str">
        <f>IF('ECE-EU Species'!R23="","",'ECE-EU Species'!R23)</f>
        <v/>
      </c>
    </row>
    <row r="1321" spans="1:8" x14ac:dyDescent="0.2">
      <c r="A1321" s="1267" t="str">
        <f>Cover!$G$25</f>
        <v>NO</v>
      </c>
      <c r="B1321" s="1269" t="s">
        <v>759</v>
      </c>
      <c r="C1321" s="1269">
        <f>Cover!G$27-1</f>
        <v>2019</v>
      </c>
      <c r="D1321" s="1292" t="s">
        <v>798</v>
      </c>
      <c r="E1321" s="1263" t="s">
        <v>748</v>
      </c>
      <c r="F1321" s="1269" t="s">
        <v>777</v>
      </c>
      <c r="G1321" s="1267" t="str">
        <f>IF(ISNUMBER('ECE-EU Species'!J24),IF('ECE-EU Species'!J24="","",'ECE-EU Species'!J24),"")</f>
        <v/>
      </c>
      <c r="H1321" s="1265" t="str">
        <f>IF('ECE-EU Species'!R24="","",'ECE-EU Species'!R24)</f>
        <v/>
      </c>
    </row>
    <row r="1322" spans="1:8" x14ac:dyDescent="0.2">
      <c r="A1322" s="1267" t="str">
        <f>Cover!$G$25</f>
        <v>NO</v>
      </c>
      <c r="B1322" s="1269" t="s">
        <v>759</v>
      </c>
      <c r="C1322" s="1269">
        <f>Cover!G$27-1</f>
        <v>2019</v>
      </c>
      <c r="D1322" s="1292" t="s">
        <v>796</v>
      </c>
      <c r="E1322" s="1263" t="s">
        <v>749</v>
      </c>
      <c r="F1322" s="1269" t="s">
        <v>777</v>
      </c>
      <c r="G1322" s="1267">
        <f>IF(ISNUMBER('ECE-EU Species'!J25),IF('ECE-EU Species'!J25="","",'ECE-EU Species'!J25),"")</f>
        <v>155.46700000000001</v>
      </c>
      <c r="H1322" s="1265" t="str">
        <f>IF('ECE-EU Species'!R25="","",'ECE-EU Species'!R25)</f>
        <v/>
      </c>
    </row>
    <row r="1323" spans="1:8" x14ac:dyDescent="0.2">
      <c r="A1323" s="1267" t="str">
        <f>Cover!$G$25</f>
        <v>NO</v>
      </c>
      <c r="B1323" s="1269" t="s">
        <v>759</v>
      </c>
      <c r="C1323" s="1269">
        <f>Cover!G$27-1</f>
        <v>2019</v>
      </c>
      <c r="D1323" s="1292" t="s">
        <v>796</v>
      </c>
      <c r="E1323" s="1263" t="s">
        <v>750</v>
      </c>
      <c r="F1323" s="1269" t="s">
        <v>777</v>
      </c>
      <c r="G1323" s="1267">
        <f>IF(ISNUMBER('ECE-EU Species'!J26),IF('ECE-EU Species'!J26="","",'ECE-EU Species'!J26),"")</f>
        <v>0.13800000000000001</v>
      </c>
      <c r="H1323" s="1265" t="str">
        <f>IF('ECE-EU Species'!R26="","",'ECE-EU Species'!R26)</f>
        <v/>
      </c>
    </row>
    <row r="1324" spans="1:8" x14ac:dyDescent="0.2">
      <c r="A1324" s="1267" t="str">
        <f>Cover!$G$25</f>
        <v>NO</v>
      </c>
      <c r="B1324" s="1269" t="s">
        <v>759</v>
      </c>
      <c r="C1324" s="1269">
        <f>Cover!G$27-1</f>
        <v>2019</v>
      </c>
      <c r="D1324" s="1292" t="s">
        <v>796</v>
      </c>
      <c r="E1324" s="1263" t="s">
        <v>751</v>
      </c>
      <c r="F1324" s="1269" t="s">
        <v>777</v>
      </c>
      <c r="G1324" s="1267">
        <f>IF(ISNUMBER('ECE-EU Species'!J27),IF('ECE-EU Species'!J27="","",'ECE-EU Species'!J27),"")</f>
        <v>3.4000000000000002E-2</v>
      </c>
      <c r="H1324" s="1265" t="str">
        <f>IF('ECE-EU Species'!R27="","",'ECE-EU Species'!R27)</f>
        <v/>
      </c>
    </row>
    <row r="1325" spans="1:8" x14ac:dyDescent="0.2">
      <c r="A1325" s="1267" t="str">
        <f>Cover!$G$25</f>
        <v>NO</v>
      </c>
      <c r="B1325" s="1269" t="s">
        <v>759</v>
      </c>
      <c r="C1325" s="1269">
        <f>Cover!G$27-1</f>
        <v>2019</v>
      </c>
      <c r="D1325" s="1292" t="s">
        <v>796</v>
      </c>
      <c r="E1325" s="1263" t="s">
        <v>752</v>
      </c>
      <c r="F1325" s="1269" t="s">
        <v>777</v>
      </c>
      <c r="G1325" s="1267">
        <f>IF(ISNUMBER('ECE-EU Species'!J28),IF('ECE-EU Species'!J28="","",'ECE-EU Species'!J28),"")</f>
        <v>150.85300000000001</v>
      </c>
      <c r="H1325" s="1265" t="str">
        <f>IF('ECE-EU Species'!R28="","",'ECE-EU Species'!R28)</f>
        <v/>
      </c>
    </row>
    <row r="1326" spans="1:8" x14ac:dyDescent="0.2">
      <c r="A1326" s="1267" t="str">
        <f>Cover!$G$25</f>
        <v>NO</v>
      </c>
      <c r="B1326" s="1269" t="s">
        <v>759</v>
      </c>
      <c r="C1326" s="1269">
        <f>Cover!G$27-1</f>
        <v>2019</v>
      </c>
      <c r="D1326" s="1292" t="s">
        <v>797</v>
      </c>
      <c r="E1326" s="1263" t="s">
        <v>752</v>
      </c>
      <c r="F1326" s="1269" t="s">
        <v>777</v>
      </c>
      <c r="G1326" s="1267" t="str">
        <f>IF(ISNUMBER('ECE-EU Species'!J29),IF('ECE-EU Species'!J29="","",'ECE-EU Species'!J29),"")</f>
        <v/>
      </c>
      <c r="H1326" s="1265" t="str">
        <f>IF('ECE-EU Species'!R29="","",'ECE-EU Species'!R29)</f>
        <v/>
      </c>
    </row>
    <row r="1327" spans="1:8" x14ac:dyDescent="0.2">
      <c r="A1327" s="1267" t="str">
        <f>Cover!$G$25</f>
        <v>NO</v>
      </c>
      <c r="B1327" s="1269" t="s">
        <v>759</v>
      </c>
      <c r="C1327" s="1269">
        <f>Cover!G$27-1</f>
        <v>2019</v>
      </c>
      <c r="D1327" s="1292" t="s">
        <v>798</v>
      </c>
      <c r="E1327" s="1263" t="s">
        <v>752</v>
      </c>
      <c r="F1327" s="1269" t="s">
        <v>777</v>
      </c>
      <c r="G1327" s="1267" t="str">
        <f>IF(ISNUMBER('ECE-EU Species'!J30),IF('ECE-EU Species'!J30="","",'ECE-EU Species'!J30),"")</f>
        <v/>
      </c>
      <c r="H1327" s="1265" t="str">
        <f>IF('ECE-EU Species'!R30="","",'ECE-EU Species'!R30)</f>
        <v/>
      </c>
    </row>
    <row r="1328" spans="1:8" x14ac:dyDescent="0.2">
      <c r="A1328" s="1267" t="str">
        <f>Cover!$G$25</f>
        <v>NO</v>
      </c>
      <c r="B1328" s="1269" t="s">
        <v>759</v>
      </c>
      <c r="C1328" s="1269">
        <f>Cover!G$27-1</f>
        <v>2019</v>
      </c>
      <c r="D1328" s="1292" t="s">
        <v>796</v>
      </c>
      <c r="E1328" s="1263" t="s">
        <v>756</v>
      </c>
      <c r="F1328" s="1269" t="s">
        <v>777</v>
      </c>
      <c r="G1328" s="1267">
        <f>IF(ISNUMBER('ECE-EU Species'!J31),IF('ECE-EU Species'!J31="","",'ECE-EU Species'!J31),"")</f>
        <v>0.112</v>
      </c>
      <c r="H1328" s="1265" t="str">
        <f>IF('ECE-EU Species'!R31="","",'ECE-EU Species'!R31)</f>
        <v/>
      </c>
    </row>
    <row r="1329" spans="1:8" x14ac:dyDescent="0.2">
      <c r="A1329" s="1267" t="str">
        <f>Cover!$G$25</f>
        <v>NO</v>
      </c>
      <c r="B1329" s="1269" t="s">
        <v>759</v>
      </c>
      <c r="C1329" s="1269">
        <f>Cover!G$27-1</f>
        <v>2019</v>
      </c>
      <c r="D1329" s="1292" t="s">
        <v>796</v>
      </c>
      <c r="E1329" s="1263" t="s">
        <v>757</v>
      </c>
      <c r="F1329" s="1269" t="s">
        <v>777</v>
      </c>
      <c r="G1329" s="1267">
        <f>IF(ISNUMBER('ECE-EU Species'!J32),IF('ECE-EU Species'!J32="","",'ECE-EU Species'!J32),"")</f>
        <v>0</v>
      </c>
      <c r="H1329" s="1265" t="str">
        <f>IF('ECE-EU Species'!R32="","",'ECE-EU Species'!R32)</f>
        <v/>
      </c>
    </row>
    <row r="1330" spans="1:8" x14ac:dyDescent="0.2">
      <c r="A1330" s="1267" t="str">
        <f>Cover!$G$25</f>
        <v>NO</v>
      </c>
      <c r="B1330" s="1269" t="s">
        <v>759</v>
      </c>
      <c r="C1330" s="1269">
        <f>Cover!G$27-1</f>
        <v>2019</v>
      </c>
      <c r="D1330" s="1266" t="s">
        <v>799</v>
      </c>
      <c r="E1330" s="1263" t="s">
        <v>745</v>
      </c>
      <c r="F1330" s="1269" t="s">
        <v>777</v>
      </c>
      <c r="G1330" s="1267">
        <f>IF(ISNUMBER('ECE-EU Species'!J33),IF('ECE-EU Species'!J33="","",'ECE-EU Species'!J33),"")</f>
        <v>697.029</v>
      </c>
      <c r="H1330" s="1265" t="str">
        <f>IF('ECE-EU Species'!R33="","",'ECE-EU Species'!R33)</f>
        <v/>
      </c>
    </row>
    <row r="1331" spans="1:8" x14ac:dyDescent="0.2">
      <c r="A1331" s="1267" t="str">
        <f>Cover!$G$25</f>
        <v>NO</v>
      </c>
      <c r="B1331" s="1269" t="s">
        <v>759</v>
      </c>
      <c r="C1331" s="1269">
        <f>Cover!G$27-1</f>
        <v>2019</v>
      </c>
      <c r="D1331" s="1266" t="s">
        <v>799</v>
      </c>
      <c r="E1331" s="1263" t="s">
        <v>746</v>
      </c>
      <c r="F1331" s="1269" t="s">
        <v>777</v>
      </c>
      <c r="G1331" s="1267">
        <f>IF(ISNUMBER('ECE-EU Species'!J34),IF('ECE-EU Species'!J34="","",'ECE-EU Species'!J34),"")</f>
        <v>476.41399999999999</v>
      </c>
      <c r="H1331" s="1265" t="str">
        <f>IF('ECE-EU Species'!R34="","",'ECE-EU Species'!R34)</f>
        <v/>
      </c>
    </row>
    <row r="1332" spans="1:8" x14ac:dyDescent="0.2">
      <c r="A1332" s="1267" t="str">
        <f>Cover!$G$25</f>
        <v>NO</v>
      </c>
      <c r="B1332" s="1269" t="s">
        <v>759</v>
      </c>
      <c r="C1332" s="1269">
        <f>Cover!G$27-1</f>
        <v>2019</v>
      </c>
      <c r="D1332" s="1266" t="s">
        <v>799</v>
      </c>
      <c r="E1332" s="1263" t="s">
        <v>747</v>
      </c>
      <c r="F1332" s="1269" t="s">
        <v>777</v>
      </c>
      <c r="G1332" s="1267">
        <f>IF(ISNUMBER('ECE-EU Species'!J35),IF('ECE-EU Species'!J35="","",'ECE-EU Species'!J35),"")</f>
        <v>217.791</v>
      </c>
      <c r="H1332" s="1265" t="str">
        <f>IF('ECE-EU Species'!R35="","",'ECE-EU Species'!R35)</f>
        <v/>
      </c>
    </row>
    <row r="1333" spans="1:8" x14ac:dyDescent="0.2">
      <c r="A1333" s="1267" t="str">
        <f>Cover!$G$25</f>
        <v>NO</v>
      </c>
      <c r="B1333" s="1269" t="s">
        <v>759</v>
      </c>
      <c r="C1333" s="1269">
        <f>Cover!G$27-1</f>
        <v>2019</v>
      </c>
      <c r="D1333" s="1266" t="s">
        <v>799</v>
      </c>
      <c r="E1333" s="1263" t="s">
        <v>749</v>
      </c>
      <c r="F1333" s="1269" t="s">
        <v>777</v>
      </c>
      <c r="G1333" s="1267">
        <f>IF(ISNUMBER('ECE-EU Species'!J36),IF('ECE-EU Species'!J36="","",'ECE-EU Species'!J36),"")</f>
        <v>10.446</v>
      </c>
      <c r="H1333" s="1265" t="str">
        <f>IF('ECE-EU Species'!R36="","",'ECE-EU Species'!R36)</f>
        <v/>
      </c>
    </row>
    <row r="1334" spans="1:8" x14ac:dyDescent="0.2">
      <c r="A1334" s="1267" t="str">
        <f>Cover!$G$25</f>
        <v>NO</v>
      </c>
      <c r="B1334" s="1269" t="s">
        <v>759</v>
      </c>
      <c r="C1334" s="1269">
        <f>Cover!G$27-1</f>
        <v>2019</v>
      </c>
      <c r="D1334" s="1266" t="s">
        <v>799</v>
      </c>
      <c r="E1334" s="1263" t="s">
        <v>750</v>
      </c>
      <c r="F1334" s="1269" t="s">
        <v>777</v>
      </c>
      <c r="G1334" s="1267">
        <f>IF(ISNUMBER('ECE-EU Species'!J37),IF('ECE-EU Species'!J37="","",'ECE-EU Species'!J37),"")</f>
        <v>1.3819999999999999</v>
      </c>
      <c r="H1334" s="1265" t="str">
        <f>IF('ECE-EU Species'!R37="","",'ECE-EU Species'!R37)</f>
        <v/>
      </c>
    </row>
    <row r="1335" spans="1:8" x14ac:dyDescent="0.2">
      <c r="A1335" s="1267" t="str">
        <f>Cover!$G$25</f>
        <v>NO</v>
      </c>
      <c r="B1335" s="1269" t="s">
        <v>759</v>
      </c>
      <c r="C1335" s="1269">
        <f>Cover!G$27-1</f>
        <v>2019</v>
      </c>
      <c r="D1335" s="1266" t="s">
        <v>799</v>
      </c>
      <c r="E1335" s="1263" t="s">
        <v>751</v>
      </c>
      <c r="F1335" s="1269" t="s">
        <v>777</v>
      </c>
      <c r="G1335" s="1267">
        <f>IF(ISNUMBER('ECE-EU Species'!J38),IF('ECE-EU Species'!J38="","",'ECE-EU Species'!J38),"")</f>
        <v>0</v>
      </c>
      <c r="H1335" s="1265" t="str">
        <f>IF('ECE-EU Species'!R38="","",'ECE-EU Species'!R38)</f>
        <v/>
      </c>
    </row>
    <row r="1336" spans="1:8" x14ac:dyDescent="0.2">
      <c r="A1336" s="1267" t="str">
        <f>Cover!$G$25</f>
        <v>NO</v>
      </c>
      <c r="B1336" s="1269" t="s">
        <v>759</v>
      </c>
      <c r="C1336" s="1269">
        <f>Cover!G$27-1</f>
        <v>2019</v>
      </c>
      <c r="D1336" s="1266" t="s">
        <v>799</v>
      </c>
      <c r="E1336" s="1263" t="s">
        <v>753</v>
      </c>
      <c r="F1336" s="1269" t="s">
        <v>777</v>
      </c>
      <c r="G1336" s="1267">
        <f>IF(ISNUMBER('ECE-EU Species'!J39),IF('ECE-EU Species'!J39="","",'ECE-EU Species'!J39),"")</f>
        <v>0.114</v>
      </c>
      <c r="H1336" s="1265" t="str">
        <f>IF('ECE-EU Species'!R39="","",'ECE-EU Species'!R39)</f>
        <v/>
      </c>
    </row>
    <row r="1337" spans="1:8" x14ac:dyDescent="0.2">
      <c r="A1337" s="1267" t="str">
        <f>Cover!$G$25</f>
        <v>NO</v>
      </c>
      <c r="B1337" s="1269" t="s">
        <v>759</v>
      </c>
      <c r="C1337" s="1269">
        <f>Cover!G$27-1</f>
        <v>2019</v>
      </c>
      <c r="D1337" s="1266" t="s">
        <v>799</v>
      </c>
      <c r="E1337" s="1263" t="s">
        <v>754</v>
      </c>
      <c r="F1337" s="1269" t="s">
        <v>777</v>
      </c>
      <c r="G1337" s="1267">
        <f>IF(ISNUMBER('ECE-EU Species'!J40),IF('ECE-EU Species'!J40="","",'ECE-EU Species'!J40),"")</f>
        <v>0</v>
      </c>
      <c r="H1337" s="1265" t="str">
        <f>IF('ECE-EU Species'!R40="","",'ECE-EU Species'!R40)</f>
        <v/>
      </c>
    </row>
    <row r="1338" spans="1:8" x14ac:dyDescent="0.2">
      <c r="A1338" s="1267" t="str">
        <f>Cover!$G$25</f>
        <v>NO</v>
      </c>
      <c r="B1338" s="1269" t="s">
        <v>759</v>
      </c>
      <c r="C1338" s="1269">
        <f>Cover!G$27-1</f>
        <v>2019</v>
      </c>
      <c r="D1338" s="1266" t="s">
        <v>799</v>
      </c>
      <c r="E1338" s="1263" t="s">
        <v>755</v>
      </c>
      <c r="F1338" s="1269" t="s">
        <v>777</v>
      </c>
      <c r="G1338" s="1267">
        <f>IF(ISNUMBER('ECE-EU Species'!J41),IF('ECE-EU Species'!J41="","",'ECE-EU Species'!J41),"")</f>
        <v>5.6000000000000001E-2</v>
      </c>
      <c r="H1338" s="1265" t="str">
        <f>IF('ECE-EU Species'!R41="","",'ECE-EU Species'!R41)</f>
        <v/>
      </c>
    </row>
    <row r="1339" spans="1:8" x14ac:dyDescent="0.2">
      <c r="A1339" s="1267" t="str">
        <f>Cover!$G$25</f>
        <v>NO</v>
      </c>
      <c r="B1339" s="1269" t="s">
        <v>759</v>
      </c>
      <c r="C1339" s="1269">
        <f>Cover!G$27-1</f>
        <v>2019</v>
      </c>
      <c r="D1339" s="1266" t="s">
        <v>799</v>
      </c>
      <c r="E1339" s="1263" t="s">
        <v>756</v>
      </c>
      <c r="F1339" s="1269" t="s">
        <v>777</v>
      </c>
      <c r="G1339" s="1267">
        <f>IF(ISNUMBER('ECE-EU Species'!J42),IF('ECE-EU Species'!J42="","",'ECE-EU Species'!J42),"")</f>
        <v>0.16500000000000001</v>
      </c>
      <c r="H1339" s="1265" t="str">
        <f>IF('ECE-EU Species'!R42="","",'ECE-EU Species'!R42)</f>
        <v/>
      </c>
    </row>
    <row r="1340" spans="1:8" x14ac:dyDescent="0.2">
      <c r="A1340" s="1267" t="str">
        <f>Cover!$G$25</f>
        <v>NO</v>
      </c>
      <c r="B1340" s="1269" t="s">
        <v>759</v>
      </c>
      <c r="C1340" s="1269">
        <f>Cover!G$27-1</f>
        <v>2019</v>
      </c>
      <c r="D1340" s="1266" t="s">
        <v>799</v>
      </c>
      <c r="E1340" s="1263" t="s">
        <v>752</v>
      </c>
      <c r="F1340" s="1269" t="s">
        <v>777</v>
      </c>
      <c r="G1340" s="1267">
        <f>IF(ISNUMBER('ECE-EU Species'!J43),IF('ECE-EU Species'!J43="","",'ECE-EU Species'!J43),"")</f>
        <v>7.5999999999999998E-2</v>
      </c>
      <c r="H1340" s="1265" t="str">
        <f>IF('ECE-EU Species'!R43="","",'ECE-EU Species'!R43)</f>
        <v/>
      </c>
    </row>
    <row r="1341" spans="1:8" x14ac:dyDescent="0.2">
      <c r="A1341" s="1267" t="str">
        <f>Cover!$G$25</f>
        <v>NO</v>
      </c>
      <c r="B1341" s="1269" t="s">
        <v>759</v>
      </c>
      <c r="C1341" s="1269">
        <f>Cover!G$27-1</f>
        <v>2019</v>
      </c>
      <c r="D1341" s="1292" t="s">
        <v>796</v>
      </c>
      <c r="E1341" s="1263" t="s">
        <v>745</v>
      </c>
      <c r="F1341" s="1269" t="s">
        <v>778</v>
      </c>
      <c r="G1341" s="1267">
        <f>IF(ISNUMBER('ECE-EU Species'!K15),IF('ECE-EU Species'!K15="","",'ECE-EU Species'!K15),"")</f>
        <v>2072982</v>
      </c>
      <c r="H1341" s="1265" t="str">
        <f>IF('ECE-EU Species'!S15="","",'ECE-EU Species'!S15)</f>
        <v/>
      </c>
    </row>
    <row r="1342" spans="1:8" x14ac:dyDescent="0.2">
      <c r="A1342" s="1267" t="str">
        <f>Cover!$G$25</f>
        <v>NO</v>
      </c>
      <c r="B1342" s="1269" t="s">
        <v>759</v>
      </c>
      <c r="C1342" s="1269">
        <f>Cover!G$27-1</f>
        <v>2019</v>
      </c>
      <c r="D1342" s="1292" t="s">
        <v>796</v>
      </c>
      <c r="E1342" s="1263" t="s">
        <v>746</v>
      </c>
      <c r="F1342" s="1269" t="s">
        <v>778</v>
      </c>
      <c r="G1342" s="1267">
        <f>IF(ISNUMBER('ECE-EU Species'!K16),IF('ECE-EU Species'!K16="","",'ECE-EU Species'!K16),"")</f>
        <v>1107617</v>
      </c>
      <c r="H1342" s="1265" t="str">
        <f>IF('ECE-EU Species'!S16="","",'ECE-EU Species'!S16)</f>
        <v/>
      </c>
    </row>
    <row r="1343" spans="1:8" x14ac:dyDescent="0.2">
      <c r="A1343" s="1267" t="str">
        <f>Cover!$G$25</f>
        <v>NO</v>
      </c>
      <c r="B1343" s="1269" t="s">
        <v>759</v>
      </c>
      <c r="C1343" s="1269">
        <f>Cover!G$27-1</f>
        <v>2019</v>
      </c>
      <c r="D1343" s="1292" t="s">
        <v>797</v>
      </c>
      <c r="E1343" s="1263" t="s">
        <v>746</v>
      </c>
      <c r="F1343" s="1269" t="s">
        <v>778</v>
      </c>
      <c r="G1343" s="1267" t="str">
        <f>IF(ISNUMBER('ECE-EU Species'!K17),IF('ECE-EU Species'!K17="","",'ECE-EU Species'!K17),"")</f>
        <v/>
      </c>
      <c r="H1343" s="1265" t="str">
        <f>IF('ECE-EU Species'!S17="","",'ECE-EU Species'!S17)</f>
        <v/>
      </c>
    </row>
    <row r="1344" spans="1:8" x14ac:dyDescent="0.2">
      <c r="A1344" s="1267" t="str">
        <f>Cover!$G$25</f>
        <v>NO</v>
      </c>
      <c r="B1344" s="1269" t="s">
        <v>759</v>
      </c>
      <c r="C1344" s="1269">
        <f>Cover!G$27-1</f>
        <v>2019</v>
      </c>
      <c r="D1344" s="1292" t="s">
        <v>798</v>
      </c>
      <c r="E1344" s="1263" t="s">
        <v>746</v>
      </c>
      <c r="F1344" s="1269" t="s">
        <v>778</v>
      </c>
      <c r="G1344" s="1267" t="str">
        <f>IF(ISNUMBER('ECE-EU Species'!K18),IF('ECE-EU Species'!K18="","",'ECE-EU Species'!K18),"")</f>
        <v/>
      </c>
      <c r="H1344" s="1265" t="str">
        <f>IF('ECE-EU Species'!S18="","",'ECE-EU Species'!S18)</f>
        <v/>
      </c>
    </row>
    <row r="1345" spans="1:8" x14ac:dyDescent="0.2">
      <c r="A1345" s="1267" t="str">
        <f>Cover!$G$25</f>
        <v>NO</v>
      </c>
      <c r="B1345" s="1269" t="s">
        <v>759</v>
      </c>
      <c r="C1345" s="1269">
        <f>Cover!G$27-1</f>
        <v>2019</v>
      </c>
      <c r="D1345" s="1292" t="s">
        <v>796</v>
      </c>
      <c r="E1345" s="1263" t="s">
        <v>747</v>
      </c>
      <c r="F1345" s="1269" t="s">
        <v>778</v>
      </c>
      <c r="G1345" s="1267">
        <f>IF(ISNUMBER('ECE-EU Species'!K19),IF('ECE-EU Species'!K19="","",'ECE-EU Species'!K19),"")</f>
        <v>947336</v>
      </c>
      <c r="H1345" s="1265" t="str">
        <f>IF('ECE-EU Species'!S19="","",'ECE-EU Species'!S19)</f>
        <v/>
      </c>
    </row>
    <row r="1346" spans="1:8" x14ac:dyDescent="0.2">
      <c r="A1346" s="1267" t="str">
        <f>Cover!$G$25</f>
        <v>NO</v>
      </c>
      <c r="B1346" s="1269" t="s">
        <v>759</v>
      </c>
      <c r="C1346" s="1269">
        <f>Cover!G$27-1</f>
        <v>2019</v>
      </c>
      <c r="D1346" s="1292" t="s">
        <v>797</v>
      </c>
      <c r="E1346" s="1263" t="s">
        <v>747</v>
      </c>
      <c r="F1346" s="1269" t="s">
        <v>778</v>
      </c>
      <c r="G1346" s="1267" t="str">
        <f>IF(ISNUMBER('ECE-EU Species'!K20),IF('ECE-EU Species'!K20="","",'ECE-EU Species'!K20),"")</f>
        <v/>
      </c>
      <c r="H1346" s="1265" t="str">
        <f>IF('ECE-EU Species'!S20="","",'ECE-EU Species'!S20)</f>
        <v/>
      </c>
    </row>
    <row r="1347" spans="1:8" x14ac:dyDescent="0.2">
      <c r="A1347" s="1267" t="str">
        <f>Cover!$G$25</f>
        <v>NO</v>
      </c>
      <c r="B1347" s="1269" t="s">
        <v>759</v>
      </c>
      <c r="C1347" s="1269">
        <f>Cover!G$27-1</f>
        <v>2019</v>
      </c>
      <c r="D1347" s="1292" t="s">
        <v>798</v>
      </c>
      <c r="E1347" s="1263" t="s">
        <v>747</v>
      </c>
      <c r="F1347" s="1269" t="s">
        <v>778</v>
      </c>
      <c r="G1347" s="1267" t="str">
        <f>IF(ISNUMBER('ECE-EU Species'!K21),IF('ECE-EU Species'!K21="","",'ECE-EU Species'!K21),"")</f>
        <v/>
      </c>
      <c r="H1347" s="1265" t="str">
        <f>IF('ECE-EU Species'!S21="","",'ECE-EU Species'!S21)</f>
        <v/>
      </c>
    </row>
    <row r="1348" spans="1:8" x14ac:dyDescent="0.2">
      <c r="A1348" s="1267" t="str">
        <f>Cover!$G$25</f>
        <v>NO</v>
      </c>
      <c r="B1348" s="1269" t="s">
        <v>759</v>
      </c>
      <c r="C1348" s="1269">
        <f>Cover!G$27-1</f>
        <v>2019</v>
      </c>
      <c r="D1348" s="1292" t="s">
        <v>796</v>
      </c>
      <c r="E1348" s="1263" t="s">
        <v>748</v>
      </c>
      <c r="F1348" s="1269" t="s">
        <v>778</v>
      </c>
      <c r="G1348" s="1267" t="str">
        <f>IF(ISNUMBER('ECE-EU Species'!K22),IF('ECE-EU Species'!K22="","",'ECE-EU Species'!K22),"")</f>
        <v/>
      </c>
      <c r="H1348" s="1265" t="str">
        <f>IF('ECE-EU Species'!S22="","",'ECE-EU Species'!S22)</f>
        <v/>
      </c>
    </row>
    <row r="1349" spans="1:8" x14ac:dyDescent="0.2">
      <c r="A1349" s="1267" t="str">
        <f>Cover!$G$25</f>
        <v>NO</v>
      </c>
      <c r="B1349" s="1269" t="s">
        <v>759</v>
      </c>
      <c r="C1349" s="1269">
        <f>Cover!G$27-1</f>
        <v>2019</v>
      </c>
      <c r="D1349" s="1292" t="s">
        <v>797</v>
      </c>
      <c r="E1349" s="1263" t="s">
        <v>748</v>
      </c>
      <c r="F1349" s="1269" t="s">
        <v>778</v>
      </c>
      <c r="G1349" s="1267" t="str">
        <f>IF(ISNUMBER('ECE-EU Species'!K23),IF('ECE-EU Species'!K23="","",'ECE-EU Species'!K23),"")</f>
        <v/>
      </c>
      <c r="H1349" s="1265" t="str">
        <f>IF('ECE-EU Species'!S23="","",'ECE-EU Species'!S23)</f>
        <v/>
      </c>
    </row>
    <row r="1350" spans="1:8" x14ac:dyDescent="0.2">
      <c r="A1350" s="1267" t="str">
        <f>Cover!$G$25</f>
        <v>NO</v>
      </c>
      <c r="B1350" s="1269" t="s">
        <v>759</v>
      </c>
      <c r="C1350" s="1269">
        <f>Cover!G$27-1</f>
        <v>2019</v>
      </c>
      <c r="D1350" s="1292" t="s">
        <v>798</v>
      </c>
      <c r="E1350" s="1263" t="s">
        <v>748</v>
      </c>
      <c r="F1350" s="1269" t="s">
        <v>778</v>
      </c>
      <c r="G1350" s="1267" t="str">
        <f>IF(ISNUMBER('ECE-EU Species'!K24),IF('ECE-EU Species'!K24="","",'ECE-EU Species'!K24),"")</f>
        <v/>
      </c>
      <c r="H1350" s="1265" t="str">
        <f>IF('ECE-EU Species'!S24="","",'ECE-EU Species'!S24)</f>
        <v/>
      </c>
    </row>
    <row r="1351" spans="1:8" x14ac:dyDescent="0.2">
      <c r="A1351" s="1267" t="str">
        <f>Cover!$G$25</f>
        <v>NO</v>
      </c>
      <c r="B1351" s="1269" t="s">
        <v>759</v>
      </c>
      <c r="C1351" s="1269">
        <f>Cover!G$27-1</f>
        <v>2019</v>
      </c>
      <c r="D1351" s="1292" t="s">
        <v>796</v>
      </c>
      <c r="E1351" s="1263" t="s">
        <v>749</v>
      </c>
      <c r="F1351" s="1269" t="s">
        <v>778</v>
      </c>
      <c r="G1351" s="1267">
        <f>IF(ISNUMBER('ECE-EU Species'!K25),IF('ECE-EU Species'!K25="","",'ECE-EU Species'!K25),"")</f>
        <v>75569</v>
      </c>
      <c r="H1351" s="1265" t="str">
        <f>IF('ECE-EU Species'!S25="","",'ECE-EU Species'!S25)</f>
        <v/>
      </c>
    </row>
    <row r="1352" spans="1:8" x14ac:dyDescent="0.2">
      <c r="A1352" s="1267" t="str">
        <f>Cover!$G$25</f>
        <v>NO</v>
      </c>
      <c r="B1352" s="1269" t="s">
        <v>759</v>
      </c>
      <c r="C1352" s="1269">
        <f>Cover!G$27-1</f>
        <v>2019</v>
      </c>
      <c r="D1352" s="1292" t="s">
        <v>796</v>
      </c>
      <c r="E1352" s="1263" t="s">
        <v>750</v>
      </c>
      <c r="F1352" s="1269" t="s">
        <v>778</v>
      </c>
      <c r="G1352" s="1267">
        <f>IF(ISNUMBER('ECE-EU Species'!K26),IF('ECE-EU Species'!K26="","",'ECE-EU Species'!K26),"")</f>
        <v>131</v>
      </c>
      <c r="H1352" s="1265" t="str">
        <f>IF('ECE-EU Species'!S26="","",'ECE-EU Species'!S26)</f>
        <v/>
      </c>
    </row>
    <row r="1353" spans="1:8" x14ac:dyDescent="0.2">
      <c r="A1353" s="1267" t="str">
        <f>Cover!$G$25</f>
        <v>NO</v>
      </c>
      <c r="B1353" s="1269" t="s">
        <v>759</v>
      </c>
      <c r="C1353" s="1269">
        <f>Cover!G$27-1</f>
        <v>2019</v>
      </c>
      <c r="D1353" s="1292" t="s">
        <v>796</v>
      </c>
      <c r="E1353" s="1263" t="s">
        <v>751</v>
      </c>
      <c r="F1353" s="1269" t="s">
        <v>778</v>
      </c>
      <c r="G1353" s="1267">
        <f>IF(ISNUMBER('ECE-EU Species'!K27),IF('ECE-EU Species'!K27="","",'ECE-EU Species'!K27),"")</f>
        <v>19</v>
      </c>
      <c r="H1353" s="1265" t="str">
        <f>IF('ECE-EU Species'!S27="","",'ECE-EU Species'!S27)</f>
        <v/>
      </c>
    </row>
    <row r="1354" spans="1:8" x14ac:dyDescent="0.2">
      <c r="A1354" s="1267" t="str">
        <f>Cover!$G$25</f>
        <v>NO</v>
      </c>
      <c r="B1354" s="1269" t="s">
        <v>759</v>
      </c>
      <c r="C1354" s="1269">
        <f>Cover!G$27-1</f>
        <v>2019</v>
      </c>
      <c r="D1354" s="1292" t="s">
        <v>796</v>
      </c>
      <c r="E1354" s="1263" t="s">
        <v>752</v>
      </c>
      <c r="F1354" s="1269" t="s">
        <v>778</v>
      </c>
      <c r="G1354" s="1267">
        <f>IF(ISNUMBER('ECE-EU Species'!K28),IF('ECE-EU Species'!K28="","",'ECE-EU Species'!K28),"")</f>
        <v>72935</v>
      </c>
      <c r="H1354" s="1265" t="str">
        <f>IF('ECE-EU Species'!S28="","",'ECE-EU Species'!S28)</f>
        <v/>
      </c>
    </row>
    <row r="1355" spans="1:8" x14ac:dyDescent="0.2">
      <c r="A1355" s="1267" t="str">
        <f>Cover!$G$25</f>
        <v>NO</v>
      </c>
      <c r="B1355" s="1269" t="s">
        <v>759</v>
      </c>
      <c r="C1355" s="1269">
        <f>Cover!G$27-1</f>
        <v>2019</v>
      </c>
      <c r="D1355" s="1292" t="s">
        <v>797</v>
      </c>
      <c r="E1355" s="1263" t="s">
        <v>752</v>
      </c>
      <c r="F1355" s="1269" t="s">
        <v>778</v>
      </c>
      <c r="G1355" s="1267" t="str">
        <f>IF(ISNUMBER('ECE-EU Species'!K29),IF('ECE-EU Species'!K29="","",'ECE-EU Species'!K29),"")</f>
        <v/>
      </c>
      <c r="H1355" s="1265" t="str">
        <f>IF('ECE-EU Species'!S29="","",'ECE-EU Species'!S29)</f>
        <v/>
      </c>
    </row>
    <row r="1356" spans="1:8" x14ac:dyDescent="0.2">
      <c r="A1356" s="1267" t="str">
        <f>Cover!$G$25</f>
        <v>NO</v>
      </c>
      <c r="B1356" s="1269" t="s">
        <v>759</v>
      </c>
      <c r="C1356" s="1269">
        <f>Cover!G$27-1</f>
        <v>2019</v>
      </c>
      <c r="D1356" s="1292" t="s">
        <v>798</v>
      </c>
      <c r="E1356" s="1263" t="s">
        <v>752</v>
      </c>
      <c r="F1356" s="1269" t="s">
        <v>778</v>
      </c>
      <c r="G1356" s="1267" t="str">
        <f>IF(ISNUMBER('ECE-EU Species'!K30),IF('ECE-EU Species'!K30="","",'ECE-EU Species'!K30),"")</f>
        <v/>
      </c>
      <c r="H1356" s="1265" t="str">
        <f>IF('ECE-EU Species'!S30="","",'ECE-EU Species'!S30)</f>
        <v/>
      </c>
    </row>
    <row r="1357" spans="1:8" x14ac:dyDescent="0.2">
      <c r="A1357" s="1267" t="str">
        <f>Cover!$G$25</f>
        <v>NO</v>
      </c>
      <c r="B1357" s="1269" t="s">
        <v>759</v>
      </c>
      <c r="C1357" s="1269">
        <f>Cover!G$27-1</f>
        <v>2019</v>
      </c>
      <c r="D1357" s="1292" t="s">
        <v>796</v>
      </c>
      <c r="E1357" s="1263" t="s">
        <v>756</v>
      </c>
      <c r="F1357" s="1269" t="s">
        <v>778</v>
      </c>
      <c r="G1357" s="1267">
        <f>IF(ISNUMBER('ECE-EU Species'!K31),IF('ECE-EU Species'!K31="","",'ECE-EU Species'!K31),"")</f>
        <v>53</v>
      </c>
      <c r="H1357" s="1265" t="str">
        <f>IF('ECE-EU Species'!S31="","",'ECE-EU Species'!S31)</f>
        <v/>
      </c>
    </row>
    <row r="1358" spans="1:8" x14ac:dyDescent="0.2">
      <c r="A1358" s="1267" t="str">
        <f>Cover!$G$25</f>
        <v>NO</v>
      </c>
      <c r="B1358" s="1269" t="s">
        <v>759</v>
      </c>
      <c r="C1358" s="1269">
        <f>Cover!G$27-1</f>
        <v>2019</v>
      </c>
      <c r="D1358" s="1292" t="s">
        <v>796</v>
      </c>
      <c r="E1358" s="1263" t="s">
        <v>757</v>
      </c>
      <c r="F1358" s="1269" t="s">
        <v>778</v>
      </c>
      <c r="G1358" s="1267">
        <f>IF(ISNUMBER('ECE-EU Species'!K32),IF('ECE-EU Species'!K32="","",'ECE-EU Species'!K32),"")</f>
        <v>0</v>
      </c>
      <c r="H1358" s="1265" t="str">
        <f>IF('ECE-EU Species'!S32="","",'ECE-EU Species'!S32)</f>
        <v/>
      </c>
    </row>
    <row r="1359" spans="1:8" x14ac:dyDescent="0.2">
      <c r="A1359" s="1267" t="str">
        <f>Cover!$G$25</f>
        <v>NO</v>
      </c>
      <c r="B1359" s="1269" t="s">
        <v>759</v>
      </c>
      <c r="C1359" s="1269">
        <f>Cover!G$27-1</f>
        <v>2019</v>
      </c>
      <c r="D1359" s="1266" t="s">
        <v>799</v>
      </c>
      <c r="E1359" s="1263" t="s">
        <v>745</v>
      </c>
      <c r="F1359" s="1269" t="s">
        <v>778</v>
      </c>
      <c r="G1359" s="1267">
        <f>IF(ISNUMBER('ECE-EU Species'!K33),IF('ECE-EU Species'!K33="","",'ECE-EU Species'!K33),"")</f>
        <v>1279563</v>
      </c>
      <c r="H1359" s="1265" t="str">
        <f>IF('ECE-EU Species'!S33="","",'ECE-EU Species'!S33)</f>
        <v/>
      </c>
    </row>
    <row r="1360" spans="1:8" x14ac:dyDescent="0.2">
      <c r="A1360" s="1267" t="str">
        <f>Cover!$G$25</f>
        <v>NO</v>
      </c>
      <c r="B1360" s="1269" t="s">
        <v>759</v>
      </c>
      <c r="C1360" s="1269">
        <f>Cover!G$27-1</f>
        <v>2019</v>
      </c>
      <c r="D1360" s="1266" t="s">
        <v>799</v>
      </c>
      <c r="E1360" s="1263" t="s">
        <v>746</v>
      </c>
      <c r="F1360" s="1269" t="s">
        <v>778</v>
      </c>
      <c r="G1360" s="1267">
        <f>IF(ISNUMBER('ECE-EU Species'!K34),IF('ECE-EU Species'!K34="","",'ECE-EU Species'!K34),"")</f>
        <v>840389</v>
      </c>
      <c r="H1360" s="1265" t="str">
        <f>IF('ECE-EU Species'!S34="","",'ECE-EU Species'!S34)</f>
        <v/>
      </c>
    </row>
    <row r="1361" spans="1:8" x14ac:dyDescent="0.2">
      <c r="A1361" s="1267" t="str">
        <f>Cover!$G$25</f>
        <v>NO</v>
      </c>
      <c r="B1361" s="1269" t="s">
        <v>759</v>
      </c>
      <c r="C1361" s="1269">
        <f>Cover!G$27-1</f>
        <v>2019</v>
      </c>
      <c r="D1361" s="1266" t="s">
        <v>799</v>
      </c>
      <c r="E1361" s="1263" t="s">
        <v>747</v>
      </c>
      <c r="F1361" s="1269" t="s">
        <v>778</v>
      </c>
      <c r="G1361" s="1267">
        <f>IF(ISNUMBER('ECE-EU Species'!K35),IF('ECE-EU Species'!K35="","",'ECE-EU Species'!K35),"")</f>
        <v>435004</v>
      </c>
      <c r="H1361" s="1265" t="str">
        <f>IF('ECE-EU Species'!S35="","",'ECE-EU Species'!S35)</f>
        <v/>
      </c>
    </row>
    <row r="1362" spans="1:8" x14ac:dyDescent="0.2">
      <c r="A1362" s="1267" t="str">
        <f>Cover!$G$25</f>
        <v>NO</v>
      </c>
      <c r="B1362" s="1269" t="s">
        <v>759</v>
      </c>
      <c r="C1362" s="1269">
        <f>Cover!G$27-1</f>
        <v>2019</v>
      </c>
      <c r="D1362" s="1266" t="s">
        <v>799</v>
      </c>
      <c r="E1362" s="1263" t="s">
        <v>749</v>
      </c>
      <c r="F1362" s="1269" t="s">
        <v>778</v>
      </c>
      <c r="G1362" s="1267">
        <f>IF(ISNUMBER('ECE-EU Species'!K36),IF('ECE-EU Species'!K36="","",'ECE-EU Species'!K36),"")</f>
        <v>57645</v>
      </c>
      <c r="H1362" s="1265" t="str">
        <f>IF('ECE-EU Species'!S36="","",'ECE-EU Species'!S36)</f>
        <v/>
      </c>
    </row>
    <row r="1363" spans="1:8" x14ac:dyDescent="0.2">
      <c r="A1363" s="1267" t="str">
        <f>Cover!$G$25</f>
        <v>NO</v>
      </c>
      <c r="B1363" s="1269" t="s">
        <v>759</v>
      </c>
      <c r="C1363" s="1269">
        <f>Cover!G$27-1</f>
        <v>2019</v>
      </c>
      <c r="D1363" s="1266" t="s">
        <v>799</v>
      </c>
      <c r="E1363" s="1263" t="s">
        <v>750</v>
      </c>
      <c r="F1363" s="1269" t="s">
        <v>778</v>
      </c>
      <c r="G1363" s="1267">
        <f>IF(ISNUMBER('ECE-EU Species'!K37),IF('ECE-EU Species'!K37="","",'ECE-EU Species'!K37),"")</f>
        <v>8317</v>
      </c>
      <c r="H1363" s="1265" t="str">
        <f>IF('ECE-EU Species'!S37="","",'ECE-EU Species'!S37)</f>
        <v/>
      </c>
    </row>
    <row r="1364" spans="1:8" x14ac:dyDescent="0.2">
      <c r="A1364" s="1267" t="str">
        <f>Cover!$G$25</f>
        <v>NO</v>
      </c>
      <c r="B1364" s="1269" t="s">
        <v>759</v>
      </c>
      <c r="C1364" s="1269">
        <f>Cover!G$27-1</f>
        <v>2019</v>
      </c>
      <c r="D1364" s="1266" t="s">
        <v>799</v>
      </c>
      <c r="E1364" s="1263" t="s">
        <v>751</v>
      </c>
      <c r="F1364" s="1269" t="s">
        <v>778</v>
      </c>
      <c r="G1364" s="1267">
        <f>IF(ISNUMBER('ECE-EU Species'!K38),IF('ECE-EU Species'!K38="","",'ECE-EU Species'!K38),"")</f>
        <v>0</v>
      </c>
      <c r="H1364" s="1265" t="str">
        <f>IF('ECE-EU Species'!S38="","",'ECE-EU Species'!S38)</f>
        <v/>
      </c>
    </row>
    <row r="1365" spans="1:8" x14ac:dyDescent="0.2">
      <c r="A1365" s="1267" t="str">
        <f>Cover!$G$25</f>
        <v>NO</v>
      </c>
      <c r="B1365" s="1269" t="s">
        <v>759</v>
      </c>
      <c r="C1365" s="1269">
        <f>Cover!G$27-1</f>
        <v>2019</v>
      </c>
      <c r="D1365" s="1266" t="s">
        <v>799</v>
      </c>
      <c r="E1365" s="1263" t="s">
        <v>753</v>
      </c>
      <c r="F1365" s="1269" t="s">
        <v>778</v>
      </c>
      <c r="G1365" s="1267">
        <f>IF(ISNUMBER('ECE-EU Species'!K39),IF('ECE-EU Species'!K39="","",'ECE-EU Species'!K39),"")</f>
        <v>4526</v>
      </c>
      <c r="H1365" s="1265" t="str">
        <f>IF('ECE-EU Species'!S39="","",'ECE-EU Species'!S39)</f>
        <v/>
      </c>
    </row>
    <row r="1366" spans="1:8" x14ac:dyDescent="0.2">
      <c r="A1366" s="1267" t="str">
        <f>Cover!$G$25</f>
        <v>NO</v>
      </c>
      <c r="B1366" s="1269" t="s">
        <v>759</v>
      </c>
      <c r="C1366" s="1269">
        <f>Cover!G$27-1</f>
        <v>2019</v>
      </c>
      <c r="D1366" s="1266" t="s">
        <v>799</v>
      </c>
      <c r="E1366" s="1263" t="s">
        <v>754</v>
      </c>
      <c r="F1366" s="1269" t="s">
        <v>778</v>
      </c>
      <c r="G1366" s="1267">
        <f>IF(ISNUMBER('ECE-EU Species'!K40),IF('ECE-EU Species'!K40="","",'ECE-EU Species'!K40),"")</f>
        <v>0</v>
      </c>
      <c r="H1366" s="1265" t="str">
        <f>IF('ECE-EU Species'!S40="","",'ECE-EU Species'!S40)</f>
        <v/>
      </c>
    </row>
    <row r="1367" spans="1:8" x14ac:dyDescent="0.2">
      <c r="A1367" s="1267" t="str">
        <f>Cover!$G$25</f>
        <v>NO</v>
      </c>
      <c r="B1367" s="1269" t="s">
        <v>759</v>
      </c>
      <c r="C1367" s="1269">
        <f>Cover!G$27-1</f>
        <v>2019</v>
      </c>
      <c r="D1367" s="1266" t="s">
        <v>799</v>
      </c>
      <c r="E1367" s="1263" t="s">
        <v>755</v>
      </c>
      <c r="F1367" s="1269" t="s">
        <v>778</v>
      </c>
      <c r="G1367" s="1267">
        <f>IF(ISNUMBER('ECE-EU Species'!K41),IF('ECE-EU Species'!K41="","",'ECE-EU Species'!K41),"")</f>
        <v>69</v>
      </c>
      <c r="H1367" s="1265" t="str">
        <f>IF('ECE-EU Species'!S41="","",'ECE-EU Species'!S41)</f>
        <v/>
      </c>
    </row>
    <row r="1368" spans="1:8" x14ac:dyDescent="0.2">
      <c r="A1368" s="1267" t="str">
        <f>Cover!$G$25</f>
        <v>NO</v>
      </c>
      <c r="B1368" s="1269" t="s">
        <v>759</v>
      </c>
      <c r="C1368" s="1269">
        <f>Cover!G$27-1</f>
        <v>2019</v>
      </c>
      <c r="D1368" s="1266" t="s">
        <v>799</v>
      </c>
      <c r="E1368" s="1263" t="s">
        <v>756</v>
      </c>
      <c r="F1368" s="1269" t="s">
        <v>778</v>
      </c>
      <c r="G1368" s="1267">
        <f>IF(ISNUMBER('ECE-EU Species'!K42),IF('ECE-EU Species'!K42="","",'ECE-EU Species'!K42),"")</f>
        <v>12</v>
      </c>
      <c r="H1368" s="1265" t="str">
        <f>IF('ECE-EU Species'!S42="","",'ECE-EU Species'!S42)</f>
        <v/>
      </c>
    </row>
    <row r="1369" spans="1:8" x14ac:dyDescent="0.2">
      <c r="A1369" s="1267" t="str">
        <f>Cover!$G$25</f>
        <v>NO</v>
      </c>
      <c r="B1369" s="1269" t="s">
        <v>759</v>
      </c>
      <c r="C1369" s="1269">
        <f>Cover!G$27-1</f>
        <v>2019</v>
      </c>
      <c r="D1369" s="1266" t="s">
        <v>799</v>
      </c>
      <c r="E1369" s="1263" t="s">
        <v>752</v>
      </c>
      <c r="F1369" s="1269" t="s">
        <v>778</v>
      </c>
      <c r="G1369" s="1267">
        <f>IF(ISNUMBER('ECE-EU Species'!K43),IF('ECE-EU Species'!K43="","",'ECE-EU Species'!K43),"")</f>
        <v>91</v>
      </c>
      <c r="H1369" s="1265" t="str">
        <f>IF('ECE-EU Species'!S43="","",'ECE-EU Species'!S43)</f>
        <v/>
      </c>
    </row>
    <row r="1370" spans="1:8" x14ac:dyDescent="0.2">
      <c r="A1370" s="1267" t="str">
        <f>Cover!$G$25</f>
        <v>NO</v>
      </c>
      <c r="B1370" s="1269" t="s">
        <v>759</v>
      </c>
      <c r="C1370" s="1269">
        <f>Cover!G$27</f>
        <v>2020</v>
      </c>
      <c r="D1370" s="1292" t="s">
        <v>796</v>
      </c>
      <c r="E1370" s="1263" t="s">
        <v>745</v>
      </c>
      <c r="F1370" s="1269" t="s">
        <v>777</v>
      </c>
      <c r="G1370" s="1267">
        <f>IF(ISNUMBER('ECE-EU Species'!L15),IF('ECE-EU Species'!L15="","",'ECE-EU Species'!L15),"")</f>
        <v>3352.335</v>
      </c>
      <c r="H1370" s="1265" t="str">
        <f>IF('ECE-EU Species'!T15="","",'ECE-EU Species'!T15)</f>
        <v/>
      </c>
    </row>
    <row r="1371" spans="1:8" x14ac:dyDescent="0.2">
      <c r="A1371" s="1267" t="str">
        <f>Cover!$G$25</f>
        <v>NO</v>
      </c>
      <c r="B1371" s="1269" t="s">
        <v>759</v>
      </c>
      <c r="C1371" s="1269">
        <f>Cover!G$27</f>
        <v>2020</v>
      </c>
      <c r="D1371" s="1292" t="s">
        <v>796</v>
      </c>
      <c r="E1371" s="1263" t="s">
        <v>746</v>
      </c>
      <c r="F1371" s="1269" t="s">
        <v>777</v>
      </c>
      <c r="G1371" s="1267">
        <f>IF(ISNUMBER('ECE-EU Species'!L16),IF('ECE-EU Species'!L16="","",'ECE-EU Species'!L16),"")</f>
        <v>1424.0240000000001</v>
      </c>
      <c r="H1371" s="1265" t="str">
        <f>IF('ECE-EU Species'!T16="","",'ECE-EU Species'!T16)</f>
        <v/>
      </c>
    </row>
    <row r="1372" spans="1:8" x14ac:dyDescent="0.2">
      <c r="A1372" s="1267" t="str">
        <f>Cover!$G$25</f>
        <v>NO</v>
      </c>
      <c r="B1372" s="1269" t="s">
        <v>759</v>
      </c>
      <c r="C1372" s="1269">
        <f>Cover!G$27</f>
        <v>2020</v>
      </c>
      <c r="D1372" s="1292" t="s">
        <v>797</v>
      </c>
      <c r="E1372" s="1263" t="s">
        <v>746</v>
      </c>
      <c r="F1372" s="1269" t="s">
        <v>777</v>
      </c>
      <c r="G1372" s="1267" t="str">
        <f>IF(ISNUMBER('ECE-EU Species'!L17),IF('ECE-EU Species'!L17="","",'ECE-EU Species'!L17),"")</f>
        <v/>
      </c>
      <c r="H1372" s="1265" t="str">
        <f>IF('ECE-EU Species'!T17="","",'ECE-EU Species'!T17)</f>
        <v/>
      </c>
    </row>
    <row r="1373" spans="1:8" x14ac:dyDescent="0.2">
      <c r="A1373" s="1267" t="str">
        <f>Cover!$G$25</f>
        <v>NO</v>
      </c>
      <c r="B1373" s="1269" t="s">
        <v>759</v>
      </c>
      <c r="C1373" s="1269">
        <f>Cover!G$27</f>
        <v>2020</v>
      </c>
      <c r="D1373" s="1292" t="s">
        <v>798</v>
      </c>
      <c r="E1373" s="1263" t="s">
        <v>746</v>
      </c>
      <c r="F1373" s="1269" t="s">
        <v>777</v>
      </c>
      <c r="G1373" s="1267" t="str">
        <f>IF(ISNUMBER('ECE-EU Species'!L18),IF('ECE-EU Species'!L18="","",'ECE-EU Species'!L18),"")</f>
        <v/>
      </c>
      <c r="H1373" s="1265" t="str">
        <f>IF('ECE-EU Species'!T18="","",'ECE-EU Species'!T18)</f>
        <v/>
      </c>
    </row>
    <row r="1374" spans="1:8" x14ac:dyDescent="0.2">
      <c r="A1374" s="1267" t="str">
        <f>Cover!$G$25</f>
        <v>NO</v>
      </c>
      <c r="B1374" s="1269" t="s">
        <v>759</v>
      </c>
      <c r="C1374" s="1269">
        <f>Cover!G$27</f>
        <v>2020</v>
      </c>
      <c r="D1374" s="1292" t="s">
        <v>796</v>
      </c>
      <c r="E1374" s="1263" t="s">
        <v>747</v>
      </c>
      <c r="F1374" s="1269" t="s">
        <v>777</v>
      </c>
      <c r="G1374" s="1267">
        <f>IF(ISNUMBER('ECE-EU Species'!L19),IF('ECE-EU Species'!L19="","",'ECE-EU Species'!L19),"")</f>
        <v>1916.9560000000001</v>
      </c>
      <c r="H1374" s="1265" t="str">
        <f>IF('ECE-EU Species'!T19="","",'ECE-EU Species'!T19)</f>
        <v/>
      </c>
    </row>
    <row r="1375" spans="1:8" x14ac:dyDescent="0.2">
      <c r="A1375" s="1267" t="str">
        <f>Cover!$G$25</f>
        <v>NO</v>
      </c>
      <c r="B1375" s="1269" t="s">
        <v>759</v>
      </c>
      <c r="C1375" s="1269">
        <f>Cover!G$27</f>
        <v>2020</v>
      </c>
      <c r="D1375" s="1292" t="s">
        <v>797</v>
      </c>
      <c r="E1375" s="1263" t="s">
        <v>747</v>
      </c>
      <c r="F1375" s="1269" t="s">
        <v>777</v>
      </c>
      <c r="G1375" s="1267" t="str">
        <f>IF(ISNUMBER('ECE-EU Species'!L20),IF('ECE-EU Species'!L20="","",'ECE-EU Species'!L20),"")</f>
        <v/>
      </c>
      <c r="H1375" s="1265" t="str">
        <f>IF('ECE-EU Species'!T20="","",'ECE-EU Species'!T20)</f>
        <v/>
      </c>
    </row>
    <row r="1376" spans="1:8" x14ac:dyDescent="0.2">
      <c r="A1376" s="1267" t="str">
        <f>Cover!$G$25</f>
        <v>NO</v>
      </c>
      <c r="B1376" s="1269" t="s">
        <v>759</v>
      </c>
      <c r="C1376" s="1269">
        <f>Cover!G$27</f>
        <v>2020</v>
      </c>
      <c r="D1376" s="1292" t="s">
        <v>798</v>
      </c>
      <c r="E1376" s="1263" t="s">
        <v>747</v>
      </c>
      <c r="F1376" s="1269" t="s">
        <v>777</v>
      </c>
      <c r="G1376" s="1267" t="str">
        <f>IF(ISNUMBER('ECE-EU Species'!L21),IF('ECE-EU Species'!L21="","",'ECE-EU Species'!L21),"")</f>
        <v/>
      </c>
      <c r="H1376" s="1265" t="str">
        <f>IF('ECE-EU Species'!T21="","",'ECE-EU Species'!T21)</f>
        <v/>
      </c>
    </row>
    <row r="1377" spans="1:8" x14ac:dyDescent="0.2">
      <c r="A1377" s="1267" t="str">
        <f>Cover!$G$25</f>
        <v>NO</v>
      </c>
      <c r="B1377" s="1269" t="s">
        <v>759</v>
      </c>
      <c r="C1377" s="1269">
        <f>Cover!G$27</f>
        <v>2020</v>
      </c>
      <c r="D1377" s="1292" t="s">
        <v>796</v>
      </c>
      <c r="E1377" s="1263" t="s">
        <v>748</v>
      </c>
      <c r="F1377" s="1269" t="s">
        <v>777</v>
      </c>
      <c r="G1377" s="1267" t="str">
        <f>IF(ISNUMBER('ECE-EU Species'!L22),IF('ECE-EU Species'!L22="","",'ECE-EU Species'!L22),"")</f>
        <v/>
      </c>
      <c r="H1377" s="1265" t="str">
        <f>IF('ECE-EU Species'!T22="","",'ECE-EU Species'!T22)</f>
        <v/>
      </c>
    </row>
    <row r="1378" spans="1:8" x14ac:dyDescent="0.2">
      <c r="A1378" s="1267" t="str">
        <f>Cover!$G$25</f>
        <v>NO</v>
      </c>
      <c r="B1378" s="1269" t="s">
        <v>759</v>
      </c>
      <c r="C1378" s="1269">
        <f>Cover!G$27</f>
        <v>2020</v>
      </c>
      <c r="D1378" s="1292" t="s">
        <v>797</v>
      </c>
      <c r="E1378" s="1263" t="s">
        <v>748</v>
      </c>
      <c r="F1378" s="1269" t="s">
        <v>777</v>
      </c>
      <c r="G1378" s="1267" t="str">
        <f>IF(ISNUMBER('ECE-EU Species'!L23),IF('ECE-EU Species'!L23="","",'ECE-EU Species'!L23),"")</f>
        <v/>
      </c>
      <c r="H1378" s="1265" t="str">
        <f>IF('ECE-EU Species'!T23="","",'ECE-EU Species'!T23)</f>
        <v/>
      </c>
    </row>
    <row r="1379" spans="1:8" x14ac:dyDescent="0.2">
      <c r="A1379" s="1267" t="str">
        <f>Cover!$G$25</f>
        <v>NO</v>
      </c>
      <c r="B1379" s="1269" t="s">
        <v>759</v>
      </c>
      <c r="C1379" s="1269">
        <f>Cover!G$27</f>
        <v>2020</v>
      </c>
      <c r="D1379" s="1292" t="s">
        <v>798</v>
      </c>
      <c r="E1379" s="1263" t="s">
        <v>748</v>
      </c>
      <c r="F1379" s="1269" t="s">
        <v>777</v>
      </c>
      <c r="G1379" s="1267" t="str">
        <f>IF(ISNUMBER('ECE-EU Species'!L24),IF('ECE-EU Species'!L24="","",'ECE-EU Species'!L24),"")</f>
        <v/>
      </c>
      <c r="H1379" s="1265" t="str">
        <f>IF('ECE-EU Species'!T24="","",'ECE-EU Species'!T24)</f>
        <v/>
      </c>
    </row>
    <row r="1380" spans="1:8" x14ac:dyDescent="0.2">
      <c r="A1380" s="1267" t="str">
        <f>Cover!$G$25</f>
        <v>NO</v>
      </c>
      <c r="B1380" s="1269" t="s">
        <v>759</v>
      </c>
      <c r="C1380" s="1269">
        <f>Cover!G$27</f>
        <v>2020</v>
      </c>
      <c r="D1380" s="1292" t="s">
        <v>796</v>
      </c>
      <c r="E1380" s="1263" t="s">
        <v>749</v>
      </c>
      <c r="F1380" s="1269" t="s">
        <v>777</v>
      </c>
      <c r="G1380" s="1267">
        <f>IF(ISNUMBER('ECE-EU Species'!L25),IF('ECE-EU Species'!L25="","",'ECE-EU Species'!L25),"")</f>
        <v>207.31700000000001</v>
      </c>
      <c r="H1380" s="1265" t="str">
        <f>IF('ECE-EU Species'!T25="","",'ECE-EU Species'!T25)</f>
        <v/>
      </c>
    </row>
    <row r="1381" spans="1:8" x14ac:dyDescent="0.2">
      <c r="A1381" s="1267" t="str">
        <f>Cover!$G$25</f>
        <v>NO</v>
      </c>
      <c r="B1381" s="1269" t="s">
        <v>759</v>
      </c>
      <c r="C1381" s="1269">
        <f>Cover!G$27</f>
        <v>2020</v>
      </c>
      <c r="D1381" s="1292" t="s">
        <v>796</v>
      </c>
      <c r="E1381" s="1263" t="s">
        <v>750</v>
      </c>
      <c r="F1381" s="1269" t="s">
        <v>777</v>
      </c>
      <c r="G1381" s="1267">
        <f>IF(ISNUMBER('ECE-EU Species'!L26),IF('ECE-EU Species'!L26="","",'ECE-EU Species'!L26),"")</f>
        <v>0.10199999999999999</v>
      </c>
      <c r="H1381" s="1265" t="str">
        <f>IF('ECE-EU Species'!T26="","",'ECE-EU Species'!T26)</f>
        <v/>
      </c>
    </row>
    <row r="1382" spans="1:8" x14ac:dyDescent="0.2">
      <c r="A1382" s="1267" t="str">
        <f>Cover!$G$25</f>
        <v>NO</v>
      </c>
      <c r="B1382" s="1269" t="s">
        <v>759</v>
      </c>
      <c r="C1382" s="1269">
        <f>Cover!G$27</f>
        <v>2020</v>
      </c>
      <c r="D1382" s="1292" t="s">
        <v>796</v>
      </c>
      <c r="E1382" s="1263" t="s">
        <v>751</v>
      </c>
      <c r="F1382" s="1269" t="s">
        <v>777</v>
      </c>
      <c r="G1382" s="1267">
        <f>IF(ISNUMBER('ECE-EU Species'!L27),IF('ECE-EU Species'!L27="","",'ECE-EU Species'!L27),"")</f>
        <v>0</v>
      </c>
      <c r="H1382" s="1265" t="str">
        <f>IF('ECE-EU Species'!T27="","",'ECE-EU Species'!T27)</f>
        <v/>
      </c>
    </row>
    <row r="1383" spans="1:8" x14ac:dyDescent="0.2">
      <c r="A1383" s="1267" t="str">
        <f>Cover!$G$25</f>
        <v>NO</v>
      </c>
      <c r="B1383" s="1269" t="s">
        <v>759</v>
      </c>
      <c r="C1383" s="1269">
        <f>Cover!G$27</f>
        <v>2020</v>
      </c>
      <c r="D1383" s="1292" t="s">
        <v>796</v>
      </c>
      <c r="E1383" s="1263" t="s">
        <v>752</v>
      </c>
      <c r="F1383" s="1269" t="s">
        <v>777</v>
      </c>
      <c r="G1383" s="1267">
        <f>IF(ISNUMBER('ECE-EU Species'!L28),IF('ECE-EU Species'!L28="","",'ECE-EU Species'!L28),"")</f>
        <v>200.268</v>
      </c>
      <c r="H1383" s="1265" t="str">
        <f>IF('ECE-EU Species'!T28="","",'ECE-EU Species'!T28)</f>
        <v/>
      </c>
    </row>
    <row r="1384" spans="1:8" x14ac:dyDescent="0.2">
      <c r="A1384" s="1267" t="str">
        <f>Cover!$G$25</f>
        <v>NO</v>
      </c>
      <c r="B1384" s="1269" t="s">
        <v>759</v>
      </c>
      <c r="C1384" s="1269">
        <f>Cover!G$27</f>
        <v>2020</v>
      </c>
      <c r="D1384" s="1292" t="s">
        <v>797</v>
      </c>
      <c r="E1384" s="1263" t="s">
        <v>752</v>
      </c>
      <c r="F1384" s="1269" t="s">
        <v>777</v>
      </c>
      <c r="G1384" s="1267" t="str">
        <f>IF(ISNUMBER('ECE-EU Species'!L29),IF('ECE-EU Species'!L29="","",'ECE-EU Species'!L29),"")</f>
        <v/>
      </c>
      <c r="H1384" s="1265" t="str">
        <f>IF('ECE-EU Species'!T29="","",'ECE-EU Species'!T29)</f>
        <v/>
      </c>
    </row>
    <row r="1385" spans="1:8" x14ac:dyDescent="0.2">
      <c r="A1385" s="1267" t="str">
        <f>Cover!$G$25</f>
        <v>NO</v>
      </c>
      <c r="B1385" s="1269" t="s">
        <v>759</v>
      </c>
      <c r="C1385" s="1269">
        <f>Cover!G$27</f>
        <v>2020</v>
      </c>
      <c r="D1385" s="1292" t="s">
        <v>798</v>
      </c>
      <c r="E1385" s="1263" t="s">
        <v>752</v>
      </c>
      <c r="F1385" s="1269" t="s">
        <v>777</v>
      </c>
      <c r="G1385" s="1267" t="str">
        <f>IF(ISNUMBER('ECE-EU Species'!L30),IF('ECE-EU Species'!L30="","",'ECE-EU Species'!L30),"")</f>
        <v/>
      </c>
      <c r="H1385" s="1265" t="str">
        <f>IF('ECE-EU Species'!T30="","",'ECE-EU Species'!T30)</f>
        <v/>
      </c>
    </row>
    <row r="1386" spans="1:8" x14ac:dyDescent="0.2">
      <c r="A1386" s="1267" t="str">
        <f>Cover!$G$25</f>
        <v>NO</v>
      </c>
      <c r="B1386" s="1269" t="s">
        <v>759</v>
      </c>
      <c r="C1386" s="1269">
        <f>Cover!G$27</f>
        <v>2020</v>
      </c>
      <c r="D1386" s="1292" t="s">
        <v>796</v>
      </c>
      <c r="E1386" s="1263" t="s">
        <v>756</v>
      </c>
      <c r="F1386" s="1269" t="s">
        <v>777</v>
      </c>
      <c r="G1386" s="1267">
        <f>IF(ISNUMBER('ECE-EU Species'!L31),IF('ECE-EU Species'!L31="","",'ECE-EU Species'!L31),"")</f>
        <v>0.188</v>
      </c>
      <c r="H1386" s="1265" t="str">
        <f>IF('ECE-EU Species'!T31="","",'ECE-EU Species'!T31)</f>
        <v/>
      </c>
    </row>
    <row r="1387" spans="1:8" x14ac:dyDescent="0.2">
      <c r="A1387" s="1267" t="str">
        <f>Cover!$G$25</f>
        <v>NO</v>
      </c>
      <c r="B1387" s="1269" t="s">
        <v>759</v>
      </c>
      <c r="C1387" s="1269">
        <f>Cover!G$27</f>
        <v>2020</v>
      </c>
      <c r="D1387" s="1292" t="s">
        <v>796</v>
      </c>
      <c r="E1387" s="1263" t="s">
        <v>757</v>
      </c>
      <c r="F1387" s="1269" t="s">
        <v>777</v>
      </c>
      <c r="G1387" s="1267">
        <f>IF(ISNUMBER('ECE-EU Species'!L32),IF('ECE-EU Species'!L32="","",'ECE-EU Species'!L32),"")</f>
        <v>0</v>
      </c>
      <c r="H1387" s="1265" t="str">
        <f>IF('ECE-EU Species'!T32="","",'ECE-EU Species'!T32)</f>
        <v/>
      </c>
    </row>
    <row r="1388" spans="1:8" x14ac:dyDescent="0.2">
      <c r="A1388" s="1267" t="str">
        <f>Cover!$G$25</f>
        <v>NO</v>
      </c>
      <c r="B1388" s="1269" t="s">
        <v>759</v>
      </c>
      <c r="C1388" s="1269">
        <f>Cover!G$27</f>
        <v>2020</v>
      </c>
      <c r="D1388" s="1266" t="s">
        <v>799</v>
      </c>
      <c r="E1388" s="1263" t="s">
        <v>745</v>
      </c>
      <c r="F1388" s="1269" t="s">
        <v>777</v>
      </c>
      <c r="G1388" s="1267">
        <f>IF(ISNUMBER('ECE-EU Species'!L33),IF('ECE-EU Species'!L33="","",'ECE-EU Species'!L33),"")</f>
        <v>839.7</v>
      </c>
      <c r="H1388" s="1265" t="str">
        <f>IF('ECE-EU Species'!T33="","",'ECE-EU Species'!T33)</f>
        <v/>
      </c>
    </row>
    <row r="1389" spans="1:8" x14ac:dyDescent="0.2">
      <c r="A1389" s="1267" t="str">
        <f>Cover!$G$25</f>
        <v>NO</v>
      </c>
      <c r="B1389" s="1269" t="s">
        <v>759</v>
      </c>
      <c r="C1389" s="1269">
        <f>Cover!G$27</f>
        <v>2020</v>
      </c>
      <c r="D1389" s="1266" t="s">
        <v>799</v>
      </c>
      <c r="E1389" s="1263" t="s">
        <v>746</v>
      </c>
      <c r="F1389" s="1269" t="s">
        <v>777</v>
      </c>
      <c r="G1389" s="1267">
        <f>IF(ISNUMBER('ECE-EU Species'!L34),IF('ECE-EU Species'!L34="","",'ECE-EU Species'!L34),"")</f>
        <v>580.495</v>
      </c>
      <c r="H1389" s="1265" t="str">
        <f>IF('ECE-EU Species'!T34="","",'ECE-EU Species'!T34)</f>
        <v/>
      </c>
    </row>
    <row r="1390" spans="1:8" x14ac:dyDescent="0.2">
      <c r="A1390" s="1267" t="str">
        <f>Cover!$G$25</f>
        <v>NO</v>
      </c>
      <c r="B1390" s="1269" t="s">
        <v>759</v>
      </c>
      <c r="C1390" s="1269">
        <f>Cover!G$27</f>
        <v>2020</v>
      </c>
      <c r="D1390" s="1266" t="s">
        <v>799</v>
      </c>
      <c r="E1390" s="1263" t="s">
        <v>747</v>
      </c>
      <c r="F1390" s="1269" t="s">
        <v>777</v>
      </c>
      <c r="G1390" s="1267">
        <f>IF(ISNUMBER('ECE-EU Species'!L35),IF('ECE-EU Species'!L35="","",'ECE-EU Species'!L35),"")</f>
        <v>256.71100000000001</v>
      </c>
      <c r="H1390" s="1265" t="str">
        <f>IF('ECE-EU Species'!T35="","",'ECE-EU Species'!T35)</f>
        <v/>
      </c>
    </row>
    <row r="1391" spans="1:8" x14ac:dyDescent="0.2">
      <c r="A1391" s="1267" t="str">
        <f>Cover!$G$25</f>
        <v>NO</v>
      </c>
      <c r="B1391" s="1269" t="s">
        <v>759</v>
      </c>
      <c r="C1391" s="1269">
        <f>Cover!G$27</f>
        <v>2020</v>
      </c>
      <c r="D1391" s="1266" t="s">
        <v>799</v>
      </c>
      <c r="E1391" s="1263" t="s">
        <v>749</v>
      </c>
      <c r="F1391" s="1269" t="s">
        <v>777</v>
      </c>
      <c r="G1391" s="1267">
        <f>IF(ISNUMBER('ECE-EU Species'!L36),IF('ECE-EU Species'!L36="","",'ECE-EU Species'!L36),"")</f>
        <v>6.6150000000000002</v>
      </c>
      <c r="H1391" s="1265" t="str">
        <f>IF('ECE-EU Species'!T36="","",'ECE-EU Species'!T36)</f>
        <v/>
      </c>
    </row>
    <row r="1392" spans="1:8" x14ac:dyDescent="0.2">
      <c r="A1392" s="1267" t="str">
        <f>Cover!$G$25</f>
        <v>NO</v>
      </c>
      <c r="B1392" s="1269" t="s">
        <v>759</v>
      </c>
      <c r="C1392" s="1269">
        <f>Cover!G$27</f>
        <v>2020</v>
      </c>
      <c r="D1392" s="1266" t="s">
        <v>799</v>
      </c>
      <c r="E1392" s="1263" t="s">
        <v>750</v>
      </c>
      <c r="F1392" s="1269" t="s">
        <v>777</v>
      </c>
      <c r="G1392" s="1267">
        <f>IF(ISNUMBER('ECE-EU Species'!L37),IF('ECE-EU Species'!L37="","",'ECE-EU Species'!L37),"")</f>
        <v>0.41399999999999998</v>
      </c>
      <c r="H1392" s="1265" t="str">
        <f>IF('ECE-EU Species'!T37="","",'ECE-EU Species'!T37)</f>
        <v/>
      </c>
    </row>
    <row r="1393" spans="1:8" x14ac:dyDescent="0.2">
      <c r="A1393" s="1267" t="str">
        <f>Cover!$G$25</f>
        <v>NO</v>
      </c>
      <c r="B1393" s="1269" t="s">
        <v>759</v>
      </c>
      <c r="C1393" s="1269">
        <f>Cover!G$27</f>
        <v>2020</v>
      </c>
      <c r="D1393" s="1266" t="s">
        <v>799</v>
      </c>
      <c r="E1393" s="1263" t="s">
        <v>751</v>
      </c>
      <c r="F1393" s="1269" t="s">
        <v>777</v>
      </c>
      <c r="G1393" s="1267">
        <f>IF(ISNUMBER('ECE-EU Species'!L38),IF('ECE-EU Species'!L38="","",'ECE-EU Species'!L38),"")</f>
        <v>0</v>
      </c>
      <c r="H1393" s="1265" t="str">
        <f>IF('ECE-EU Species'!T38="","",'ECE-EU Species'!T38)</f>
        <v/>
      </c>
    </row>
    <row r="1394" spans="1:8" x14ac:dyDescent="0.2">
      <c r="A1394" s="1267" t="str">
        <f>Cover!$G$25</f>
        <v>NO</v>
      </c>
      <c r="B1394" s="1269" t="s">
        <v>759</v>
      </c>
      <c r="C1394" s="1269">
        <f>Cover!G$27</f>
        <v>2020</v>
      </c>
      <c r="D1394" s="1266" t="s">
        <v>799</v>
      </c>
      <c r="E1394" s="1263" t="s">
        <v>753</v>
      </c>
      <c r="F1394" s="1269" t="s">
        <v>777</v>
      </c>
      <c r="G1394" s="1267">
        <f>IF(ISNUMBER('ECE-EU Species'!L39),IF('ECE-EU Species'!L39="","",'ECE-EU Species'!L39),"")</f>
        <v>9.7000000000000003E-2</v>
      </c>
      <c r="H1394" s="1265" t="str">
        <f>IF('ECE-EU Species'!T39="","",'ECE-EU Species'!T39)</f>
        <v/>
      </c>
    </row>
    <row r="1395" spans="1:8" x14ac:dyDescent="0.2">
      <c r="A1395" s="1267" t="str">
        <f>Cover!$G$25</f>
        <v>NO</v>
      </c>
      <c r="B1395" s="1269" t="s">
        <v>759</v>
      </c>
      <c r="C1395" s="1269">
        <f>Cover!G$27</f>
        <v>2020</v>
      </c>
      <c r="D1395" s="1266" t="s">
        <v>799</v>
      </c>
      <c r="E1395" s="1263" t="s">
        <v>754</v>
      </c>
      <c r="F1395" s="1269" t="s">
        <v>777</v>
      </c>
      <c r="G1395" s="1267">
        <f>IF(ISNUMBER('ECE-EU Species'!L40),IF('ECE-EU Species'!L40="","",'ECE-EU Species'!L40),"")</f>
        <v>0</v>
      </c>
      <c r="H1395" s="1265" t="str">
        <f>IF('ECE-EU Species'!T40="","",'ECE-EU Species'!T40)</f>
        <v/>
      </c>
    </row>
    <row r="1396" spans="1:8" x14ac:dyDescent="0.2">
      <c r="A1396" s="1267" t="str">
        <f>Cover!$G$25</f>
        <v>NO</v>
      </c>
      <c r="B1396" s="1269" t="s">
        <v>759</v>
      </c>
      <c r="C1396" s="1269">
        <f>Cover!G$27</f>
        <v>2020</v>
      </c>
      <c r="D1396" s="1266" t="s">
        <v>799</v>
      </c>
      <c r="E1396" s="1263" t="s">
        <v>755</v>
      </c>
      <c r="F1396" s="1269" t="s">
        <v>777</v>
      </c>
      <c r="G1396" s="1267">
        <f>IF(ISNUMBER('ECE-EU Species'!L41),IF('ECE-EU Species'!L41="","",'ECE-EU Species'!L41),"")</f>
        <v>2.5999999999999999E-2</v>
      </c>
      <c r="H1396" s="1265" t="str">
        <f>IF('ECE-EU Species'!T41="","",'ECE-EU Species'!T41)</f>
        <v/>
      </c>
    </row>
    <row r="1397" spans="1:8" x14ac:dyDescent="0.2">
      <c r="A1397" s="1267" t="str">
        <f>Cover!$G$25</f>
        <v>NO</v>
      </c>
      <c r="B1397" s="1269" t="s">
        <v>759</v>
      </c>
      <c r="C1397" s="1269">
        <f>Cover!G$27</f>
        <v>2020</v>
      </c>
      <c r="D1397" s="1266" t="s">
        <v>799</v>
      </c>
      <c r="E1397" s="1263" t="s">
        <v>756</v>
      </c>
      <c r="F1397" s="1269" t="s">
        <v>777</v>
      </c>
      <c r="G1397" s="1267">
        <f>IF(ISNUMBER('ECE-EU Species'!L42),IF('ECE-EU Species'!L42="","",'ECE-EU Species'!L42),"")</f>
        <v>0</v>
      </c>
      <c r="H1397" s="1265" t="str">
        <f>IF('ECE-EU Species'!T42="","",'ECE-EU Species'!T42)</f>
        <v/>
      </c>
    </row>
    <row r="1398" spans="1:8" x14ac:dyDescent="0.2">
      <c r="A1398" s="1267" t="str">
        <f>Cover!$G$25</f>
        <v>NO</v>
      </c>
      <c r="B1398" s="1269" t="s">
        <v>759</v>
      </c>
      <c r="C1398" s="1269">
        <f>Cover!G$27</f>
        <v>2020</v>
      </c>
      <c r="D1398" s="1266" t="s">
        <v>799</v>
      </c>
      <c r="E1398" s="1263" t="s">
        <v>752</v>
      </c>
      <c r="F1398" s="1269" t="s">
        <v>777</v>
      </c>
      <c r="G1398" s="1267">
        <f>IF(ISNUMBER('ECE-EU Species'!L43),IF('ECE-EU Species'!L43="","",'ECE-EU Species'!L43),"")</f>
        <v>0</v>
      </c>
      <c r="H1398" s="1265" t="str">
        <f>IF('ECE-EU Species'!T43="","",'ECE-EU Species'!T43)</f>
        <v/>
      </c>
    </row>
    <row r="1399" spans="1:8" x14ac:dyDescent="0.2">
      <c r="A1399" s="1267" t="str">
        <f>Cover!$G$25</f>
        <v>NO</v>
      </c>
      <c r="B1399" s="1269" t="s">
        <v>759</v>
      </c>
      <c r="C1399" s="1269">
        <f>Cover!G$27</f>
        <v>2020</v>
      </c>
      <c r="D1399" s="1292" t="s">
        <v>796</v>
      </c>
      <c r="E1399" s="1263" t="s">
        <v>745</v>
      </c>
      <c r="F1399" s="1269" t="s">
        <v>778</v>
      </c>
      <c r="G1399" s="1267">
        <f>IF(ISNUMBER('ECE-EU Species'!M15),IF('ECE-EU Species'!M15="","",'ECE-EU Species'!M15),"")</f>
        <v>1908476</v>
      </c>
      <c r="H1399" s="1265" t="str">
        <f>IF('ECE-EU Species'!U15="","",'ECE-EU Species'!U15)</f>
        <v/>
      </c>
    </row>
    <row r="1400" spans="1:8" x14ac:dyDescent="0.2">
      <c r="A1400" s="1267" t="str">
        <f>Cover!$G$25</f>
        <v>NO</v>
      </c>
      <c r="B1400" s="1269" t="s">
        <v>759</v>
      </c>
      <c r="C1400" s="1269">
        <f>Cover!G$27</f>
        <v>2020</v>
      </c>
      <c r="D1400" s="1292" t="s">
        <v>796</v>
      </c>
      <c r="E1400" s="1263" t="s">
        <v>746</v>
      </c>
      <c r="F1400" s="1269" t="s">
        <v>778</v>
      </c>
      <c r="G1400" s="1267">
        <f>IF(ISNUMBER('ECE-EU Species'!M16),IF('ECE-EU Species'!M16="","",'ECE-EU Species'!M16),"")</f>
        <v>850588</v>
      </c>
      <c r="H1400" s="1265" t="str">
        <f>IF('ECE-EU Species'!U16="","",'ECE-EU Species'!U16)</f>
        <v/>
      </c>
    </row>
    <row r="1401" spans="1:8" x14ac:dyDescent="0.2">
      <c r="A1401" s="1267" t="str">
        <f>Cover!$G$25</f>
        <v>NO</v>
      </c>
      <c r="B1401" s="1269" t="s">
        <v>759</v>
      </c>
      <c r="C1401" s="1269">
        <f>Cover!G$27</f>
        <v>2020</v>
      </c>
      <c r="D1401" s="1292" t="s">
        <v>797</v>
      </c>
      <c r="E1401" s="1263" t="s">
        <v>746</v>
      </c>
      <c r="F1401" s="1269" t="s">
        <v>778</v>
      </c>
      <c r="G1401" s="1267" t="str">
        <f>IF(ISNUMBER('ECE-EU Species'!M17),IF('ECE-EU Species'!M17="","",'ECE-EU Species'!M17),"")</f>
        <v/>
      </c>
      <c r="H1401" s="1265" t="str">
        <f>IF('ECE-EU Species'!U17="","",'ECE-EU Species'!U17)</f>
        <v/>
      </c>
    </row>
    <row r="1402" spans="1:8" x14ac:dyDescent="0.2">
      <c r="A1402" s="1267" t="str">
        <f>Cover!$G$25</f>
        <v>NO</v>
      </c>
      <c r="B1402" s="1269" t="s">
        <v>759</v>
      </c>
      <c r="C1402" s="1269">
        <f>Cover!G$27</f>
        <v>2020</v>
      </c>
      <c r="D1402" s="1292" t="s">
        <v>798</v>
      </c>
      <c r="E1402" s="1263" t="s">
        <v>746</v>
      </c>
      <c r="F1402" s="1269" t="s">
        <v>778</v>
      </c>
      <c r="G1402" s="1267" t="str">
        <f>IF(ISNUMBER('ECE-EU Species'!M18),IF('ECE-EU Species'!M18="","",'ECE-EU Species'!M18),"")</f>
        <v/>
      </c>
      <c r="H1402" s="1265" t="str">
        <f>IF('ECE-EU Species'!U18="","",'ECE-EU Species'!U18)</f>
        <v/>
      </c>
    </row>
    <row r="1403" spans="1:8" x14ac:dyDescent="0.2">
      <c r="A1403" s="1267" t="str">
        <f>Cover!$G$25</f>
        <v>NO</v>
      </c>
      <c r="B1403" s="1269" t="s">
        <v>759</v>
      </c>
      <c r="C1403" s="1269">
        <f>Cover!G$27</f>
        <v>2020</v>
      </c>
      <c r="D1403" s="1292" t="s">
        <v>796</v>
      </c>
      <c r="E1403" s="1263" t="s">
        <v>747</v>
      </c>
      <c r="F1403" s="1269" t="s">
        <v>778</v>
      </c>
      <c r="G1403" s="1267">
        <f>IF(ISNUMBER('ECE-EU Species'!M19),IF('ECE-EU Species'!M19="","",'ECE-EU Species'!M19),"")</f>
        <v>1020460</v>
      </c>
      <c r="H1403" s="1265" t="str">
        <f>IF('ECE-EU Species'!U19="","",'ECE-EU Species'!U19)</f>
        <v/>
      </c>
    </row>
    <row r="1404" spans="1:8" x14ac:dyDescent="0.2">
      <c r="A1404" s="1267" t="str">
        <f>Cover!$G$25</f>
        <v>NO</v>
      </c>
      <c r="B1404" s="1269" t="s">
        <v>759</v>
      </c>
      <c r="C1404" s="1269">
        <f>Cover!G$27</f>
        <v>2020</v>
      </c>
      <c r="D1404" s="1292" t="s">
        <v>797</v>
      </c>
      <c r="E1404" s="1263" t="s">
        <v>747</v>
      </c>
      <c r="F1404" s="1269" t="s">
        <v>778</v>
      </c>
      <c r="G1404" s="1267" t="str">
        <f>IF(ISNUMBER('ECE-EU Species'!M20),IF('ECE-EU Species'!M20="","",'ECE-EU Species'!M20),"")</f>
        <v/>
      </c>
      <c r="H1404" s="1265" t="str">
        <f>IF('ECE-EU Species'!U20="","",'ECE-EU Species'!U20)</f>
        <v/>
      </c>
    </row>
    <row r="1405" spans="1:8" x14ac:dyDescent="0.2">
      <c r="A1405" s="1267" t="str">
        <f>Cover!$G$25</f>
        <v>NO</v>
      </c>
      <c r="B1405" s="1269" t="s">
        <v>759</v>
      </c>
      <c r="C1405" s="1269">
        <f>Cover!G$27</f>
        <v>2020</v>
      </c>
      <c r="D1405" s="1292" t="s">
        <v>798</v>
      </c>
      <c r="E1405" s="1263" t="s">
        <v>747</v>
      </c>
      <c r="F1405" s="1269" t="s">
        <v>778</v>
      </c>
      <c r="G1405" s="1267" t="str">
        <f>IF(ISNUMBER('ECE-EU Species'!M21),IF('ECE-EU Species'!M21="","",'ECE-EU Species'!M21),"")</f>
        <v/>
      </c>
      <c r="H1405" s="1265" t="str">
        <f>IF('ECE-EU Species'!U21="","",'ECE-EU Species'!U21)</f>
        <v/>
      </c>
    </row>
    <row r="1406" spans="1:8" x14ac:dyDescent="0.2">
      <c r="A1406" s="1267" t="str">
        <f>Cover!$G$25</f>
        <v>NO</v>
      </c>
      <c r="B1406" s="1269" t="s">
        <v>759</v>
      </c>
      <c r="C1406" s="1269">
        <f>Cover!G$27</f>
        <v>2020</v>
      </c>
      <c r="D1406" s="1292" t="s">
        <v>796</v>
      </c>
      <c r="E1406" s="1263" t="s">
        <v>748</v>
      </c>
      <c r="F1406" s="1269" t="s">
        <v>778</v>
      </c>
      <c r="G1406" s="1267" t="str">
        <f>IF(ISNUMBER('ECE-EU Species'!M22),IF('ECE-EU Species'!M22="","",'ECE-EU Species'!M22),"")</f>
        <v/>
      </c>
      <c r="H1406" s="1265" t="str">
        <f>IF('ECE-EU Species'!U22="","",'ECE-EU Species'!U22)</f>
        <v/>
      </c>
    </row>
    <row r="1407" spans="1:8" x14ac:dyDescent="0.2">
      <c r="A1407" s="1267" t="str">
        <f>Cover!$G$25</f>
        <v>NO</v>
      </c>
      <c r="B1407" s="1269" t="s">
        <v>759</v>
      </c>
      <c r="C1407" s="1269">
        <f>Cover!G$27</f>
        <v>2020</v>
      </c>
      <c r="D1407" s="1292" t="s">
        <v>797</v>
      </c>
      <c r="E1407" s="1263" t="s">
        <v>748</v>
      </c>
      <c r="F1407" s="1269" t="s">
        <v>778</v>
      </c>
      <c r="G1407" s="1267" t="str">
        <f>IF(ISNUMBER('ECE-EU Species'!M23),IF('ECE-EU Species'!M23="","",'ECE-EU Species'!M23),"")</f>
        <v/>
      </c>
      <c r="H1407" s="1265" t="str">
        <f>IF('ECE-EU Species'!U23="","",'ECE-EU Species'!U23)</f>
        <v/>
      </c>
    </row>
    <row r="1408" spans="1:8" x14ac:dyDescent="0.2">
      <c r="A1408" s="1267" t="str">
        <f>Cover!$G$25</f>
        <v>NO</v>
      </c>
      <c r="B1408" s="1269" t="s">
        <v>759</v>
      </c>
      <c r="C1408" s="1269">
        <f>Cover!G$27</f>
        <v>2020</v>
      </c>
      <c r="D1408" s="1292" t="s">
        <v>798</v>
      </c>
      <c r="E1408" s="1263" t="s">
        <v>748</v>
      </c>
      <c r="F1408" s="1269" t="s">
        <v>778</v>
      </c>
      <c r="G1408" s="1267" t="str">
        <f>IF(ISNUMBER('ECE-EU Species'!M24),IF('ECE-EU Species'!M24="","",'ECE-EU Species'!M24),"")</f>
        <v/>
      </c>
      <c r="H1408" s="1265" t="str">
        <f>IF('ECE-EU Species'!U24="","",'ECE-EU Species'!U24)</f>
        <v/>
      </c>
    </row>
    <row r="1409" spans="1:8" x14ac:dyDescent="0.2">
      <c r="A1409" s="1267" t="str">
        <f>Cover!$G$25</f>
        <v>NO</v>
      </c>
      <c r="B1409" s="1269" t="s">
        <v>759</v>
      </c>
      <c r="C1409" s="1269">
        <f>Cover!G$27</f>
        <v>2020</v>
      </c>
      <c r="D1409" s="1292" t="s">
        <v>796</v>
      </c>
      <c r="E1409" s="1263" t="s">
        <v>749</v>
      </c>
      <c r="F1409" s="1269" t="s">
        <v>778</v>
      </c>
      <c r="G1409" s="1267">
        <f>IF(ISNUMBER('ECE-EU Species'!M25),IF('ECE-EU Species'!M25="","",'ECE-EU Species'!M25),"")</f>
        <v>102096</v>
      </c>
      <c r="H1409" s="1265" t="str">
        <f>IF('ECE-EU Species'!U25="","",'ECE-EU Species'!U25)</f>
        <v/>
      </c>
    </row>
    <row r="1410" spans="1:8" x14ac:dyDescent="0.2">
      <c r="A1410" s="1267" t="str">
        <f>Cover!$G$25</f>
        <v>NO</v>
      </c>
      <c r="B1410" s="1269" t="s">
        <v>759</v>
      </c>
      <c r="C1410" s="1269">
        <f>Cover!G$27</f>
        <v>2020</v>
      </c>
      <c r="D1410" s="1292" t="s">
        <v>796</v>
      </c>
      <c r="E1410" s="1263" t="s">
        <v>750</v>
      </c>
      <c r="F1410" s="1269" t="s">
        <v>778</v>
      </c>
      <c r="G1410" s="1267">
        <f>IF(ISNUMBER('ECE-EU Species'!M26),IF('ECE-EU Species'!M26="","",'ECE-EU Species'!M26),"")</f>
        <v>102</v>
      </c>
      <c r="H1410" s="1265" t="str">
        <f>IF('ECE-EU Species'!U26="","",'ECE-EU Species'!U26)</f>
        <v/>
      </c>
    </row>
    <row r="1411" spans="1:8" x14ac:dyDescent="0.2">
      <c r="A1411" s="1267" t="str">
        <f>Cover!$G$25</f>
        <v>NO</v>
      </c>
      <c r="B1411" s="1269" t="s">
        <v>759</v>
      </c>
      <c r="C1411" s="1269">
        <f>Cover!G$27</f>
        <v>2020</v>
      </c>
      <c r="D1411" s="1292" t="s">
        <v>796</v>
      </c>
      <c r="E1411" s="1263" t="s">
        <v>751</v>
      </c>
      <c r="F1411" s="1269" t="s">
        <v>778</v>
      </c>
      <c r="G1411" s="1267">
        <f>IF(ISNUMBER('ECE-EU Species'!M27),IF('ECE-EU Species'!M27="","",'ECE-EU Species'!M27),"")</f>
        <v>0</v>
      </c>
      <c r="H1411" s="1265" t="str">
        <f>IF('ECE-EU Species'!U27="","",'ECE-EU Species'!U27)</f>
        <v/>
      </c>
    </row>
    <row r="1412" spans="1:8" x14ac:dyDescent="0.2">
      <c r="A1412" s="1267" t="str">
        <f>Cover!$G$25</f>
        <v>NO</v>
      </c>
      <c r="B1412" s="1269" t="s">
        <v>759</v>
      </c>
      <c r="C1412" s="1269">
        <f>Cover!G$27</f>
        <v>2020</v>
      </c>
      <c r="D1412" s="1292" t="s">
        <v>796</v>
      </c>
      <c r="E1412" s="1263" t="s">
        <v>752</v>
      </c>
      <c r="F1412" s="1269" t="s">
        <v>778</v>
      </c>
      <c r="G1412" s="1267">
        <f>IF(ISNUMBER('ECE-EU Species'!M28),IF('ECE-EU Species'!M28="","",'ECE-EU Species'!M28),"")</f>
        <v>97557</v>
      </c>
      <c r="H1412" s="1265" t="str">
        <f>IF('ECE-EU Species'!U28="","",'ECE-EU Species'!U28)</f>
        <v/>
      </c>
    </row>
    <row r="1413" spans="1:8" x14ac:dyDescent="0.2">
      <c r="A1413" s="1267" t="str">
        <f>Cover!$G$25</f>
        <v>NO</v>
      </c>
      <c r="B1413" s="1269" t="s">
        <v>759</v>
      </c>
      <c r="C1413" s="1269">
        <f>Cover!G$27</f>
        <v>2020</v>
      </c>
      <c r="D1413" s="1292" t="s">
        <v>797</v>
      </c>
      <c r="E1413" s="1263" t="s">
        <v>752</v>
      </c>
      <c r="F1413" s="1269" t="s">
        <v>778</v>
      </c>
      <c r="G1413" s="1267" t="str">
        <f>IF(ISNUMBER('ECE-EU Species'!M29),IF('ECE-EU Species'!M29="","",'ECE-EU Species'!M29),"")</f>
        <v/>
      </c>
      <c r="H1413" s="1265" t="str">
        <f>IF('ECE-EU Species'!U29="","",'ECE-EU Species'!U29)</f>
        <v/>
      </c>
    </row>
    <row r="1414" spans="1:8" x14ac:dyDescent="0.2">
      <c r="A1414" s="1267" t="str">
        <f>Cover!$G$25</f>
        <v>NO</v>
      </c>
      <c r="B1414" s="1269" t="s">
        <v>759</v>
      </c>
      <c r="C1414" s="1269">
        <f>Cover!G$27</f>
        <v>2020</v>
      </c>
      <c r="D1414" s="1292" t="s">
        <v>798</v>
      </c>
      <c r="E1414" s="1263" t="s">
        <v>752</v>
      </c>
      <c r="F1414" s="1269" t="s">
        <v>778</v>
      </c>
      <c r="G1414" s="1267" t="str">
        <f>IF(ISNUMBER('ECE-EU Species'!M30),IF('ECE-EU Species'!M30="","",'ECE-EU Species'!M30),"")</f>
        <v/>
      </c>
      <c r="H1414" s="1265" t="str">
        <f>IF('ECE-EU Species'!U30="","",'ECE-EU Species'!U30)</f>
        <v/>
      </c>
    </row>
    <row r="1415" spans="1:8" x14ac:dyDescent="0.2">
      <c r="A1415" s="1267" t="str">
        <f>Cover!$G$25</f>
        <v>NO</v>
      </c>
      <c r="B1415" s="1269" t="s">
        <v>759</v>
      </c>
      <c r="C1415" s="1269">
        <f>Cover!G$27</f>
        <v>2020</v>
      </c>
      <c r="D1415" s="1292" t="s">
        <v>796</v>
      </c>
      <c r="E1415" s="1263" t="s">
        <v>756</v>
      </c>
      <c r="F1415" s="1269" t="s">
        <v>778</v>
      </c>
      <c r="G1415" s="1267">
        <f>IF(ISNUMBER('ECE-EU Species'!M31),IF('ECE-EU Species'!M31="","",'ECE-EU Species'!M31),"")</f>
        <v>80</v>
      </c>
      <c r="H1415" s="1265" t="str">
        <f>IF('ECE-EU Species'!U31="","",'ECE-EU Species'!U31)</f>
        <v/>
      </c>
    </row>
    <row r="1416" spans="1:8" x14ac:dyDescent="0.2">
      <c r="A1416" s="1267" t="str">
        <f>Cover!$G$25</f>
        <v>NO</v>
      </c>
      <c r="B1416" s="1269" t="s">
        <v>759</v>
      </c>
      <c r="C1416" s="1269">
        <f>Cover!G$27</f>
        <v>2020</v>
      </c>
      <c r="D1416" s="1292" t="s">
        <v>796</v>
      </c>
      <c r="E1416" s="1263" t="s">
        <v>757</v>
      </c>
      <c r="F1416" s="1269" t="s">
        <v>778</v>
      </c>
      <c r="G1416" s="1267">
        <f>IF(ISNUMBER('ECE-EU Species'!M32),IF('ECE-EU Species'!M32="","",'ECE-EU Species'!M32),"")</f>
        <v>0</v>
      </c>
      <c r="H1416" s="1265" t="str">
        <f>IF('ECE-EU Species'!U32="","",'ECE-EU Species'!U32)</f>
        <v/>
      </c>
    </row>
    <row r="1417" spans="1:8" x14ac:dyDescent="0.2">
      <c r="A1417" s="1267" t="str">
        <f>Cover!$G$25</f>
        <v>NO</v>
      </c>
      <c r="B1417" s="1269" t="s">
        <v>759</v>
      </c>
      <c r="C1417" s="1269">
        <f>Cover!G$27</f>
        <v>2020</v>
      </c>
      <c r="D1417" s="1266" t="s">
        <v>799</v>
      </c>
      <c r="E1417" s="1263" t="s">
        <v>745</v>
      </c>
      <c r="F1417" s="1269" t="s">
        <v>778</v>
      </c>
      <c r="G1417" s="1267">
        <f>IF(ISNUMBER('ECE-EU Species'!M33),IF('ECE-EU Species'!M33="","",'ECE-EU Species'!M33),"")</f>
        <v>1551002</v>
      </c>
      <c r="H1417" s="1265" t="str">
        <f>IF('ECE-EU Species'!U33="","",'ECE-EU Species'!U33)</f>
        <v/>
      </c>
    </row>
    <row r="1418" spans="1:8" x14ac:dyDescent="0.2">
      <c r="A1418" s="1267" t="str">
        <f>Cover!$G$25</f>
        <v>NO</v>
      </c>
      <c r="B1418" s="1269" t="s">
        <v>759</v>
      </c>
      <c r="C1418" s="1269">
        <f>Cover!G$27</f>
        <v>2020</v>
      </c>
      <c r="D1418" s="1266" t="s">
        <v>799</v>
      </c>
      <c r="E1418" s="1263" t="s">
        <v>746</v>
      </c>
      <c r="F1418" s="1269" t="s">
        <v>778</v>
      </c>
      <c r="G1418" s="1267">
        <f>IF(ISNUMBER('ECE-EU Species'!M34),IF('ECE-EU Species'!M34="","",'ECE-EU Species'!M34),"")</f>
        <v>1064281</v>
      </c>
      <c r="H1418" s="1265" t="str">
        <f>IF('ECE-EU Species'!U34="","",'ECE-EU Species'!U34)</f>
        <v/>
      </c>
    </row>
    <row r="1419" spans="1:8" x14ac:dyDescent="0.2">
      <c r="A1419" s="1267" t="str">
        <f>Cover!$G$25</f>
        <v>NO</v>
      </c>
      <c r="B1419" s="1269" t="s">
        <v>759</v>
      </c>
      <c r="C1419" s="1269">
        <f>Cover!G$27</f>
        <v>2020</v>
      </c>
      <c r="D1419" s="1266" t="s">
        <v>799</v>
      </c>
      <c r="E1419" s="1263" t="s">
        <v>747</v>
      </c>
      <c r="F1419" s="1269" t="s">
        <v>778</v>
      </c>
      <c r="G1419" s="1267">
        <f>IF(ISNUMBER('ECE-EU Species'!M35),IF('ECE-EU Species'!M35="","",'ECE-EU Species'!M35),"")</f>
        <v>480708</v>
      </c>
      <c r="H1419" s="1265" t="str">
        <f>IF('ECE-EU Species'!U35="","",'ECE-EU Species'!U35)</f>
        <v/>
      </c>
    </row>
    <row r="1420" spans="1:8" x14ac:dyDescent="0.2">
      <c r="A1420" s="1267" t="str">
        <f>Cover!$G$25</f>
        <v>NO</v>
      </c>
      <c r="B1420" s="1269" t="s">
        <v>759</v>
      </c>
      <c r="C1420" s="1269">
        <f>Cover!G$27</f>
        <v>2020</v>
      </c>
      <c r="D1420" s="1266" t="s">
        <v>799</v>
      </c>
      <c r="E1420" s="1263" t="s">
        <v>749</v>
      </c>
      <c r="F1420" s="1269" t="s">
        <v>778</v>
      </c>
      <c r="G1420" s="1267">
        <f>IF(ISNUMBER('ECE-EU Species'!M36),IF('ECE-EU Species'!M36="","",'ECE-EU Species'!M36),"")</f>
        <v>29305</v>
      </c>
      <c r="H1420" s="1265" t="str">
        <f>IF('ECE-EU Species'!U36="","",'ECE-EU Species'!U36)</f>
        <v/>
      </c>
    </row>
    <row r="1421" spans="1:8" x14ac:dyDescent="0.2">
      <c r="A1421" s="1267" t="str">
        <f>Cover!$G$25</f>
        <v>NO</v>
      </c>
      <c r="B1421" s="1269" t="s">
        <v>759</v>
      </c>
      <c r="C1421" s="1269">
        <f>Cover!G$27</f>
        <v>2020</v>
      </c>
      <c r="D1421" s="1266" t="s">
        <v>799</v>
      </c>
      <c r="E1421" s="1263" t="s">
        <v>750</v>
      </c>
      <c r="F1421" s="1269" t="s">
        <v>778</v>
      </c>
      <c r="G1421" s="1267">
        <f>IF(ISNUMBER('ECE-EU Species'!M37),IF('ECE-EU Species'!M37="","",'ECE-EU Species'!M37),"")</f>
        <v>3134</v>
      </c>
      <c r="H1421" s="1265" t="str">
        <f>IF('ECE-EU Species'!U37="","",'ECE-EU Species'!U37)</f>
        <v/>
      </c>
    </row>
    <row r="1422" spans="1:8" x14ac:dyDescent="0.2">
      <c r="A1422" s="1267" t="str">
        <f>Cover!$G$25</f>
        <v>NO</v>
      </c>
      <c r="B1422" s="1269" t="s">
        <v>759</v>
      </c>
      <c r="C1422" s="1269">
        <f>Cover!G$27</f>
        <v>2020</v>
      </c>
      <c r="D1422" s="1266" t="s">
        <v>799</v>
      </c>
      <c r="E1422" s="1263" t="s">
        <v>751</v>
      </c>
      <c r="F1422" s="1269" t="s">
        <v>778</v>
      </c>
      <c r="G1422" s="1267">
        <f>IF(ISNUMBER('ECE-EU Species'!M38),IF('ECE-EU Species'!M38="","",'ECE-EU Species'!M38),"")</f>
        <v>0</v>
      </c>
      <c r="H1422" s="1265" t="str">
        <f>IF('ECE-EU Species'!U38="","",'ECE-EU Species'!U38)</f>
        <v/>
      </c>
    </row>
    <row r="1423" spans="1:8" x14ac:dyDescent="0.2">
      <c r="A1423" s="1267" t="str">
        <f>Cover!$G$25</f>
        <v>NO</v>
      </c>
      <c r="B1423" s="1269" t="s">
        <v>759</v>
      </c>
      <c r="C1423" s="1269">
        <f>Cover!G$27</f>
        <v>2020</v>
      </c>
      <c r="D1423" s="1266" t="s">
        <v>799</v>
      </c>
      <c r="E1423" s="1263" t="s">
        <v>753</v>
      </c>
      <c r="F1423" s="1269" t="s">
        <v>778</v>
      </c>
      <c r="G1423" s="1267">
        <f>IF(ISNUMBER('ECE-EU Species'!M39),IF('ECE-EU Species'!M39="","",'ECE-EU Species'!M39),"")</f>
        <v>3822</v>
      </c>
      <c r="H1423" s="1265" t="str">
        <f>IF('ECE-EU Species'!U39="","",'ECE-EU Species'!U39)</f>
        <v/>
      </c>
    </row>
    <row r="1424" spans="1:8" x14ac:dyDescent="0.2">
      <c r="A1424" s="1267" t="str">
        <f>Cover!$G$25</f>
        <v>NO</v>
      </c>
      <c r="B1424" s="1269" t="s">
        <v>759</v>
      </c>
      <c r="C1424" s="1269">
        <f>Cover!G$27</f>
        <v>2020</v>
      </c>
      <c r="D1424" s="1266" t="s">
        <v>799</v>
      </c>
      <c r="E1424" s="1263" t="s">
        <v>754</v>
      </c>
      <c r="F1424" s="1269" t="s">
        <v>778</v>
      </c>
      <c r="G1424" s="1267">
        <f>IF(ISNUMBER('ECE-EU Species'!M40),IF('ECE-EU Species'!M40="","",'ECE-EU Species'!M40),"")</f>
        <v>0</v>
      </c>
      <c r="H1424" s="1265" t="str">
        <f>IF('ECE-EU Species'!U40="","",'ECE-EU Species'!U40)</f>
        <v/>
      </c>
    </row>
    <row r="1425" spans="1:8" x14ac:dyDescent="0.2">
      <c r="A1425" s="1267" t="str">
        <f>Cover!$G$25</f>
        <v>NO</v>
      </c>
      <c r="B1425" s="1269" t="s">
        <v>759</v>
      </c>
      <c r="C1425" s="1269">
        <f>Cover!G$27</f>
        <v>2020</v>
      </c>
      <c r="D1425" s="1266" t="s">
        <v>799</v>
      </c>
      <c r="E1425" s="1263" t="s">
        <v>755</v>
      </c>
      <c r="F1425" s="1269" t="s">
        <v>778</v>
      </c>
      <c r="G1425" s="1267">
        <f>IF(ISNUMBER('ECE-EU Species'!M41),IF('ECE-EU Species'!M41="","",'ECE-EU Species'!M41),"")</f>
        <v>83</v>
      </c>
      <c r="H1425" s="1265" t="str">
        <f>IF('ECE-EU Species'!U41="","",'ECE-EU Species'!U41)</f>
        <v/>
      </c>
    </row>
    <row r="1426" spans="1:8" x14ac:dyDescent="0.2">
      <c r="A1426" s="1267" t="str">
        <f>Cover!$G$25</f>
        <v>NO</v>
      </c>
      <c r="B1426" s="1269" t="s">
        <v>759</v>
      </c>
      <c r="C1426" s="1269">
        <f>Cover!G$27</f>
        <v>2020</v>
      </c>
      <c r="D1426" s="1266" t="s">
        <v>799</v>
      </c>
      <c r="E1426" s="1263" t="s">
        <v>756</v>
      </c>
      <c r="F1426" s="1269" t="s">
        <v>778</v>
      </c>
      <c r="G1426" s="1267">
        <f>IF(ISNUMBER('ECE-EU Species'!M42),IF('ECE-EU Species'!M42="","",'ECE-EU Species'!M42),"")</f>
        <v>0</v>
      </c>
      <c r="H1426" s="1265" t="str">
        <f>IF('ECE-EU Species'!U42="","",'ECE-EU Species'!U42)</f>
        <v/>
      </c>
    </row>
    <row r="1427" spans="1:8" x14ac:dyDescent="0.2">
      <c r="A1427" s="1267" t="str">
        <f>Cover!$G$25</f>
        <v>NO</v>
      </c>
      <c r="B1427" s="1269" t="s">
        <v>759</v>
      </c>
      <c r="C1427" s="1269">
        <f>Cover!G$27</f>
        <v>2020</v>
      </c>
      <c r="D1427" s="1266" t="s">
        <v>799</v>
      </c>
      <c r="E1427" s="1263" t="s">
        <v>752</v>
      </c>
      <c r="F1427" s="1269" t="s">
        <v>778</v>
      </c>
      <c r="G1427" s="1267">
        <f>IF(ISNUMBER('ECE-EU Species'!M43),IF('ECE-EU Species'!M43="","",'ECE-EU Species'!M43),"")</f>
        <v>0</v>
      </c>
      <c r="H1427" s="1265" t="str">
        <f>IF('ECE-EU Species'!U43="","",'ECE-EU Species'!U43)</f>
        <v/>
      </c>
    </row>
    <row r="1428" spans="1:8" x14ac:dyDescent="0.2">
      <c r="A1428" s="1267" t="str">
        <f>Cover!$G$25</f>
        <v>NO</v>
      </c>
      <c r="B1428" s="1268" t="s">
        <v>780</v>
      </c>
      <c r="C1428" s="1269">
        <f>Cover!G$27-1</f>
        <v>2019</v>
      </c>
      <c r="D1428" s="1266" t="s">
        <v>227</v>
      </c>
      <c r="E1428" s="1269" t="s">
        <v>701</v>
      </c>
      <c r="F1428" s="1269" t="s">
        <v>777</v>
      </c>
      <c r="G1428" s="1267">
        <f>IF(ISNUMBER('EU2 Removals'!E19),IF('EU2 Removals'!E19="","",'EU2 Removals'!E19),"")</f>
        <v>12568.430474772726</v>
      </c>
      <c r="H1428" s="1269" t="str">
        <f>IF('EU2 Removals'!G19="","",'EU2 Removals'!G19)</f>
        <v/>
      </c>
    </row>
    <row r="1429" spans="1:8" x14ac:dyDescent="0.2">
      <c r="A1429" s="1267" t="str">
        <f>Cover!$G$25</f>
        <v>NO</v>
      </c>
      <c r="B1429" s="1268" t="s">
        <v>780</v>
      </c>
      <c r="C1429" s="1269">
        <f>Cover!G$27-1</f>
        <v>2019</v>
      </c>
      <c r="D1429" s="1266" t="s">
        <v>227</v>
      </c>
      <c r="E1429" s="1263" t="s">
        <v>745</v>
      </c>
      <c r="F1429" s="1269" t="s">
        <v>777</v>
      </c>
      <c r="G1429" s="1267">
        <f>IF(ISNUMBER('EU2 Removals'!E20),IF('EU2 Removals'!E20="","",'EU2 Removals'!E20),"")</f>
        <v>11280.813362272727</v>
      </c>
      <c r="H1429" s="1269" t="str">
        <f>IF('EU2 Removals'!G20="","",'EU2 Removals'!G20)</f>
        <v/>
      </c>
    </row>
    <row r="1430" spans="1:8" x14ac:dyDescent="0.2">
      <c r="A1430" s="1267" t="str">
        <f>Cover!$G$25</f>
        <v>NO</v>
      </c>
      <c r="B1430" s="1268" t="s">
        <v>780</v>
      </c>
      <c r="C1430" s="1269">
        <f>Cover!G$27-1</f>
        <v>2019</v>
      </c>
      <c r="D1430" s="1266" t="s">
        <v>227</v>
      </c>
      <c r="E1430" s="1263" t="s">
        <v>749</v>
      </c>
      <c r="F1430" s="1269" t="s">
        <v>777</v>
      </c>
      <c r="G1430" s="1267">
        <f>IF(ISNUMBER('EU2 Removals'!E21),IF('EU2 Removals'!E21="","",'EU2 Removals'!E21),"")</f>
        <v>1287.6171125000001</v>
      </c>
      <c r="H1430" s="1269" t="str">
        <f>IF('EU2 Removals'!G21="","",'EU2 Removals'!G21)</f>
        <v/>
      </c>
    </row>
    <row r="1431" spans="1:8" x14ac:dyDescent="0.2">
      <c r="A1431" s="1267" t="str">
        <f>Cover!$G$25</f>
        <v>NO</v>
      </c>
      <c r="B1431" s="1268" t="s">
        <v>780</v>
      </c>
      <c r="C1431" s="1269">
        <f>Cover!G$27-1</f>
        <v>2019</v>
      </c>
      <c r="D1431" s="1266" t="s">
        <v>230</v>
      </c>
      <c r="E1431" s="1263" t="s">
        <v>701</v>
      </c>
      <c r="F1431" s="1269" t="s">
        <v>777</v>
      </c>
      <c r="G1431" s="1267">
        <f>IF(ISNUMBER('EU2 Removals'!E22),IF('EU2 Removals'!E22="","",'EU2 Removals'!E22),"")</f>
        <v>459.50424061933523</v>
      </c>
      <c r="H1431" s="1269">
        <f>IF('EU2 Removals'!G22="","",'EU2 Removals'!G22)</f>
        <v>9</v>
      </c>
    </row>
    <row r="1432" spans="1:8" x14ac:dyDescent="0.2">
      <c r="A1432" s="1267" t="str">
        <f>Cover!$G$25</f>
        <v>NO</v>
      </c>
      <c r="B1432" s="1268" t="s">
        <v>780</v>
      </c>
      <c r="C1432" s="1269">
        <f>Cover!G$27-1</f>
        <v>2019</v>
      </c>
      <c r="D1432" s="1266" t="s">
        <v>230</v>
      </c>
      <c r="E1432" s="1263" t="s">
        <v>745</v>
      </c>
      <c r="F1432" s="1269" t="s">
        <v>777</v>
      </c>
      <c r="G1432" s="1267">
        <f>IF(ISNUMBER('EU2 Removals'!E23),IF('EU2 Removals'!E23="","",'EU2 Removals'!E23),"")</f>
        <v>449.54422351765248</v>
      </c>
      <c r="H1432" s="1269">
        <f>IF('EU2 Removals'!G23="","",'EU2 Removals'!G23)</f>
        <v>9</v>
      </c>
    </row>
    <row r="1433" spans="1:8" x14ac:dyDescent="0.2">
      <c r="A1433" s="1267" t="str">
        <f>Cover!$G$25</f>
        <v>NO</v>
      </c>
      <c r="B1433" s="1268" t="s">
        <v>780</v>
      </c>
      <c r="C1433" s="1269">
        <f>Cover!G$27-1</f>
        <v>2019</v>
      </c>
      <c r="D1433" s="1266" t="s">
        <v>230</v>
      </c>
      <c r="E1433" s="1263" t="s">
        <v>749</v>
      </c>
      <c r="F1433" s="1269" t="s">
        <v>777</v>
      </c>
      <c r="G1433" s="1267">
        <f>IF(ISNUMBER('EU2 Removals'!E24),IF('EU2 Removals'!E24="","",'EU2 Removals'!E24),"")</f>
        <v>9.9600171016827392</v>
      </c>
      <c r="H1433" s="1269">
        <f>IF('EU2 Removals'!G24="","",'EU2 Removals'!G24)</f>
        <v>9</v>
      </c>
    </row>
    <row r="1434" spans="1:8" x14ac:dyDescent="0.2">
      <c r="A1434" s="1267" t="str">
        <f>Cover!$G$25</f>
        <v>NO</v>
      </c>
      <c r="B1434" s="1268" t="s">
        <v>780</v>
      </c>
      <c r="C1434" s="1269">
        <f>Cover!G$27-1</f>
        <v>2019</v>
      </c>
      <c r="D1434" s="1266" t="s">
        <v>233</v>
      </c>
      <c r="E1434" s="1263" t="s">
        <v>701</v>
      </c>
      <c r="F1434" s="1269" t="s">
        <v>777</v>
      </c>
      <c r="G1434" s="1267">
        <f>IF(ISNUMBER('EU2 Removals'!E25),IF('EU2 Removals'!E25="","",'EU2 Removals'!E25),"")</f>
        <v>634.05582440741387</v>
      </c>
      <c r="H1434" s="1269">
        <f>IF('EU2 Removals'!G25="","",'EU2 Removals'!G25)</f>
        <v>9</v>
      </c>
    </row>
    <row r="1435" spans="1:8" x14ac:dyDescent="0.2">
      <c r="A1435" s="1267" t="str">
        <f>Cover!$G$25</f>
        <v>NO</v>
      </c>
      <c r="B1435" s="1269" t="s">
        <v>780</v>
      </c>
      <c r="C1435" s="1269">
        <f>Cover!G$27-1</f>
        <v>2019</v>
      </c>
      <c r="D1435" s="1266" t="s">
        <v>233</v>
      </c>
      <c r="E1435" s="1263" t="s">
        <v>745</v>
      </c>
      <c r="F1435" s="1263" t="s">
        <v>777</v>
      </c>
      <c r="G1435" s="1267">
        <f>IF(ISNUMBER('EU2 Removals'!E26),IF('EU2 Removals'!E26="","",'EU2 Removals'!E26),"")</f>
        <v>620.30662904385997</v>
      </c>
      <c r="H1435" s="1269">
        <f>IF('EU2 Removals'!G26="","",'EU2 Removals'!G26)</f>
        <v>9</v>
      </c>
    </row>
    <row r="1436" spans="1:8" x14ac:dyDescent="0.2">
      <c r="A1436" s="1267" t="str">
        <f>Cover!$G$25</f>
        <v>NO</v>
      </c>
      <c r="B1436" s="1269" t="s">
        <v>780</v>
      </c>
      <c r="C1436" s="1269">
        <f>Cover!G$27-1</f>
        <v>2019</v>
      </c>
      <c r="D1436" s="1266" t="s">
        <v>233</v>
      </c>
      <c r="E1436" s="1263" t="s">
        <v>749</v>
      </c>
      <c r="F1436" s="1263" t="s">
        <v>777</v>
      </c>
      <c r="G1436" s="1267">
        <f>IF(ISNUMBER('EU2 Removals'!E27),IF('EU2 Removals'!E27="","",'EU2 Removals'!E27),"")</f>
        <v>13.749195363553838</v>
      </c>
      <c r="H1436" s="1269">
        <f>IF('EU2 Removals'!G27="","",'EU2 Removals'!G27)</f>
        <v>9</v>
      </c>
    </row>
    <row r="1437" spans="1:8" x14ac:dyDescent="0.2">
      <c r="A1437" s="1267" t="str">
        <f>Cover!$G$25</f>
        <v>NO</v>
      </c>
      <c r="B1437" s="1269" t="s">
        <v>780</v>
      </c>
      <c r="C1437" s="1269">
        <f>Cover!G$27-1</f>
        <v>2019</v>
      </c>
      <c r="D1437" s="1266" t="s">
        <v>236</v>
      </c>
      <c r="E1437" s="1263" t="s">
        <v>701</v>
      </c>
      <c r="F1437" s="1263" t="s">
        <v>777</v>
      </c>
      <c r="G1437" s="1267">
        <f>IF(ISNUMBER('EU2 Removals'!E28),IF('EU2 Removals'!E28="","",'EU2 Removals'!E28),"")</f>
        <v>11474.870409745976</v>
      </c>
      <c r="H1437" s="1269">
        <f>IF('EU2 Removals'!G28="","",'EU2 Removals'!G28)</f>
        <v>9</v>
      </c>
    </row>
    <row r="1438" spans="1:8" x14ac:dyDescent="0.2">
      <c r="A1438" s="1267" t="str">
        <f>Cover!$G$25</f>
        <v>NO</v>
      </c>
      <c r="B1438" s="1269" t="s">
        <v>780</v>
      </c>
      <c r="C1438" s="1269">
        <f>Cover!G$27-1</f>
        <v>2019</v>
      </c>
      <c r="D1438" s="1266" t="s">
        <v>236</v>
      </c>
      <c r="E1438" s="1263" t="s">
        <v>745</v>
      </c>
      <c r="F1438" s="1263" t="s">
        <v>777</v>
      </c>
      <c r="G1438" s="1267">
        <f>IF(ISNUMBER('EU2 Removals'!E29),IF('EU2 Removals'!E29="","",'EU2 Removals'!E29),"")</f>
        <v>10210.962509711213</v>
      </c>
      <c r="H1438" s="1269">
        <f>IF('EU2 Removals'!G29="","",'EU2 Removals'!G29)</f>
        <v>9</v>
      </c>
    </row>
    <row r="1439" spans="1:8" x14ac:dyDescent="0.2">
      <c r="A1439" s="1267" t="str">
        <f>Cover!$G$25</f>
        <v>NO</v>
      </c>
      <c r="B1439" s="1269" t="s">
        <v>780</v>
      </c>
      <c r="C1439" s="1269">
        <f>Cover!G$27-1</f>
        <v>2019</v>
      </c>
      <c r="D1439" s="1266" t="s">
        <v>236</v>
      </c>
      <c r="E1439" s="1263" t="s">
        <v>749</v>
      </c>
      <c r="F1439" s="1263" t="s">
        <v>777</v>
      </c>
      <c r="G1439" s="1267">
        <f>IF(ISNUMBER('EU2 Removals'!E30),IF('EU2 Removals'!E30="","",'EU2 Removals'!E30),"")</f>
        <v>1263.9079000347635</v>
      </c>
      <c r="H1439" s="1269">
        <f>IF('EU2 Removals'!G30="","",'EU2 Removals'!G30)</f>
        <v>9</v>
      </c>
    </row>
    <row r="1440" spans="1:8" x14ac:dyDescent="0.2">
      <c r="A1440" s="1267" t="str">
        <f>Cover!$G$25</f>
        <v>NO</v>
      </c>
      <c r="B1440" s="1268" t="s">
        <v>780</v>
      </c>
      <c r="C1440" s="1269">
        <f>Cover!G$27</f>
        <v>2020</v>
      </c>
      <c r="D1440" s="1266" t="s">
        <v>227</v>
      </c>
      <c r="E1440" s="1269" t="s">
        <v>701</v>
      </c>
      <c r="F1440" s="1269" t="s">
        <v>777</v>
      </c>
      <c r="G1440" s="1267">
        <f>IF(ISNUMBER('EU2 Removals'!F19),IF('EU2 Removals'!F19="","",'EU2 Removals'!F19),"")</f>
        <v>11749.886885227272</v>
      </c>
      <c r="H1440" s="1269" t="str">
        <f>IF('EU2 Removals'!H19="","",'EU2 Removals'!H19)</f>
        <v/>
      </c>
    </row>
    <row r="1441" spans="1:8" x14ac:dyDescent="0.2">
      <c r="A1441" s="1267" t="str">
        <f>Cover!$G$25</f>
        <v>NO</v>
      </c>
      <c r="B1441" s="1268" t="s">
        <v>780</v>
      </c>
      <c r="C1441" s="1269">
        <f>Cover!G$27</f>
        <v>2020</v>
      </c>
      <c r="D1441" s="1266" t="s">
        <v>227</v>
      </c>
      <c r="E1441" s="1263" t="s">
        <v>745</v>
      </c>
      <c r="F1441" s="1269" t="s">
        <v>777</v>
      </c>
      <c r="G1441" s="1267">
        <f>IF(ISNUMBER('EU2 Removals'!F20),IF('EU2 Removals'!F20="","",'EU2 Removals'!F20),"")</f>
        <v>10460.909</v>
      </c>
      <c r="H1441" s="1269" t="str">
        <f>IF('EU2 Removals'!H20="","",'EU2 Removals'!H20)</f>
        <v/>
      </c>
    </row>
    <row r="1442" spans="1:8" x14ac:dyDescent="0.2">
      <c r="A1442" s="1267" t="str">
        <f>Cover!$G$25</f>
        <v>NO</v>
      </c>
      <c r="B1442" s="1268" t="s">
        <v>780</v>
      </c>
      <c r="C1442" s="1269">
        <f>Cover!G$27</f>
        <v>2020</v>
      </c>
      <c r="D1442" s="1266" t="s">
        <v>227</v>
      </c>
      <c r="E1442" s="1263" t="s">
        <v>749</v>
      </c>
      <c r="F1442" s="1269" t="s">
        <v>777</v>
      </c>
      <c r="G1442" s="1267">
        <f>IF(ISNUMBER('EU2 Removals'!F21),IF('EU2 Removals'!F21="","",'EU2 Removals'!F21),"")</f>
        <v>1288.9780000000001</v>
      </c>
      <c r="H1442" s="1269" t="str">
        <f>IF('EU2 Removals'!H21="","",'EU2 Removals'!H21)</f>
        <v/>
      </c>
    </row>
    <row r="1443" spans="1:8" x14ac:dyDescent="0.2">
      <c r="A1443" s="1267" t="str">
        <f>Cover!$G$25</f>
        <v>NO</v>
      </c>
      <c r="B1443" s="1268" t="s">
        <v>780</v>
      </c>
      <c r="C1443" s="1269">
        <f>Cover!G$27</f>
        <v>2020</v>
      </c>
      <c r="D1443" s="1266" t="s">
        <v>230</v>
      </c>
      <c r="E1443" s="1263" t="s">
        <v>701</v>
      </c>
      <c r="F1443" s="1269" t="s">
        <v>777</v>
      </c>
      <c r="G1443" s="1267">
        <f>IF(ISNUMBER('EU2 Removals'!F22),IF('EU2 Removals'!F22="","",'EU2 Removals'!F22),"")</f>
        <v>422.99592786818181</v>
      </c>
      <c r="H1443" s="1269">
        <f>IF('EU2 Removals'!H22="","",'EU2 Removals'!H22)</f>
        <v>9</v>
      </c>
    </row>
    <row r="1444" spans="1:8" x14ac:dyDescent="0.2">
      <c r="A1444" s="1267" t="str">
        <f>Cover!$G$25</f>
        <v>NO</v>
      </c>
      <c r="B1444" s="1268" t="s">
        <v>780</v>
      </c>
      <c r="C1444" s="1269">
        <f>Cover!G$27</f>
        <v>2020</v>
      </c>
      <c r="D1444" s="1266" t="s">
        <v>230</v>
      </c>
      <c r="E1444" s="1263" t="s">
        <v>745</v>
      </c>
      <c r="F1444" s="1269" t="s">
        <v>777</v>
      </c>
      <c r="G1444" s="1267">
        <f>IF(ISNUMBER('EU2 Removals'!F23),IF('EU2 Removals'!F23="","",'EU2 Removals'!F23),"")</f>
        <v>418.43634827848302</v>
      </c>
      <c r="H1444" s="1269">
        <f>IF('EU2 Removals'!H23="","",'EU2 Removals'!H23)</f>
        <v>9</v>
      </c>
    </row>
    <row r="1445" spans="1:8" x14ac:dyDescent="0.2">
      <c r="A1445" s="1267" t="str">
        <f>Cover!$G$25</f>
        <v>NO</v>
      </c>
      <c r="B1445" s="1268" t="s">
        <v>780</v>
      </c>
      <c r="C1445" s="1269">
        <f>Cover!G$27</f>
        <v>2020</v>
      </c>
      <c r="D1445" s="1266" t="s">
        <v>230</v>
      </c>
      <c r="E1445" s="1263" t="s">
        <v>749</v>
      </c>
      <c r="F1445" s="1269" t="s">
        <v>777</v>
      </c>
      <c r="G1445" s="1267">
        <f>IF(ISNUMBER('EU2 Removals'!F24),IF('EU2 Removals'!F24="","",'EU2 Removals'!F24),"")</f>
        <v>4.5595795896988145</v>
      </c>
      <c r="H1445" s="1269">
        <f>IF('EU2 Removals'!H24="","",'EU2 Removals'!H24)</f>
        <v>9</v>
      </c>
    </row>
    <row r="1446" spans="1:8" x14ac:dyDescent="0.2">
      <c r="A1446" s="1267" t="str">
        <f>Cover!$G$25</f>
        <v>NO</v>
      </c>
      <c r="B1446" s="1268" t="s">
        <v>780</v>
      </c>
      <c r="C1446" s="1269">
        <f>Cover!G$27</f>
        <v>2020</v>
      </c>
      <c r="D1446" s="1266" t="s">
        <v>233</v>
      </c>
      <c r="E1446" s="1263" t="s">
        <v>701</v>
      </c>
      <c r="F1446" s="1269" t="s">
        <v>777</v>
      </c>
      <c r="G1446" s="1267">
        <f>IF(ISNUMBER('EU2 Removals'!F25),IF('EU2 Removals'!F25="","",'EU2 Removals'!F25),"")</f>
        <v>563.99457049090836</v>
      </c>
      <c r="H1446" s="1269">
        <f>IF('EU2 Removals'!H25="","",'EU2 Removals'!H25)</f>
        <v>9</v>
      </c>
    </row>
    <row r="1447" spans="1:8" x14ac:dyDescent="0.2">
      <c r="A1447" s="1267" t="str">
        <f>Cover!$G$25</f>
        <v>NO</v>
      </c>
      <c r="B1447" s="1269" t="s">
        <v>780</v>
      </c>
      <c r="C1447" s="1269">
        <f>Cover!G$27</f>
        <v>2020</v>
      </c>
      <c r="D1447" s="1266" t="s">
        <v>233</v>
      </c>
      <c r="E1447" s="1263" t="s">
        <v>745</v>
      </c>
      <c r="F1447" s="1263" t="s">
        <v>777</v>
      </c>
      <c r="G1447" s="1267">
        <f>IF(ISNUMBER('EU2 Removals'!F26),IF('EU2 Removals'!F26="","",'EU2 Removals'!F26),"")</f>
        <v>543.96725276202801</v>
      </c>
      <c r="H1447" s="1269">
        <f>IF('EU2 Removals'!H26="","",'EU2 Removals'!H26)</f>
        <v>9</v>
      </c>
    </row>
    <row r="1448" spans="1:8" x14ac:dyDescent="0.2">
      <c r="A1448" s="1267" t="str">
        <f>Cover!$G$25</f>
        <v>NO</v>
      </c>
      <c r="B1448" s="1269" t="s">
        <v>780</v>
      </c>
      <c r="C1448" s="1269">
        <f>Cover!G$27</f>
        <v>2020</v>
      </c>
      <c r="D1448" s="1266" t="s">
        <v>233</v>
      </c>
      <c r="E1448" s="1263" t="s">
        <v>749</v>
      </c>
      <c r="F1448" s="1263" t="s">
        <v>777</v>
      </c>
      <c r="G1448" s="1267">
        <f>IF(ISNUMBER('EU2 Removals'!F27),IF('EU2 Removals'!F27="","",'EU2 Removals'!F27),"")</f>
        <v>20.027317728880334</v>
      </c>
      <c r="H1448" s="1269">
        <f>IF('EU2 Removals'!H27="","",'EU2 Removals'!H27)</f>
        <v>9</v>
      </c>
    </row>
    <row r="1449" spans="1:8" x14ac:dyDescent="0.2">
      <c r="A1449" s="1267" t="str">
        <f>Cover!$G$25</f>
        <v>NO</v>
      </c>
      <c r="B1449" s="1269" t="s">
        <v>780</v>
      </c>
      <c r="C1449" s="1269">
        <f>Cover!G$27</f>
        <v>2020</v>
      </c>
      <c r="D1449" s="1266" t="s">
        <v>236</v>
      </c>
      <c r="E1449" s="1263" t="s">
        <v>701</v>
      </c>
      <c r="F1449" s="1263" t="s">
        <v>777</v>
      </c>
      <c r="G1449" s="1267">
        <f>IF(ISNUMBER('EU2 Removals'!F28),IF('EU2 Removals'!F28="","",'EU2 Removals'!F28),"")</f>
        <v>10762.896386868182</v>
      </c>
      <c r="H1449" s="1269">
        <f>IF('EU2 Removals'!H28="","",'EU2 Removals'!H28)</f>
        <v>9</v>
      </c>
    </row>
    <row r="1450" spans="1:8" x14ac:dyDescent="0.2">
      <c r="A1450" s="1267" t="str">
        <f>Cover!$G$25</f>
        <v>NO</v>
      </c>
      <c r="B1450" s="1269" t="s">
        <v>780</v>
      </c>
      <c r="C1450" s="1269">
        <f>Cover!G$27</f>
        <v>2020</v>
      </c>
      <c r="D1450" s="1266" t="s">
        <v>236</v>
      </c>
      <c r="E1450" s="1263" t="s">
        <v>745</v>
      </c>
      <c r="F1450" s="1263" t="s">
        <v>777</v>
      </c>
      <c r="G1450" s="1267">
        <f>IF(ISNUMBER('EU2 Removals'!F29),IF('EU2 Removals'!F29="","",'EU2 Removals'!F29),"")</f>
        <v>9498.5051059215657</v>
      </c>
      <c r="H1450" s="1269">
        <f>IF('EU2 Removals'!H29="","",'EU2 Removals'!H29)</f>
        <v>9</v>
      </c>
    </row>
    <row r="1451" spans="1:8" x14ac:dyDescent="0.2">
      <c r="A1451" s="1267" t="str">
        <f>Cover!$G$25</f>
        <v>NO</v>
      </c>
      <c r="B1451" s="1269" t="s">
        <v>780</v>
      </c>
      <c r="C1451" s="1269">
        <f>Cover!G$27</f>
        <v>2020</v>
      </c>
      <c r="D1451" s="1266" t="s">
        <v>236</v>
      </c>
      <c r="E1451" s="1263" t="s">
        <v>749</v>
      </c>
      <c r="F1451" s="1263" t="s">
        <v>777</v>
      </c>
      <c r="G1451" s="1267">
        <f>IF(ISNUMBER('EU2 Removals'!F30),IF('EU2 Removals'!F30="","",'EU2 Removals'!F30),"")</f>
        <v>1264.3912809466171</v>
      </c>
      <c r="H1451" s="1269">
        <f>IF('EU2 Removals'!H30="","",'EU2 Removals'!H30)</f>
        <v>9</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opLeftCell="A16" workbookViewId="0">
      <selection activeCell="F41" sqref="F41:I41"/>
    </sheetView>
  </sheetViews>
  <sheetFormatPr defaultColWidth="9" defaultRowHeight="12" x14ac:dyDescent="0.15"/>
  <cols>
    <col min="9" max="9" width="9.62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850" t="s">
        <v>84</v>
      </c>
      <c r="C10" s="1851"/>
      <c r="D10" s="1851"/>
      <c r="E10" s="1851"/>
      <c r="F10" s="1851"/>
      <c r="G10" s="1851"/>
      <c r="H10" s="1851"/>
      <c r="I10" s="1852"/>
    </row>
    <row r="11" spans="2:9" x14ac:dyDescent="0.15">
      <c r="B11" s="298"/>
      <c r="C11" s="299"/>
      <c r="D11" s="299"/>
      <c r="E11" s="299"/>
      <c r="F11" s="299"/>
      <c r="G11" s="299"/>
      <c r="H11" s="299"/>
      <c r="I11" s="300"/>
    </row>
    <row r="12" spans="2:9" ht="23.25" x14ac:dyDescent="0.25">
      <c r="B12" s="298"/>
      <c r="C12" s="299"/>
      <c r="D12" s="299"/>
      <c r="E12" s="1861">
        <v>2020</v>
      </c>
      <c r="F12" s="1861"/>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859" t="s">
        <v>284</v>
      </c>
      <c r="D15" s="1859"/>
      <c r="E15" s="1859"/>
      <c r="F15" s="1859"/>
      <c r="G15" s="1859"/>
      <c r="H15" s="1859"/>
      <c r="I15" s="300"/>
    </row>
    <row r="16" spans="2:9" x14ac:dyDescent="0.15">
      <c r="B16" s="298"/>
      <c r="C16" s="1860"/>
      <c r="D16" s="1860"/>
      <c r="E16" s="1860"/>
      <c r="F16" s="1860"/>
      <c r="G16" s="1860"/>
      <c r="H16" s="1860"/>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83</v>
      </c>
      <c r="E25" s="299"/>
      <c r="F25" s="299"/>
      <c r="G25" s="305" t="s">
        <v>1110</v>
      </c>
      <c r="H25" s="543"/>
      <c r="I25" s="544"/>
    </row>
    <row r="26" spans="2:9" x14ac:dyDescent="0.15">
      <c r="B26" s="298"/>
      <c r="C26" s="299"/>
      <c r="D26" s="299"/>
      <c r="E26" s="299"/>
      <c r="F26" s="299"/>
      <c r="G26" s="299"/>
      <c r="H26" s="299"/>
      <c r="I26" s="300"/>
    </row>
    <row r="27" spans="2:9" ht="12.75" x14ac:dyDescent="0.15">
      <c r="B27" s="298"/>
      <c r="C27" s="299"/>
      <c r="D27" s="299" t="s">
        <v>85</v>
      </c>
      <c r="E27" s="299"/>
      <c r="F27" s="299"/>
      <c r="G27" s="306">
        <v>2020</v>
      </c>
      <c r="H27" s="545" t="s">
        <v>285</v>
      </c>
      <c r="I27" s="546"/>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853" t="s">
        <v>687</v>
      </c>
      <c r="C35" s="1853"/>
      <c r="D35" s="1853"/>
      <c r="E35" s="1853"/>
      <c r="F35" s="1854"/>
      <c r="G35" s="1855"/>
      <c r="H35" s="1855"/>
      <c r="I35" s="1855"/>
    </row>
    <row r="36" spans="2:10" ht="12.75" x14ac:dyDescent="0.15">
      <c r="C36" s="1863" t="s">
        <v>295</v>
      </c>
      <c r="D36" s="1863"/>
      <c r="E36" s="1863"/>
      <c r="F36" s="1863"/>
      <c r="G36" s="1863"/>
      <c r="H36" s="1863"/>
      <c r="I36" s="1863"/>
    </row>
    <row r="37" spans="2:10" ht="12.75" x14ac:dyDescent="0.15">
      <c r="B37" s="1856" t="s">
        <v>688</v>
      </c>
      <c r="C37" s="1857"/>
      <c r="D37" s="1857"/>
      <c r="E37" s="1858"/>
      <c r="F37" s="1854" t="s">
        <v>1111</v>
      </c>
      <c r="G37" s="1855"/>
      <c r="H37" s="1855"/>
      <c r="I37" s="1855"/>
    </row>
    <row r="38" spans="2:10" ht="12.75" x14ac:dyDescent="0.15">
      <c r="C38" s="1863" t="s">
        <v>295</v>
      </c>
      <c r="D38" s="1863"/>
      <c r="E38" s="1863"/>
      <c r="F38" s="1863"/>
      <c r="G38" s="1863"/>
      <c r="H38" s="1863"/>
      <c r="I38" s="1863"/>
    </row>
    <row r="39" spans="2:10" ht="12.75" x14ac:dyDescent="0.15">
      <c r="C39" s="1862" t="s">
        <v>307</v>
      </c>
      <c r="D39" s="1862"/>
      <c r="E39" s="1862"/>
      <c r="F39" s="1864"/>
      <c r="G39" s="1864"/>
      <c r="H39" s="1864"/>
      <c r="I39" s="1864"/>
    </row>
    <row r="40" spans="2:10" ht="12.75" x14ac:dyDescent="0.15">
      <c r="C40" s="1862" t="s">
        <v>308</v>
      </c>
      <c r="D40" s="1862"/>
      <c r="E40" s="1862"/>
      <c r="F40" s="1864"/>
      <c r="G40" s="1864"/>
      <c r="H40" s="1864"/>
      <c r="I40" s="1864"/>
    </row>
    <row r="41" spans="2:10" ht="12.75" x14ac:dyDescent="0.15">
      <c r="C41" s="1862" t="s">
        <v>309</v>
      </c>
      <c r="D41" s="1862"/>
      <c r="E41" s="1862"/>
      <c r="F41" s="1865"/>
      <c r="G41" s="1866"/>
      <c r="H41" s="1866"/>
      <c r="I41" s="1866"/>
    </row>
    <row r="43" spans="2:10" x14ac:dyDescent="0.15">
      <c r="B43" s="547"/>
      <c r="C43" s="547"/>
      <c r="D43" s="547"/>
      <c r="E43" s="547"/>
      <c r="F43" s="547"/>
      <c r="G43" s="547"/>
      <c r="H43" s="547"/>
      <c r="I43" s="547"/>
      <c r="J43" s="547"/>
    </row>
    <row r="44" spans="2:10" x14ac:dyDescent="0.15">
      <c r="B44" s="548"/>
      <c r="C44" s="547"/>
      <c r="D44" s="547"/>
      <c r="E44" s="547"/>
      <c r="F44" s="547"/>
      <c r="G44" s="547"/>
      <c r="H44" s="547"/>
      <c r="I44" s="547"/>
      <c r="J44" s="547"/>
    </row>
    <row r="45" spans="2:10" x14ac:dyDescent="0.15">
      <c r="B45" s="548"/>
      <c r="C45" s="547"/>
      <c r="D45" s="547"/>
      <c r="E45" s="547"/>
      <c r="F45" s="547"/>
      <c r="G45" s="547"/>
      <c r="H45" s="547"/>
      <c r="I45" s="547"/>
      <c r="J45" s="547"/>
    </row>
    <row r="48" spans="2:10" x14ac:dyDescent="0.15">
      <c r="B48" s="30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9" defaultRowHeight="12" x14ac:dyDescent="0.15"/>
  <sheetData>
    <row r="1" spans="2:2" x14ac:dyDescent="0.15">
      <c r="B1" t="s">
        <v>17</v>
      </c>
    </row>
    <row r="2" spans="2:2" x14ac:dyDescent="0.15">
      <c r="B2" s="70">
        <f>'JQ1 Production'!D13+'JQ2 Trade'!D11+'JQ2 Trade'!H11</f>
        <v>16793.202474772726</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topLeftCell="B1" zoomScale="77" zoomScaleNormal="77" workbookViewId="0">
      <selection activeCell="K47" sqref="K47"/>
    </sheetView>
  </sheetViews>
  <sheetFormatPr defaultColWidth="9.625" defaultRowHeight="12.75" x14ac:dyDescent="0.2"/>
  <cols>
    <col min="1" max="1" width="8.375" style="72" customWidth="1"/>
    <col min="2" max="2" width="52.375" style="39" customWidth="1"/>
    <col min="3" max="3" width="9" style="39" customWidth="1"/>
    <col min="4" max="5" width="25.625" style="39" customWidth="1"/>
    <col min="6"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80" t="s">
        <v>295</v>
      </c>
      <c r="C1" s="181" t="s">
        <v>330</v>
      </c>
      <c r="D1" s="542" t="str">
        <f>Cover!G25</f>
        <v>NO</v>
      </c>
      <c r="E1" s="80" t="s">
        <v>305</v>
      </c>
      <c r="F1" s="375"/>
      <c r="G1" s="375"/>
      <c r="H1" s="375"/>
      <c r="I1" s="375"/>
      <c r="M1" s="40"/>
      <c r="N1" s="40"/>
    </row>
    <row r="2" spans="1:15" ht="17.100000000000001" customHeight="1" x14ac:dyDescent="0.2">
      <c r="A2" s="182"/>
      <c r="B2" s="183" t="s">
        <v>295</v>
      </c>
      <c r="C2" s="1856" t="s">
        <v>310</v>
      </c>
      <c r="D2" s="1867"/>
      <c r="E2" s="81">
        <f>Cover!F35</f>
        <v>0</v>
      </c>
      <c r="F2" s="375"/>
      <c r="G2" s="375"/>
      <c r="H2" s="375"/>
      <c r="I2" s="375"/>
    </row>
    <row r="3" spans="1:15" ht="17.100000000000001" customHeight="1" x14ac:dyDescent="0.2">
      <c r="A3" s="182"/>
      <c r="B3" s="183" t="s">
        <v>295</v>
      </c>
      <c r="C3" s="1857" t="s">
        <v>295</v>
      </c>
      <c r="D3" s="1867"/>
      <c r="E3" s="1868"/>
      <c r="F3" s="375"/>
      <c r="G3" s="375"/>
      <c r="H3" s="375"/>
      <c r="I3" s="375"/>
      <c r="K3" s="1869" t="s">
        <v>180</v>
      </c>
      <c r="L3" s="1869"/>
      <c r="M3" s="1869"/>
      <c r="N3" s="1869"/>
      <c r="O3" s="374"/>
    </row>
    <row r="4" spans="1:15" ht="17.100000000000001" customHeight="1" x14ac:dyDescent="0.2">
      <c r="A4" s="182"/>
      <c r="B4" s="183"/>
      <c r="C4" s="173" t="s">
        <v>306</v>
      </c>
      <c r="D4" s="82"/>
      <c r="E4" s="81"/>
      <c r="F4" s="375"/>
      <c r="G4" s="375"/>
      <c r="H4" s="375"/>
      <c r="I4" s="375"/>
      <c r="K4" s="1869"/>
      <c r="L4" s="1869"/>
      <c r="M4" s="1869"/>
      <c r="N4" s="1869"/>
      <c r="O4" s="374"/>
    </row>
    <row r="5" spans="1:15" ht="17.100000000000001" customHeight="1" x14ac:dyDescent="0.2">
      <c r="A5" s="1870" t="s">
        <v>276</v>
      </c>
      <c r="B5" s="1871"/>
      <c r="C5" s="1872" t="str">
        <f>Cover!F37</f>
        <v>Statistics Norway</v>
      </c>
      <c r="D5" s="1873"/>
      <c r="E5" s="1874"/>
      <c r="F5" s="375"/>
      <c r="G5" s="375"/>
      <c r="H5" s="375"/>
      <c r="I5" s="375"/>
      <c r="K5" s="1869"/>
      <c r="L5" s="1869"/>
      <c r="M5" s="1869"/>
      <c r="N5" s="1869"/>
      <c r="O5" s="374"/>
    </row>
    <row r="6" spans="1:15" ht="17.100000000000001" customHeight="1" x14ac:dyDescent="0.2">
      <c r="A6" s="1870"/>
      <c r="B6" s="1871"/>
      <c r="C6" s="83"/>
      <c r="D6" s="84"/>
      <c r="E6" s="85"/>
      <c r="F6" s="375"/>
      <c r="G6" s="375"/>
      <c r="H6" s="375"/>
      <c r="I6" s="375"/>
      <c r="K6" s="1869"/>
      <c r="L6" s="1869"/>
      <c r="M6" s="1869"/>
      <c r="N6" s="1869"/>
      <c r="O6" s="374"/>
    </row>
    <row r="7" spans="1:15" ht="16.5" customHeight="1" x14ac:dyDescent="0.2">
      <c r="A7" s="1881" t="s">
        <v>301</v>
      </c>
      <c r="B7" s="1882"/>
      <c r="C7" s="173" t="s">
        <v>307</v>
      </c>
      <c r="D7" s="86">
        <f>Cover!F39</f>
        <v>0</v>
      </c>
      <c r="E7" s="87">
        <f>Cover!F40</f>
        <v>0</v>
      </c>
      <c r="F7" s="375"/>
      <c r="G7" s="375"/>
      <c r="H7" s="375"/>
      <c r="I7" s="375"/>
      <c r="L7" s="41" t="s">
        <v>295</v>
      </c>
      <c r="N7" s="1883" t="s">
        <v>14</v>
      </c>
      <c r="O7" s="1883"/>
    </row>
    <row r="8" spans="1:15" ht="15.75" customHeight="1" x14ac:dyDescent="0.3">
      <c r="A8" s="1881" t="s">
        <v>277</v>
      </c>
      <c r="B8" s="1882"/>
      <c r="C8" s="173" t="s">
        <v>309</v>
      </c>
      <c r="D8" s="82">
        <f>Cover!F41</f>
        <v>0</v>
      </c>
      <c r="E8" s="81"/>
      <c r="F8" s="376"/>
      <c r="G8" s="377"/>
      <c r="H8" s="375"/>
      <c r="I8" s="375"/>
      <c r="L8" s="42" t="s">
        <v>801</v>
      </c>
      <c r="N8" s="1883"/>
      <c r="O8" s="1883"/>
    </row>
    <row r="9" spans="1:15" ht="15.75" customHeight="1" x14ac:dyDescent="0.2">
      <c r="A9" s="184"/>
      <c r="B9" s="20"/>
      <c r="C9" s="8"/>
      <c r="D9" s="152" t="s">
        <v>278</v>
      </c>
      <c r="E9" s="153" t="s">
        <v>279</v>
      </c>
      <c r="F9" s="378" t="s">
        <v>181</v>
      </c>
      <c r="G9" s="378" t="s">
        <v>181</v>
      </c>
      <c r="H9" s="378" t="s">
        <v>182</v>
      </c>
      <c r="I9" s="378" t="s">
        <v>182</v>
      </c>
      <c r="K9" s="44" t="s">
        <v>295</v>
      </c>
      <c r="L9" s="601"/>
      <c r="M9" s="43" t="s">
        <v>295</v>
      </c>
      <c r="N9" s="43"/>
      <c r="O9" s="43"/>
    </row>
    <row r="10" spans="1:15" ht="12.75" customHeight="1" x14ac:dyDescent="0.2">
      <c r="A10" s="185" t="s">
        <v>311</v>
      </c>
      <c r="B10" s="186" t="s">
        <v>311</v>
      </c>
      <c r="C10" s="1875" t="s">
        <v>304</v>
      </c>
      <c r="D10" s="379">
        <f>E10-1</f>
        <v>2019</v>
      </c>
      <c r="E10" s="380">
        <f>Cover!G27</f>
        <v>2020</v>
      </c>
      <c r="F10" s="381">
        <f>D10</f>
        <v>2019</v>
      </c>
      <c r="G10" s="382">
        <f>E10</f>
        <v>2020</v>
      </c>
      <c r="H10" s="382">
        <f>D10</f>
        <v>2019</v>
      </c>
      <c r="I10" s="124">
        <f>E10</f>
        <v>2020</v>
      </c>
      <c r="K10" s="602" t="s">
        <v>311</v>
      </c>
      <c r="L10" s="603" t="str">
        <f>B10</f>
        <v>Product</v>
      </c>
      <c r="M10" s="602" t="str">
        <f>C10</f>
        <v>Unit</v>
      </c>
      <c r="N10" s="604">
        <f>D10</f>
        <v>2019</v>
      </c>
      <c r="O10" s="605">
        <f>E10</f>
        <v>2020</v>
      </c>
    </row>
    <row r="11" spans="1:15" ht="12.75" customHeight="1" x14ac:dyDescent="0.2">
      <c r="A11" s="187" t="s">
        <v>302</v>
      </c>
      <c r="B11" s="188"/>
      <c r="C11" s="1876"/>
      <c r="D11" s="189" t="s">
        <v>303</v>
      </c>
      <c r="E11" s="776" t="s">
        <v>303</v>
      </c>
      <c r="F11" s="549"/>
      <c r="G11" s="549"/>
      <c r="H11" s="549"/>
      <c r="I11" s="1411"/>
      <c r="K11" s="35" t="s">
        <v>302</v>
      </c>
      <c r="L11" s="45"/>
      <c r="M11" s="46"/>
      <c r="N11" s="47" t="str">
        <f>D11</f>
        <v>Quantity</v>
      </c>
      <c r="O11" s="606" t="str">
        <f>E11</f>
        <v>Quantity</v>
      </c>
    </row>
    <row r="12" spans="1:15" s="1297" customFormat="1" ht="12.75" customHeight="1" x14ac:dyDescent="0.15">
      <c r="A12" s="1877" t="s">
        <v>280</v>
      </c>
      <c r="B12" s="1878"/>
      <c r="C12" s="1879"/>
      <c r="D12" s="1879"/>
      <c r="E12" s="1879"/>
      <c r="F12" s="384"/>
      <c r="G12" s="384"/>
      <c r="H12" s="384"/>
      <c r="I12" s="574"/>
      <c r="K12" s="51"/>
      <c r="L12" s="48" t="str">
        <f>A12</f>
        <v>ROUNDWOOD REMOVALS OVERBARK</v>
      </c>
      <c r="M12" s="49"/>
      <c r="N12" s="50"/>
      <c r="O12" s="607"/>
    </row>
    <row r="13" spans="1:15" s="1297" customFormat="1" ht="12.75" customHeight="1" x14ac:dyDescent="0.15">
      <c r="A13" s="386">
        <v>1</v>
      </c>
      <c r="B13" s="387" t="s">
        <v>399</v>
      </c>
      <c r="C13" s="388" t="s">
        <v>880</v>
      </c>
      <c r="D13" s="1820">
        <v>13889.654377875</v>
      </c>
      <c r="E13" s="1820">
        <v>12988.475211875</v>
      </c>
      <c r="F13" s="1257"/>
      <c r="G13" s="1257"/>
      <c r="H13" s="1257"/>
      <c r="I13" s="1257"/>
      <c r="K13" s="732">
        <f>A13</f>
        <v>1</v>
      </c>
      <c r="L13" s="733" t="str">
        <f>B13</f>
        <v>ROUNDWOOD (WOOD IN THE ROUGH)</v>
      </c>
      <c r="M13" s="734" t="s">
        <v>880</v>
      </c>
      <c r="N13" s="1296" t="str">
        <f>IF(D13&lt;(D14+D17),"Error","OK")</f>
        <v>OK</v>
      </c>
      <c r="O13" s="1296" t="str">
        <f>IF(E13&lt;(E14+E17),"Error","OK")</f>
        <v>OK</v>
      </c>
    </row>
    <row r="14" spans="1:15" s="1297" customFormat="1" ht="12.75" customHeight="1" x14ac:dyDescent="0.15">
      <c r="A14" s="392">
        <v>1.1000000000000001</v>
      </c>
      <c r="B14" s="393" t="s">
        <v>433</v>
      </c>
      <c r="C14" s="388" t="s">
        <v>880</v>
      </c>
      <c r="D14" s="1820">
        <v>1731.9503778749997</v>
      </c>
      <c r="E14" s="1820">
        <v>1707.2993618750002</v>
      </c>
      <c r="F14" s="1257"/>
      <c r="G14" s="1257"/>
      <c r="H14" s="1257"/>
      <c r="I14" s="1257"/>
      <c r="K14" s="733">
        <f t="shared" ref="K14:L29" si="0">A14</f>
        <v>1.1000000000000001</v>
      </c>
      <c r="L14" s="736" t="str">
        <f t="shared" si="0"/>
        <v>WOOD FUEL (INCLUDING WOOD FOR CHARCOAL)</v>
      </c>
      <c r="M14" s="734" t="s">
        <v>880</v>
      </c>
      <c r="N14" s="1296" t="str">
        <f>IF(D14&lt;(D15+D16),"Error","OK")</f>
        <v>OK</v>
      </c>
      <c r="O14" s="1296" t="str">
        <f>IF(E14&lt;(E15+E16),"Error","OK")</f>
        <v>OK</v>
      </c>
    </row>
    <row r="15" spans="1:15" s="1297" customFormat="1" ht="12.75" customHeight="1" x14ac:dyDescent="0.15">
      <c r="A15" s="392" t="s">
        <v>317</v>
      </c>
      <c r="B15" s="398" t="s">
        <v>298</v>
      </c>
      <c r="C15" s="388" t="s">
        <v>880</v>
      </c>
      <c r="D15" s="1820">
        <v>599.29799849999995</v>
      </c>
      <c r="E15" s="1820">
        <v>596.89643500000011</v>
      </c>
      <c r="F15" s="1257"/>
      <c r="G15" s="1257"/>
      <c r="H15" s="1257"/>
      <c r="I15" s="1257"/>
      <c r="K15" s="733" t="str">
        <f t="shared" si="0"/>
        <v>1.1.C</v>
      </c>
      <c r="L15" s="739" t="str">
        <f t="shared" si="0"/>
        <v>Coniferous</v>
      </c>
      <c r="M15" s="734" t="s">
        <v>880</v>
      </c>
      <c r="N15" s="894"/>
      <c r="O15" s="1293"/>
    </row>
    <row r="16" spans="1:15" s="59" customFormat="1" ht="12.75" customHeight="1" x14ac:dyDescent="0.15">
      <c r="A16" s="392" t="s">
        <v>355</v>
      </c>
      <c r="B16" s="398" t="s">
        <v>299</v>
      </c>
      <c r="C16" s="388" t="s">
        <v>880</v>
      </c>
      <c r="D16" s="1820">
        <v>1132.6523793749998</v>
      </c>
      <c r="E16" s="1820">
        <v>1110.402926875</v>
      </c>
      <c r="F16" s="1258"/>
      <c r="G16" s="1258"/>
      <c r="H16" s="1258"/>
      <c r="I16" s="1258"/>
      <c r="K16" s="733" t="str">
        <f t="shared" si="0"/>
        <v>1.1.NC</v>
      </c>
      <c r="L16" s="739" t="str">
        <f t="shared" si="0"/>
        <v>Non-Coniferous</v>
      </c>
      <c r="M16" s="734" t="s">
        <v>880</v>
      </c>
      <c r="N16" s="897"/>
      <c r="O16" s="1294"/>
    </row>
    <row r="17" spans="1:15" s="59" customFormat="1" ht="12.75" customHeight="1" x14ac:dyDescent="0.15">
      <c r="A17" s="1251">
        <v>1.2</v>
      </c>
      <c r="B17" s="1261" t="s">
        <v>434</v>
      </c>
      <c r="C17" s="1193" t="s">
        <v>880</v>
      </c>
      <c r="D17" s="1787">
        <v>12157.704</v>
      </c>
      <c r="E17" s="1787">
        <v>11281.17585</v>
      </c>
      <c r="F17" s="1258"/>
      <c r="G17" s="1258"/>
      <c r="H17" s="1258"/>
      <c r="I17" s="1258"/>
      <c r="K17" s="733">
        <f t="shared" si="0"/>
        <v>1.2</v>
      </c>
      <c r="L17" s="736" t="str">
        <f t="shared" si="0"/>
        <v>INDUSTRIAL ROUNDWOOD</v>
      </c>
      <c r="M17" s="734" t="s">
        <v>880</v>
      </c>
      <c r="N17" s="1296" t="str">
        <f>IF(D17&lt;(D18+D19),"Error","OK")</f>
        <v>OK</v>
      </c>
      <c r="O17" s="1296" t="str">
        <f>IF(E17&lt;(E18+E19),"Error","OK")</f>
        <v>OK</v>
      </c>
    </row>
    <row r="18" spans="1:15" s="59" customFormat="1" ht="12.75" customHeight="1" x14ac:dyDescent="0.15">
      <c r="A18" s="1251" t="s">
        <v>318</v>
      </c>
      <c r="B18" s="1252" t="s">
        <v>298</v>
      </c>
      <c r="C18" s="1254" t="s">
        <v>880</v>
      </c>
      <c r="D18" s="1820">
        <v>11809.5967</v>
      </c>
      <c r="E18" s="1820">
        <v>10928.7871</v>
      </c>
      <c r="F18" s="1258"/>
      <c r="G18" s="1258"/>
      <c r="H18" s="1258"/>
      <c r="I18" s="1258"/>
      <c r="K18" s="733" t="str">
        <f t="shared" si="0"/>
        <v>1.2.C</v>
      </c>
      <c r="L18" s="739" t="str">
        <f t="shared" si="0"/>
        <v>Coniferous</v>
      </c>
      <c r="M18" s="734" t="s">
        <v>880</v>
      </c>
      <c r="N18" s="1295" t="str">
        <f>IF(D18&lt;(D22+D25+D28),"Error","OK")</f>
        <v>OK</v>
      </c>
      <c r="O18" s="1295" t="str">
        <f>IF(E18&lt;(E22+E25+E28),"Error","OK")</f>
        <v>OK</v>
      </c>
    </row>
    <row r="19" spans="1:15" s="59" customFormat="1" ht="12.75" customHeight="1" x14ac:dyDescent="0.15">
      <c r="A19" s="1251" t="s">
        <v>356</v>
      </c>
      <c r="B19" s="1252" t="s">
        <v>299</v>
      </c>
      <c r="C19" s="1193" t="s">
        <v>880</v>
      </c>
      <c r="D19" s="1820">
        <v>348.10729999999995</v>
      </c>
      <c r="E19" s="1820">
        <v>352.38874999999996</v>
      </c>
      <c r="F19" s="1258"/>
      <c r="G19" s="1258"/>
      <c r="H19" s="1258"/>
      <c r="I19" s="1258"/>
      <c r="K19" s="733" t="str">
        <f t="shared" si="0"/>
        <v>1.2.NC</v>
      </c>
      <c r="L19" s="739" t="str">
        <f t="shared" si="0"/>
        <v>Non-Coniferous</v>
      </c>
      <c r="M19" s="734" t="s">
        <v>880</v>
      </c>
      <c r="N19" s="1295" t="str">
        <f>IF(D19&lt;(D23+D26+D29),"Error","OK")</f>
        <v>OK</v>
      </c>
      <c r="O19" s="1295" t="str">
        <f>IF(E19&lt;(E23+E26+E29),"Error","OK")</f>
        <v>OK</v>
      </c>
    </row>
    <row r="20" spans="1:15" s="59" customFormat="1" ht="12.75" customHeight="1" x14ac:dyDescent="0.15">
      <c r="A20" s="392" t="s">
        <v>9</v>
      </c>
      <c r="B20" s="1337" t="s">
        <v>362</v>
      </c>
      <c r="C20" s="388" t="s">
        <v>880</v>
      </c>
      <c r="D20" s="1820">
        <v>0</v>
      </c>
      <c r="E20" s="1820">
        <v>0</v>
      </c>
      <c r="F20" s="1258"/>
      <c r="G20" s="1258"/>
      <c r="H20" s="1258"/>
      <c r="I20" s="1258"/>
      <c r="K20" s="733" t="str">
        <f t="shared" si="0"/>
        <v>1.2.NC.T</v>
      </c>
      <c r="L20" s="741" t="str">
        <f t="shared" si="0"/>
        <v>of which: Tropical</v>
      </c>
      <c r="M20" s="734" t="s">
        <v>880</v>
      </c>
      <c r="N20" s="1295" t="str">
        <f>IF(D20&gt;D19,"Error","OK")</f>
        <v>OK</v>
      </c>
      <c r="O20" s="1295" t="str">
        <f>IF(E20&gt;E19,"Error","OK")</f>
        <v>OK</v>
      </c>
    </row>
    <row r="21" spans="1:15" s="59" customFormat="1" ht="12.75" customHeight="1" x14ac:dyDescent="0.15">
      <c r="A21" s="395" t="s">
        <v>314</v>
      </c>
      <c r="B21" s="191" t="s">
        <v>339</v>
      </c>
      <c r="C21" s="396" t="s">
        <v>880</v>
      </c>
      <c r="D21" s="1603">
        <v>6613.6178</v>
      </c>
      <c r="E21" s="1603">
        <v>6003.7654499999999</v>
      </c>
      <c r="F21" s="397"/>
      <c r="G21" s="397"/>
      <c r="H21" s="397"/>
      <c r="I21" s="397"/>
      <c r="K21" s="733" t="str">
        <f t="shared" si="0"/>
        <v>1.2.1</v>
      </c>
      <c r="L21" s="739" t="str">
        <f t="shared" si="0"/>
        <v>SAWLOGS AND VENEER LOGS</v>
      </c>
      <c r="M21" s="734" t="s">
        <v>880</v>
      </c>
      <c r="N21" s="1295" t="str">
        <f>IF(D21&lt;(D22+D23),"Error","OK")</f>
        <v>OK</v>
      </c>
      <c r="O21" s="1295" t="str">
        <f>IF(E21&lt;(E22+E23),"Error","OK")</f>
        <v>OK</v>
      </c>
    </row>
    <row r="22" spans="1:15" s="59" customFormat="1" ht="12.75" customHeight="1" x14ac:dyDescent="0.15">
      <c r="A22" s="395" t="s">
        <v>315</v>
      </c>
      <c r="B22" s="400" t="s">
        <v>298</v>
      </c>
      <c r="C22" s="396" t="s">
        <v>880</v>
      </c>
      <c r="D22" s="1820">
        <v>6612.1676500000003</v>
      </c>
      <c r="E22" s="1820">
        <v>6001.1193000000003</v>
      </c>
      <c r="F22" s="397"/>
      <c r="G22" s="397"/>
      <c r="H22" s="397"/>
      <c r="I22" s="397"/>
      <c r="K22" s="733" t="str">
        <f t="shared" si="0"/>
        <v>1.2.1.C</v>
      </c>
      <c r="L22" s="741" t="str">
        <f t="shared" si="0"/>
        <v>Coniferous</v>
      </c>
      <c r="M22" s="734" t="s">
        <v>880</v>
      </c>
      <c r="N22" s="894"/>
      <c r="O22" s="894"/>
    </row>
    <row r="23" spans="1:15" s="59" customFormat="1" ht="12.75" customHeight="1" x14ac:dyDescent="0.15">
      <c r="A23" s="395" t="s">
        <v>357</v>
      </c>
      <c r="B23" s="400" t="s">
        <v>299</v>
      </c>
      <c r="C23" s="396" t="s">
        <v>880</v>
      </c>
      <c r="D23" s="1820">
        <v>1.4501499999999998</v>
      </c>
      <c r="E23" s="1820">
        <v>2.64615</v>
      </c>
      <c r="F23" s="397"/>
      <c r="G23" s="397"/>
      <c r="H23" s="397"/>
      <c r="I23" s="397"/>
      <c r="K23" s="733" t="str">
        <f t="shared" si="0"/>
        <v>1.2.1.NC</v>
      </c>
      <c r="L23" s="741" t="str">
        <f t="shared" si="0"/>
        <v>Non-Coniferous</v>
      </c>
      <c r="M23" s="734" t="s">
        <v>880</v>
      </c>
      <c r="N23" s="894"/>
      <c r="O23" s="894"/>
    </row>
    <row r="24" spans="1:15" s="59" customFormat="1" ht="12.75" customHeight="1" x14ac:dyDescent="0.15">
      <c r="A24" s="395" t="s">
        <v>319</v>
      </c>
      <c r="B24" s="191" t="s">
        <v>435</v>
      </c>
      <c r="C24" s="396" t="s">
        <v>880</v>
      </c>
      <c r="D24" s="1603">
        <v>5447.4985000000006</v>
      </c>
      <c r="E24" s="1603">
        <v>5188.6294000000007</v>
      </c>
      <c r="F24" s="397"/>
      <c r="G24" s="397"/>
      <c r="H24" s="397"/>
      <c r="I24" s="397"/>
      <c r="K24" s="733" t="str">
        <f t="shared" si="0"/>
        <v>1.2.2</v>
      </c>
      <c r="L24" s="739" t="str">
        <f t="shared" si="0"/>
        <v>PULPWOOD, ROUND AND SPLIT</v>
      </c>
      <c r="M24" s="734" t="s">
        <v>880</v>
      </c>
      <c r="N24" s="1295" t="str">
        <f>IF(D24&lt;(D25+D26),"Error","OK")</f>
        <v>OK</v>
      </c>
      <c r="O24" s="1295" t="str">
        <f>IF(E24&lt;(E25+E26),"Error","OK")</f>
        <v>OK</v>
      </c>
    </row>
    <row r="25" spans="1:15" s="59" customFormat="1" ht="12.75" customHeight="1" x14ac:dyDescent="0.15">
      <c r="A25" s="395" t="s">
        <v>320</v>
      </c>
      <c r="B25" s="400" t="s">
        <v>298</v>
      </c>
      <c r="C25" s="396" t="s">
        <v>880</v>
      </c>
      <c r="D25" s="1820">
        <v>5100.8413500000006</v>
      </c>
      <c r="E25" s="1820">
        <v>4838.8868000000011</v>
      </c>
      <c r="F25" s="397"/>
      <c r="G25" s="397"/>
      <c r="H25" s="397"/>
      <c r="I25" s="397"/>
      <c r="K25" s="733" t="str">
        <f t="shared" si="0"/>
        <v>1.2.2.C</v>
      </c>
      <c r="L25" s="741" t="str">
        <f t="shared" si="0"/>
        <v>Coniferous</v>
      </c>
      <c r="M25" s="734" t="s">
        <v>880</v>
      </c>
      <c r="N25" s="894"/>
      <c r="O25" s="894"/>
    </row>
    <row r="26" spans="1:15" s="59" customFormat="1" ht="12.75" customHeight="1" x14ac:dyDescent="0.15">
      <c r="A26" s="395" t="s">
        <v>358</v>
      </c>
      <c r="B26" s="400" t="s">
        <v>299</v>
      </c>
      <c r="C26" s="396" t="s">
        <v>880</v>
      </c>
      <c r="D26" s="1820">
        <v>346.65714999999994</v>
      </c>
      <c r="E26" s="1820">
        <v>349.74259999999998</v>
      </c>
      <c r="F26" s="397"/>
      <c r="G26" s="397"/>
      <c r="H26" s="397"/>
      <c r="I26" s="397"/>
      <c r="K26" s="733" t="str">
        <f t="shared" si="0"/>
        <v>1.2.2.NC</v>
      </c>
      <c r="L26" s="741" t="str">
        <f t="shared" si="0"/>
        <v>Non-Coniferous</v>
      </c>
      <c r="M26" s="734" t="s">
        <v>880</v>
      </c>
      <c r="N26" s="894"/>
      <c r="O26" s="894"/>
    </row>
    <row r="27" spans="1:15" s="59" customFormat="1" ht="12.75" customHeight="1" x14ac:dyDescent="0.15">
      <c r="A27" s="395" t="s">
        <v>321</v>
      </c>
      <c r="B27" s="191" t="s">
        <v>326</v>
      </c>
      <c r="C27" s="396" t="s">
        <v>880</v>
      </c>
      <c r="D27" s="1603">
        <v>96.587700000000012</v>
      </c>
      <c r="E27" s="1603">
        <v>88.781000000000006</v>
      </c>
      <c r="F27" s="397"/>
      <c r="G27" s="397"/>
      <c r="H27" s="397"/>
      <c r="I27" s="397"/>
      <c r="K27" s="733" t="str">
        <f t="shared" si="0"/>
        <v>1.2.3</v>
      </c>
      <c r="L27" s="739" t="str">
        <f t="shared" si="0"/>
        <v>OTHER INDUSTRIAL ROUNDWOOD</v>
      </c>
      <c r="M27" s="734" t="s">
        <v>880</v>
      </c>
      <c r="N27" s="1295" t="str">
        <f>IF(D27&lt;(D28+D29),"Error","OK")</f>
        <v>OK</v>
      </c>
      <c r="O27" s="1295" t="str">
        <f>IF(E27&lt;(E28+E29),"Error","OK")</f>
        <v>OK</v>
      </c>
    </row>
    <row r="28" spans="1:15" s="59" customFormat="1" ht="12.75" customHeight="1" x14ac:dyDescent="0.15">
      <c r="A28" s="395" t="s">
        <v>322</v>
      </c>
      <c r="B28" s="400" t="s">
        <v>298</v>
      </c>
      <c r="C28" s="396" t="s">
        <v>880</v>
      </c>
      <c r="D28" s="1820">
        <v>96.587700000000012</v>
      </c>
      <c r="E28" s="1820">
        <v>88.781000000000006</v>
      </c>
      <c r="F28" s="397"/>
      <c r="G28" s="397"/>
      <c r="H28" s="397"/>
      <c r="I28" s="397"/>
      <c r="K28" s="733" t="str">
        <f t="shared" si="0"/>
        <v>1.2.3.C</v>
      </c>
      <c r="L28" s="741" t="str">
        <f t="shared" si="0"/>
        <v>Coniferous</v>
      </c>
      <c r="M28" s="734" t="s">
        <v>880</v>
      </c>
      <c r="N28" s="894"/>
      <c r="O28" s="1293"/>
    </row>
    <row r="29" spans="1:15" s="59" customFormat="1" ht="12.75" customHeight="1" x14ac:dyDescent="0.15">
      <c r="A29" s="1413" t="s">
        <v>359</v>
      </c>
      <c r="B29" s="1414" t="s">
        <v>299</v>
      </c>
      <c r="C29" s="396" t="s">
        <v>880</v>
      </c>
      <c r="D29" s="1820">
        <v>0</v>
      </c>
      <c r="E29" s="1820">
        <v>0</v>
      </c>
      <c r="F29" s="1412"/>
      <c r="G29" s="1412"/>
      <c r="H29" s="1412"/>
      <c r="I29" s="1412"/>
      <c r="K29" s="733" t="str">
        <f t="shared" si="0"/>
        <v>1.2.3.NC</v>
      </c>
      <c r="L29" s="742" t="str">
        <f t="shared" si="0"/>
        <v>Non-Coniferous</v>
      </c>
      <c r="M29" s="734" t="s">
        <v>880</v>
      </c>
      <c r="N29" s="897"/>
      <c r="O29" s="1294"/>
    </row>
    <row r="30" spans="1:15" ht="12.75" customHeight="1" thickBot="1" x14ac:dyDescent="0.25"/>
    <row r="31" spans="1:15" ht="12.75" customHeight="1" thickBot="1" x14ac:dyDescent="0.25">
      <c r="C31" s="1298" t="s">
        <v>77</v>
      </c>
      <c r="D31" s="171">
        <f>COUNTBLANK(D13:D29)</f>
        <v>0</v>
      </c>
      <c r="E31" s="171">
        <f>COUNTBLANK(E13:E29)</f>
        <v>0</v>
      </c>
    </row>
    <row r="32" spans="1:15" ht="12.75" customHeight="1" thickBot="1" x14ac:dyDescent="0.25">
      <c r="C32" s="1298" t="s">
        <v>82</v>
      </c>
      <c r="D32" s="171">
        <f>17-(COUNT(D13:D29)+D31)</f>
        <v>0</v>
      </c>
      <c r="E32" s="171">
        <f>17-(COUNT(E13:E29)+E31)</f>
        <v>0</v>
      </c>
    </row>
    <row r="33" spans="1:5" ht="12.75" customHeight="1" x14ac:dyDescent="0.2">
      <c r="C33" s="1043"/>
      <c r="D33" s="1044"/>
      <c r="E33" s="1045"/>
    </row>
    <row r="34" spans="1:5" ht="12.75" customHeight="1" x14ac:dyDescent="0.2">
      <c r="A34" s="608" t="s">
        <v>311</v>
      </c>
      <c r="B34" s="609" t="s">
        <v>311</v>
      </c>
      <c r="C34" s="1875" t="s">
        <v>304</v>
      </c>
      <c r="D34" s="379">
        <f>E34-1</f>
        <v>2019</v>
      </c>
      <c r="E34" s="380">
        <f>E10</f>
        <v>2020</v>
      </c>
    </row>
    <row r="35" spans="1:5" ht="12.75" customHeight="1" x14ac:dyDescent="0.2">
      <c r="A35" s="610" t="s">
        <v>302</v>
      </c>
      <c r="B35" s="611"/>
      <c r="C35" s="1876"/>
      <c r="D35" s="189" t="s">
        <v>269</v>
      </c>
      <c r="E35" s="190" t="s">
        <v>269</v>
      </c>
    </row>
    <row r="36" spans="1:5" ht="12.75" customHeight="1" x14ac:dyDescent="0.2">
      <c r="A36" s="1877" t="s">
        <v>281</v>
      </c>
      <c r="B36" s="1878"/>
      <c r="C36" s="1879"/>
      <c r="D36" s="1879"/>
      <c r="E36" s="1880"/>
    </row>
    <row r="37" spans="1:5" ht="12.75" customHeight="1" x14ac:dyDescent="0.2">
      <c r="A37" s="1259">
        <v>1</v>
      </c>
      <c r="B37" s="1260" t="s">
        <v>399</v>
      </c>
      <c r="C37" s="1262" t="s">
        <v>282</v>
      </c>
      <c r="D37" s="1255"/>
      <c r="E37" s="1255"/>
    </row>
    <row r="38" spans="1:5" ht="12.75" customHeight="1" x14ac:dyDescent="0.2">
      <c r="A38" s="1251">
        <v>1.1000000000000001</v>
      </c>
      <c r="B38" s="1261" t="s">
        <v>433</v>
      </c>
      <c r="C38" s="1262" t="s">
        <v>282</v>
      </c>
      <c r="D38" s="1255"/>
      <c r="E38" s="1255"/>
    </row>
    <row r="39" spans="1:5" ht="12.75" customHeight="1" x14ac:dyDescent="0.2">
      <c r="A39" s="1251" t="s">
        <v>317</v>
      </c>
      <c r="B39" s="1261" t="s">
        <v>298</v>
      </c>
      <c r="C39" s="1262" t="s">
        <v>282</v>
      </c>
      <c r="D39" s="1255">
        <v>1.1000000000000001</v>
      </c>
      <c r="E39" s="1255">
        <v>1.1000000000000001</v>
      </c>
    </row>
    <row r="40" spans="1:5" ht="12.75" customHeight="1" x14ac:dyDescent="0.2">
      <c r="A40" s="1251" t="s">
        <v>355</v>
      </c>
      <c r="B40" s="1261" t="s">
        <v>299</v>
      </c>
      <c r="C40" s="1262" t="s">
        <v>282</v>
      </c>
      <c r="D40" s="1255">
        <v>1.1499999999999999</v>
      </c>
      <c r="E40" s="1255">
        <v>1.1499999999999999</v>
      </c>
    </row>
    <row r="41" spans="1:5" ht="12.75" customHeight="1" x14ac:dyDescent="0.2">
      <c r="A41" s="1251">
        <v>1.2</v>
      </c>
      <c r="B41" s="1252" t="s">
        <v>434</v>
      </c>
      <c r="C41" s="1262" t="s">
        <v>282</v>
      </c>
      <c r="D41" s="1253"/>
      <c r="E41" s="1253"/>
    </row>
    <row r="42" spans="1:5" ht="12.75" customHeight="1" x14ac:dyDescent="0.2">
      <c r="A42" s="1251" t="s">
        <v>318</v>
      </c>
      <c r="B42" s="1252" t="s">
        <v>298</v>
      </c>
      <c r="C42" s="1262" t="s">
        <v>282</v>
      </c>
      <c r="D42" s="1253">
        <v>1.1000000000000001</v>
      </c>
      <c r="E42" s="1253">
        <v>1.1000000000000001</v>
      </c>
    </row>
    <row r="43" spans="1:5" ht="12.75" customHeight="1" x14ac:dyDescent="0.2">
      <c r="A43" s="1251" t="s">
        <v>356</v>
      </c>
      <c r="B43" s="1252" t="s">
        <v>299</v>
      </c>
      <c r="C43" s="1262" t="s">
        <v>282</v>
      </c>
      <c r="D43" s="1255">
        <v>1.1499999999999999</v>
      </c>
      <c r="E43" s="1255">
        <v>1.1499999999999999</v>
      </c>
    </row>
    <row r="44" spans="1:5" ht="12.75" customHeight="1" x14ac:dyDescent="0.2">
      <c r="A44" s="1251" t="s">
        <v>9</v>
      </c>
      <c r="B44" s="1252" t="s">
        <v>362</v>
      </c>
      <c r="C44" s="1262" t="s">
        <v>282</v>
      </c>
      <c r="D44" s="1255"/>
      <c r="E44" s="1255"/>
    </row>
    <row r="45" spans="1:5" ht="12.75" customHeight="1" x14ac:dyDescent="0.2">
      <c r="A45" s="395" t="s">
        <v>314</v>
      </c>
      <c r="B45" s="191" t="s">
        <v>339</v>
      </c>
      <c r="C45" s="1262" t="s">
        <v>282</v>
      </c>
      <c r="D45" s="1256"/>
      <c r="E45" s="1256"/>
    </row>
    <row r="46" spans="1:5" ht="12.75" customHeight="1" x14ac:dyDescent="0.2">
      <c r="A46" s="395" t="s">
        <v>315</v>
      </c>
      <c r="B46" s="400" t="s">
        <v>298</v>
      </c>
      <c r="C46" s="1262" t="s">
        <v>282</v>
      </c>
      <c r="D46" s="1256">
        <v>1.1000000000000001</v>
      </c>
      <c r="E46" s="1256">
        <v>1.1000000000000001</v>
      </c>
    </row>
    <row r="47" spans="1:5" ht="12.75" customHeight="1" x14ac:dyDescent="0.2">
      <c r="A47" s="395" t="s">
        <v>357</v>
      </c>
      <c r="B47" s="400" t="s">
        <v>299</v>
      </c>
      <c r="C47" s="1262" t="s">
        <v>282</v>
      </c>
      <c r="D47" s="294">
        <v>1.1499999999999999</v>
      </c>
      <c r="E47" s="294">
        <v>1.1499999999999999</v>
      </c>
    </row>
    <row r="48" spans="1:5" ht="12.75" customHeight="1" x14ac:dyDescent="0.2">
      <c r="A48" s="395" t="s">
        <v>319</v>
      </c>
      <c r="B48" s="191" t="s">
        <v>435</v>
      </c>
      <c r="C48" s="1262" t="s">
        <v>282</v>
      </c>
      <c r="D48" s="294"/>
      <c r="E48" s="294"/>
    </row>
    <row r="49" spans="1:5" ht="12.75" customHeight="1" x14ac:dyDescent="0.2">
      <c r="A49" s="395" t="s">
        <v>320</v>
      </c>
      <c r="B49" s="400" t="s">
        <v>298</v>
      </c>
      <c r="C49" s="1262" t="s">
        <v>282</v>
      </c>
      <c r="D49" s="1256">
        <v>1.1000000000000001</v>
      </c>
      <c r="E49" s="1256">
        <v>1.1000000000000001</v>
      </c>
    </row>
    <row r="50" spans="1:5" ht="12.75" customHeight="1" x14ac:dyDescent="0.2">
      <c r="A50" s="395" t="s">
        <v>358</v>
      </c>
      <c r="B50" s="400" t="s">
        <v>299</v>
      </c>
      <c r="C50" s="1262" t="s">
        <v>282</v>
      </c>
      <c r="D50" s="294">
        <v>1.1499999999999999</v>
      </c>
      <c r="E50" s="294">
        <v>1.1499999999999999</v>
      </c>
    </row>
    <row r="51" spans="1:5" ht="12.75" customHeight="1" x14ac:dyDescent="0.2">
      <c r="A51" s="395" t="s">
        <v>321</v>
      </c>
      <c r="B51" s="191" t="s">
        <v>326</v>
      </c>
      <c r="C51" s="1262" t="s">
        <v>282</v>
      </c>
      <c r="D51" s="294"/>
      <c r="E51" s="294"/>
    </row>
    <row r="52" spans="1:5" ht="12.75" customHeight="1" x14ac:dyDescent="0.2">
      <c r="A52" s="395" t="s">
        <v>322</v>
      </c>
      <c r="B52" s="400" t="s">
        <v>298</v>
      </c>
      <c r="C52" s="1262" t="s">
        <v>282</v>
      </c>
      <c r="D52" s="1256">
        <v>1.1000000000000001</v>
      </c>
      <c r="E52" s="1256">
        <v>1.1000000000000001</v>
      </c>
    </row>
    <row r="53" spans="1:5" ht="12.75" customHeight="1" x14ac:dyDescent="0.2">
      <c r="A53" s="1413" t="s">
        <v>359</v>
      </c>
      <c r="B53" s="1414" t="s">
        <v>299</v>
      </c>
      <c r="C53" s="1415" t="s">
        <v>282</v>
      </c>
      <c r="D53" s="294">
        <v>1.1499999999999999</v>
      </c>
      <c r="E53" s="294">
        <v>1.1499999999999999</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F13:G29 E20" xr:uid="{00000000-0002-0000-0300-000000000000}">
      <formula1>ISNUMBER(E13)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1" zoomScaleNormal="81" zoomScaleSheetLayoutView="100" workbookViewId="0">
      <selection activeCell="D27" sqref="D27"/>
    </sheetView>
  </sheetViews>
  <sheetFormatPr defaultColWidth="9.625" defaultRowHeight="12.75" customHeight="1" x14ac:dyDescent="0.2"/>
  <cols>
    <col min="1" max="1" width="8.375" style="772" customWidth="1"/>
    <col min="2" max="2" width="64.5" style="375" bestFit="1" customWidth="1"/>
    <col min="3" max="3" width="9.5" style="375" customWidth="1"/>
    <col min="4" max="5" width="22.5" style="375" customWidth="1"/>
    <col min="6" max="9" width="5" style="71" customWidth="1"/>
    <col min="10" max="10" width="9.625" style="375" customWidth="1"/>
    <col min="11" max="11" width="8.875" style="375" customWidth="1"/>
    <col min="12" max="12" width="69" style="375" customWidth="1"/>
    <col min="13" max="13" width="9.375" style="375" customWidth="1"/>
    <col min="14" max="15" width="10.375" style="375" customWidth="1"/>
    <col min="16" max="16" width="12.625" style="375" customWidth="1"/>
    <col min="17" max="17" width="1.625" style="375" customWidth="1"/>
    <col min="18" max="18" width="12.625" style="375" customWidth="1"/>
    <col min="19" max="19" width="1.625" style="375" customWidth="1"/>
    <col min="20" max="20" width="15.625" style="375" customWidth="1"/>
    <col min="21" max="21" width="36.875" style="375" customWidth="1"/>
    <col min="22" max="24" width="10.625" style="375" customWidth="1"/>
    <col min="25" max="25" width="3.375" style="375" customWidth="1"/>
    <col min="26" max="26" width="11.875" style="375" customWidth="1"/>
    <col min="27" max="35" width="15.625" style="375" customWidth="1"/>
    <col min="36" max="36" width="12.625" style="375" customWidth="1"/>
    <col min="37" max="37" width="1.625" style="375" customWidth="1"/>
    <col min="38" max="16384" width="9.625" style="375"/>
  </cols>
  <sheetData>
    <row r="1" spans="1:32" ht="17.100000000000001" customHeight="1" x14ac:dyDescent="0.2">
      <c r="A1" s="7"/>
      <c r="B1" s="719"/>
      <c r="C1" s="1405" t="s">
        <v>330</v>
      </c>
      <c r="D1" s="1426" t="str">
        <f>Cover!G25</f>
        <v>NO</v>
      </c>
      <c r="E1" s="1427" t="s">
        <v>305</v>
      </c>
      <c r="F1" s="377"/>
      <c r="G1" s="377"/>
      <c r="H1" s="377"/>
      <c r="I1" s="377"/>
      <c r="K1" s="39"/>
      <c r="L1" s="39"/>
      <c r="M1" s="40"/>
      <c r="N1" s="40"/>
      <c r="O1" s="39"/>
    </row>
    <row r="2" spans="1:32" ht="17.100000000000001" customHeight="1" x14ac:dyDescent="0.2">
      <c r="A2" s="720"/>
      <c r="B2" s="721" t="s">
        <v>295</v>
      </c>
      <c r="C2" s="1856" t="s">
        <v>310</v>
      </c>
      <c r="D2" s="1867"/>
      <c r="E2" s="86">
        <f>Cover!F35</f>
        <v>0</v>
      </c>
      <c r="F2" s="377"/>
      <c r="G2" s="377"/>
      <c r="H2" s="377"/>
      <c r="I2" s="377"/>
      <c r="K2" s="39"/>
      <c r="L2" s="39"/>
      <c r="M2" s="39"/>
      <c r="N2" s="39"/>
      <c r="O2" s="39"/>
    </row>
    <row r="3" spans="1:32" ht="17.100000000000001" customHeight="1" x14ac:dyDescent="0.2">
      <c r="A3" s="720"/>
      <c r="B3" s="721" t="s">
        <v>295</v>
      </c>
      <c r="C3" s="1856" t="s">
        <v>295</v>
      </c>
      <c r="D3" s="1867"/>
      <c r="E3" s="1897"/>
      <c r="F3" s="377"/>
      <c r="G3" s="377"/>
      <c r="H3" s="377"/>
      <c r="I3" s="377"/>
      <c r="K3" s="39"/>
      <c r="L3" s="39"/>
      <c r="M3" s="39"/>
      <c r="N3" s="39"/>
      <c r="O3" s="39"/>
    </row>
    <row r="4" spans="1:32" ht="17.100000000000001" customHeight="1" x14ac:dyDescent="0.2">
      <c r="A4" s="720"/>
      <c r="B4" s="721"/>
      <c r="C4" s="1405" t="s">
        <v>306</v>
      </c>
      <c r="D4" s="1406"/>
      <c r="E4" s="86"/>
      <c r="F4" s="377"/>
      <c r="G4" s="377"/>
      <c r="H4" s="377"/>
      <c r="I4" s="377"/>
      <c r="K4" s="39"/>
      <c r="L4" s="39"/>
      <c r="M4" s="39"/>
      <c r="N4" s="39"/>
      <c r="O4" s="39"/>
      <c r="V4" s="2"/>
      <c r="W4" s="2"/>
      <c r="X4" s="2"/>
    </row>
    <row r="5" spans="1:32" ht="17.100000000000001" customHeight="1" x14ac:dyDescent="0.2">
      <c r="A5" s="1887" t="s">
        <v>429</v>
      </c>
      <c r="B5" s="1888"/>
      <c r="C5" s="1898" t="str">
        <f>Cover!F37</f>
        <v>Statistics Norway</v>
      </c>
      <c r="D5" s="1873"/>
      <c r="E5" s="1899"/>
      <c r="F5" s="377"/>
      <c r="G5" s="377"/>
      <c r="H5" s="377"/>
      <c r="I5" s="377"/>
      <c r="K5" s="39"/>
      <c r="L5" s="39"/>
      <c r="M5" s="39"/>
      <c r="N5" s="39"/>
      <c r="O5" s="39"/>
      <c r="W5" s="2"/>
      <c r="X5" s="2"/>
    </row>
    <row r="6" spans="1:32" ht="17.100000000000001" customHeight="1" x14ac:dyDescent="0.3">
      <c r="A6" s="1889"/>
      <c r="B6" s="1888"/>
      <c r="C6" s="1428"/>
      <c r="D6" s="1407"/>
      <c r="E6" s="1429"/>
      <c r="F6" s="377"/>
      <c r="G6" s="377"/>
      <c r="H6" s="377"/>
      <c r="I6" s="377"/>
      <c r="K6" s="39"/>
      <c r="L6" s="39"/>
      <c r="M6" s="39"/>
      <c r="N6" s="39"/>
      <c r="O6" s="39"/>
      <c r="T6" s="677" t="s">
        <v>401</v>
      </c>
      <c r="U6" s="678"/>
      <c r="V6" s="678"/>
      <c r="W6" s="678"/>
      <c r="X6" s="678"/>
      <c r="Y6" s="678"/>
      <c r="Z6" s="678"/>
      <c r="AA6" s="678"/>
      <c r="AB6" s="678"/>
      <c r="AC6" s="678"/>
      <c r="AD6" s="678"/>
      <c r="AE6" s="678"/>
      <c r="AF6" s="678"/>
    </row>
    <row r="7" spans="1:32" ht="16.5" customHeight="1" x14ac:dyDescent="0.2">
      <c r="A7" s="1892" t="s">
        <v>430</v>
      </c>
      <c r="B7" s="1893"/>
      <c r="C7" s="1405" t="s">
        <v>307</v>
      </c>
      <c r="D7" s="86">
        <f>Cover!F39</f>
        <v>0</v>
      </c>
      <c r="E7" s="1427">
        <f>Cover!F40</f>
        <v>0</v>
      </c>
      <c r="F7" s="377"/>
      <c r="G7" s="1823" t="s">
        <v>1133</v>
      </c>
      <c r="H7" s="1823"/>
      <c r="I7" s="377"/>
      <c r="K7" s="39"/>
      <c r="L7" s="1890" t="s">
        <v>800</v>
      </c>
      <c r="M7" s="39"/>
      <c r="N7" s="1883" t="s">
        <v>14</v>
      </c>
      <c r="O7" s="1883"/>
      <c r="T7" s="678"/>
      <c r="U7" s="678"/>
      <c r="V7" s="678"/>
      <c r="W7" s="678"/>
      <c r="X7" s="678"/>
      <c r="Y7" s="678"/>
      <c r="Z7" s="678"/>
      <c r="AA7" s="678"/>
      <c r="AB7" s="678"/>
      <c r="AC7" s="678"/>
      <c r="AD7" s="678"/>
      <c r="AE7" s="678"/>
      <c r="AF7" s="678"/>
    </row>
    <row r="8" spans="1:32" ht="19.5" customHeight="1" x14ac:dyDescent="0.2">
      <c r="A8" s="1892" t="s">
        <v>324</v>
      </c>
      <c r="B8" s="1893"/>
      <c r="C8" s="1404" t="s">
        <v>309</v>
      </c>
      <c r="D8" s="1430">
        <f>Cover!F41</f>
        <v>0</v>
      </c>
      <c r="E8" s="1431"/>
      <c r="F8" s="377"/>
      <c r="G8" s="377"/>
      <c r="H8" s="377"/>
      <c r="I8" s="377"/>
      <c r="K8" s="39"/>
      <c r="L8" s="1891"/>
      <c r="M8" s="39"/>
      <c r="N8" s="1883"/>
      <c r="O8" s="1883"/>
      <c r="T8" s="678" t="s">
        <v>402</v>
      </c>
      <c r="U8" s="678"/>
      <c r="V8" s="678"/>
      <c r="W8" s="678"/>
      <c r="X8" s="678"/>
      <c r="Y8" s="678"/>
      <c r="Z8" s="1894"/>
      <c r="AA8" s="1894"/>
      <c r="AB8" s="1894"/>
      <c r="AC8" s="678"/>
      <c r="AD8" s="678"/>
      <c r="AE8" s="678"/>
      <c r="AF8" s="678"/>
    </row>
    <row r="9" spans="1:32" ht="15.75" customHeight="1" x14ac:dyDescent="0.2">
      <c r="A9" s="722"/>
      <c r="B9" s="20"/>
      <c r="C9" s="763"/>
      <c r="D9" s="152" t="s">
        <v>274</v>
      </c>
      <c r="E9" s="152" t="s">
        <v>275</v>
      </c>
      <c r="F9" s="777" t="s">
        <v>181</v>
      </c>
      <c r="G9" s="777" t="s">
        <v>181</v>
      </c>
      <c r="H9" s="777" t="s">
        <v>182</v>
      </c>
      <c r="I9" s="777" t="s">
        <v>182</v>
      </c>
      <c r="K9" s="44" t="s">
        <v>295</v>
      </c>
      <c r="L9" s="601"/>
      <c r="M9" s="43" t="s">
        <v>295</v>
      </c>
      <c r="N9" s="43"/>
      <c r="O9" s="43"/>
      <c r="T9" s="678"/>
      <c r="U9" s="678"/>
      <c r="V9" s="678"/>
      <c r="W9" s="678"/>
      <c r="X9" s="678"/>
      <c r="Y9" s="724"/>
      <c r="Z9" s="1894"/>
      <c r="AA9" s="1894"/>
      <c r="AB9" s="1894"/>
      <c r="AC9" s="678"/>
      <c r="AD9" s="678"/>
      <c r="AE9" s="678"/>
      <c r="AF9" s="678"/>
    </row>
    <row r="10" spans="1:32" ht="12.75" customHeight="1" x14ac:dyDescent="0.2">
      <c r="A10" s="1423" t="s">
        <v>311</v>
      </c>
      <c r="B10" s="1424" t="s">
        <v>311</v>
      </c>
      <c r="C10" s="1875" t="s">
        <v>304</v>
      </c>
      <c r="D10" s="379">
        <f>E10-1</f>
        <v>2019</v>
      </c>
      <c r="E10" s="1425">
        <f>Cover!G27</f>
        <v>2020</v>
      </c>
      <c r="F10" s="1432">
        <f>D10</f>
        <v>2019</v>
      </c>
      <c r="G10" s="86">
        <f>E10</f>
        <v>2020</v>
      </c>
      <c r="H10" s="1432">
        <f>D10</f>
        <v>2019</v>
      </c>
      <c r="I10" s="86">
        <f>E10</f>
        <v>2020</v>
      </c>
      <c r="J10" s="377"/>
      <c r="K10" s="602" t="s">
        <v>311</v>
      </c>
      <c r="L10" s="723" t="str">
        <f>B10</f>
        <v>Product</v>
      </c>
      <c r="M10" s="602" t="str">
        <f>C10</f>
        <v>Unit</v>
      </c>
      <c r="N10" s="604">
        <f>D10</f>
        <v>2019</v>
      </c>
      <c r="O10" s="605">
        <f>E10</f>
        <v>2020</v>
      </c>
      <c r="T10" s="1507"/>
      <c r="U10" s="1508"/>
      <c r="V10" s="1509">
        <f>D10</f>
        <v>2019</v>
      </c>
      <c r="W10" s="1509">
        <f>E10</f>
        <v>2020</v>
      </c>
      <c r="X10" s="1510" t="s">
        <v>403</v>
      </c>
      <c r="Y10" s="1524"/>
      <c r="Z10" s="1525" t="s">
        <v>404</v>
      </c>
      <c r="AA10" s="1526"/>
      <c r="AB10" s="679"/>
      <c r="AC10" s="724"/>
      <c r="AE10" s="678"/>
      <c r="AF10" s="678"/>
    </row>
    <row r="11" spans="1:32" ht="12.75" customHeight="1" x14ac:dyDescent="0.2">
      <c r="A11" s="1" t="s">
        <v>302</v>
      </c>
      <c r="B11" s="725"/>
      <c r="C11" s="1876"/>
      <c r="D11" s="189" t="s">
        <v>303</v>
      </c>
      <c r="E11" s="189" t="s">
        <v>303</v>
      </c>
      <c r="F11" s="549"/>
      <c r="G11" s="574"/>
      <c r="H11" s="1416"/>
      <c r="I11" s="549"/>
      <c r="K11" s="35" t="s">
        <v>302</v>
      </c>
      <c r="L11" s="45"/>
      <c r="M11" s="46"/>
      <c r="N11" s="47" t="str">
        <f>D11</f>
        <v>Quantity</v>
      </c>
      <c r="O11" s="606" t="str">
        <f>E11</f>
        <v>Quantity</v>
      </c>
      <c r="T11" s="1895" t="s">
        <v>405</v>
      </c>
      <c r="U11" s="681" t="s">
        <v>406</v>
      </c>
      <c r="V11" s="682">
        <f>IF(ISNUMBER(D17+'JQ2 Trade'!D15-'JQ2 Trade'!H15-D27),D17+'JQ2 Trade'!D15-'JQ2 Trade'!H15-D27,"Missing data")</f>
        <v>7704.7749999999987</v>
      </c>
      <c r="W11" s="682">
        <f>IF(ISNUMBER(E17+'JQ2 Trade'!E15-'JQ2 Trade'!I15-E27),E17+'JQ2 Trade'!E15-'JQ2 Trade'!I15-E27,"Missing data")</f>
        <v>-1849327.024</v>
      </c>
      <c r="X11" s="1511">
        <f>IF(ISNUMBER(W11/V11-1),W11/V11-1,"missing data")</f>
        <v>-241.02349504041328</v>
      </c>
      <c r="Y11" s="1527"/>
      <c r="Z11" s="1528" t="s">
        <v>985</v>
      </c>
      <c r="AA11" s="1529"/>
      <c r="AB11" s="679"/>
      <c r="AC11" s="724"/>
      <c r="AE11" s="678"/>
      <c r="AF11" s="678"/>
    </row>
    <row r="12" spans="1:32" s="385" customFormat="1" ht="12.75" customHeight="1" x14ac:dyDescent="0.2">
      <c r="A12" s="1884" t="s">
        <v>431</v>
      </c>
      <c r="B12" s="1885"/>
      <c r="C12" s="1885"/>
      <c r="D12" s="1885"/>
      <c r="E12" s="1886"/>
      <c r="F12" s="384"/>
      <c r="G12" s="574"/>
      <c r="H12" s="1416"/>
      <c r="I12" s="384"/>
      <c r="K12" s="51"/>
      <c r="L12" s="48" t="str">
        <f>A12</f>
        <v>REMOVALS OF ROUNDWOOD (WOOD IN THE ROUGH)</v>
      </c>
      <c r="M12" s="726"/>
      <c r="N12" s="726"/>
      <c r="O12" s="727"/>
      <c r="T12" s="1896"/>
      <c r="U12" s="124" t="s">
        <v>407</v>
      </c>
      <c r="V12" s="683">
        <f>IF(ISNUMBER(D52-D53*AA28),(D52-D53)*AA28,"missing data")</f>
        <v>96.949999999999989</v>
      </c>
      <c r="W12" s="683">
        <f>IF(ISNUMBER(E52-E53*AA28),(E52-E53)*AA28,"missing data")</f>
        <v>101.85</v>
      </c>
      <c r="X12" s="1512">
        <f t="shared" ref="X12:X23" si="0">IF(ISNUMBER(W12/V12-1),W12/V12-1,"missing data")</f>
        <v>5.0541516245487417E-2</v>
      </c>
      <c r="Y12" s="1530"/>
      <c r="Z12" s="1531" t="s">
        <v>408</v>
      </c>
      <c r="AA12" s="574"/>
      <c r="AB12" s="684"/>
      <c r="AC12" s="728"/>
      <c r="AE12" s="684"/>
      <c r="AF12" s="684"/>
    </row>
    <row r="13" spans="1:32" s="385" customFormat="1" ht="12.75" customHeight="1" x14ac:dyDescent="0.2">
      <c r="A13" s="1178">
        <v>1</v>
      </c>
      <c r="B13" s="730" t="s">
        <v>399</v>
      </c>
      <c r="C13" s="731" t="s">
        <v>432</v>
      </c>
      <c r="D13" s="1787">
        <v>12568.430474772726</v>
      </c>
      <c r="E13" s="1807">
        <f>E17+E14</f>
        <v>11749.886885227272</v>
      </c>
      <c r="F13" s="775"/>
      <c r="G13" s="774"/>
      <c r="H13" s="1417"/>
      <c r="I13" s="775"/>
      <c r="K13" s="732">
        <f>A13</f>
        <v>1</v>
      </c>
      <c r="L13" s="733" t="str">
        <f>B13</f>
        <v>ROUNDWOOD (WOOD IN THE ROUGH)</v>
      </c>
      <c r="M13" s="734" t="s">
        <v>432</v>
      </c>
      <c r="N13" s="1296" t="str">
        <f>IF(D13&lt;(D14+D17),"Error","OK")</f>
        <v>OK</v>
      </c>
      <c r="O13" s="1296" t="str">
        <f>IF(E13&lt;(E14+E17),"Error","OK")</f>
        <v>OK</v>
      </c>
      <c r="T13" s="1513" t="s">
        <v>409</v>
      </c>
      <c r="U13" s="687" t="s">
        <v>410</v>
      </c>
      <c r="V13" s="688">
        <f>IF(ISNUMBER(D36*AA29),D36*AA29,"missing data")</f>
        <v>95.768000000000001</v>
      </c>
      <c r="W13" s="688">
        <f>IF(ISNUMBER(E36*AA29),E36*AA29,"missing data")</f>
        <v>95.768000000000001</v>
      </c>
      <c r="X13" s="1511">
        <f t="shared" si="0"/>
        <v>0</v>
      </c>
      <c r="Y13" s="1532"/>
      <c r="Z13" s="1533">
        <v>2.4</v>
      </c>
      <c r="AA13" s="1534"/>
      <c r="AB13" s="684"/>
      <c r="AC13" s="728"/>
      <c r="AE13" s="684"/>
      <c r="AF13" s="684"/>
    </row>
    <row r="14" spans="1:32" s="598" customFormat="1" ht="14.25" x14ac:dyDescent="0.2">
      <c r="A14" s="1179">
        <v>1.1000000000000001</v>
      </c>
      <c r="B14" s="1180" t="s">
        <v>433</v>
      </c>
      <c r="C14" s="1181" t="s">
        <v>432</v>
      </c>
      <c r="D14" s="1788">
        <v>1529.7314747727271</v>
      </c>
      <c r="E14" s="1806">
        <f>E15+E16</f>
        <v>1508.2008852272729</v>
      </c>
      <c r="F14" s="648">
        <v>9</v>
      </c>
      <c r="G14" s="648">
        <v>9</v>
      </c>
      <c r="H14" s="775" t="s">
        <v>1112</v>
      </c>
      <c r="I14" s="775" t="s">
        <v>1112</v>
      </c>
      <c r="K14" s="733">
        <f t="shared" ref="K14:L78" si="1">A14</f>
        <v>1.1000000000000001</v>
      </c>
      <c r="L14" s="736" t="str">
        <f t="shared" si="1"/>
        <v>WOOD FUEL (INCLUDING WOOD FOR CHARCOAL)</v>
      </c>
      <c r="M14" s="734" t="s">
        <v>432</v>
      </c>
      <c r="N14" s="1296" t="str">
        <f>IF(D14&lt;(D15+D16),"Error","OK")</f>
        <v>OK</v>
      </c>
      <c r="O14" s="1296" t="str">
        <f>IF(E14&lt;(E15+E16),"Error","OK")</f>
        <v>OK</v>
      </c>
      <c r="T14" s="1514"/>
      <c r="U14" s="681" t="s">
        <v>411</v>
      </c>
      <c r="V14" s="682">
        <f>IF(ISNUMBER(D39),D39,"Missing data")</f>
        <v>2658</v>
      </c>
      <c r="W14" s="682">
        <f>IF(ISNUMBER(E39),E39,"Missing data")</f>
        <v>2683</v>
      </c>
      <c r="X14" s="1511">
        <f t="shared" si="0"/>
        <v>9.4055680963129884E-3</v>
      </c>
      <c r="Y14" s="1535"/>
      <c r="Z14" s="1533">
        <v>1</v>
      </c>
      <c r="AA14" s="1534"/>
      <c r="AC14" s="737"/>
      <c r="AE14" s="689"/>
      <c r="AF14" s="689"/>
    </row>
    <row r="15" spans="1:32" s="598" customFormat="1" ht="14.25" x14ac:dyDescent="0.2">
      <c r="A15" s="1179" t="s">
        <v>317</v>
      </c>
      <c r="B15" s="1183" t="s">
        <v>298</v>
      </c>
      <c r="C15" s="1181" t="s">
        <v>432</v>
      </c>
      <c r="D15" s="1788">
        <v>544.81636227272713</v>
      </c>
      <c r="E15" s="1821">
        <v>542.63312272727273</v>
      </c>
      <c r="F15" s="648">
        <v>9</v>
      </c>
      <c r="G15" s="648">
        <v>9</v>
      </c>
      <c r="H15" s="775" t="s">
        <v>1112</v>
      </c>
      <c r="I15" s="775" t="s">
        <v>1112</v>
      </c>
      <c r="K15" s="733" t="str">
        <f t="shared" si="1"/>
        <v>1.1.C</v>
      </c>
      <c r="L15" s="739" t="str">
        <f t="shared" si="1"/>
        <v>Coniferous</v>
      </c>
      <c r="M15" s="734" t="s">
        <v>432</v>
      </c>
      <c r="N15" s="894"/>
      <c r="O15" s="894"/>
      <c r="T15" s="1514"/>
      <c r="U15" s="681" t="s">
        <v>412</v>
      </c>
      <c r="V15" s="682" t="str">
        <f>IF(ISNUMBER(D43),D43,"Missing data")</f>
        <v>Missing data</v>
      </c>
      <c r="W15" s="682" t="str">
        <f>IF(ISNUMBER(E43),E43,"Missing data")</f>
        <v>Missing data</v>
      </c>
      <c r="X15" s="1511" t="str">
        <f t="shared" si="0"/>
        <v>missing data</v>
      </c>
      <c r="Y15" s="1535"/>
      <c r="Z15" s="1533">
        <v>1</v>
      </c>
      <c r="AA15" s="1536"/>
      <c r="AC15" s="737"/>
      <c r="AE15" s="689"/>
      <c r="AF15" s="689"/>
    </row>
    <row r="16" spans="1:32" s="598" customFormat="1" ht="14.25" x14ac:dyDescent="0.2">
      <c r="A16" s="1179" t="s">
        <v>355</v>
      </c>
      <c r="B16" s="1183" t="s">
        <v>299</v>
      </c>
      <c r="C16" s="1181" t="s">
        <v>432</v>
      </c>
      <c r="D16" s="1787">
        <v>984.91511249999996</v>
      </c>
      <c r="E16" s="1822">
        <v>965.56776250000007</v>
      </c>
      <c r="F16" s="648">
        <v>9</v>
      </c>
      <c r="G16" s="648">
        <v>9</v>
      </c>
      <c r="H16" s="397" t="s">
        <v>1112</v>
      </c>
      <c r="I16" s="397" t="s">
        <v>1112</v>
      </c>
      <c r="K16" s="733" t="str">
        <f t="shared" si="1"/>
        <v>1.1.NC</v>
      </c>
      <c r="L16" s="739" t="str">
        <f t="shared" si="1"/>
        <v>Non-Coniferous</v>
      </c>
      <c r="M16" s="734" t="s">
        <v>432</v>
      </c>
      <c r="N16" s="897"/>
      <c r="O16" s="897"/>
      <c r="T16" s="1514"/>
      <c r="U16" s="681" t="s">
        <v>413</v>
      </c>
      <c r="V16" s="682" t="str">
        <f>IF(ISNUMBER(D48),D48,"Missing data")</f>
        <v>Missing data</v>
      </c>
      <c r="W16" s="682" t="str">
        <f>IF(ISNUMBER(E48),E48,"Missing data")</f>
        <v>Missing data</v>
      </c>
      <c r="X16" s="1511" t="str">
        <f t="shared" si="0"/>
        <v>missing data</v>
      </c>
      <c r="Y16" s="1535"/>
      <c r="Z16" s="1533">
        <v>1</v>
      </c>
      <c r="AA16" s="1536"/>
      <c r="AB16" s="684"/>
      <c r="AC16" s="689"/>
      <c r="AE16" s="737"/>
      <c r="AF16" s="689"/>
    </row>
    <row r="17" spans="1:32" s="598" customFormat="1" ht="14.25" x14ac:dyDescent="0.2">
      <c r="A17" s="1179">
        <v>1.2</v>
      </c>
      <c r="B17" s="1182" t="s">
        <v>434</v>
      </c>
      <c r="C17" s="1181" t="s">
        <v>432</v>
      </c>
      <c r="D17" s="1787">
        <v>11038.698999999999</v>
      </c>
      <c r="E17" s="1787">
        <f>E18+E19</f>
        <v>10241.685999999998</v>
      </c>
      <c r="F17" s="397"/>
      <c r="G17" s="648"/>
      <c r="H17" s="569"/>
      <c r="I17" s="397"/>
      <c r="K17" s="733">
        <f t="shared" si="1"/>
        <v>1.2</v>
      </c>
      <c r="L17" s="736" t="str">
        <f t="shared" si="1"/>
        <v>INDUSTRIAL ROUNDWOOD</v>
      </c>
      <c r="M17" s="734" t="s">
        <v>432</v>
      </c>
      <c r="N17" s="1296" t="str">
        <f>IF(D17&lt;(D18+D19),"Error","OK")</f>
        <v>OK</v>
      </c>
      <c r="O17" s="1296" t="str">
        <f>IF(E17&lt;(E18+E19),"Error","OK")</f>
        <v>OK</v>
      </c>
      <c r="T17" s="1514"/>
      <c r="U17" s="687" t="s">
        <v>414</v>
      </c>
      <c r="V17" s="688">
        <f>IF(ISNUMBER(D52),D52,"missing data")</f>
        <v>277</v>
      </c>
      <c r="W17" s="688">
        <f>IF(ISNUMBER(E52),E52,"missing data")</f>
        <v>291</v>
      </c>
      <c r="X17" s="1511">
        <f t="shared" si="0"/>
        <v>5.0541516245487417E-2</v>
      </c>
      <c r="Y17" s="1535"/>
      <c r="Z17" s="1533">
        <v>1.58</v>
      </c>
      <c r="AA17" s="1534"/>
      <c r="AB17" s="684"/>
      <c r="AC17" s="689"/>
      <c r="AE17" s="689"/>
      <c r="AF17" s="689"/>
    </row>
    <row r="18" spans="1:32" s="598" customFormat="1" ht="14.25" x14ac:dyDescent="0.2">
      <c r="A18" s="1179" t="s">
        <v>318</v>
      </c>
      <c r="B18" s="1184" t="s">
        <v>298</v>
      </c>
      <c r="C18" s="1181" t="s">
        <v>432</v>
      </c>
      <c r="D18" s="1788">
        <v>10735.996999999999</v>
      </c>
      <c r="E18" s="1788">
        <f>E22+E25+E28</f>
        <v>9935.2609999999986</v>
      </c>
      <c r="F18" s="397"/>
      <c r="G18" s="648"/>
      <c r="H18" s="569"/>
      <c r="I18" s="397"/>
      <c r="K18" s="733" t="str">
        <f t="shared" si="1"/>
        <v>1.2.C</v>
      </c>
      <c r="L18" s="739" t="str">
        <f t="shared" si="1"/>
        <v>Coniferous</v>
      </c>
      <c r="M18" s="734" t="s">
        <v>432</v>
      </c>
      <c r="N18" s="1295" t="str">
        <f>IF(D18&lt;(D22+D25+D28),"Error","OK")</f>
        <v>OK</v>
      </c>
      <c r="O18" s="1295" t="str">
        <f>IF(E18&lt;(E22+E25+E28),"Error","OK")</f>
        <v>OK</v>
      </c>
      <c r="T18" s="1514"/>
      <c r="U18" s="687" t="s">
        <v>415</v>
      </c>
      <c r="V18" s="688">
        <f>IF(ISNUMBER(D54),D54,"missing data")</f>
        <v>147</v>
      </c>
      <c r="W18" s="688">
        <f>IF(ISNUMBER(E54),E54,"missing data")</f>
        <v>167</v>
      </c>
      <c r="X18" s="1511">
        <f t="shared" si="0"/>
        <v>0.13605442176870741</v>
      </c>
      <c r="Y18" s="1535"/>
      <c r="Z18" s="1533">
        <v>1.8</v>
      </c>
      <c r="AA18" s="1534"/>
      <c r="AB18" s="689"/>
      <c r="AC18" s="689"/>
      <c r="AE18" s="689"/>
      <c r="AF18" s="689"/>
    </row>
    <row r="19" spans="1:32" s="598" customFormat="1" ht="14.25" x14ac:dyDescent="0.2">
      <c r="A19" s="1179" t="s">
        <v>356</v>
      </c>
      <c r="B19" s="1184" t="s">
        <v>299</v>
      </c>
      <c r="C19" s="1181" t="s">
        <v>432</v>
      </c>
      <c r="D19" s="1340">
        <v>302.702</v>
      </c>
      <c r="E19" s="1788">
        <f>E23+E26+E29</f>
        <v>306.42500000000001</v>
      </c>
      <c r="F19" s="775"/>
      <c r="G19" s="648"/>
      <c r="H19" s="569"/>
      <c r="I19" s="397"/>
      <c r="K19" s="733" t="str">
        <f t="shared" si="1"/>
        <v>1.2.NC</v>
      </c>
      <c r="L19" s="739" t="str">
        <f t="shared" si="1"/>
        <v>Non-Coniferous</v>
      </c>
      <c r="M19" s="734" t="s">
        <v>432</v>
      </c>
      <c r="N19" s="1295" t="str">
        <f>IF(D19&lt;(D23+D26+D29),"Error","OK")</f>
        <v>OK</v>
      </c>
      <c r="O19" s="1295" t="str">
        <f>IF(E19&lt;(E23+E26+E29),"Error","OK")</f>
        <v>OK</v>
      </c>
      <c r="T19" s="1514"/>
      <c r="U19" s="681" t="s">
        <v>416</v>
      </c>
      <c r="V19" s="682">
        <f>IF(ISNUMBER(D59),D59,"missing data")</f>
        <v>833</v>
      </c>
      <c r="W19" s="682">
        <f>IF(ISNUMBER(E59),E59,"missing data")</f>
        <v>826</v>
      </c>
      <c r="X19" s="1511">
        <f t="shared" si="0"/>
        <v>-8.4033613445377853E-3</v>
      </c>
      <c r="Y19" s="1535"/>
      <c r="Z19" s="1533">
        <v>2.5</v>
      </c>
      <c r="AA19" s="1534"/>
      <c r="AB19" s="689"/>
      <c r="AC19" s="689"/>
      <c r="AE19" s="689"/>
      <c r="AF19" s="689"/>
    </row>
    <row r="20" spans="1:32" s="598" customFormat="1" ht="14.25" x14ac:dyDescent="0.2">
      <c r="A20" s="735" t="s">
        <v>9</v>
      </c>
      <c r="B20" s="740" t="s">
        <v>362</v>
      </c>
      <c r="C20" s="734" t="s">
        <v>432</v>
      </c>
      <c r="D20" s="294">
        <v>0</v>
      </c>
      <c r="E20" s="294">
        <v>0</v>
      </c>
      <c r="F20" s="775"/>
      <c r="G20" s="648"/>
      <c r="H20" s="569"/>
      <c r="I20" s="397"/>
      <c r="K20" s="733" t="str">
        <f t="shared" si="1"/>
        <v>1.2.NC.T</v>
      </c>
      <c r="L20" s="741" t="str">
        <f t="shared" si="1"/>
        <v>of which: Tropical</v>
      </c>
      <c r="M20" s="734" t="s">
        <v>432</v>
      </c>
      <c r="N20" s="1295" t="str">
        <f>IF(D20&gt;D19,"Error","OK")</f>
        <v>OK</v>
      </c>
      <c r="O20" s="1295" t="str">
        <f>IF(E20&gt;E19,"Error","OK")</f>
        <v>OK</v>
      </c>
      <c r="T20" s="1514"/>
      <c r="U20" s="687" t="s">
        <v>417</v>
      </c>
      <c r="V20" s="688">
        <f>IF(ISNUMBER(D60),D60,"missing data")</f>
        <v>150</v>
      </c>
      <c r="W20" s="688">
        <f>IF(ISNUMBER(E60),E60,"missing data")</f>
        <v>157</v>
      </c>
      <c r="X20" s="1511">
        <f t="shared" si="0"/>
        <v>4.6666666666666634E-2</v>
      </c>
      <c r="Y20" s="1532"/>
      <c r="Z20" s="1533">
        <v>4.9000000000000004</v>
      </c>
      <c r="AA20" s="1537"/>
      <c r="AB20" s="689"/>
      <c r="AC20" s="689"/>
      <c r="AD20" s="689"/>
      <c r="AE20" s="689"/>
      <c r="AF20" s="689"/>
    </row>
    <row r="21" spans="1:32" s="598" customFormat="1" ht="14.25" x14ac:dyDescent="0.2">
      <c r="A21" s="735" t="s">
        <v>314</v>
      </c>
      <c r="B21" s="739" t="s">
        <v>339</v>
      </c>
      <c r="C21" s="734" t="s">
        <v>432</v>
      </c>
      <c r="D21" s="294">
        <v>6012.3225000000002</v>
      </c>
      <c r="E21" s="294">
        <f>E22+E23</f>
        <v>5457.8640000000005</v>
      </c>
      <c r="F21" s="775"/>
      <c r="G21" s="648"/>
      <c r="H21" s="569"/>
      <c r="I21" s="397"/>
      <c r="K21" s="733" t="str">
        <f t="shared" si="1"/>
        <v>1.2.1</v>
      </c>
      <c r="L21" s="739" t="str">
        <f t="shared" si="1"/>
        <v>SAWLOGS AND VENEER LOGS</v>
      </c>
      <c r="M21" s="734" t="s">
        <v>432</v>
      </c>
      <c r="N21" s="1295" t="str">
        <f>IF(D21&lt;(D22+D23),"Error","OK")</f>
        <v>OK</v>
      </c>
      <c r="O21" s="1295" t="str">
        <f>IF(E21&lt;(E22+E23),"Error","OK")</f>
        <v>OK</v>
      </c>
      <c r="T21" s="1515"/>
      <c r="U21" s="690" t="s">
        <v>418</v>
      </c>
      <c r="V21" s="691">
        <f>IF(ISNUMBER(D64),D64,"missing data")</f>
        <v>0</v>
      </c>
      <c r="W21" s="691">
        <f>IF(ISNUMBER(E64),E64,"missing data")</f>
        <v>0</v>
      </c>
      <c r="X21" s="1512" t="str">
        <f t="shared" si="0"/>
        <v>missing data</v>
      </c>
      <c r="Y21" s="1532"/>
      <c r="Z21" s="1533">
        <v>5.7</v>
      </c>
      <c r="AA21" s="1537"/>
      <c r="AB21" s="689"/>
      <c r="AD21" s="689"/>
      <c r="AE21" s="689"/>
      <c r="AF21" s="689"/>
    </row>
    <row r="22" spans="1:32" s="598" customFormat="1" ht="14.25" x14ac:dyDescent="0.2">
      <c r="A22" s="735" t="s">
        <v>315</v>
      </c>
      <c r="B22" s="741" t="s">
        <v>298</v>
      </c>
      <c r="C22" s="734" t="s">
        <v>432</v>
      </c>
      <c r="D22" s="294">
        <v>6011.0614999999998</v>
      </c>
      <c r="E22" s="294">
        <v>5455.5630000000001</v>
      </c>
      <c r="F22" s="775"/>
      <c r="G22" s="648"/>
      <c r="H22" s="569"/>
      <c r="I22" s="397"/>
      <c r="K22" s="733" t="str">
        <f t="shared" si="1"/>
        <v>1.2.1.C</v>
      </c>
      <c r="L22" s="741" t="str">
        <f t="shared" si="1"/>
        <v>Coniferous</v>
      </c>
      <c r="M22" s="734" t="s">
        <v>432</v>
      </c>
      <c r="N22" s="894"/>
      <c r="O22" s="894"/>
      <c r="T22" s="1516" t="s">
        <v>419</v>
      </c>
      <c r="U22" s="692" t="s">
        <v>409</v>
      </c>
      <c r="V22" s="693" t="str">
        <f>IF(ISNUMBER(V$14*$Z14+V$15*$Z15+V$16*$Z16+V$19*$Z19+V$20*$Z20+V$21*$Z21+V$13*$Z13+V$17*$Z17+V$18*$Z18),V$14*$Z14+V$15*$Z15+V$16*$Z16+V$19*$Z19+V$20*$Z20+V$21*$Z21+V$13*$Z13+V$17*$Z17+V$18*$Z18,"missing data")</f>
        <v>missing data</v>
      </c>
      <c r="W22" s="693" t="str">
        <f>IF(ISNUMBER(W$14*$Z14+W$15*$Z15+W$16*$Z16+W$19*$Z19+W$20*$Z20+W$21*$Z21+W$13*$Z13+W$17*$Z17+W$18*$Z18),W$14*$Z14+W$15*$Z15+W$16*$Z16+W$19*$Z19+W$20*$Z20+W$21*$Z21+W$13*$Z13+W$17*$Z17+W$18*$Z18,"missing data")</f>
        <v>missing data</v>
      </c>
      <c r="X22" s="1517" t="str">
        <f t="shared" si="0"/>
        <v>missing data</v>
      </c>
      <c r="Y22" s="1538"/>
      <c r="Z22" s="1539"/>
      <c r="AA22" s="1540"/>
      <c r="AB22" s="689"/>
      <c r="AC22" s="689"/>
      <c r="AD22" s="689"/>
      <c r="AE22" s="689"/>
      <c r="AF22" s="689"/>
    </row>
    <row r="23" spans="1:32" s="598" customFormat="1" ht="14.25" x14ac:dyDescent="0.15">
      <c r="A23" s="735" t="s">
        <v>357</v>
      </c>
      <c r="B23" s="742" t="s">
        <v>299</v>
      </c>
      <c r="C23" s="734" t="s">
        <v>432</v>
      </c>
      <c r="D23" s="294">
        <v>1.2609999999999999</v>
      </c>
      <c r="E23" s="294">
        <v>2.3010000000000002</v>
      </c>
      <c r="F23" s="775"/>
      <c r="G23" s="648"/>
      <c r="H23" s="569"/>
      <c r="I23" s="397"/>
      <c r="K23" s="733" t="str">
        <f t="shared" si="1"/>
        <v>1.2.1.NC</v>
      </c>
      <c r="L23" s="741" t="str">
        <f t="shared" si="1"/>
        <v>Non-Coniferous</v>
      </c>
      <c r="M23" s="734" t="s">
        <v>432</v>
      </c>
      <c r="N23" s="894"/>
      <c r="O23" s="894"/>
      <c r="T23" s="1518"/>
      <c r="U23" s="694" t="s">
        <v>420</v>
      </c>
      <c r="V23" s="695" t="str">
        <f>IF(ISNUMBER(V11*AA31+V12-V22),V11*AA31+V12-V22,"missing data")</f>
        <v>missing data</v>
      </c>
      <c r="W23" s="695" t="str">
        <f>IF(ISNUMBER(W11*AA31+W12-W22),W11*AA31+W12-W22,"missing data")</f>
        <v>missing data</v>
      </c>
      <c r="X23" s="1519" t="str">
        <f t="shared" si="0"/>
        <v>missing data</v>
      </c>
      <c r="Y23" s="696" t="s">
        <v>421</v>
      </c>
      <c r="AA23" s="689"/>
      <c r="AC23" s="689"/>
      <c r="AD23" s="689"/>
      <c r="AE23" s="689"/>
      <c r="AF23" s="689"/>
    </row>
    <row r="24" spans="1:32" s="598" customFormat="1" ht="28.5" customHeight="1" x14ac:dyDescent="0.15">
      <c r="A24" s="735" t="s">
        <v>319</v>
      </c>
      <c r="B24" s="1270" t="s">
        <v>783</v>
      </c>
      <c r="C24" s="734" t="s">
        <v>432</v>
      </c>
      <c r="D24" s="294">
        <v>4938.5694999999996</v>
      </c>
      <c r="E24" s="294">
        <f>E25+E26</f>
        <v>4703.1120000000001</v>
      </c>
      <c r="F24" s="775"/>
      <c r="G24" s="648"/>
      <c r="H24" s="569"/>
      <c r="I24" s="397"/>
      <c r="K24" s="733" t="str">
        <f t="shared" si="1"/>
        <v>1.2.2</v>
      </c>
      <c r="L24" s="739" t="str">
        <f t="shared" si="1"/>
        <v>PULPWOOD, ROUND AND SPLIT (INCLUDING WOOD FOR PARTICLE BOARD, OSB AND FIBREBOARD)</v>
      </c>
      <c r="M24" s="734" t="s">
        <v>432</v>
      </c>
      <c r="N24" s="1295" t="str">
        <f>IF(D24&lt;(D25+D26),"Error","OK")</f>
        <v>OK</v>
      </c>
      <c r="O24" s="1295" t="str">
        <f>IF(E24&lt;(E25+E26),"Error","OK")</f>
        <v>OK</v>
      </c>
      <c r="T24" s="1520"/>
      <c r="U24" s="1521" t="s">
        <v>422</v>
      </c>
      <c r="V24" s="1522" t="str">
        <f>IF(ISNUMBER(1-V22/V11),1-V22/V11,"missing data")</f>
        <v>missing data</v>
      </c>
      <c r="W24" s="1522" t="str">
        <f>IF(ISNUMBER(1-W22/W11),1-W22/W11,"missing data")</f>
        <v>missing data</v>
      </c>
      <c r="X24" s="1523"/>
      <c r="Y24" s="696" t="s">
        <v>423</v>
      </c>
      <c r="AA24" s="689"/>
      <c r="AB24" s="689"/>
      <c r="AC24" s="689"/>
      <c r="AD24" s="689"/>
      <c r="AE24" s="689"/>
      <c r="AF24" s="689"/>
    </row>
    <row r="25" spans="1:32" s="598" customFormat="1" ht="14.25" x14ac:dyDescent="0.15">
      <c r="A25" s="735" t="s">
        <v>320</v>
      </c>
      <c r="B25" s="741" t="s">
        <v>298</v>
      </c>
      <c r="C25" s="734" t="s">
        <v>432</v>
      </c>
      <c r="D25" s="294">
        <v>4637.1284999999998</v>
      </c>
      <c r="E25" s="294">
        <v>4398.9880000000003</v>
      </c>
      <c r="F25" s="775"/>
      <c r="G25" s="648"/>
      <c r="H25" s="569"/>
      <c r="I25" s="397"/>
      <c r="K25" s="733" t="str">
        <f t="shared" si="1"/>
        <v>1.2.2.C</v>
      </c>
      <c r="L25" s="741" t="str">
        <f t="shared" si="1"/>
        <v>Coniferous</v>
      </c>
      <c r="M25" s="734" t="s">
        <v>432</v>
      </c>
      <c r="N25" s="894"/>
      <c r="O25" s="894"/>
      <c r="T25" s="680"/>
      <c r="Y25" s="696" t="s">
        <v>424</v>
      </c>
      <c r="AA25" s="689"/>
      <c r="AB25" s="689"/>
      <c r="AC25" s="689"/>
      <c r="AD25" s="689"/>
      <c r="AE25" s="689"/>
      <c r="AF25" s="689"/>
    </row>
    <row r="26" spans="1:32" s="598" customFormat="1" ht="14.25" x14ac:dyDescent="0.2">
      <c r="A26" s="735" t="s">
        <v>358</v>
      </c>
      <c r="B26" s="742" t="s">
        <v>299</v>
      </c>
      <c r="C26" s="734" t="s">
        <v>432</v>
      </c>
      <c r="D26" s="294">
        <v>301.44099999999997</v>
      </c>
      <c r="E26" s="294">
        <v>304.12400000000002</v>
      </c>
      <c r="F26" s="775"/>
      <c r="G26" s="648"/>
      <c r="H26" s="569"/>
      <c r="I26" s="397"/>
      <c r="K26" s="733" t="str">
        <f t="shared" si="1"/>
        <v>1.2.2.NC</v>
      </c>
      <c r="L26" s="741" t="str">
        <f t="shared" si="1"/>
        <v>Non-Coniferous</v>
      </c>
      <c r="M26" s="734" t="s">
        <v>432</v>
      </c>
      <c r="N26" s="894"/>
      <c r="O26" s="894"/>
      <c r="T26" s="697"/>
      <c r="Y26" s="698"/>
      <c r="Z26" s="689"/>
      <c r="AA26" s="689"/>
      <c r="AB26" s="689"/>
      <c r="AC26" s="689"/>
      <c r="AD26" s="689"/>
      <c r="AE26" s="689"/>
      <c r="AF26" s="689"/>
    </row>
    <row r="27" spans="1:32" s="598" customFormat="1" ht="14.25" x14ac:dyDescent="0.2">
      <c r="A27" s="735" t="s">
        <v>321</v>
      </c>
      <c r="B27" s="739" t="s">
        <v>326</v>
      </c>
      <c r="C27" s="734" t="s">
        <v>432</v>
      </c>
      <c r="D27" s="294">
        <v>87.807000000000002</v>
      </c>
      <c r="E27" s="294">
        <v>80.709999999999994</v>
      </c>
      <c r="F27" s="775"/>
      <c r="G27" s="648"/>
      <c r="H27" s="569"/>
      <c r="I27" s="397"/>
      <c r="K27" s="733" t="str">
        <f t="shared" si="1"/>
        <v>1.2.3</v>
      </c>
      <c r="L27" s="739" t="str">
        <f t="shared" si="1"/>
        <v>OTHER INDUSTRIAL ROUNDWOOD</v>
      </c>
      <c r="M27" s="734" t="s">
        <v>432</v>
      </c>
      <c r="N27" s="1295" t="str">
        <f>IF(D27&lt;(D28+D29),"Error","OK")</f>
        <v>OK</v>
      </c>
      <c r="O27" s="1295" t="str">
        <f>IF(E27&lt;(E28+E29),"Error","OK")</f>
        <v>OK</v>
      </c>
      <c r="T27" s="697"/>
      <c r="Y27" s="698"/>
      <c r="Z27" s="689"/>
      <c r="AA27" s="689"/>
      <c r="AB27" s="689"/>
      <c r="AC27" s="685"/>
      <c r="AD27" s="689"/>
      <c r="AE27" s="689"/>
      <c r="AF27" s="689"/>
    </row>
    <row r="28" spans="1:32" s="598" customFormat="1" ht="14.25" x14ac:dyDescent="0.15">
      <c r="A28" s="735" t="s">
        <v>322</v>
      </c>
      <c r="B28" s="741" t="s">
        <v>298</v>
      </c>
      <c r="C28" s="734" t="s">
        <v>432</v>
      </c>
      <c r="D28" s="294">
        <v>87.807000000000002</v>
      </c>
      <c r="E28" s="294">
        <v>80.709999999999994</v>
      </c>
      <c r="F28" s="775"/>
      <c r="G28" s="648"/>
      <c r="H28" s="569"/>
      <c r="I28" s="397"/>
      <c r="K28" s="733" t="str">
        <f t="shared" si="1"/>
        <v>1.2.3.C</v>
      </c>
      <c r="L28" s="741" t="str">
        <f t="shared" si="1"/>
        <v>Coniferous</v>
      </c>
      <c r="M28" s="734" t="s">
        <v>432</v>
      </c>
      <c r="N28" s="894"/>
      <c r="O28" s="894"/>
      <c r="T28" s="697"/>
      <c r="Y28" s="686"/>
      <c r="Z28" s="699" t="s">
        <v>425</v>
      </c>
      <c r="AA28" s="700">
        <v>0.35</v>
      </c>
      <c r="AB28" s="689"/>
      <c r="AC28" s="743"/>
      <c r="AD28" s="689"/>
      <c r="AE28" s="689"/>
      <c r="AF28" s="689"/>
    </row>
    <row r="29" spans="1:32" s="598" customFormat="1" ht="14.25" x14ac:dyDescent="0.15">
      <c r="A29" s="735" t="s">
        <v>359</v>
      </c>
      <c r="B29" s="742" t="s">
        <v>299</v>
      </c>
      <c r="C29" s="734" t="s">
        <v>432</v>
      </c>
      <c r="D29" s="294">
        <v>0</v>
      </c>
      <c r="E29" s="294">
        <v>0</v>
      </c>
      <c r="F29" s="397"/>
      <c r="G29" s="648"/>
      <c r="H29" s="569"/>
      <c r="I29" s="397"/>
      <c r="K29" s="733" t="str">
        <f t="shared" si="1"/>
        <v>1.2.3.NC</v>
      </c>
      <c r="L29" s="742" t="str">
        <f t="shared" si="1"/>
        <v>Non-Coniferous</v>
      </c>
      <c r="M29" s="734" t="s">
        <v>432</v>
      </c>
      <c r="N29" s="897"/>
      <c r="O29" s="897"/>
      <c r="T29" s="697"/>
      <c r="U29" s="701"/>
      <c r="V29" s="686"/>
      <c r="W29" s="686"/>
      <c r="X29" s="686"/>
      <c r="Y29" s="686"/>
      <c r="Z29" s="685" t="s">
        <v>426</v>
      </c>
      <c r="AA29" s="700">
        <v>1</v>
      </c>
      <c r="AB29" s="689"/>
      <c r="AC29" s="689"/>
      <c r="AD29" s="689"/>
      <c r="AE29" s="689"/>
      <c r="AF29" s="689"/>
    </row>
    <row r="30" spans="1:32" s="385" customFormat="1" ht="12.75" customHeight="1" x14ac:dyDescent="0.15">
      <c r="A30" s="1884" t="s">
        <v>312</v>
      </c>
      <c r="B30" s="1885"/>
      <c r="C30" s="1885"/>
      <c r="D30" s="1885"/>
      <c r="E30" s="1886"/>
      <c r="F30" s="397"/>
      <c r="G30" s="648"/>
      <c r="H30" s="569"/>
      <c r="I30" s="397"/>
      <c r="K30" s="744" t="s">
        <v>295</v>
      </c>
      <c r="L30" s="51" t="str">
        <f>A30</f>
        <v xml:space="preserve">  PRODUCTION</v>
      </c>
      <c r="M30" s="52" t="s">
        <v>295</v>
      </c>
      <c r="N30" s="1300"/>
      <c r="O30" s="1300"/>
      <c r="T30" s="689"/>
      <c r="U30" s="598"/>
      <c r="V30" s="598"/>
      <c r="W30" s="598"/>
      <c r="X30" s="598"/>
      <c r="Y30" s="689"/>
      <c r="Z30" s="685" t="s">
        <v>427</v>
      </c>
      <c r="AA30" s="702">
        <v>0.98499999999999999</v>
      </c>
      <c r="AB30" s="689"/>
      <c r="AC30" s="689"/>
      <c r="AD30" s="689"/>
      <c r="AE30" s="689"/>
      <c r="AF30" s="684"/>
    </row>
    <row r="31" spans="1:32" s="598" customFormat="1" x14ac:dyDescent="0.15">
      <c r="A31" s="745">
        <v>2</v>
      </c>
      <c r="B31" s="746" t="s">
        <v>327</v>
      </c>
      <c r="C31" s="747" t="s">
        <v>884</v>
      </c>
      <c r="D31" s="1339"/>
      <c r="E31" s="1339"/>
      <c r="F31" s="775"/>
      <c r="G31" s="890"/>
      <c r="H31" s="1417"/>
      <c r="I31" s="775"/>
      <c r="K31" s="733">
        <f t="shared" si="1"/>
        <v>2</v>
      </c>
      <c r="L31" s="733" t="str">
        <f t="shared" si="1"/>
        <v>WOOD CHARCOAL</v>
      </c>
      <c r="M31" s="33" t="s">
        <v>884</v>
      </c>
      <c r="N31" s="894"/>
      <c r="O31" s="894"/>
      <c r="T31" s="689"/>
    </row>
    <row r="32" spans="1:32" s="598" customFormat="1" ht="14.25" x14ac:dyDescent="0.15">
      <c r="A32" s="729">
        <v>3</v>
      </c>
      <c r="B32" s="730" t="s">
        <v>436</v>
      </c>
      <c r="C32" s="731" t="s">
        <v>15</v>
      </c>
      <c r="D32" s="1789">
        <f>D33+D34</f>
        <v>2404.9290000000001</v>
      </c>
      <c r="E32" s="1789">
        <f>E33+E34</f>
        <v>2183.1455999999998</v>
      </c>
      <c r="F32" s="397"/>
      <c r="G32" s="648"/>
      <c r="H32" s="569"/>
      <c r="I32" s="397"/>
      <c r="K32" s="733">
        <f t="shared" si="1"/>
        <v>3</v>
      </c>
      <c r="L32" s="748" t="str">
        <f t="shared" si="1"/>
        <v>WOOD CHIPS, PARTICLES AND RESIDUES</v>
      </c>
      <c r="M32" s="734" t="s">
        <v>15</v>
      </c>
      <c r="N32" s="1296" t="str">
        <f>IF(D32&lt;(D33+D34),"Error","OK")</f>
        <v>OK</v>
      </c>
      <c r="O32" s="1296" t="str">
        <f>IF(E32&lt;(E33+E34),"Error","OK")</f>
        <v>OK</v>
      </c>
    </row>
    <row r="33" spans="1:15" s="598" customFormat="1" ht="14.25" x14ac:dyDescent="0.15">
      <c r="A33" s="1179" t="s">
        <v>363</v>
      </c>
      <c r="B33" s="1185" t="s">
        <v>437</v>
      </c>
      <c r="C33" s="1181" t="s">
        <v>15</v>
      </c>
      <c r="D33" s="1788">
        <v>1563.2038500000001</v>
      </c>
      <c r="E33" s="1788">
        <v>1419.0446399999998</v>
      </c>
      <c r="F33" s="397">
        <v>9</v>
      </c>
      <c r="G33" s="397">
        <v>9</v>
      </c>
      <c r="H33" s="397" t="s">
        <v>1112</v>
      </c>
      <c r="I33" s="397" t="s">
        <v>1112</v>
      </c>
      <c r="K33" s="733" t="str">
        <f>A33</f>
        <v>3.1</v>
      </c>
      <c r="L33" s="749" t="str">
        <f t="shared" si="1"/>
        <v>WOOD CHIPS AND PARTICLES</v>
      </c>
      <c r="M33" s="734" t="s">
        <v>15</v>
      </c>
      <c r="N33" s="894"/>
      <c r="O33" s="894"/>
    </row>
    <row r="34" spans="1:15" s="598" customFormat="1" ht="14.25" x14ac:dyDescent="0.15">
      <c r="A34" s="735" t="s">
        <v>364</v>
      </c>
      <c r="B34" s="749" t="s">
        <v>438</v>
      </c>
      <c r="C34" s="734" t="s">
        <v>15</v>
      </c>
      <c r="D34" s="294">
        <v>841.7251500000001</v>
      </c>
      <c r="E34" s="294">
        <v>764.10095999999999</v>
      </c>
      <c r="F34" s="397">
        <v>9</v>
      </c>
      <c r="G34" s="397">
        <v>9</v>
      </c>
      <c r="H34" s="397" t="s">
        <v>1112</v>
      </c>
      <c r="I34" s="397" t="s">
        <v>1112</v>
      </c>
      <c r="K34" s="733" t="str">
        <f>A34</f>
        <v>3.2</v>
      </c>
      <c r="L34" s="749" t="str">
        <f t="shared" si="1"/>
        <v>WOOD RESIDUES (INCLUDING WOOD FOR AGGLOMERATES)</v>
      </c>
      <c r="M34" s="734" t="s">
        <v>15</v>
      </c>
      <c r="N34" s="897"/>
      <c r="O34" s="897"/>
    </row>
    <row r="35" spans="1:15" s="598" customFormat="1" x14ac:dyDescent="0.15">
      <c r="A35" s="1186">
        <v>4</v>
      </c>
      <c r="B35" s="1187" t="s">
        <v>439</v>
      </c>
      <c r="C35" s="1188" t="s">
        <v>884</v>
      </c>
      <c r="D35" s="294">
        <v>756</v>
      </c>
      <c r="E35" s="294">
        <v>749</v>
      </c>
      <c r="F35" s="397">
        <v>5</v>
      </c>
      <c r="G35" s="648">
        <v>5</v>
      </c>
      <c r="H35" s="569" t="s">
        <v>1124</v>
      </c>
      <c r="I35" s="397" t="s">
        <v>1124</v>
      </c>
      <c r="K35" s="733">
        <f t="shared" ref="K35" si="2">A35</f>
        <v>4</v>
      </c>
      <c r="L35" s="748" t="str">
        <f t="shared" si="1"/>
        <v>RECOVERED POST-CONSUMER WOOD</v>
      </c>
      <c r="M35" s="734" t="s">
        <v>884</v>
      </c>
      <c r="N35" s="1296"/>
      <c r="O35" s="1296"/>
    </row>
    <row r="36" spans="1:15" s="598" customFormat="1" x14ac:dyDescent="0.15">
      <c r="A36" s="729" t="s">
        <v>440</v>
      </c>
      <c r="B36" s="730" t="s">
        <v>365</v>
      </c>
      <c r="C36" s="731" t="s">
        <v>884</v>
      </c>
      <c r="D36" s="1788">
        <v>95.768000000000001</v>
      </c>
      <c r="E36" s="1788">
        <v>95.768000000000001</v>
      </c>
      <c r="F36" s="397">
        <v>5</v>
      </c>
      <c r="G36" s="648">
        <v>5</v>
      </c>
      <c r="H36" s="569" t="s">
        <v>1124</v>
      </c>
      <c r="I36" s="397" t="s">
        <v>1124</v>
      </c>
      <c r="K36" s="733" t="str">
        <f t="shared" si="1"/>
        <v>5</v>
      </c>
      <c r="L36" s="748" t="str">
        <f t="shared" si="1"/>
        <v>WOOD PELLETS AND OTHER AGGLOMERATES</v>
      </c>
      <c r="M36" s="734" t="s">
        <v>884</v>
      </c>
      <c r="N36" s="1296" t="str">
        <f>IF(D36&lt;(D37+D38),"Error","OK")</f>
        <v>OK</v>
      </c>
      <c r="O36" s="1296" t="str">
        <f>IF(E36&lt;(E37+E38),"Error","OK")</f>
        <v>OK</v>
      </c>
    </row>
    <row r="37" spans="1:15" s="598" customFormat="1" x14ac:dyDescent="0.15">
      <c r="A37" s="735" t="s">
        <v>441</v>
      </c>
      <c r="B37" s="749" t="s">
        <v>442</v>
      </c>
      <c r="C37" s="734" t="s">
        <v>884</v>
      </c>
      <c r="D37" s="294">
        <v>57.368000000000002</v>
      </c>
      <c r="E37" s="294">
        <v>57.368000000000002</v>
      </c>
      <c r="F37" s="648">
        <v>5</v>
      </c>
      <c r="G37" s="648">
        <v>5</v>
      </c>
      <c r="H37" s="569" t="s">
        <v>1124</v>
      </c>
      <c r="I37" s="397" t="s">
        <v>1124</v>
      </c>
      <c r="K37" s="733" t="str">
        <f t="shared" si="1"/>
        <v>5.1</v>
      </c>
      <c r="L37" s="749" t="str">
        <f>B37</f>
        <v>WOOD PELLETS</v>
      </c>
      <c r="M37" s="734" t="s">
        <v>884</v>
      </c>
      <c r="N37" s="894"/>
      <c r="O37" s="894"/>
    </row>
    <row r="38" spans="1:15" s="598" customFormat="1" x14ac:dyDescent="0.15">
      <c r="A38" s="735" t="s">
        <v>443</v>
      </c>
      <c r="B38" s="749" t="s">
        <v>444</v>
      </c>
      <c r="C38" s="734" t="s">
        <v>884</v>
      </c>
      <c r="D38" s="294">
        <v>38.4</v>
      </c>
      <c r="E38" s="294">
        <v>38.4</v>
      </c>
      <c r="F38" s="648">
        <v>5</v>
      </c>
      <c r="G38" s="648">
        <v>5</v>
      </c>
      <c r="H38" s="569" t="s">
        <v>1124</v>
      </c>
      <c r="I38" s="397" t="s">
        <v>1124</v>
      </c>
      <c r="K38" s="733" t="str">
        <f t="shared" si="1"/>
        <v>5.2</v>
      </c>
      <c r="L38" s="749" t="str">
        <f>B38</f>
        <v>OTHER AGGLOMERATES</v>
      </c>
      <c r="M38" s="734" t="s">
        <v>884</v>
      </c>
      <c r="N38" s="897"/>
      <c r="O38" s="897"/>
    </row>
    <row r="39" spans="1:15" s="598" customFormat="1" ht="14.25" x14ac:dyDescent="0.15">
      <c r="A39" s="750" t="s">
        <v>445</v>
      </c>
      <c r="B39" s="751" t="s">
        <v>446</v>
      </c>
      <c r="C39" s="731" t="s">
        <v>15</v>
      </c>
      <c r="D39" s="1788">
        <v>2658</v>
      </c>
      <c r="E39" s="1788">
        <v>2683</v>
      </c>
      <c r="F39" s="397"/>
      <c r="G39" s="648"/>
      <c r="H39" s="569"/>
      <c r="I39" s="397"/>
      <c r="K39" s="733" t="str">
        <f t="shared" si="1"/>
        <v>6</v>
      </c>
      <c r="L39" s="732" t="str">
        <f t="shared" si="1"/>
        <v>SAWNWOOD (INCLUDING SLEEPERS)</v>
      </c>
      <c r="M39" s="734" t="s">
        <v>15</v>
      </c>
      <c r="N39" s="1296" t="str">
        <f>IF(D39&lt;(D40+D41),"Error","OK")</f>
        <v>OK</v>
      </c>
      <c r="O39" s="1296" t="str">
        <f>IF(E39&lt;(E40+E41),"Error","OK")</f>
        <v>OK</v>
      </c>
    </row>
    <row r="40" spans="1:15" s="598" customFormat="1" ht="14.25" x14ac:dyDescent="0.15">
      <c r="A40" s="1178" t="s">
        <v>447</v>
      </c>
      <c r="B40" s="1185" t="s">
        <v>298</v>
      </c>
      <c r="C40" s="1181" t="s">
        <v>15</v>
      </c>
      <c r="D40" s="1788">
        <v>2658</v>
      </c>
      <c r="E40" s="1788">
        <v>2683</v>
      </c>
      <c r="F40" s="397"/>
      <c r="G40" s="648"/>
      <c r="H40" s="569"/>
      <c r="I40" s="397"/>
      <c r="K40" s="733" t="str">
        <f t="shared" si="1"/>
        <v>6.C</v>
      </c>
      <c r="L40" s="749" t="str">
        <f t="shared" si="1"/>
        <v>Coniferous</v>
      </c>
      <c r="M40" s="734" t="s">
        <v>15</v>
      </c>
      <c r="N40" s="894"/>
      <c r="O40" s="894"/>
    </row>
    <row r="41" spans="1:15" s="598" customFormat="1" ht="14.25" x14ac:dyDescent="0.15">
      <c r="A41" s="1178" t="s">
        <v>448</v>
      </c>
      <c r="B41" s="1185" t="s">
        <v>299</v>
      </c>
      <c r="C41" s="1181" t="s">
        <v>15</v>
      </c>
      <c r="D41" s="1788">
        <v>0</v>
      </c>
      <c r="E41" s="1788">
        <v>0</v>
      </c>
      <c r="F41" s="397"/>
      <c r="G41" s="648"/>
      <c r="H41" s="569"/>
      <c r="I41" s="397"/>
      <c r="K41" s="733" t="str">
        <f t="shared" si="1"/>
        <v>6.NC</v>
      </c>
      <c r="L41" s="749" t="str">
        <f t="shared" si="1"/>
        <v>Non-Coniferous</v>
      </c>
      <c r="M41" s="734" t="s">
        <v>15</v>
      </c>
      <c r="N41" s="894"/>
      <c r="O41" s="894"/>
    </row>
    <row r="42" spans="1:15" s="598" customFormat="1" ht="14.25" x14ac:dyDescent="0.15">
      <c r="A42" s="1179" t="s">
        <v>449</v>
      </c>
      <c r="B42" s="1184" t="s">
        <v>362</v>
      </c>
      <c r="C42" s="1181" t="s">
        <v>15</v>
      </c>
      <c r="D42" s="1788">
        <v>0</v>
      </c>
      <c r="E42" s="1788">
        <v>0</v>
      </c>
      <c r="F42" s="397"/>
      <c r="G42" s="648"/>
      <c r="H42" s="569"/>
      <c r="I42" s="397"/>
      <c r="K42" s="733" t="str">
        <f t="shared" si="1"/>
        <v>6.NC.T</v>
      </c>
      <c r="L42" s="739" t="str">
        <f t="shared" si="1"/>
        <v>of which: Tropical</v>
      </c>
      <c r="M42" s="734" t="s">
        <v>15</v>
      </c>
      <c r="N42" s="1295" t="str">
        <f>IF(D42&gt;D41,"Error","OK")</f>
        <v>OK</v>
      </c>
      <c r="O42" s="1295" t="str">
        <f>IF(E42&gt;E41,"Error","OK")</f>
        <v>OK</v>
      </c>
    </row>
    <row r="43" spans="1:15" s="598" customFormat="1" ht="14.25" x14ac:dyDescent="0.15">
      <c r="A43" s="750" t="s">
        <v>450</v>
      </c>
      <c r="B43" s="751" t="s">
        <v>328</v>
      </c>
      <c r="C43" s="731" t="s">
        <v>15</v>
      </c>
      <c r="D43" s="1339"/>
      <c r="E43" s="1339"/>
      <c r="F43" s="397"/>
      <c r="G43" s="648"/>
      <c r="H43" s="569"/>
      <c r="I43" s="397"/>
      <c r="K43" s="733" t="str">
        <f t="shared" si="1"/>
        <v>7</v>
      </c>
      <c r="L43" s="732" t="str">
        <f t="shared" si="1"/>
        <v>VENEER SHEETS</v>
      </c>
      <c r="M43" s="734" t="s">
        <v>15</v>
      </c>
      <c r="N43" s="1296" t="str">
        <f>IF(D43&lt;(D44+D45),"Error","OK")</f>
        <v>OK</v>
      </c>
      <c r="O43" s="1296" t="str">
        <f>IF(E43&lt;(E44+E45),"Error","OK")</f>
        <v>OK</v>
      </c>
    </row>
    <row r="44" spans="1:15" s="598" customFormat="1" ht="14.25" x14ac:dyDescent="0.15">
      <c r="A44" s="752" t="s">
        <v>451</v>
      </c>
      <c r="B44" s="749" t="s">
        <v>298</v>
      </c>
      <c r="C44" s="734" t="s">
        <v>15</v>
      </c>
      <c r="D44" s="1341"/>
      <c r="E44" s="1341"/>
      <c r="F44" s="397"/>
      <c r="G44" s="648"/>
      <c r="H44" s="569"/>
      <c r="I44" s="397"/>
      <c r="K44" s="733" t="str">
        <f t="shared" si="1"/>
        <v>7.C</v>
      </c>
      <c r="L44" s="739" t="str">
        <f t="shared" si="1"/>
        <v>Coniferous</v>
      </c>
      <c r="M44" s="734" t="s">
        <v>15</v>
      </c>
      <c r="N44" s="894"/>
      <c r="O44" s="894"/>
    </row>
    <row r="45" spans="1:15" s="598" customFormat="1" ht="14.25" x14ac:dyDescent="0.15">
      <c r="A45" s="752" t="s">
        <v>452</v>
      </c>
      <c r="B45" s="749" t="s">
        <v>299</v>
      </c>
      <c r="C45" s="734" t="s">
        <v>15</v>
      </c>
      <c r="D45" s="1341"/>
      <c r="E45" s="1341"/>
      <c r="F45" s="397"/>
      <c r="G45" s="648"/>
      <c r="H45" s="569"/>
      <c r="I45" s="397"/>
      <c r="K45" s="733" t="str">
        <f t="shared" si="1"/>
        <v>7.NC</v>
      </c>
      <c r="L45" s="739" t="str">
        <f t="shared" si="1"/>
        <v>Non-Coniferous</v>
      </c>
      <c r="M45" s="734" t="s">
        <v>15</v>
      </c>
      <c r="N45" s="894"/>
      <c r="O45" s="894"/>
    </row>
    <row r="46" spans="1:15" s="598" customFormat="1" ht="14.25" x14ac:dyDescent="0.15">
      <c r="A46" s="753" t="s">
        <v>453</v>
      </c>
      <c r="B46" s="754" t="s">
        <v>362</v>
      </c>
      <c r="C46" s="734" t="s">
        <v>15</v>
      </c>
      <c r="D46" s="1341"/>
      <c r="E46" s="1341"/>
      <c r="F46" s="397"/>
      <c r="G46" s="648"/>
      <c r="H46" s="569"/>
      <c r="I46" s="397"/>
      <c r="K46" s="733" t="str">
        <f t="shared" si="1"/>
        <v>7.NC.T</v>
      </c>
      <c r="L46" s="741" t="str">
        <f t="shared" si="1"/>
        <v>of which: Tropical</v>
      </c>
      <c r="M46" s="734" t="s">
        <v>15</v>
      </c>
      <c r="N46" s="1295" t="str">
        <f>IF(D46&gt;D45,"Error","OK")</f>
        <v>OK</v>
      </c>
      <c r="O46" s="1295" t="str">
        <f>IF(E46&gt;E45,"Error","OK")</f>
        <v>OK</v>
      </c>
    </row>
    <row r="47" spans="1:15" s="598" customFormat="1" ht="14.25" x14ac:dyDescent="0.15">
      <c r="A47" s="729" t="s">
        <v>454</v>
      </c>
      <c r="B47" s="730" t="s">
        <v>329</v>
      </c>
      <c r="C47" s="747" t="s">
        <v>15</v>
      </c>
      <c r="D47" s="1788">
        <f>D52+D54</f>
        <v>424</v>
      </c>
      <c r="E47" s="1788">
        <f>E52+E54</f>
        <v>458</v>
      </c>
      <c r="F47" s="397"/>
      <c r="G47" s="648"/>
      <c r="H47" s="569"/>
      <c r="I47" s="397"/>
      <c r="K47" s="733" t="str">
        <f t="shared" si="1"/>
        <v>8</v>
      </c>
      <c r="L47" s="732" t="str">
        <f t="shared" si="1"/>
        <v>WOOD-BASED PANELS</v>
      </c>
      <c r="M47" s="734" t="s">
        <v>15</v>
      </c>
      <c r="N47" s="1296" t="str">
        <f>IF(D47&lt;(D48++D52+D54),"Error","OK")</f>
        <v>OK</v>
      </c>
      <c r="O47" s="1296" t="str">
        <f>IF(E47&lt;(E48++E52+E54),"Error","OK")</f>
        <v>OK</v>
      </c>
    </row>
    <row r="48" spans="1:15" s="598" customFormat="1" ht="14.25" x14ac:dyDescent="0.15">
      <c r="A48" s="1178" t="s">
        <v>78</v>
      </c>
      <c r="B48" s="1185" t="s">
        <v>331</v>
      </c>
      <c r="C48" s="1181" t="s">
        <v>15</v>
      </c>
      <c r="D48" s="1788"/>
      <c r="E48" s="1338"/>
      <c r="F48" s="397"/>
      <c r="G48" s="648"/>
      <c r="H48" s="569"/>
      <c r="I48" s="397"/>
      <c r="K48" s="733" t="str">
        <f t="shared" si="1"/>
        <v>8.1</v>
      </c>
      <c r="L48" s="749" t="str">
        <f t="shared" si="1"/>
        <v xml:space="preserve">PLYWOOD </v>
      </c>
      <c r="M48" s="734" t="s">
        <v>15</v>
      </c>
      <c r="N48" s="1295" t="str">
        <f>IF(D48&lt;(D49+D50),"Error","OK")</f>
        <v>OK</v>
      </c>
      <c r="O48" s="1295" t="str">
        <f>IF(E48&lt;(E49+E50),"Error","OK")</f>
        <v>OK</v>
      </c>
    </row>
    <row r="49" spans="1:15" s="598" customFormat="1" ht="14.25" x14ac:dyDescent="0.15">
      <c r="A49" s="752" t="s">
        <v>455</v>
      </c>
      <c r="B49" s="739" t="s">
        <v>298</v>
      </c>
      <c r="C49" s="734" t="s">
        <v>15</v>
      </c>
      <c r="D49" s="294"/>
      <c r="E49" s="1341"/>
      <c r="F49" s="397"/>
      <c r="G49" s="648"/>
      <c r="H49" s="569"/>
      <c r="I49" s="397"/>
      <c r="K49" s="733" t="str">
        <f t="shared" si="1"/>
        <v>8.1.C</v>
      </c>
      <c r="L49" s="739" t="str">
        <f t="shared" si="1"/>
        <v>Coniferous</v>
      </c>
      <c r="M49" s="734" t="s">
        <v>15</v>
      </c>
      <c r="N49" s="894"/>
      <c r="O49" s="894"/>
    </row>
    <row r="50" spans="1:15" s="598" customFormat="1" ht="14.25" x14ac:dyDescent="0.15">
      <c r="A50" s="752" t="s">
        <v>456</v>
      </c>
      <c r="B50" s="739" t="s">
        <v>299</v>
      </c>
      <c r="C50" s="734" t="s">
        <v>15</v>
      </c>
      <c r="D50" s="294"/>
      <c r="E50" s="1341"/>
      <c r="F50" s="397"/>
      <c r="G50" s="648"/>
      <c r="H50" s="569"/>
      <c r="I50" s="397"/>
      <c r="K50" s="733" t="str">
        <f t="shared" si="1"/>
        <v>8.1.NC</v>
      </c>
      <c r="L50" s="739" t="str">
        <f t="shared" si="1"/>
        <v>Non-Coniferous</v>
      </c>
      <c r="M50" s="734" t="s">
        <v>15</v>
      </c>
      <c r="N50" s="894" t="s">
        <v>295</v>
      </c>
      <c r="O50" s="894" t="s">
        <v>295</v>
      </c>
    </row>
    <row r="51" spans="1:15" s="598" customFormat="1" ht="14.25" x14ac:dyDescent="0.15">
      <c r="A51" s="752" t="s">
        <v>457</v>
      </c>
      <c r="B51" s="742" t="s">
        <v>362</v>
      </c>
      <c r="C51" s="734" t="s">
        <v>15</v>
      </c>
      <c r="D51" s="294"/>
      <c r="E51" s="1341"/>
      <c r="F51" s="397"/>
      <c r="G51" s="648"/>
      <c r="H51" s="569"/>
      <c r="I51" s="397"/>
      <c r="K51" s="733" t="str">
        <f t="shared" si="1"/>
        <v>8.1.NC.T</v>
      </c>
      <c r="L51" s="741" t="str">
        <f t="shared" si="1"/>
        <v>of which: Tropical</v>
      </c>
      <c r="M51" s="734" t="s">
        <v>15</v>
      </c>
      <c r="N51" s="1295" t="str">
        <f>IF(D51&gt;D50,"Error","OK")</f>
        <v>OK</v>
      </c>
      <c r="O51" s="1295" t="str">
        <f>IF(E51&gt;E50,"Error","OK")</f>
        <v>OK</v>
      </c>
    </row>
    <row r="52" spans="1:15" s="598" customFormat="1" ht="14.25" x14ac:dyDescent="0.15">
      <c r="A52" s="1178" t="s">
        <v>79</v>
      </c>
      <c r="B52" s="1189" t="s">
        <v>784</v>
      </c>
      <c r="C52" s="1181" t="s">
        <v>15</v>
      </c>
      <c r="D52" s="1788">
        <v>277</v>
      </c>
      <c r="E52" s="1788">
        <v>291</v>
      </c>
      <c r="F52" s="397"/>
      <c r="G52" s="648"/>
      <c r="H52" s="569"/>
      <c r="I52" s="397"/>
      <c r="K52" s="733" t="str">
        <f t="shared" si="1"/>
        <v>8.2</v>
      </c>
      <c r="L52" s="749" t="str">
        <f t="shared" si="1"/>
        <v>PARTICLE BOARD, ORIENTED STRAND BOARD (OSB) AND SIMILAR BOARD</v>
      </c>
      <c r="M52" s="734" t="s">
        <v>15</v>
      </c>
      <c r="N52" s="894"/>
      <c r="O52" s="894"/>
    </row>
    <row r="53" spans="1:15" s="598" customFormat="1" ht="14.25" x14ac:dyDescent="0.15">
      <c r="A53" s="752" t="s">
        <v>459</v>
      </c>
      <c r="B53" s="755" t="s">
        <v>785</v>
      </c>
      <c r="C53" s="734" t="s">
        <v>15</v>
      </c>
      <c r="D53" s="294"/>
      <c r="E53" s="1341"/>
      <c r="F53" s="397"/>
      <c r="G53" s="648"/>
      <c r="H53" s="569"/>
      <c r="I53" s="397"/>
      <c r="K53" s="733" t="str">
        <f t="shared" si="1"/>
        <v>8.2.1</v>
      </c>
      <c r="L53" s="739" t="str">
        <f t="shared" si="1"/>
        <v>of which: ORIENTED STRAND BOARD (OSB)</v>
      </c>
      <c r="M53" s="734" t="s">
        <v>15</v>
      </c>
      <c r="N53" s="1295" t="str">
        <f>IF(D53&gt;D52,"Error","OK")</f>
        <v>OK</v>
      </c>
      <c r="O53" s="1295" t="str">
        <f>IF(E53&gt;E52,"Error","OK")</f>
        <v>OK</v>
      </c>
    </row>
    <row r="54" spans="1:15" s="598" customFormat="1" ht="14.25" x14ac:dyDescent="0.15">
      <c r="A54" s="1178" t="s">
        <v>460</v>
      </c>
      <c r="B54" s="1185" t="s">
        <v>332</v>
      </c>
      <c r="C54" s="1181" t="s">
        <v>15</v>
      </c>
      <c r="D54" s="1788">
        <f>D55+D56+D57</f>
        <v>147</v>
      </c>
      <c r="E54" s="1788">
        <v>167</v>
      </c>
      <c r="F54" s="397"/>
      <c r="G54" s="648"/>
      <c r="H54" s="569"/>
      <c r="I54" s="397"/>
      <c r="K54" s="733" t="str">
        <f t="shared" si="1"/>
        <v>8.3</v>
      </c>
      <c r="L54" s="749" t="str">
        <f t="shared" si="1"/>
        <v xml:space="preserve">FIBREBOARD </v>
      </c>
      <c r="M54" s="734" t="s">
        <v>15</v>
      </c>
      <c r="N54" s="1295" t="str">
        <f>IF(D54&lt;(D55+D56+D57),"Error","OK")</f>
        <v>OK</v>
      </c>
      <c r="O54" s="1295" t="str">
        <f>IF(E54&lt;(E55+E56+E57),"Error","OK")</f>
        <v>OK</v>
      </c>
    </row>
    <row r="55" spans="1:15" s="598" customFormat="1" ht="14.25" x14ac:dyDescent="0.15">
      <c r="A55" s="752" t="s">
        <v>461</v>
      </c>
      <c r="B55" s="739" t="s">
        <v>333</v>
      </c>
      <c r="C55" s="734" t="s">
        <v>15</v>
      </c>
      <c r="D55" s="294">
        <v>49</v>
      </c>
      <c r="E55" s="294">
        <v>51</v>
      </c>
      <c r="F55" s="397"/>
      <c r="G55" s="648"/>
      <c r="H55" s="569"/>
      <c r="I55" s="397"/>
      <c r="K55" s="733" t="str">
        <f t="shared" si="1"/>
        <v>8.3.1</v>
      </c>
      <c r="L55" s="739" t="str">
        <f t="shared" si="1"/>
        <v xml:space="preserve">HARDBOARD </v>
      </c>
      <c r="M55" s="734" t="s">
        <v>15</v>
      </c>
      <c r="N55" s="894"/>
      <c r="O55" s="894"/>
    </row>
    <row r="56" spans="1:15" s="598" customFormat="1" ht="14.25" x14ac:dyDescent="0.15">
      <c r="A56" s="752" t="s">
        <v>462</v>
      </c>
      <c r="B56" s="739" t="s">
        <v>463</v>
      </c>
      <c r="C56" s="734" t="s">
        <v>15</v>
      </c>
      <c r="D56" s="294">
        <v>0</v>
      </c>
      <c r="E56" s="294">
        <v>0</v>
      </c>
      <c r="F56" s="397"/>
      <c r="G56" s="648"/>
      <c r="H56" s="569"/>
      <c r="I56" s="397"/>
      <c r="K56" s="733" t="str">
        <f t="shared" si="1"/>
        <v>8.3.2</v>
      </c>
      <c r="L56" s="739" t="str">
        <f t="shared" si="1"/>
        <v>MEDIUM/HIGH DENSITY FIBREBOARD (MDF/HDF)</v>
      </c>
      <c r="M56" s="734" t="s">
        <v>15</v>
      </c>
      <c r="N56" s="894"/>
      <c r="O56" s="894"/>
    </row>
    <row r="57" spans="1:15" s="598" customFormat="1" ht="14.25" x14ac:dyDescent="0.15">
      <c r="A57" s="753" t="s">
        <v>464</v>
      </c>
      <c r="B57" s="756" t="s">
        <v>44</v>
      </c>
      <c r="C57" s="734" t="s">
        <v>15</v>
      </c>
      <c r="D57" s="294">
        <v>98</v>
      </c>
      <c r="E57" s="294">
        <v>116</v>
      </c>
      <c r="F57" s="397"/>
      <c r="G57" s="648"/>
      <c r="H57" s="569"/>
      <c r="I57" s="397"/>
      <c r="K57" s="733" t="str">
        <f t="shared" si="1"/>
        <v>8.3.3</v>
      </c>
      <c r="L57" s="738" t="str">
        <f t="shared" si="1"/>
        <v xml:space="preserve">OTHER FIBREBOARD </v>
      </c>
      <c r="M57" s="734" t="s">
        <v>15</v>
      </c>
      <c r="N57" s="897"/>
      <c r="O57" s="897"/>
    </row>
    <row r="58" spans="1:15" s="598" customFormat="1" ht="12.75" customHeight="1" x14ac:dyDescent="0.15">
      <c r="A58" s="757" t="s">
        <v>465</v>
      </c>
      <c r="B58" s="746" t="s">
        <v>334</v>
      </c>
      <c r="C58" s="747" t="s">
        <v>884</v>
      </c>
      <c r="D58" s="1788">
        <v>983</v>
      </c>
      <c r="E58" s="1788">
        <v>983</v>
      </c>
      <c r="F58" s="397"/>
      <c r="G58" s="648"/>
      <c r="H58" s="569"/>
      <c r="I58" s="397"/>
      <c r="K58" s="733" t="str">
        <f t="shared" si="1"/>
        <v>9</v>
      </c>
      <c r="L58" s="732" t="str">
        <f t="shared" si="1"/>
        <v>WOOD PULP</v>
      </c>
      <c r="M58" s="33" t="s">
        <v>884</v>
      </c>
      <c r="N58" s="1296" t="str">
        <f>IF(D58&lt;(D59+D60+D64),"Error","OK")</f>
        <v>OK</v>
      </c>
      <c r="O58" s="1296" t="str">
        <f>IF(E58&lt;(E59+E60+E64),"Error","OK")</f>
        <v>OK</v>
      </c>
    </row>
    <row r="59" spans="1:15" s="598" customFormat="1" ht="12.75" customHeight="1" x14ac:dyDescent="0.15">
      <c r="A59" s="1197" t="s">
        <v>466</v>
      </c>
      <c r="B59" s="759" t="s">
        <v>467</v>
      </c>
      <c r="C59" s="33" t="s">
        <v>884</v>
      </c>
      <c r="D59" s="294">
        <v>833</v>
      </c>
      <c r="E59" s="294">
        <v>826</v>
      </c>
      <c r="F59" s="397"/>
      <c r="G59" s="648"/>
      <c r="H59" s="569"/>
      <c r="I59" s="397"/>
      <c r="K59" s="733" t="str">
        <f t="shared" si="1"/>
        <v>9.1</v>
      </c>
      <c r="L59" s="749" t="str">
        <f t="shared" si="1"/>
        <v>MECHANICAL AND SEMI-CHEMICAL WOOD PULP</v>
      </c>
      <c r="M59" s="33" t="s">
        <v>884</v>
      </c>
      <c r="N59" s="894"/>
      <c r="O59" s="894"/>
    </row>
    <row r="60" spans="1:15" s="598" customFormat="1" ht="12.75" customHeight="1" x14ac:dyDescent="0.15">
      <c r="A60" s="1194" t="s">
        <v>468</v>
      </c>
      <c r="B60" s="1185" t="s">
        <v>469</v>
      </c>
      <c r="C60" s="1196" t="s">
        <v>884</v>
      </c>
      <c r="D60" s="1788">
        <v>150</v>
      </c>
      <c r="E60" s="1788">
        <v>157</v>
      </c>
      <c r="F60" s="397"/>
      <c r="G60" s="648"/>
      <c r="H60" s="569"/>
      <c r="I60" s="397"/>
      <c r="K60" s="733" t="str">
        <f t="shared" si="1"/>
        <v>9.2</v>
      </c>
      <c r="L60" s="749" t="str">
        <f t="shared" si="1"/>
        <v>CHEMICAL WOOD PULP</v>
      </c>
      <c r="M60" s="760" t="s">
        <v>884</v>
      </c>
      <c r="N60" s="1295" t="str">
        <f>IF(D60&lt;(D61+D63),"Error","OK")</f>
        <v>OK</v>
      </c>
      <c r="O60" s="1295" t="str">
        <f>IF(E60&lt;(E61+E63),"Error","OK")</f>
        <v>OK</v>
      </c>
    </row>
    <row r="61" spans="1:15" s="598" customFormat="1" ht="12.75" customHeight="1" x14ac:dyDescent="0.15">
      <c r="A61" s="758" t="s">
        <v>470</v>
      </c>
      <c r="B61" s="739" t="s">
        <v>471</v>
      </c>
      <c r="C61" s="33" t="s">
        <v>884</v>
      </c>
      <c r="D61" s="294">
        <v>0</v>
      </c>
      <c r="E61" s="294">
        <v>0</v>
      </c>
      <c r="F61" s="397"/>
      <c r="G61" s="648"/>
      <c r="H61" s="569"/>
      <c r="I61" s="397"/>
      <c r="K61" s="733" t="str">
        <f t="shared" si="1"/>
        <v>9.2.1</v>
      </c>
      <c r="L61" s="739" t="str">
        <f t="shared" si="1"/>
        <v>SULPHATE PULP</v>
      </c>
      <c r="M61" s="33" t="s">
        <v>884</v>
      </c>
      <c r="N61" s="894"/>
      <c r="O61" s="894"/>
    </row>
    <row r="62" spans="1:15" s="598" customFormat="1" ht="12.75" customHeight="1" x14ac:dyDescent="0.15">
      <c r="A62" s="758" t="s">
        <v>472</v>
      </c>
      <c r="B62" s="741" t="s">
        <v>473</v>
      </c>
      <c r="C62" s="33" t="s">
        <v>884</v>
      </c>
      <c r="D62" s="294">
        <v>0</v>
      </c>
      <c r="E62" s="294">
        <v>0</v>
      </c>
      <c r="F62" s="397"/>
      <c r="G62" s="648"/>
      <c r="H62" s="569"/>
      <c r="I62" s="397"/>
      <c r="K62" s="733" t="str">
        <f t="shared" si="1"/>
        <v>9.2.1.1</v>
      </c>
      <c r="L62" s="741" t="str">
        <f t="shared" si="1"/>
        <v>of which: BLEACHED</v>
      </c>
      <c r="M62" s="33" t="s">
        <v>884</v>
      </c>
      <c r="N62" s="1295" t="str">
        <f>IF(D62&gt;D61,"Error","OK")</f>
        <v>OK</v>
      </c>
      <c r="O62" s="1295" t="str">
        <f>IF(E62&gt;E61,"Error","OK")</f>
        <v>OK</v>
      </c>
    </row>
    <row r="63" spans="1:15" s="598" customFormat="1" ht="12.75" customHeight="1" x14ac:dyDescent="0.15">
      <c r="A63" s="758" t="s">
        <v>474</v>
      </c>
      <c r="B63" s="756" t="s">
        <v>475</v>
      </c>
      <c r="C63" s="33" t="s">
        <v>884</v>
      </c>
      <c r="D63" s="294">
        <v>150</v>
      </c>
      <c r="E63" s="294">
        <v>157</v>
      </c>
      <c r="F63" s="397"/>
      <c r="G63" s="648"/>
      <c r="H63" s="569"/>
      <c r="I63" s="397"/>
      <c r="K63" s="733" t="str">
        <f t="shared" si="1"/>
        <v>9.2.2</v>
      </c>
      <c r="L63" s="739" t="str">
        <f t="shared" si="1"/>
        <v>SULPHITE PULP</v>
      </c>
      <c r="M63" s="33" t="s">
        <v>884</v>
      </c>
      <c r="N63" s="894"/>
      <c r="O63" s="894"/>
    </row>
    <row r="64" spans="1:15" s="598" customFormat="1" ht="12.75" customHeight="1" x14ac:dyDescent="0.15">
      <c r="A64" s="1201" t="s">
        <v>476</v>
      </c>
      <c r="B64" s="1185" t="s">
        <v>335</v>
      </c>
      <c r="C64" s="1191" t="s">
        <v>884</v>
      </c>
      <c r="D64" s="1788">
        <v>0</v>
      </c>
      <c r="E64" s="1788">
        <v>0</v>
      </c>
      <c r="F64" s="397"/>
      <c r="G64" s="648"/>
      <c r="H64" s="569"/>
      <c r="I64" s="397"/>
      <c r="K64" s="733" t="str">
        <f t="shared" si="1"/>
        <v>9.3</v>
      </c>
      <c r="L64" s="749" t="str">
        <f t="shared" si="1"/>
        <v>DISSOLVING GRADES</v>
      </c>
      <c r="M64" s="33" t="s">
        <v>884</v>
      </c>
      <c r="N64" s="897"/>
      <c r="O64" s="897"/>
    </row>
    <row r="65" spans="1:20" s="598" customFormat="1" ht="12.75" customHeight="1" x14ac:dyDescent="0.15">
      <c r="A65" s="1197" t="s">
        <v>477</v>
      </c>
      <c r="B65" s="1187" t="s">
        <v>342</v>
      </c>
      <c r="C65" s="33" t="s">
        <v>884</v>
      </c>
      <c r="D65" s="294">
        <v>0</v>
      </c>
      <c r="E65" s="294">
        <v>0</v>
      </c>
      <c r="F65" s="397"/>
      <c r="G65" s="648"/>
      <c r="H65" s="569"/>
      <c r="I65" s="397"/>
      <c r="K65" s="733" t="str">
        <f t="shared" si="1"/>
        <v>10</v>
      </c>
      <c r="L65" s="732" t="str">
        <f t="shared" si="1"/>
        <v xml:space="preserve">OTHER PULP </v>
      </c>
      <c r="M65" s="33" t="s">
        <v>884</v>
      </c>
      <c r="N65" s="1296" t="str">
        <f>IF(D65&lt;(D66+D67),"Error","OK")</f>
        <v>OK</v>
      </c>
      <c r="O65" s="1296" t="str">
        <f>IF(E65&lt;(E66+E67),"Error","OK")</f>
        <v>OK</v>
      </c>
    </row>
    <row r="66" spans="1:20" s="598" customFormat="1" ht="12.75" customHeight="1" x14ac:dyDescent="0.15">
      <c r="A66" s="752" t="s">
        <v>80</v>
      </c>
      <c r="B66" s="761" t="s">
        <v>353</v>
      </c>
      <c r="C66" s="33" t="s">
        <v>884</v>
      </c>
      <c r="D66" s="294">
        <v>0</v>
      </c>
      <c r="E66" s="294">
        <v>0</v>
      </c>
      <c r="F66" s="397"/>
      <c r="G66" s="648"/>
      <c r="H66" s="569"/>
      <c r="I66" s="397"/>
      <c r="K66" s="733" t="str">
        <f t="shared" si="1"/>
        <v>10.1</v>
      </c>
      <c r="L66" s="761" t="str">
        <f t="shared" si="1"/>
        <v>PULP FROM FIBRES OTHER THAN WOOD</v>
      </c>
      <c r="M66" s="33" t="s">
        <v>884</v>
      </c>
      <c r="N66" s="894"/>
      <c r="O66" s="894"/>
    </row>
    <row r="67" spans="1:20" s="598" customFormat="1" ht="12.75" customHeight="1" x14ac:dyDescent="0.15">
      <c r="A67" s="1178" t="s">
        <v>81</v>
      </c>
      <c r="B67" s="1190" t="s">
        <v>343</v>
      </c>
      <c r="C67" s="1191" t="s">
        <v>884</v>
      </c>
      <c r="D67" s="1788">
        <v>0</v>
      </c>
      <c r="E67" s="1788">
        <v>0</v>
      </c>
      <c r="F67" s="397"/>
      <c r="G67" s="648"/>
      <c r="H67" s="569"/>
      <c r="I67" s="397"/>
      <c r="K67" s="733" t="str">
        <f t="shared" si="1"/>
        <v>10.2</v>
      </c>
      <c r="L67" s="762" t="str">
        <f t="shared" si="1"/>
        <v>RECOVERED FIBRE PULP</v>
      </c>
      <c r="M67" s="33" t="s">
        <v>884</v>
      </c>
      <c r="N67" s="897"/>
      <c r="O67" s="897"/>
    </row>
    <row r="68" spans="1:20" s="763" customFormat="1" ht="12.75" customHeight="1" x14ac:dyDescent="0.15">
      <c r="A68" s="745" t="s">
        <v>478</v>
      </c>
      <c r="B68" s="746" t="s">
        <v>336</v>
      </c>
      <c r="C68" s="747" t="s">
        <v>884</v>
      </c>
      <c r="D68" s="1788">
        <v>573</v>
      </c>
      <c r="E68" s="1788">
        <v>533</v>
      </c>
      <c r="F68" s="397"/>
      <c r="G68" s="648"/>
      <c r="H68" s="569"/>
      <c r="I68" s="397"/>
      <c r="K68" s="733" t="str">
        <f t="shared" si="1"/>
        <v>11</v>
      </c>
      <c r="L68" s="764" t="str">
        <f t="shared" si="1"/>
        <v>RECOVERED PAPER</v>
      </c>
      <c r="M68" s="33" t="s">
        <v>884</v>
      </c>
      <c r="N68" s="1301"/>
      <c r="O68" s="1301"/>
      <c r="T68" s="598"/>
    </row>
    <row r="69" spans="1:20" s="598" customFormat="1" ht="12.75" customHeight="1" x14ac:dyDescent="0.15">
      <c r="A69" s="757" t="s">
        <v>479</v>
      </c>
      <c r="B69" s="746" t="s">
        <v>337</v>
      </c>
      <c r="C69" s="747" t="s">
        <v>884</v>
      </c>
      <c r="D69" s="1788">
        <v>1155</v>
      </c>
      <c r="E69" s="1788">
        <v>933</v>
      </c>
      <c r="F69" s="397"/>
      <c r="G69" s="648"/>
      <c r="H69" s="569"/>
      <c r="I69" s="397"/>
      <c r="K69" s="733" t="str">
        <f t="shared" si="1"/>
        <v>12</v>
      </c>
      <c r="L69" s="390" t="str">
        <f t="shared" si="1"/>
        <v>PAPER AND PAPERBOARD</v>
      </c>
      <c r="M69" s="33" t="s">
        <v>884</v>
      </c>
      <c r="N69" s="1296" t="str">
        <f>IF(D69&lt;(D70+D75+D76+D81),"Error","OK")</f>
        <v>OK</v>
      </c>
      <c r="O69" s="1296" t="str">
        <f>IF(E69&lt;(E70+E75+E76+E81),"Error","OK")</f>
        <v>OK</v>
      </c>
      <c r="T69" s="763"/>
    </row>
    <row r="70" spans="1:20" s="598" customFormat="1" ht="12.75" customHeight="1" x14ac:dyDescent="0.15">
      <c r="A70" s="1194" t="s">
        <v>480</v>
      </c>
      <c r="B70" s="1185" t="s">
        <v>345</v>
      </c>
      <c r="C70" s="1196" t="s">
        <v>884</v>
      </c>
      <c r="D70" s="1788">
        <v>994</v>
      </c>
      <c r="E70" s="1788">
        <v>775</v>
      </c>
      <c r="F70" s="397"/>
      <c r="G70" s="648"/>
      <c r="H70" s="569"/>
      <c r="I70" s="397"/>
      <c r="K70" s="733" t="str">
        <f t="shared" si="1"/>
        <v>12.1</v>
      </c>
      <c r="L70" s="394" t="str">
        <f t="shared" si="1"/>
        <v>GRAPHIC PAPERS</v>
      </c>
      <c r="M70" s="760" t="s">
        <v>884</v>
      </c>
      <c r="N70" s="1295" t="str">
        <f>IF(D70&lt;(D71+D72+D73+D74),"Error","OK")</f>
        <v>OK</v>
      </c>
      <c r="O70" s="1295" t="str">
        <f>IF(E70&lt;(E71+E72+E73+E74),"Error","OK")</f>
        <v>OK</v>
      </c>
    </row>
    <row r="71" spans="1:20" s="598" customFormat="1" ht="12.75" customHeight="1" x14ac:dyDescent="0.15">
      <c r="A71" s="758" t="s">
        <v>481</v>
      </c>
      <c r="B71" s="399" t="s">
        <v>338</v>
      </c>
      <c r="C71" s="33" t="s">
        <v>884</v>
      </c>
      <c r="D71" s="294">
        <v>563</v>
      </c>
      <c r="E71" s="294">
        <v>418</v>
      </c>
      <c r="F71" s="397"/>
      <c r="G71" s="648"/>
      <c r="H71" s="569"/>
      <c r="I71" s="397"/>
      <c r="K71" s="733" t="str">
        <f t="shared" si="1"/>
        <v>12.1.1</v>
      </c>
      <c r="L71" s="399" t="str">
        <f t="shared" si="1"/>
        <v>NEWSPRINT</v>
      </c>
      <c r="M71" s="33" t="s">
        <v>884</v>
      </c>
      <c r="N71" s="894"/>
      <c r="O71" s="894"/>
    </row>
    <row r="72" spans="1:20" s="598" customFormat="1" ht="12.75" customHeight="1" x14ac:dyDescent="0.15">
      <c r="A72" s="758" t="s">
        <v>482</v>
      </c>
      <c r="B72" s="399" t="s">
        <v>346</v>
      </c>
      <c r="C72" s="33" t="s">
        <v>884</v>
      </c>
      <c r="D72" s="294">
        <v>431</v>
      </c>
      <c r="E72" s="294">
        <v>357</v>
      </c>
      <c r="F72" s="397"/>
      <c r="G72" s="648"/>
      <c r="H72" s="569"/>
      <c r="I72" s="397"/>
      <c r="K72" s="733" t="str">
        <f t="shared" si="1"/>
        <v>12.1.2</v>
      </c>
      <c r="L72" s="399" t="str">
        <f t="shared" si="1"/>
        <v>UNCOATED MECHANICAL</v>
      </c>
      <c r="M72" s="33" t="s">
        <v>884</v>
      </c>
      <c r="N72" s="894"/>
      <c r="O72" s="894"/>
    </row>
    <row r="73" spans="1:20" s="598" customFormat="1" ht="12.75" customHeight="1" x14ac:dyDescent="0.15">
      <c r="A73" s="758" t="s">
        <v>483</v>
      </c>
      <c r="B73" s="399" t="s">
        <v>347</v>
      </c>
      <c r="C73" s="33" t="s">
        <v>884</v>
      </c>
      <c r="D73" s="294">
        <v>0</v>
      </c>
      <c r="E73" s="294">
        <v>0</v>
      </c>
      <c r="F73" s="397"/>
      <c r="G73" s="648"/>
      <c r="H73" s="569"/>
      <c r="I73" s="397"/>
      <c r="K73" s="733" t="str">
        <f t="shared" si="1"/>
        <v>12.1.3</v>
      </c>
      <c r="L73" s="399" t="str">
        <f t="shared" si="1"/>
        <v>UNCOATED WOODFREE</v>
      </c>
      <c r="M73" s="33" t="s">
        <v>884</v>
      </c>
      <c r="N73" s="894"/>
      <c r="O73" s="894"/>
    </row>
    <row r="74" spans="1:20" s="598" customFormat="1" ht="12.75" customHeight="1" x14ac:dyDescent="0.15">
      <c r="A74" s="758" t="s">
        <v>484</v>
      </c>
      <c r="B74" s="756" t="s">
        <v>348</v>
      </c>
      <c r="C74" s="33" t="s">
        <v>884</v>
      </c>
      <c r="D74" s="294">
        <v>0</v>
      </c>
      <c r="E74" s="294">
        <v>0</v>
      </c>
      <c r="F74" s="397"/>
      <c r="G74" s="648"/>
      <c r="H74" s="569"/>
      <c r="I74" s="397"/>
      <c r="K74" s="733" t="str">
        <f t="shared" si="1"/>
        <v>12.1.4</v>
      </c>
      <c r="L74" s="399" t="str">
        <f t="shared" si="1"/>
        <v>COATED PAPERS</v>
      </c>
      <c r="M74" s="33" t="s">
        <v>884</v>
      </c>
      <c r="N74" s="894"/>
      <c r="O74" s="894"/>
    </row>
    <row r="75" spans="1:20" s="598" customFormat="1" ht="12.75" customHeight="1" x14ac:dyDescent="0.15">
      <c r="A75" s="1194">
        <v>12.2</v>
      </c>
      <c r="B75" s="1195" t="s">
        <v>485</v>
      </c>
      <c r="C75" s="1191" t="s">
        <v>884</v>
      </c>
      <c r="D75" s="1788">
        <v>21</v>
      </c>
      <c r="E75" s="1788">
        <v>22</v>
      </c>
      <c r="F75" s="397"/>
      <c r="G75" s="648"/>
      <c r="H75" s="569"/>
      <c r="I75" s="397"/>
      <c r="K75" s="733">
        <f t="shared" si="1"/>
        <v>12.2</v>
      </c>
      <c r="L75" s="394" t="str">
        <f t="shared" si="1"/>
        <v>HOUSEHOLD AND SANITARY PAPERS</v>
      </c>
      <c r="M75" s="33" t="s">
        <v>884</v>
      </c>
      <c r="N75" s="894"/>
      <c r="O75" s="894"/>
    </row>
    <row r="76" spans="1:20" s="598" customFormat="1" ht="12.75" customHeight="1" x14ac:dyDescent="0.15">
      <c r="A76" s="1194">
        <v>12.3</v>
      </c>
      <c r="B76" s="1185" t="s">
        <v>349</v>
      </c>
      <c r="C76" s="1196" t="s">
        <v>884</v>
      </c>
      <c r="D76" s="1788">
        <v>140</v>
      </c>
      <c r="E76" s="1788">
        <v>136</v>
      </c>
      <c r="F76" s="397"/>
      <c r="G76" s="648"/>
      <c r="H76" s="569"/>
      <c r="I76" s="397"/>
      <c r="K76" s="733">
        <f t="shared" si="1"/>
        <v>12.3</v>
      </c>
      <c r="L76" s="394" t="str">
        <f t="shared" si="1"/>
        <v>PACKAGING MATERIALS</v>
      </c>
      <c r="M76" s="760" t="s">
        <v>884</v>
      </c>
      <c r="N76" s="1295" t="str">
        <f>IF(D76&lt;(D77+D78+D79+D80),"Error","OK")</f>
        <v>OK</v>
      </c>
      <c r="O76" s="1295" t="str">
        <f>IF(E76&lt;(E77+E78+E79+E80),"Error","OK")</f>
        <v>OK</v>
      </c>
    </row>
    <row r="77" spans="1:20" s="598" customFormat="1" ht="12.75" customHeight="1" x14ac:dyDescent="0.15">
      <c r="A77" s="758" t="s">
        <v>486</v>
      </c>
      <c r="B77" s="399" t="s">
        <v>350</v>
      </c>
      <c r="C77" s="33" t="s">
        <v>884</v>
      </c>
      <c r="D77" s="294">
        <v>24</v>
      </c>
      <c r="E77" s="294">
        <v>23</v>
      </c>
      <c r="F77" s="397"/>
      <c r="G77" s="648"/>
      <c r="H77" s="569"/>
      <c r="I77" s="397"/>
      <c r="K77" s="733" t="str">
        <f t="shared" si="1"/>
        <v>12.3.1</v>
      </c>
      <c r="L77" s="399" t="str">
        <f t="shared" si="1"/>
        <v>CASE MATERIALS</v>
      </c>
      <c r="M77" s="33" t="s">
        <v>884</v>
      </c>
      <c r="N77" s="894"/>
      <c r="O77" s="894"/>
    </row>
    <row r="78" spans="1:20" s="598" customFormat="1" ht="12.75" customHeight="1" x14ac:dyDescent="0.15">
      <c r="A78" s="758" t="s">
        <v>487</v>
      </c>
      <c r="B78" s="399" t="s">
        <v>45</v>
      </c>
      <c r="C78" s="33" t="s">
        <v>884</v>
      </c>
      <c r="D78" s="294">
        <v>0</v>
      </c>
      <c r="E78" s="294">
        <v>0</v>
      </c>
      <c r="F78" s="397"/>
      <c r="G78" s="648"/>
      <c r="H78" s="569"/>
      <c r="I78" s="397"/>
      <c r="K78" s="733" t="str">
        <f t="shared" si="1"/>
        <v>12.3.2</v>
      </c>
      <c r="L78" s="399" t="str">
        <f>B78</f>
        <v>CARTONBOARD</v>
      </c>
      <c r="M78" s="33" t="s">
        <v>884</v>
      </c>
      <c r="N78" s="894"/>
      <c r="O78" s="894"/>
    </row>
    <row r="79" spans="1:20" s="598" customFormat="1" ht="12.75" customHeight="1" x14ac:dyDescent="0.15">
      <c r="A79" s="758" t="s">
        <v>488</v>
      </c>
      <c r="B79" s="399" t="s">
        <v>351</v>
      </c>
      <c r="C79" s="33" t="s">
        <v>884</v>
      </c>
      <c r="D79" s="294">
        <v>37</v>
      </c>
      <c r="E79" s="294">
        <v>37</v>
      </c>
      <c r="F79" s="397"/>
      <c r="G79" s="648"/>
      <c r="H79" s="569"/>
      <c r="I79" s="397"/>
      <c r="K79" s="733" t="str">
        <f>A79</f>
        <v>12.3.3</v>
      </c>
      <c r="L79" s="399" t="str">
        <f>B79</f>
        <v>WRAPPING PAPERS</v>
      </c>
      <c r="M79" s="33" t="s">
        <v>884</v>
      </c>
      <c r="N79" s="894"/>
      <c r="O79" s="894"/>
    </row>
    <row r="80" spans="1:20" s="598" customFormat="1" ht="12.75" customHeight="1" x14ac:dyDescent="0.15">
      <c r="A80" s="758" t="s">
        <v>489</v>
      </c>
      <c r="B80" s="756" t="s">
        <v>352</v>
      </c>
      <c r="C80" s="33" t="s">
        <v>884</v>
      </c>
      <c r="D80" s="294">
        <v>79</v>
      </c>
      <c r="E80" s="294">
        <v>76</v>
      </c>
      <c r="F80" s="397"/>
      <c r="G80" s="648"/>
      <c r="H80" s="569"/>
      <c r="I80" s="397"/>
      <c r="K80" s="733" t="str">
        <f>A80</f>
        <v>12.3.4</v>
      </c>
      <c r="L80" s="399" t="str">
        <f>B80</f>
        <v>OTHER PAPERS MAINLY FOR PACKAGING</v>
      </c>
      <c r="M80" s="33" t="s">
        <v>884</v>
      </c>
      <c r="N80" s="894"/>
      <c r="O80" s="894"/>
    </row>
    <row r="81" spans="1:20" s="598" customFormat="1" ht="12.75" customHeight="1" thickBot="1" x14ac:dyDescent="0.2">
      <c r="A81" s="1198">
        <v>12.4</v>
      </c>
      <c r="B81" s="1199" t="s">
        <v>490</v>
      </c>
      <c r="C81" s="1200" t="s">
        <v>884</v>
      </c>
      <c r="D81" s="1788">
        <v>0</v>
      </c>
      <c r="E81" s="1788">
        <v>0</v>
      </c>
      <c r="F81" s="1412"/>
      <c r="G81" s="1422"/>
      <c r="H81" s="1418"/>
      <c r="I81" s="1412"/>
      <c r="K81" s="767">
        <f>A81</f>
        <v>12.4</v>
      </c>
      <c r="L81" s="765" t="str">
        <f>B81</f>
        <v>OTHER PAPER AND PAPERBOARD N.E.S. (NOT ELSEWHERE SPECIFIED)</v>
      </c>
      <c r="M81" s="766" t="s">
        <v>884</v>
      </c>
      <c r="N81" s="897"/>
      <c r="O81" s="897"/>
    </row>
    <row r="82" spans="1:20" s="598" customFormat="1" ht="16.5" customHeight="1" x14ac:dyDescent="0.15">
      <c r="A82" s="175"/>
      <c r="B82" s="66" t="s">
        <v>882</v>
      </c>
      <c r="C82" s="175"/>
      <c r="D82" s="768"/>
      <c r="E82" s="769"/>
      <c r="F82" s="646"/>
      <c r="G82" s="646"/>
      <c r="H82" s="646"/>
      <c r="I82" s="646"/>
      <c r="K82" s="770" t="s">
        <v>295</v>
      </c>
      <c r="L82" s="66" t="s">
        <v>491</v>
      </c>
    </row>
    <row r="83" spans="1:20" s="598" customFormat="1" ht="12.75" customHeight="1" x14ac:dyDescent="0.15">
      <c r="A83" s="175"/>
      <c r="B83" s="647" t="s">
        <v>164</v>
      </c>
      <c r="C83" s="644"/>
      <c r="D83" s="645"/>
      <c r="E83" s="645"/>
      <c r="F83" s="646"/>
      <c r="G83" s="646"/>
      <c r="H83" s="646"/>
      <c r="I83" s="646"/>
      <c r="K83" s="770" t="s">
        <v>295</v>
      </c>
      <c r="L83" s="66" t="s">
        <v>883</v>
      </c>
    </row>
    <row r="84" spans="1:20" ht="36.75" customHeight="1" x14ac:dyDescent="0.2">
      <c r="A84" s="771"/>
      <c r="B84" s="1419" t="s">
        <v>588</v>
      </c>
      <c r="C84" s="1420" t="s">
        <v>884</v>
      </c>
      <c r="D84" s="1421">
        <f>D59+D66</f>
        <v>833</v>
      </c>
      <c r="E84" s="1421">
        <f>E59+E66</f>
        <v>826</v>
      </c>
      <c r="F84" s="646"/>
      <c r="G84" s="646"/>
      <c r="H84" s="646"/>
      <c r="I84" s="646"/>
      <c r="K84" s="770" t="s">
        <v>295</v>
      </c>
      <c r="T84" s="598"/>
    </row>
    <row r="85" spans="1:20" ht="12.75" customHeight="1" thickBot="1" x14ac:dyDescent="0.25">
      <c r="A85" s="771"/>
      <c r="B85" s="65"/>
      <c r="C85" s="78"/>
      <c r="D85" s="176"/>
      <c r="E85" s="177"/>
      <c r="F85" s="175"/>
      <c r="G85" s="175"/>
      <c r="H85" s="175"/>
      <c r="I85" s="175"/>
    </row>
    <row r="86" spans="1:20" ht="12.75" customHeight="1" thickBot="1" x14ac:dyDescent="0.25">
      <c r="A86" s="771"/>
      <c r="B86" s="65"/>
      <c r="C86" s="170" t="s">
        <v>77</v>
      </c>
      <c r="D86" s="171">
        <f>COUNTBLANK(D31:D81)+COUNTBLANK(D13:D29)</f>
        <v>10</v>
      </c>
      <c r="E86" s="171">
        <f>COUNTBLANK(E31:E81)+COUNTBLANK(E13:E29)</f>
        <v>10</v>
      </c>
      <c r="F86" s="175"/>
      <c r="G86" s="175"/>
      <c r="H86" s="175"/>
      <c r="I86" s="175"/>
    </row>
    <row r="87" spans="1:20" ht="12.75" customHeight="1" thickBot="1" x14ac:dyDescent="0.25">
      <c r="A87" s="771"/>
      <c r="B87" s="178"/>
      <c r="C87" s="170" t="s">
        <v>82</v>
      </c>
      <c r="D87" s="171">
        <f>68-(COUNT(D13:D29)+COUNT(D31:D81)+D86)</f>
        <v>0</v>
      </c>
      <c r="E87" s="171">
        <f>68-(COUNT(E13:E29)+COUNT(E31:E81)+E86)</f>
        <v>0</v>
      </c>
    </row>
    <row r="88" spans="1:20" ht="12.75" customHeight="1" x14ac:dyDescent="0.2">
      <c r="A88" s="771"/>
      <c r="B88" s="771"/>
      <c r="C88" s="771"/>
      <c r="D88" s="771"/>
    </row>
    <row r="89" spans="1:20" ht="12.75" customHeight="1" x14ac:dyDescent="0.2">
      <c r="A89" s="771"/>
      <c r="B89" s="771"/>
      <c r="C89" s="771"/>
      <c r="D89" s="771"/>
    </row>
    <row r="90" spans="1:20" ht="12.75" customHeight="1" x14ac:dyDescent="0.2">
      <c r="A90" s="771"/>
      <c r="B90" s="771"/>
      <c r="C90" s="771"/>
      <c r="D90" s="771"/>
    </row>
    <row r="91" spans="1:20" ht="12.75" customHeight="1" x14ac:dyDescent="0.2">
      <c r="A91" s="771"/>
      <c r="B91" s="771"/>
      <c r="C91" s="771"/>
      <c r="D91" s="771"/>
    </row>
    <row r="92" spans="1:20" ht="12.75" customHeight="1" x14ac:dyDescent="0.2">
      <c r="A92" s="771"/>
      <c r="B92" s="66" t="s">
        <v>881</v>
      </c>
      <c r="C92" s="771"/>
      <c r="D92" s="771"/>
    </row>
    <row r="93" spans="1:20" ht="12.75" customHeight="1" x14ac:dyDescent="0.2">
      <c r="A93" s="771"/>
      <c r="B93" s="66"/>
      <c r="C93" s="771"/>
      <c r="D93" s="771"/>
    </row>
    <row r="94" spans="1:20" ht="12.75" customHeight="1" x14ac:dyDescent="0.2">
      <c r="A94" s="771"/>
      <c r="B94" s="66" t="s">
        <v>883</v>
      </c>
      <c r="C94" s="771"/>
      <c r="D94" s="771"/>
    </row>
    <row r="95" spans="1:20" ht="12.75" customHeight="1" x14ac:dyDescent="0.2">
      <c r="A95" s="771"/>
      <c r="B95" s="771"/>
      <c r="C95" s="771"/>
      <c r="D95" s="771"/>
    </row>
    <row r="96" spans="1:20" ht="12.75" customHeight="1" x14ac:dyDescent="0.2">
      <c r="A96" s="771"/>
      <c r="B96" s="771"/>
      <c r="C96" s="771"/>
      <c r="D96" s="771"/>
    </row>
    <row r="97" spans="1:41" ht="12.75" customHeight="1" x14ac:dyDescent="0.2">
      <c r="A97" s="771"/>
      <c r="B97" s="771"/>
      <c r="C97" s="771"/>
      <c r="D97" s="771"/>
    </row>
    <row r="98" spans="1:41" ht="12.75" customHeight="1" x14ac:dyDescent="0.2">
      <c r="A98" s="771"/>
      <c r="B98" s="771"/>
      <c r="C98" s="771"/>
      <c r="D98" s="771"/>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3" t="s">
        <v>295</v>
      </c>
      <c r="AM105" s="773" t="s">
        <v>295</v>
      </c>
      <c r="AN105" s="773" t="s">
        <v>295</v>
      </c>
      <c r="AO105" s="773"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22:D29 D42:D81 D13:D20 E13:G23 D31:D40 E25 F24:G25 E26:G29 E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topLeftCell="B1" zoomScale="83" zoomScaleNormal="83" zoomScaleSheetLayoutView="75" workbookViewId="0">
      <selection activeCell="D11" sqref="D11:K69"/>
    </sheetView>
  </sheetViews>
  <sheetFormatPr defaultColWidth="9.625" defaultRowHeight="12.75" customHeight="1" x14ac:dyDescent="0.2"/>
  <cols>
    <col min="1" max="1" width="8.25" style="851" customWidth="1"/>
    <col min="2" max="2" width="70.25" style="2" customWidth="1"/>
    <col min="3" max="3" width="11" style="2" customWidth="1"/>
    <col min="4" max="11" width="17" style="2" customWidth="1"/>
    <col min="12" max="26" width="5.875" style="27" customWidth="1"/>
    <col min="27" max="27" width="5.875" style="179"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79"/>
      <c r="B1" s="780"/>
      <c r="C1" s="780"/>
      <c r="D1" s="780">
        <v>61</v>
      </c>
      <c r="E1" s="780">
        <v>62</v>
      </c>
      <c r="F1" s="780">
        <v>61</v>
      </c>
      <c r="G1" s="780">
        <v>62</v>
      </c>
      <c r="H1" s="780">
        <v>91</v>
      </c>
      <c r="I1" s="780">
        <v>92</v>
      </c>
      <c r="J1" s="780">
        <v>91</v>
      </c>
      <c r="K1" s="780">
        <v>92</v>
      </c>
      <c r="L1" s="27"/>
      <c r="M1" s="27"/>
      <c r="N1" s="27"/>
      <c r="O1" s="27"/>
      <c r="P1" s="27"/>
      <c r="Q1" s="27"/>
      <c r="R1" s="27"/>
      <c r="S1" s="27"/>
      <c r="T1" s="27"/>
      <c r="U1" s="27"/>
      <c r="V1" s="27"/>
      <c r="W1" s="27"/>
      <c r="X1" s="27"/>
      <c r="Y1" s="27"/>
      <c r="Z1" s="27"/>
      <c r="AA1" s="179"/>
      <c r="AB1" s="651"/>
      <c r="AC1" s="651"/>
      <c r="AD1" s="651"/>
      <c r="AE1" s="651"/>
      <c r="AF1" s="651"/>
      <c r="AG1" s="651"/>
      <c r="AH1" s="651"/>
      <c r="AI1" s="651"/>
      <c r="AJ1" s="651"/>
      <c r="AK1" s="651"/>
      <c r="AL1" s="651"/>
      <c r="AM1" s="651"/>
      <c r="AN1" s="651"/>
      <c r="AO1" s="651"/>
      <c r="AV1" s="27"/>
      <c r="AW1" s="27"/>
      <c r="AX1" s="27"/>
      <c r="AY1" s="27"/>
      <c r="AZ1" s="27"/>
      <c r="BA1" s="27"/>
      <c r="BB1" s="27"/>
      <c r="BC1" s="651"/>
      <c r="BD1" s="651"/>
      <c r="BE1" s="27"/>
      <c r="BF1" s="27"/>
      <c r="BG1" s="27"/>
      <c r="BH1" s="27"/>
      <c r="BI1" s="27"/>
      <c r="BJ1" s="27"/>
      <c r="BK1" s="27"/>
      <c r="BL1" s="27"/>
    </row>
    <row r="2" spans="1:64" ht="17.100000000000001" customHeight="1" thickTop="1" x14ac:dyDescent="0.3">
      <c r="A2" s="781"/>
      <c r="B2" s="782"/>
      <c r="C2" s="1932" t="s">
        <v>492</v>
      </c>
      <c r="D2" s="1932"/>
      <c r="E2" s="1932"/>
      <c r="F2" s="1933"/>
      <c r="G2" s="550" t="s">
        <v>330</v>
      </c>
      <c r="H2" s="1930" t="str">
        <f>Cover!G25</f>
        <v>NO</v>
      </c>
      <c r="I2" s="1931"/>
      <c r="J2" s="551" t="s">
        <v>305</v>
      </c>
      <c r="K2" s="552"/>
      <c r="L2" s="2"/>
      <c r="M2" s="3"/>
      <c r="N2" s="3"/>
      <c r="O2" s="553"/>
      <c r="P2" s="3"/>
      <c r="Q2" s="3"/>
      <c r="R2" s="3"/>
      <c r="S2" s="2"/>
      <c r="T2" s="22"/>
      <c r="U2" s="22"/>
      <c r="V2" s="22"/>
      <c r="W2" s="2"/>
      <c r="X2" s="2"/>
      <c r="Y2" s="2"/>
      <c r="Z2" s="2"/>
      <c r="AA2" s="554"/>
      <c r="AB2" s="27"/>
      <c r="AC2" s="27"/>
      <c r="AD2" s="27"/>
      <c r="AE2" s="27"/>
      <c r="AF2" s="27"/>
      <c r="AG2" s="27"/>
      <c r="AH2" s="27"/>
      <c r="AI2" s="27"/>
      <c r="AJ2" s="27"/>
      <c r="AK2" s="27"/>
      <c r="AL2" s="27"/>
      <c r="AM2" s="27"/>
      <c r="AN2" s="27"/>
      <c r="AO2" s="27"/>
      <c r="AV2" s="1051"/>
      <c r="AW2" s="1051"/>
      <c r="AX2" s="1051"/>
      <c r="AY2" s="1052">
        <v>0</v>
      </c>
      <c r="AZ2" s="1053" t="s">
        <v>65</v>
      </c>
      <c r="BF2" s="1916"/>
      <c r="BG2" s="1916"/>
      <c r="BH2" s="1916"/>
      <c r="BI2" s="1916"/>
      <c r="BJ2" s="1053"/>
    </row>
    <row r="3" spans="1:64" ht="17.100000000000001" customHeight="1" x14ac:dyDescent="0.3">
      <c r="A3" s="783"/>
      <c r="B3" s="6"/>
      <c r="C3" s="1934"/>
      <c r="D3" s="1934"/>
      <c r="E3" s="1934"/>
      <c r="F3" s="1935"/>
      <c r="G3" s="215" t="s">
        <v>310</v>
      </c>
      <c r="H3" s="88"/>
      <c r="I3" s="88">
        <f>Cover!F35</f>
        <v>0</v>
      </c>
      <c r="J3" s="89"/>
      <c r="K3" s="555"/>
      <c r="L3" s="2"/>
      <c r="M3" s="3"/>
      <c r="N3" s="3"/>
      <c r="O3" s="556"/>
      <c r="P3" s="3"/>
      <c r="Q3" s="3"/>
      <c r="R3" s="3"/>
      <c r="S3" s="2"/>
      <c r="T3" s="22"/>
      <c r="U3" s="22"/>
      <c r="V3" s="22"/>
      <c r="W3" s="2"/>
      <c r="X3" s="2"/>
      <c r="Y3" s="2"/>
      <c r="Z3" s="2"/>
      <c r="AA3" s="554"/>
      <c r="AB3" s="27"/>
      <c r="AC3" s="27"/>
      <c r="AD3" s="27"/>
      <c r="AE3" s="27"/>
      <c r="AF3" s="27"/>
      <c r="AG3" s="27"/>
      <c r="AH3" s="27"/>
      <c r="AI3" s="27"/>
      <c r="AJ3" s="27"/>
      <c r="AK3" s="27"/>
      <c r="AL3" s="27"/>
      <c r="AM3" s="27"/>
      <c r="AN3" s="27"/>
      <c r="AO3" s="27"/>
      <c r="AV3" s="1051"/>
      <c r="AW3" s="1051"/>
      <c r="AX3" s="1051"/>
      <c r="AY3" s="194" t="s">
        <v>66</v>
      </c>
      <c r="AZ3" s="1053" t="s">
        <v>70</v>
      </c>
      <c r="BF3" s="1916"/>
      <c r="BG3" s="1916"/>
      <c r="BH3" s="1916"/>
      <c r="BI3" s="1916"/>
      <c r="BJ3" s="1053" t="s">
        <v>74</v>
      </c>
      <c r="BK3" s="1054" t="s">
        <v>76</v>
      </c>
    </row>
    <row r="4" spans="1:64" ht="17.100000000000001" customHeight="1" x14ac:dyDescent="0.3">
      <c r="A4" s="783"/>
      <c r="B4" s="6"/>
      <c r="C4" s="1936" t="s">
        <v>430</v>
      </c>
      <c r="D4" s="1936"/>
      <c r="E4" s="1936"/>
      <c r="F4" s="1893"/>
      <c r="G4" s="215" t="s">
        <v>306</v>
      </c>
      <c r="H4" s="88"/>
      <c r="I4" s="1917" t="str">
        <f>Cover!F37</f>
        <v>Statistics Norway</v>
      </c>
      <c r="J4" s="1917"/>
      <c r="K4" s="1918"/>
      <c r="L4" s="2"/>
      <c r="M4" s="3"/>
      <c r="N4" s="3"/>
      <c r="O4" s="557"/>
      <c r="P4" s="3"/>
      <c r="Q4" s="3"/>
      <c r="R4" s="3"/>
      <c r="S4" s="2"/>
      <c r="T4" s="2"/>
      <c r="U4" s="2"/>
      <c r="V4" s="2"/>
      <c r="W4" s="2"/>
      <c r="X4" s="2"/>
      <c r="Y4" s="2"/>
      <c r="Z4" s="2"/>
      <c r="AA4" s="554"/>
      <c r="AB4" s="27"/>
      <c r="AC4" s="27"/>
      <c r="AD4" s="27"/>
      <c r="AE4" s="27"/>
      <c r="AF4" s="27"/>
      <c r="AG4" s="27"/>
      <c r="AH4" s="27"/>
      <c r="AI4" s="27"/>
      <c r="AJ4" s="27"/>
      <c r="AK4" s="27"/>
      <c r="AL4" s="27"/>
      <c r="AM4" s="27"/>
      <c r="AN4" s="1891" t="s">
        <v>493</v>
      </c>
      <c r="AO4" s="1891"/>
      <c r="AP4" s="1891"/>
      <c r="AV4" s="1051"/>
      <c r="AW4" s="1051"/>
      <c r="AX4" s="1051"/>
      <c r="AY4" s="194" t="s">
        <v>67</v>
      </c>
      <c r="AZ4" s="1053" t="s">
        <v>68</v>
      </c>
      <c r="BF4" s="1916"/>
      <c r="BG4" s="1916"/>
      <c r="BH4" s="1916"/>
      <c r="BI4" s="1916"/>
      <c r="BJ4" s="1053" t="s">
        <v>75</v>
      </c>
    </row>
    <row r="5" spans="1:64" ht="17.100000000000001" customHeight="1" x14ac:dyDescent="0.45">
      <c r="A5" s="783"/>
      <c r="B5" s="784" t="s">
        <v>295</v>
      </c>
      <c r="C5" s="1937" t="s">
        <v>344</v>
      </c>
      <c r="D5" s="1937"/>
      <c r="E5" s="1937"/>
      <c r="F5" s="1938"/>
      <c r="G5" s="215" t="s">
        <v>307</v>
      </c>
      <c r="H5" s="88">
        <f>Cover!F39</f>
        <v>0</v>
      </c>
      <c r="I5" s="94"/>
      <c r="J5" s="216" t="s">
        <v>308</v>
      </c>
      <c r="K5" s="555">
        <f>Cover!F40</f>
        <v>0</v>
      </c>
      <c r="L5" s="2"/>
      <c r="M5" s="3"/>
      <c r="N5" s="3"/>
      <c r="O5" s="557"/>
      <c r="P5" s="3"/>
      <c r="Q5" s="3"/>
      <c r="R5" s="3"/>
      <c r="S5" s="3"/>
      <c r="T5" s="3"/>
      <c r="U5" s="2"/>
      <c r="V5" s="2"/>
      <c r="W5" s="2"/>
      <c r="X5" s="2"/>
      <c r="Y5" s="2"/>
      <c r="Z5" s="2"/>
      <c r="AA5" s="554"/>
      <c r="AB5" s="27"/>
      <c r="AC5" s="1319" t="s">
        <v>800</v>
      </c>
      <c r="AD5" s="27"/>
      <c r="AE5" s="27"/>
      <c r="AF5" s="27"/>
      <c r="AG5" s="27"/>
      <c r="AH5" s="27"/>
      <c r="AI5" s="27"/>
      <c r="AJ5" s="27"/>
      <c r="AK5" s="27"/>
      <c r="AL5" s="27"/>
      <c r="AM5" s="27"/>
      <c r="AN5" s="1891"/>
      <c r="AO5" s="1891"/>
      <c r="AP5" s="1891"/>
      <c r="AW5" s="195" t="s">
        <v>270</v>
      </c>
      <c r="AX5" s="194"/>
      <c r="AY5" s="194" t="s">
        <v>786</v>
      </c>
      <c r="AZ5" s="1053" t="s">
        <v>71</v>
      </c>
      <c r="BG5" s="195" t="s">
        <v>271</v>
      </c>
      <c r="BH5" s="194"/>
      <c r="BI5" s="194"/>
      <c r="BJ5" s="1053"/>
    </row>
    <row r="6" spans="1:64" ht="17.100000000000001" customHeight="1" thickBot="1" x14ac:dyDescent="0.4">
      <c r="A6" s="783"/>
      <c r="B6" s="1924" t="s">
        <v>374</v>
      </c>
      <c r="C6" s="1925"/>
      <c r="D6" s="1925"/>
      <c r="E6" s="53"/>
      <c r="F6" s="6"/>
      <c r="G6" s="217" t="s">
        <v>309</v>
      </c>
      <c r="H6" s="88">
        <f>Cover!F41</f>
        <v>0</v>
      </c>
      <c r="I6" s="88"/>
      <c r="J6" s="89"/>
      <c r="K6" s="555"/>
      <c r="L6" s="559" t="s">
        <v>181</v>
      </c>
      <c r="M6" s="559" t="s">
        <v>181</v>
      </c>
      <c r="N6" s="559" t="s">
        <v>181</v>
      </c>
      <c r="O6" s="559" t="s">
        <v>181</v>
      </c>
      <c r="P6" s="559" t="s">
        <v>181</v>
      </c>
      <c r="Q6" s="559" t="s">
        <v>181</v>
      </c>
      <c r="R6" s="559" t="s">
        <v>181</v>
      </c>
      <c r="S6" s="1554" t="s">
        <v>181</v>
      </c>
      <c r="T6" s="559" t="s">
        <v>182</v>
      </c>
      <c r="U6" s="559" t="s">
        <v>182</v>
      </c>
      <c r="V6" s="559" t="s">
        <v>182</v>
      </c>
      <c r="W6" s="559" t="s">
        <v>182</v>
      </c>
      <c r="X6" s="559" t="s">
        <v>182</v>
      </c>
      <c r="Y6" s="559" t="s">
        <v>182</v>
      </c>
      <c r="Z6" s="559" t="s">
        <v>182</v>
      </c>
      <c r="AA6" s="559" t="s">
        <v>182</v>
      </c>
      <c r="AB6" s="27"/>
      <c r="AC6" s="6"/>
      <c r="AD6" s="6"/>
      <c r="AE6" s="27"/>
      <c r="AF6" s="27"/>
      <c r="AG6" s="27"/>
      <c r="AH6" s="54"/>
      <c r="AI6" s="1939"/>
      <c r="AJ6" s="1939"/>
      <c r="AK6" s="1939"/>
      <c r="AL6" s="1939"/>
      <c r="AM6" s="74"/>
      <c r="AN6" s="74"/>
      <c r="AO6" s="74"/>
      <c r="AQ6" s="785" t="str">
        <f>G2</f>
        <v xml:space="preserve">Country: </v>
      </c>
      <c r="AR6" s="786" t="str">
        <f>H2</f>
        <v>NO</v>
      </c>
      <c r="AX6" s="194"/>
      <c r="AY6" s="194" t="s">
        <v>787</v>
      </c>
      <c r="AZ6" s="1053" t="s">
        <v>72</v>
      </c>
      <c r="BC6" s="652" t="s">
        <v>366</v>
      </c>
      <c r="BD6" s="652">
        <v>2</v>
      </c>
      <c r="BG6" s="27" t="s">
        <v>73</v>
      </c>
      <c r="BH6" s="194"/>
      <c r="BI6" s="194"/>
      <c r="BJ6" s="1053"/>
    </row>
    <row r="7" spans="1:64" ht="21" thickBot="1" x14ac:dyDescent="0.35">
      <c r="A7" s="787"/>
      <c r="B7" s="1900" t="s">
        <v>986</v>
      </c>
      <c r="C7" s="1900"/>
      <c r="D7" s="1900"/>
      <c r="E7" s="1559" t="s">
        <v>214</v>
      </c>
      <c r="F7" s="789" t="s">
        <v>295</v>
      </c>
      <c r="G7" s="790" t="s">
        <v>295</v>
      </c>
      <c r="H7" s="791"/>
      <c r="I7" s="791"/>
      <c r="J7" s="792"/>
      <c r="K7" s="793"/>
      <c r="L7" s="2"/>
      <c r="M7" s="3"/>
      <c r="N7" s="2"/>
      <c r="O7" s="2"/>
      <c r="P7" s="2"/>
      <c r="Q7" s="3"/>
      <c r="R7" s="3"/>
      <c r="S7" s="2"/>
      <c r="T7" s="558"/>
      <c r="U7" s="3"/>
      <c r="V7" s="2"/>
      <c r="W7" s="2"/>
      <c r="X7" s="2"/>
      <c r="Y7" s="3"/>
      <c r="Z7" s="3"/>
      <c r="AA7" s="2"/>
      <c r="AB7" s="55"/>
      <c r="AC7" s="56" t="s">
        <v>344</v>
      </c>
      <c r="AD7" s="57"/>
      <c r="AE7" s="1940" t="s">
        <v>14</v>
      </c>
      <c r="AF7" s="1940"/>
      <c r="AG7" s="1940"/>
      <c r="AH7" s="1940"/>
      <c r="AI7" s="1940"/>
      <c r="AJ7" s="1940"/>
      <c r="AK7" s="1940"/>
      <c r="AL7" s="1941"/>
      <c r="AM7" s="69"/>
      <c r="AN7" s="75"/>
      <c r="AO7" s="708"/>
      <c r="AP7" s="794"/>
      <c r="AQ7" s="795"/>
      <c r="AR7" s="796"/>
      <c r="AS7" s="636"/>
      <c r="AT7" s="60"/>
      <c r="AX7" s="194"/>
      <c r="AY7" s="194" t="s">
        <v>69</v>
      </c>
      <c r="AZ7" s="1053" t="s">
        <v>272</v>
      </c>
      <c r="BH7" s="194"/>
      <c r="BI7" s="194"/>
      <c r="BJ7" s="1053"/>
    </row>
    <row r="8" spans="1:64" s="562" customFormat="1" ht="13.5" customHeight="1" x14ac:dyDescent="0.25">
      <c r="A8" s="797" t="s">
        <v>311</v>
      </c>
      <c r="B8" s="1541" t="s">
        <v>295</v>
      </c>
      <c r="C8" s="1542" t="s">
        <v>340</v>
      </c>
      <c r="D8" s="1919" t="s">
        <v>297</v>
      </c>
      <c r="E8" s="1920"/>
      <c r="F8" s="1921"/>
      <c r="G8" s="1922"/>
      <c r="H8" s="1921" t="s">
        <v>300</v>
      </c>
      <c r="I8" s="1921"/>
      <c r="J8" s="1921"/>
      <c r="K8" s="1923"/>
      <c r="L8" s="1901" t="s">
        <v>56</v>
      </c>
      <c r="M8" s="1902"/>
      <c r="N8" s="1902"/>
      <c r="O8" s="1902"/>
      <c r="P8" s="1903" t="s">
        <v>57</v>
      </c>
      <c r="Q8" s="1902"/>
      <c r="R8" s="1902"/>
      <c r="S8" s="1904"/>
      <c r="T8" s="1905" t="s">
        <v>56</v>
      </c>
      <c r="U8" s="1906"/>
      <c r="V8" s="1906"/>
      <c r="W8" s="1906"/>
      <c r="X8" s="1907" t="s">
        <v>57</v>
      </c>
      <c r="Y8" s="1906"/>
      <c r="Z8" s="1906"/>
      <c r="AA8" s="1908"/>
      <c r="AB8" s="58" t="str">
        <f>A8</f>
        <v>Product</v>
      </c>
      <c r="AC8" s="23"/>
      <c r="AD8" s="30"/>
      <c r="AE8" s="1920" t="str">
        <f>D8</f>
        <v>I M P O R T</v>
      </c>
      <c r="AF8" s="1920"/>
      <c r="AG8" s="1920"/>
      <c r="AH8" s="1922"/>
      <c r="AI8" s="1921" t="str">
        <f>H8</f>
        <v>E X P O R T</v>
      </c>
      <c r="AJ8" s="1921" t="s">
        <v>295</v>
      </c>
      <c r="AK8" s="1921" t="s">
        <v>295</v>
      </c>
      <c r="AL8" s="1942" t="s">
        <v>295</v>
      </c>
      <c r="AM8" s="709"/>
      <c r="AN8" s="135" t="str">
        <f>A8</f>
        <v>Product</v>
      </c>
      <c r="AO8" s="709"/>
      <c r="AP8" s="799" t="s">
        <v>295</v>
      </c>
      <c r="AQ8" s="1926" t="s">
        <v>25</v>
      </c>
      <c r="AR8" s="1927"/>
      <c r="AS8" s="1928" t="s">
        <v>283</v>
      </c>
      <c r="AT8" s="1929"/>
      <c r="AV8" s="160" t="s">
        <v>311</v>
      </c>
      <c r="AW8" s="161" t="s">
        <v>295</v>
      </c>
      <c r="AX8" s="166" t="s">
        <v>60</v>
      </c>
      <c r="AY8" s="1915" t="s">
        <v>297</v>
      </c>
      <c r="AZ8" s="1909"/>
      <c r="BA8" s="1909" t="s">
        <v>300</v>
      </c>
      <c r="BB8" s="1910"/>
      <c r="BC8" s="61" t="s">
        <v>367</v>
      </c>
      <c r="BD8" s="61" t="s">
        <v>368</v>
      </c>
      <c r="BE8" s="61"/>
      <c r="BF8" s="160" t="s">
        <v>311</v>
      </c>
      <c r="BG8" s="161" t="s">
        <v>295</v>
      </c>
      <c r="BH8" s="166" t="s">
        <v>60</v>
      </c>
      <c r="BI8" s="1915" t="s">
        <v>297</v>
      </c>
      <c r="BJ8" s="1909"/>
      <c r="BK8" s="1909" t="s">
        <v>300</v>
      </c>
      <c r="BL8" s="1910"/>
    </row>
    <row r="9" spans="1:64" ht="12.75" customHeight="1" x14ac:dyDescent="0.25">
      <c r="A9" s="797" t="s">
        <v>323</v>
      </c>
      <c r="B9" s="17" t="s">
        <v>311</v>
      </c>
      <c r="C9" s="800" t="s">
        <v>341</v>
      </c>
      <c r="D9" s="1913">
        <f>F9-1</f>
        <v>2019</v>
      </c>
      <c r="E9" s="1912"/>
      <c r="F9" s="1913">
        <f>Cover!G27</f>
        <v>2020</v>
      </c>
      <c r="G9" s="1912"/>
      <c r="H9" s="1911">
        <f>D9</f>
        <v>2019</v>
      </c>
      <c r="I9" s="1912"/>
      <c r="J9" s="1913">
        <f>F9</f>
        <v>2020</v>
      </c>
      <c r="K9" s="1911"/>
      <c r="L9" s="1550">
        <f>D9</f>
        <v>2019</v>
      </c>
      <c r="M9" s="1551"/>
      <c r="N9" s="1551">
        <f>F9</f>
        <v>2020</v>
      </c>
      <c r="O9" s="1409"/>
      <c r="P9" s="1552">
        <f>D9</f>
        <v>2019</v>
      </c>
      <c r="Q9" s="1552"/>
      <c r="R9" s="1552">
        <f>F9</f>
        <v>2020</v>
      </c>
      <c r="S9" s="1552"/>
      <c r="T9" s="1550">
        <f>D9</f>
        <v>2019</v>
      </c>
      <c r="U9" s="1551"/>
      <c r="V9" s="1551">
        <f>F9</f>
        <v>2020</v>
      </c>
      <c r="W9" s="1409"/>
      <c r="X9" s="1552">
        <f>D9</f>
        <v>2019</v>
      </c>
      <c r="Y9" s="1552"/>
      <c r="Z9" s="1552">
        <f>F9</f>
        <v>2020</v>
      </c>
      <c r="AA9" s="1553"/>
      <c r="AB9" s="1548" t="str">
        <f>A9</f>
        <v>code</v>
      </c>
      <c r="AC9" s="23"/>
      <c r="AD9" s="32"/>
      <c r="AE9" s="1911">
        <f>D9</f>
        <v>2019</v>
      </c>
      <c r="AF9" s="1912" t="s">
        <v>295</v>
      </c>
      <c r="AG9" s="1913">
        <f>F9</f>
        <v>2020</v>
      </c>
      <c r="AH9" s="1912" t="s">
        <v>295</v>
      </c>
      <c r="AI9" s="1911">
        <f>H9</f>
        <v>2019</v>
      </c>
      <c r="AJ9" s="1912" t="s">
        <v>295</v>
      </c>
      <c r="AK9" s="1913">
        <f>J9</f>
        <v>2020</v>
      </c>
      <c r="AL9" s="1914" t="s">
        <v>295</v>
      </c>
      <c r="AM9" s="31"/>
      <c r="AN9" s="136" t="str">
        <f>A9</f>
        <v>code</v>
      </c>
      <c r="AO9" s="31"/>
      <c r="AP9" s="799" t="s">
        <v>295</v>
      </c>
      <c r="AQ9" s="73">
        <f>H9</f>
        <v>2019</v>
      </c>
      <c r="AR9" s="76">
        <f>F9</f>
        <v>2020</v>
      </c>
      <c r="AS9" s="637">
        <f>AQ9</f>
        <v>2019</v>
      </c>
      <c r="AT9" s="76">
        <f>AR9</f>
        <v>2020</v>
      </c>
      <c r="AV9" s="162" t="s">
        <v>323</v>
      </c>
      <c r="AW9" s="17" t="s">
        <v>311</v>
      </c>
      <c r="AX9" s="113" t="s">
        <v>61</v>
      </c>
      <c r="AY9" s="283">
        <f>D9</f>
        <v>2019</v>
      </c>
      <c r="AZ9" s="283">
        <f>F9</f>
        <v>2020</v>
      </c>
      <c r="BA9" s="284">
        <f>D9</f>
        <v>2019</v>
      </c>
      <c r="BB9" s="285">
        <f>F9</f>
        <v>2020</v>
      </c>
      <c r="BC9" s="61" t="s">
        <v>369</v>
      </c>
      <c r="BD9" s="61" t="s">
        <v>370</v>
      </c>
      <c r="BF9" s="162" t="s">
        <v>323</v>
      </c>
      <c r="BG9" s="17" t="s">
        <v>311</v>
      </c>
      <c r="BH9" s="113" t="s">
        <v>61</v>
      </c>
      <c r="BI9" s="283">
        <f>D9</f>
        <v>2019</v>
      </c>
      <c r="BJ9" s="283">
        <f>F9</f>
        <v>2020</v>
      </c>
      <c r="BK9" s="284">
        <f>D9</f>
        <v>2019</v>
      </c>
      <c r="BL9" s="285">
        <f>F9</f>
        <v>2020</v>
      </c>
    </row>
    <row r="10" spans="1:64" ht="14.25" customHeight="1" x14ac:dyDescent="0.2">
      <c r="A10" s="802" t="s">
        <v>295</v>
      </c>
      <c r="B10" s="803"/>
      <c r="C10" s="19" t="s">
        <v>295</v>
      </c>
      <c r="D10" s="37" t="s">
        <v>296</v>
      </c>
      <c r="E10" s="37" t="s">
        <v>10</v>
      </c>
      <c r="F10" s="37" t="s">
        <v>296</v>
      </c>
      <c r="G10" s="37" t="s">
        <v>10</v>
      </c>
      <c r="H10" s="37" t="s">
        <v>296</v>
      </c>
      <c r="I10" s="37" t="s">
        <v>10</v>
      </c>
      <c r="J10" s="37" t="s">
        <v>296</v>
      </c>
      <c r="K10" s="1547" t="s">
        <v>10</v>
      </c>
      <c r="L10" s="566" t="s">
        <v>296</v>
      </c>
      <c r="M10" s="564" t="s">
        <v>10</v>
      </c>
      <c r="N10" s="564" t="s">
        <v>296</v>
      </c>
      <c r="O10" s="565" t="s">
        <v>10</v>
      </c>
      <c r="P10" s="564" t="s">
        <v>296</v>
      </c>
      <c r="Q10" s="564" t="s">
        <v>10</v>
      </c>
      <c r="R10" s="564" t="s">
        <v>296</v>
      </c>
      <c r="S10" s="564" t="s">
        <v>10</v>
      </c>
      <c r="T10" s="566" t="s">
        <v>296</v>
      </c>
      <c r="U10" s="564" t="s">
        <v>10</v>
      </c>
      <c r="V10" s="564" t="s">
        <v>296</v>
      </c>
      <c r="W10" s="564" t="s">
        <v>10</v>
      </c>
      <c r="X10" s="566" t="s">
        <v>296</v>
      </c>
      <c r="Y10" s="564" t="s">
        <v>10</v>
      </c>
      <c r="Z10" s="564" t="s">
        <v>296</v>
      </c>
      <c r="AA10" s="565" t="s">
        <v>10</v>
      </c>
      <c r="AB10" s="1549" t="str">
        <f>A10</f>
        <v xml:space="preserve"> </v>
      </c>
      <c r="AC10" s="806"/>
      <c r="AD10" s="807"/>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7"/>
      <c r="AP10" s="808" t="s">
        <v>295</v>
      </c>
      <c r="AQ10" s="809"/>
      <c r="AR10" s="810"/>
      <c r="AS10" s="638"/>
      <c r="AT10" s="196"/>
      <c r="AV10" s="163" t="s">
        <v>295</v>
      </c>
      <c r="AW10" s="36"/>
      <c r="AX10" s="19" t="s">
        <v>295</v>
      </c>
      <c r="AY10" s="37"/>
      <c r="AZ10" s="37"/>
      <c r="BA10" s="37"/>
      <c r="BB10" s="164"/>
      <c r="BF10" s="163" t="s">
        <v>295</v>
      </c>
      <c r="BG10" s="36"/>
      <c r="BH10" s="19" t="s">
        <v>295</v>
      </c>
      <c r="BI10" s="37"/>
      <c r="BJ10" s="37"/>
      <c r="BK10" s="37"/>
      <c r="BL10" s="164"/>
    </row>
    <row r="11" spans="1:64" s="4" customFormat="1" ht="15" customHeight="1" x14ac:dyDescent="0.15">
      <c r="A11" s="811">
        <v>1</v>
      </c>
      <c r="B11" s="812" t="s">
        <v>399</v>
      </c>
      <c r="C11" s="813" t="s">
        <v>494</v>
      </c>
      <c r="D11" s="1790">
        <v>560.01900000000001</v>
      </c>
      <c r="E11" s="1790">
        <v>496139</v>
      </c>
      <c r="F11" s="1342">
        <v>458.92500000000001</v>
      </c>
      <c r="G11" s="1790">
        <v>384530</v>
      </c>
      <c r="H11" s="1790">
        <v>3664.7530000000002</v>
      </c>
      <c r="I11" s="1790">
        <v>2160268</v>
      </c>
      <c r="J11" s="1790">
        <v>3581.7249999999999</v>
      </c>
      <c r="K11" s="1790">
        <v>2018020</v>
      </c>
      <c r="L11" s="862"/>
      <c r="M11" s="862"/>
      <c r="N11" s="862"/>
      <c r="O11" s="864"/>
      <c r="P11" s="862"/>
      <c r="Q11" s="862"/>
      <c r="R11" s="862"/>
      <c r="S11" s="864"/>
      <c r="T11" s="862"/>
      <c r="U11" s="862"/>
      <c r="V11" s="862"/>
      <c r="W11" s="864"/>
      <c r="X11" s="862"/>
      <c r="Y11" s="862"/>
      <c r="Z11" s="862"/>
      <c r="AA11" s="864"/>
      <c r="AB11" s="852">
        <f t="shared" ref="AB11:AC26" si="0">A11</f>
        <v>1</v>
      </c>
      <c r="AC11" s="812" t="str">
        <f t="shared" si="0"/>
        <v>ROUNDWOOD (WOOD IN THE ROUGH)</v>
      </c>
      <c r="AD11" s="813" t="s">
        <v>494</v>
      </c>
      <c r="AE11" s="1302" t="str">
        <f>IF(D11&lt;(D12+D15),"Error","OK")</f>
        <v>OK</v>
      </c>
      <c r="AF11" s="1302" t="str">
        <f>IF(E11&lt;(E12+E15),"Error","OK")</f>
        <v>OK</v>
      </c>
      <c r="AG11" s="1302" t="str">
        <f t="shared" ref="AG11:AL11" si="1">IF(F11&lt;(F12+F15),"Error","OK")</f>
        <v>OK</v>
      </c>
      <c r="AH11" s="1302" t="str">
        <f t="shared" si="1"/>
        <v>OK</v>
      </c>
      <c r="AI11" s="1302" t="str">
        <f>IF(H11&lt;(H12+H15),"Error","OK")</f>
        <v>OK</v>
      </c>
      <c r="AJ11" s="1302" t="str">
        <f>IF(I11&lt;(I12+I15),"Error","OK")</f>
        <v>OK</v>
      </c>
      <c r="AK11" s="1302" t="str">
        <f t="shared" si="1"/>
        <v>OK</v>
      </c>
      <c r="AL11" s="1302" t="str">
        <f t="shared" si="1"/>
        <v>OK</v>
      </c>
      <c r="AM11" s="814"/>
      <c r="AN11" s="815">
        <f>A11</f>
        <v>1</v>
      </c>
      <c r="AO11" s="812" t="str">
        <f t="shared" ref="AO11:AO20" si="2">B11</f>
        <v>ROUNDWOOD (WOOD IN THE ROUGH)</v>
      </c>
      <c r="AP11" s="813" t="s">
        <v>494</v>
      </c>
      <c r="AQ11" s="816">
        <f>'JQ1 Production'!D13+'JQ2 Trade'!D11-'JQ2 Trade'!H11</f>
        <v>9463.6964747727252</v>
      </c>
      <c r="AR11" s="816">
        <f>'JQ1 Production'!E13+'JQ2 Trade'!E11-'JQ2 Trade'!I11</f>
        <v>-1652379.1131147728</v>
      </c>
      <c r="AS11" s="635"/>
      <c r="AT11" s="207"/>
      <c r="AV11" s="815">
        <v>1</v>
      </c>
      <c r="AW11" s="812" t="s">
        <v>399</v>
      </c>
      <c r="AX11" s="118" t="s">
        <v>62</v>
      </c>
      <c r="AY11" s="201">
        <f t="shared" ref="AY11:AY42" si="3">IF(ISNUMBER(E11),IF(ISNUMBER(D11),IF(D11=0,IF(E11=0,0,"ZERO Q"),IF(E11=0,"ZERO V",E11/D11)),"NO Q"),IF(ISNUMBER(D11), "NO V","REPORT"))</f>
        <v>885.93244157787501</v>
      </c>
      <c r="AZ11" s="201">
        <f>IF(ISNUMBER(G11),IF(ISNUMBER(F11),IF(F11=0,IF(G11=0,0,"ZERO Q"),IF(G11=0,"ZERO V",G11/F11)),"NO Q"),IF(ISNUMBER(F11), "NO V","REPORT"))</f>
        <v>837.89290189028702</v>
      </c>
      <c r="BA11" s="201">
        <f t="shared" ref="BA11:BA42" si="4">IF(ISNUMBER(I11),IF(ISNUMBER(H11),IF(H11=0,IF(I11=0,0,"ZERO Q"),IF(I11=0,"ZERO V",I11/H11)),"NO Q"),IF(ISNUMBER(H11), "NO V","REPORT"))</f>
        <v>589.47165061328826</v>
      </c>
      <c r="BB11" s="202">
        <f>IF(ISNUMBER(K11),IF(ISNUMBER(J11),IF(J11=0,IF(K11=0,0,"ZERO Q"),IF(K11=0,"ZERO V",K11/J11)),"NO Q"),IF(ISNUMBER(J11), "NO V","REPORT"))</f>
        <v>563.42125651746017</v>
      </c>
      <c r="BC11" s="653" t="str">
        <f>IF(ISNUMBER(AY11*AZ11), IF(AY11*AZ11&gt;0, IF(AY11&gt;AZ11, IF(AY11/AZ11&gt;BD$6, "CHECK", "ACCEPT"), IF(AZ11/AY11&gt;BD$6, "CHECK", "ACCEPT")), IF(AZ11=0,IF(AY11&lt;BD$6,"ACCEPT","CHECK"),IF(AZ11&lt;BD$6,"ACCEPT","CHECK"))),"CHECK")</f>
        <v>ACCEPT</v>
      </c>
      <c r="BD11" s="653" t="str">
        <f>IF(ISNUMBER(BA11*BB11), IF(BA11*BB11&gt;0, IF(BA11&gt;BB11, IF(BA11/BB11&gt;BD$6, "CHECK", "ACCEPT"), IF(BB11/BA11&gt;BD$6, "CHECK", "ACCEPT")), IF(BB11=0,IF(BA11&lt;BD$6,"ACCEPT","CHECK"),IF(BB11&lt;BD$6,"ACCEPT","CHECK"))),"CHECK")</f>
        <v>ACCEPT</v>
      </c>
      <c r="BE11" s="59"/>
      <c r="BF11" s="815">
        <v>1</v>
      </c>
      <c r="BG11" s="812" t="s">
        <v>399</v>
      </c>
      <c r="BH11" s="118" t="s">
        <v>62</v>
      </c>
      <c r="BI11" s="201" t="str">
        <f>IF(ISTEXT(AY11),IF('EU1 ExtraEU Trade'!BC10=0,"INTRA-EU","CHECK")," ")</f>
        <v xml:space="preserve"> </v>
      </c>
      <c r="BJ11" s="201" t="str">
        <f>IF(ISTEXT(AZ11),IF('EU1 ExtraEU Trade'!BD10=0,"INTRA-EU","CHECK")," ")</f>
        <v xml:space="preserve"> </v>
      </c>
      <c r="BK11" s="201" t="str">
        <f>IF(ISTEXT(BA11),IF('EU1 ExtraEU Trade'!BE10=0,"INTRA-EU","CHECK")," ")</f>
        <v xml:space="preserve"> </v>
      </c>
      <c r="BL11" s="202" t="str">
        <f>IF(ISTEXT(BB11),IF('EU1 ExtraEU Trade'!BF10=0,"INTRA-EU","CHECK")," ")</f>
        <v xml:space="preserve"> </v>
      </c>
    </row>
    <row r="12" spans="1:64" s="4" customFormat="1" ht="15" customHeight="1" thickBot="1" x14ac:dyDescent="0.2">
      <c r="A12" s="1202">
        <v>1.1000000000000001</v>
      </c>
      <c r="B12" s="1203" t="s">
        <v>433</v>
      </c>
      <c r="C12" s="1204" t="s">
        <v>494</v>
      </c>
      <c r="D12" s="1790">
        <v>157.63300000000001</v>
      </c>
      <c r="E12" s="1790">
        <v>207076</v>
      </c>
      <c r="F12" s="1343">
        <v>122.292</v>
      </c>
      <c r="G12" s="1790">
        <v>139023</v>
      </c>
      <c r="H12" s="1790">
        <v>16.25</v>
      </c>
      <c r="I12" s="1790">
        <v>11717</v>
      </c>
      <c r="J12" s="1790">
        <v>22.073</v>
      </c>
      <c r="K12" s="1790">
        <v>7447</v>
      </c>
      <c r="L12" s="863"/>
      <c r="M12" s="863"/>
      <c r="N12" s="863"/>
      <c r="O12" s="824"/>
      <c r="P12" s="863"/>
      <c r="Q12" s="863"/>
      <c r="R12" s="863"/>
      <c r="S12" s="824"/>
      <c r="T12" s="863"/>
      <c r="U12" s="863"/>
      <c r="V12" s="863"/>
      <c r="W12" s="824"/>
      <c r="X12" s="863"/>
      <c r="Y12" s="863"/>
      <c r="Z12" s="863"/>
      <c r="AA12" s="824"/>
      <c r="AB12" s="853">
        <f t="shared" si="0"/>
        <v>1.1000000000000001</v>
      </c>
      <c r="AC12" s="819" t="str">
        <f t="shared" si="0"/>
        <v>WOOD FUEL (INCLUDING WOOD FOR CHARCOAL)</v>
      </c>
      <c r="AD12" s="818" t="s">
        <v>494</v>
      </c>
      <c r="AE12" s="1303" t="str">
        <f>IF(D12&lt;(D13+D14),"Error","OK")</f>
        <v>OK</v>
      </c>
      <c r="AF12" s="1303" t="str">
        <f>IF(E12&lt;(E13+E14),"Error","OK")</f>
        <v>OK</v>
      </c>
      <c r="AG12" s="1303" t="str">
        <f t="shared" ref="AG12:AL12" si="5">IF(F12&lt;(F13+F14),"Error","OK")</f>
        <v>OK</v>
      </c>
      <c r="AH12" s="1303" t="str">
        <f t="shared" si="5"/>
        <v>OK</v>
      </c>
      <c r="AI12" s="1303" t="str">
        <f>IF(H12&lt;(H13+H14),"Error","OK")</f>
        <v>OK</v>
      </c>
      <c r="AJ12" s="1303" t="str">
        <f>IF(I12&lt;(I13+I14),"Error","OK")</f>
        <v>OK</v>
      </c>
      <c r="AK12" s="1303" t="str">
        <f t="shared" si="5"/>
        <v>OK</v>
      </c>
      <c r="AL12" s="1303" t="str">
        <f t="shared" si="5"/>
        <v>OK</v>
      </c>
      <c r="AM12" s="66"/>
      <c r="AN12" s="138">
        <f t="shared" ref="AN12:AO69" si="6">A12</f>
        <v>1.1000000000000001</v>
      </c>
      <c r="AO12" s="819" t="str">
        <f t="shared" si="2"/>
        <v>WOOD FUEL (INCLUDING WOOD FOR CHARCOAL)</v>
      </c>
      <c r="AP12" s="818" t="s">
        <v>494</v>
      </c>
      <c r="AQ12" s="820">
        <f>'JQ1 Production'!D14+'JQ2 Trade'!D12-'JQ2 Trade'!H12</f>
        <v>1671.1144747727271</v>
      </c>
      <c r="AR12" s="821">
        <f>'JQ1 Production'!E14+'JQ2 Trade'!E12-'JQ2 Trade'!I12</f>
        <v>196867.20088522727</v>
      </c>
      <c r="AS12" s="632"/>
      <c r="AT12" s="197"/>
      <c r="AV12" s="138">
        <v>1.1000000000000001</v>
      </c>
      <c r="AW12" s="819" t="s">
        <v>433</v>
      </c>
      <c r="AX12" s="118" t="s">
        <v>62</v>
      </c>
      <c r="AY12" s="201">
        <f t="shared" si="3"/>
        <v>1313.6589419728102</v>
      </c>
      <c r="AZ12" s="201">
        <f t="shared" ref="AZ12:AZ69" si="7">IF(ISNUMBER(G12),IF(ISNUMBER(F12),IF(F12=0,IF(G12=0,0,"ZERO Q"),IF(G12=0,"ZERO V",G12/F12)),"NO Q"),IF(ISNUMBER(F12), "NO V","REPORT"))</f>
        <v>1136.8118928466295</v>
      </c>
      <c r="BA12" s="201">
        <f t="shared" si="4"/>
        <v>721.04615384615386</v>
      </c>
      <c r="BB12" s="202">
        <f t="shared" ref="BB12:BB69" si="8">IF(ISNUMBER(K12),IF(ISNUMBER(J12),IF(J12=0,IF(K12=0,0,"ZERO Q"),IF(K12=0,"ZERO V",K12/J12)),"NO Q"),IF(ISNUMBER(J12), "NO V","REPORT"))</f>
        <v>337.38051012549266</v>
      </c>
      <c r="BC12" s="653" t="str">
        <f t="shared" ref="BC12:BC68" si="9">IF(ISNUMBER(AY12*AZ12), IF(AY12*AZ12&gt;0, IF(AY12&gt;AZ12, IF(AY12/AZ12&gt;BD$6, "CHECK", "ACCEPT"), IF(AZ12/AY12&gt;BD$6, "CHECK", "ACCEPT")), IF(AZ12=0,IF(AY12&lt;BD$6,"ACCEPT","CHECK"),IF(AZ12&lt;BD$6,"ACCEPT","CHECK"))),"CHECK")</f>
        <v>ACCEPT</v>
      </c>
      <c r="BD12" s="653" t="str">
        <f t="shared" ref="BD12:BD68" si="10">IF(ISNUMBER(BA12*BB12), IF(BA12*BB12&gt;0, IF(BA12&gt;BB12, IF(BA12/BB12&gt;BD$6, "CHECK", "ACCEPT"), IF(BB12/BA12&gt;BD$6, "CHECK", "ACCEPT")), IF(BB12=0,IF(BA12&lt;BD$6,"ACCEPT","CHECK"),IF(BB12&lt;BD$6,"ACCEPT","CHECK"))),"CHECK")</f>
        <v>CHECK</v>
      </c>
      <c r="BE12" s="59"/>
      <c r="BF12" s="138">
        <v>1.1000000000000001</v>
      </c>
      <c r="BG12" s="819" t="s">
        <v>433</v>
      </c>
      <c r="BH12" s="118" t="s">
        <v>62</v>
      </c>
      <c r="BI12" s="198" t="str">
        <f>IF(ISTEXT(AY12),IF('EU1 ExtraEU Trade'!BC11=0,"INTRA-EU","CHECK")," ")</f>
        <v xml:space="preserve"> </v>
      </c>
      <c r="BJ12" s="198" t="str">
        <f>IF(ISTEXT(AZ12),IF('EU1 ExtraEU Trade'!BD11=0,"INTRA-EU","CHECK")," ")</f>
        <v xml:space="preserve"> </v>
      </c>
      <c r="BK12" s="199" t="str">
        <f>IF(ISTEXT(BA12),IF('EU1 ExtraEU Trade'!BE11=0,"INTRA-EU","CHECK")," ")</f>
        <v xml:space="preserve"> </v>
      </c>
      <c r="BL12" s="200" t="str">
        <f>IF(ISTEXT(BB12),IF('EU1 ExtraEU Trade'!BF11=0,"INTRA-EU","CHECK")," ")</f>
        <v xml:space="preserve"> </v>
      </c>
    </row>
    <row r="13" spans="1:64" s="4" customFormat="1" ht="15" customHeight="1" x14ac:dyDescent="0.15">
      <c r="A13" s="1202" t="s">
        <v>317</v>
      </c>
      <c r="B13" s="1205" t="s">
        <v>298</v>
      </c>
      <c r="C13" s="1206" t="s">
        <v>494</v>
      </c>
      <c r="D13" s="1790">
        <v>4.944</v>
      </c>
      <c r="E13" s="1790">
        <v>8100</v>
      </c>
      <c r="F13" s="1343">
        <v>5.16</v>
      </c>
      <c r="G13" s="1790">
        <v>6346</v>
      </c>
      <c r="H13" s="1790">
        <v>8.6850000000000005</v>
      </c>
      <c r="I13" s="1790">
        <v>5553</v>
      </c>
      <c r="J13" s="1790">
        <v>14.645</v>
      </c>
      <c r="K13" s="1790">
        <v>3918</v>
      </c>
      <c r="L13" s="863"/>
      <c r="M13" s="863"/>
      <c r="N13" s="863"/>
      <c r="O13" s="824"/>
      <c r="P13" s="863"/>
      <c r="Q13" s="863"/>
      <c r="R13" s="863"/>
      <c r="S13" s="824"/>
      <c r="T13" s="863"/>
      <c r="U13" s="863"/>
      <c r="V13" s="863"/>
      <c r="W13" s="824"/>
      <c r="X13" s="863"/>
      <c r="Y13" s="863"/>
      <c r="Z13" s="863"/>
      <c r="AA13" s="824"/>
      <c r="AB13" s="853" t="str">
        <f t="shared" si="0"/>
        <v>1.1.C</v>
      </c>
      <c r="AC13" s="10" t="str">
        <f t="shared" si="0"/>
        <v>Coniferous</v>
      </c>
      <c r="AD13" s="822" t="s">
        <v>494</v>
      </c>
      <c r="AE13" s="1304"/>
      <c r="AF13" s="1304"/>
      <c r="AG13" s="1304"/>
      <c r="AH13" s="1304"/>
      <c r="AI13" s="1304"/>
      <c r="AJ13" s="1304"/>
      <c r="AK13" s="1304"/>
      <c r="AL13" s="1304"/>
      <c r="AM13" s="66"/>
      <c r="AN13" s="138" t="str">
        <f t="shared" si="6"/>
        <v>1.1.C</v>
      </c>
      <c r="AO13" s="10" t="str">
        <f t="shared" si="2"/>
        <v>Coniferous</v>
      </c>
      <c r="AP13" s="822" t="s">
        <v>494</v>
      </c>
      <c r="AQ13" s="820">
        <f>'JQ1 Production'!D15+'JQ2 Trade'!D13-'JQ2 Trade'!H13</f>
        <v>541.07536227272715</v>
      </c>
      <c r="AR13" s="821">
        <f>'JQ1 Production'!E15+'JQ2 Trade'!E13-'JQ2 Trade'!I13</f>
        <v>3089.6331227272731</v>
      </c>
      <c r="AS13" s="632"/>
      <c r="AT13" s="197"/>
      <c r="AV13" s="138" t="s">
        <v>317</v>
      </c>
      <c r="AW13" s="10" t="s">
        <v>298</v>
      </c>
      <c r="AX13" s="118" t="s">
        <v>62</v>
      </c>
      <c r="AY13" s="201">
        <f t="shared" si="3"/>
        <v>1638.3495145631068</v>
      </c>
      <c r="AZ13" s="201">
        <f t="shared" si="7"/>
        <v>1229.8449612403101</v>
      </c>
      <c r="BA13" s="201">
        <f t="shared" si="4"/>
        <v>639.37823834196888</v>
      </c>
      <c r="BB13" s="202">
        <f t="shared" si="8"/>
        <v>267.53158074428131</v>
      </c>
      <c r="BC13" s="653" t="str">
        <f t="shared" si="9"/>
        <v>ACCEPT</v>
      </c>
      <c r="BD13" s="653" t="str">
        <f t="shared" si="10"/>
        <v>CHECK</v>
      </c>
      <c r="BE13" s="59"/>
      <c r="BF13" s="138" t="s">
        <v>317</v>
      </c>
      <c r="BG13" s="10" t="s">
        <v>298</v>
      </c>
      <c r="BH13" s="118" t="s">
        <v>62</v>
      </c>
      <c r="BI13" s="201" t="str">
        <f>IF(ISTEXT(AY13),IF('EU1 ExtraEU Trade'!BC12=0,"INTRA-EU","CHECK"),"")</f>
        <v/>
      </c>
      <c r="BJ13" s="201" t="str">
        <f>IF(ISTEXT(AZ13),IF('EU1 ExtraEU Trade'!BD12=0,"INTRA-EU","CHECK")," ")</f>
        <v xml:space="preserve"> </v>
      </c>
      <c r="BK13" s="203" t="str">
        <f>IF(ISTEXT(BA13),IF('EU1 ExtraEU Trade'!BE12=0,"INTRA-EU","CHECK")," ")</f>
        <v xml:space="preserve"> </v>
      </c>
      <c r="BL13" s="204" t="str">
        <f>IF(ISTEXT(BB13),IF('EU1 ExtraEU Trade'!BF12=0,"INTRA-EU","CHECK")," ")</f>
        <v xml:space="preserve"> </v>
      </c>
    </row>
    <row r="14" spans="1:64" s="4" customFormat="1" ht="15" customHeight="1" x14ac:dyDescent="0.15">
      <c r="A14" s="1202" t="s">
        <v>355</v>
      </c>
      <c r="B14" s="1207" t="s">
        <v>299</v>
      </c>
      <c r="C14" s="1204" t="s">
        <v>494</v>
      </c>
      <c r="D14" s="1790">
        <v>152.68899999999999</v>
      </c>
      <c r="E14" s="1790">
        <v>198976</v>
      </c>
      <c r="F14" s="1343">
        <v>117.13200000000001</v>
      </c>
      <c r="G14" s="1790">
        <v>132677</v>
      </c>
      <c r="H14" s="1790">
        <v>7.5650000000000004</v>
      </c>
      <c r="I14" s="1790">
        <v>6164</v>
      </c>
      <c r="J14" s="1790">
        <v>7.4279999999999999</v>
      </c>
      <c r="K14" s="1790">
        <v>3529</v>
      </c>
      <c r="L14" s="863"/>
      <c r="M14" s="863"/>
      <c r="N14" s="863"/>
      <c r="O14" s="824"/>
      <c r="P14" s="863"/>
      <c r="Q14" s="863"/>
      <c r="R14" s="863"/>
      <c r="S14" s="824"/>
      <c r="T14" s="863"/>
      <c r="U14" s="863"/>
      <c r="V14" s="863"/>
      <c r="W14" s="824"/>
      <c r="X14" s="863"/>
      <c r="Y14" s="863"/>
      <c r="Z14" s="863"/>
      <c r="AA14" s="824"/>
      <c r="AB14" s="853" t="str">
        <f t="shared" si="0"/>
        <v>1.1.NC</v>
      </c>
      <c r="AC14" s="10" t="str">
        <f t="shared" si="0"/>
        <v>Non-Coniferous</v>
      </c>
      <c r="AD14" s="822" t="s">
        <v>494</v>
      </c>
      <c r="AE14" s="1304"/>
      <c r="AF14" s="1304"/>
      <c r="AG14" s="1304"/>
      <c r="AH14" s="1304"/>
      <c r="AI14" s="1304"/>
      <c r="AJ14" s="1304"/>
      <c r="AK14" s="1304"/>
      <c r="AL14" s="1304"/>
      <c r="AM14" s="66"/>
      <c r="AN14" s="138" t="str">
        <f t="shared" si="6"/>
        <v>1.1.NC</v>
      </c>
      <c r="AO14" s="10" t="str">
        <f t="shared" si="2"/>
        <v>Non-Coniferous</v>
      </c>
      <c r="AP14" s="822" t="s">
        <v>494</v>
      </c>
      <c r="AQ14" s="820">
        <f>'JQ1 Production'!D16+'JQ2 Trade'!D14-'JQ2 Trade'!H14</f>
        <v>1130.0391124999999</v>
      </c>
      <c r="AR14" s="821">
        <f>'JQ1 Production'!E16+'JQ2 Trade'!E14-'JQ2 Trade'!I14</f>
        <v>193777.5677625</v>
      </c>
      <c r="AS14" s="632"/>
      <c r="AT14" s="197"/>
      <c r="AV14" s="138" t="s">
        <v>355</v>
      </c>
      <c r="AW14" s="10" t="s">
        <v>299</v>
      </c>
      <c r="AX14" s="118" t="s">
        <v>62</v>
      </c>
      <c r="AY14" s="201">
        <f t="shared" si="3"/>
        <v>1303.145609703384</v>
      </c>
      <c r="AZ14" s="201">
        <f t="shared" si="7"/>
        <v>1132.7135197896389</v>
      </c>
      <c r="BA14" s="201">
        <f t="shared" si="4"/>
        <v>814.80502313284865</v>
      </c>
      <c r="BB14" s="202">
        <f t="shared" si="8"/>
        <v>475.09423801830911</v>
      </c>
      <c r="BC14" s="653" t="str">
        <f t="shared" si="9"/>
        <v>ACCEPT</v>
      </c>
      <c r="BD14" s="653" t="str">
        <f t="shared" si="10"/>
        <v>ACCEPT</v>
      </c>
      <c r="BE14" s="59"/>
      <c r="BF14" s="138" t="s">
        <v>355</v>
      </c>
      <c r="BG14" s="10" t="s">
        <v>299</v>
      </c>
      <c r="BH14" s="118" t="s">
        <v>62</v>
      </c>
      <c r="BI14" s="205" t="str">
        <f>IF(ISTEXT(AY14),IF('EU1 ExtraEU Trade'!BC13=0,"INTRA-EU","CHECK")," ")</f>
        <v xml:space="preserve"> </v>
      </c>
      <c r="BJ14" s="205" t="str">
        <f>IF(ISTEXT(AZ14),IF('EU1 ExtraEU Trade'!BD13=0,"INTRA-EU","CHECK")," ")</f>
        <v xml:space="preserve"> </v>
      </c>
      <c r="BK14" s="205" t="str">
        <f>IF(ISTEXT(BA14),IF('EU1 ExtraEU Trade'!BE13=0,"INTRA-EU","CHECK")," ")</f>
        <v xml:space="preserve"> </v>
      </c>
      <c r="BL14" s="206" t="str">
        <f>IF(ISTEXT(BB14),IF('EU1 ExtraEU Trade'!BF13=0,"INTRA-EU","CHECK")," ")</f>
        <v xml:space="preserve"> </v>
      </c>
    </row>
    <row r="15" spans="1:64" s="4" customFormat="1" ht="15" customHeight="1" x14ac:dyDescent="0.15">
      <c r="A15" s="1202">
        <v>1.2</v>
      </c>
      <c r="B15" s="1208" t="s">
        <v>434</v>
      </c>
      <c r="C15" s="1209" t="s">
        <v>494</v>
      </c>
      <c r="D15" s="1790">
        <v>402.38600000000002</v>
      </c>
      <c r="E15" s="1790">
        <v>289063</v>
      </c>
      <c r="F15" s="1344">
        <v>336.63299999999998</v>
      </c>
      <c r="G15" s="1790">
        <v>245507</v>
      </c>
      <c r="H15" s="1790">
        <v>3648.5030000000002</v>
      </c>
      <c r="I15" s="1790">
        <v>2148551</v>
      </c>
      <c r="J15" s="1790">
        <v>3559.652</v>
      </c>
      <c r="K15" s="1790">
        <v>2010573</v>
      </c>
      <c r="L15" s="863"/>
      <c r="M15" s="863"/>
      <c r="N15" s="863"/>
      <c r="O15" s="824"/>
      <c r="P15" s="863"/>
      <c r="Q15" s="863"/>
      <c r="R15" s="863"/>
      <c r="S15" s="824"/>
      <c r="T15" s="863"/>
      <c r="U15" s="863"/>
      <c r="V15" s="863"/>
      <c r="W15" s="824"/>
      <c r="X15" s="863"/>
      <c r="Y15" s="863"/>
      <c r="Z15" s="863"/>
      <c r="AA15" s="824"/>
      <c r="AB15" s="853">
        <f t="shared" si="0"/>
        <v>1.2</v>
      </c>
      <c r="AC15" s="819" t="str">
        <f t="shared" si="0"/>
        <v>INDUSTRIAL ROUNDWOOD</v>
      </c>
      <c r="AD15" s="823" t="s">
        <v>494</v>
      </c>
      <c r="AE15" s="1305" t="str">
        <f>IF(D15&lt;(D16+D17),"Error","OK")</f>
        <v>OK</v>
      </c>
      <c r="AF15" s="1305" t="str">
        <f>IF(E15&lt;(E16+E17),"Error","OK")</f>
        <v>OK</v>
      </c>
      <c r="AG15" s="1305" t="str">
        <f t="shared" ref="AG15:AL15" si="11">IF(F15&lt;(F16+F17),"Error","OK")</f>
        <v>OK</v>
      </c>
      <c r="AH15" s="1305" t="str">
        <f t="shared" si="11"/>
        <v>OK</v>
      </c>
      <c r="AI15" s="1305" t="str">
        <f>IF(H15&lt;(H16+H17),"Error","OK")</f>
        <v>OK</v>
      </c>
      <c r="AJ15" s="1305" t="str">
        <f>IF(I15&lt;(I16+I17),"Error","OK")</f>
        <v>OK</v>
      </c>
      <c r="AK15" s="1305" t="str">
        <f t="shared" si="11"/>
        <v>OK</v>
      </c>
      <c r="AL15" s="1305" t="str">
        <f t="shared" si="11"/>
        <v>OK</v>
      </c>
      <c r="AM15" s="814"/>
      <c r="AN15" s="138">
        <f t="shared" si="6"/>
        <v>1.2</v>
      </c>
      <c r="AO15" s="819" t="str">
        <f t="shared" si="2"/>
        <v>INDUSTRIAL ROUNDWOOD</v>
      </c>
      <c r="AP15" s="823" t="s">
        <v>494</v>
      </c>
      <c r="AQ15" s="820">
        <f>'JQ1 Production'!D17+'JQ2 Trade'!D15-'JQ2 Trade'!H15</f>
        <v>7792.5819999999985</v>
      </c>
      <c r="AR15" s="821">
        <f>'JQ1 Production'!E17+'JQ2 Trade'!E15-'JQ2 Trade'!I15</f>
        <v>-1849246.314</v>
      </c>
      <c r="AS15" s="632"/>
      <c r="AT15" s="197"/>
      <c r="AV15" s="138">
        <v>1.2</v>
      </c>
      <c r="AW15" s="819" t="s">
        <v>434</v>
      </c>
      <c r="AX15" s="118" t="s">
        <v>62</v>
      </c>
      <c r="AY15" s="201">
        <f t="shared" si="3"/>
        <v>718.37240858280359</v>
      </c>
      <c r="AZ15" s="201">
        <f t="shared" si="7"/>
        <v>729.3016430355907</v>
      </c>
      <c r="BA15" s="201">
        <f t="shared" si="4"/>
        <v>588.88563336798677</v>
      </c>
      <c r="BB15" s="202">
        <f t="shared" si="8"/>
        <v>564.82290965521349</v>
      </c>
      <c r="BC15" s="653" t="str">
        <f t="shared" si="9"/>
        <v>ACCEPT</v>
      </c>
      <c r="BD15" s="653" t="str">
        <f t="shared" si="10"/>
        <v>ACCEPT</v>
      </c>
      <c r="BE15" s="59"/>
      <c r="BF15" s="138">
        <v>1.2</v>
      </c>
      <c r="BG15" s="819" t="s">
        <v>434</v>
      </c>
      <c r="BH15" s="118" t="s">
        <v>62</v>
      </c>
      <c r="BI15" s="205" t="str">
        <f>IF(ISTEXT(AY15),IF('EU1 ExtraEU Trade'!BC14=0,"INTRA-EU","CHECK")," ")</f>
        <v xml:space="preserve"> </v>
      </c>
      <c r="BJ15" s="205" t="str">
        <f>IF(ISTEXT(AZ15),IF('EU1 ExtraEU Trade'!BD14=0,"INTRA-EU","CHECK")," ")</f>
        <v xml:space="preserve"> </v>
      </c>
      <c r="BK15" s="205" t="str">
        <f>IF(ISTEXT(BA15),IF('EU1 ExtraEU Trade'!BE14=0,"INTRA-EU","CHECK")," ")</f>
        <v xml:space="preserve"> </v>
      </c>
      <c r="BL15" s="206" t="str">
        <f>IF(ISTEXT(BB15),IF('EU1 ExtraEU Trade'!BF14=0,"INTRA-EU","CHECK")," ")</f>
        <v xml:space="preserve"> </v>
      </c>
    </row>
    <row r="16" spans="1:64" s="4" customFormat="1" ht="15" customHeight="1" x14ac:dyDescent="0.15">
      <c r="A16" s="1202" t="s">
        <v>318</v>
      </c>
      <c r="B16" s="1205" t="s">
        <v>298</v>
      </c>
      <c r="C16" s="1206" t="s">
        <v>494</v>
      </c>
      <c r="D16" s="1790">
        <v>401.69600000000003</v>
      </c>
      <c r="E16" s="1790">
        <v>285621</v>
      </c>
      <c r="F16" s="1343">
        <v>336.15499999999997</v>
      </c>
      <c r="G16" s="1790">
        <v>242330</v>
      </c>
      <c r="H16" s="1790">
        <v>3492.326</v>
      </c>
      <c r="I16" s="1790">
        <v>2072136</v>
      </c>
      <c r="J16" s="1790">
        <v>3352.1550000000002</v>
      </c>
      <c r="K16" s="1790">
        <v>1908189</v>
      </c>
      <c r="L16" s="863"/>
      <c r="M16" s="863"/>
      <c r="N16" s="863"/>
      <c r="O16" s="824"/>
      <c r="P16" s="863"/>
      <c r="Q16" s="863"/>
      <c r="R16" s="863"/>
      <c r="S16" s="824"/>
      <c r="T16" s="863"/>
      <c r="U16" s="863"/>
      <c r="V16" s="863"/>
      <c r="W16" s="824"/>
      <c r="X16" s="863"/>
      <c r="Y16" s="863"/>
      <c r="Z16" s="863"/>
      <c r="AA16" s="824"/>
      <c r="AB16" s="853" t="str">
        <f t="shared" si="0"/>
        <v>1.2.C</v>
      </c>
      <c r="AC16" s="10" t="str">
        <f t="shared" si="0"/>
        <v>Coniferous</v>
      </c>
      <c r="AD16" s="822" t="s">
        <v>494</v>
      </c>
      <c r="AE16" s="1304"/>
      <c r="AF16" s="1304"/>
      <c r="AG16" s="1304"/>
      <c r="AH16" s="1304"/>
      <c r="AI16" s="1304"/>
      <c r="AJ16" s="1304"/>
      <c r="AK16" s="1304"/>
      <c r="AL16" s="1304"/>
      <c r="AM16" s="66"/>
      <c r="AN16" s="138" t="str">
        <f t="shared" si="6"/>
        <v>1.2.C</v>
      </c>
      <c r="AO16" s="10" t="str">
        <f t="shared" si="2"/>
        <v>Coniferous</v>
      </c>
      <c r="AP16" s="822" t="s">
        <v>494</v>
      </c>
      <c r="AQ16" s="820">
        <f>'JQ1 Production'!D18+'JQ2 Trade'!D16-'JQ2 Trade'!H16</f>
        <v>7645.3669999999993</v>
      </c>
      <c r="AR16" s="821">
        <f>'JQ1 Production'!E18+'JQ2 Trade'!E16-'JQ2 Trade'!I16</f>
        <v>-1776579.7390000001</v>
      </c>
      <c r="AS16" s="632"/>
      <c r="AT16" s="197"/>
      <c r="AV16" s="138" t="s">
        <v>318</v>
      </c>
      <c r="AW16" s="10" t="s">
        <v>298</v>
      </c>
      <c r="AX16" s="118" t="s">
        <v>62</v>
      </c>
      <c r="AY16" s="201">
        <f t="shared" si="3"/>
        <v>711.03770015135819</v>
      </c>
      <c r="AZ16" s="201">
        <f t="shared" si="7"/>
        <v>720.88768574020924</v>
      </c>
      <c r="BA16" s="201">
        <f t="shared" si="4"/>
        <v>593.33979702925785</v>
      </c>
      <c r="BB16" s="202">
        <f t="shared" si="8"/>
        <v>569.24247237970792</v>
      </c>
      <c r="BC16" s="653" t="str">
        <f t="shared" si="9"/>
        <v>ACCEPT</v>
      </c>
      <c r="BD16" s="653" t="str">
        <f t="shared" si="10"/>
        <v>ACCEPT</v>
      </c>
      <c r="BE16" s="59"/>
      <c r="BF16" s="138" t="s">
        <v>318</v>
      </c>
      <c r="BG16" s="10" t="s">
        <v>298</v>
      </c>
      <c r="BH16" s="118" t="s">
        <v>62</v>
      </c>
      <c r="BI16" s="205" t="str">
        <f>IF(ISTEXT(AY16),IF('EU1 ExtraEU Trade'!BC15=0,"INTRA-EU","CHECK")," ")</f>
        <v xml:space="preserve"> </v>
      </c>
      <c r="BJ16" s="205" t="str">
        <f>IF(ISTEXT(AZ16),IF('EU1 ExtraEU Trade'!BD15=0,"INTRA-EU","CHECK")," ")</f>
        <v xml:space="preserve"> </v>
      </c>
      <c r="BK16" s="205" t="str">
        <f>IF(ISTEXT(BA16),IF('EU1 ExtraEU Trade'!BE15=0,"INTRA-EU","CHECK")," ")</f>
        <v xml:space="preserve"> </v>
      </c>
      <c r="BL16" s="206" t="str">
        <f>IF(ISTEXT(BB16),IF('EU1 ExtraEU Trade'!BF15=0,"INTRA-EU","CHECK")," ")</f>
        <v xml:space="preserve"> </v>
      </c>
    </row>
    <row r="17" spans="1:64" s="4" customFormat="1" ht="15" customHeight="1" x14ac:dyDescent="0.15">
      <c r="A17" s="1202" t="s">
        <v>356</v>
      </c>
      <c r="B17" s="1205" t="s">
        <v>299</v>
      </c>
      <c r="C17" s="1206" t="s">
        <v>494</v>
      </c>
      <c r="D17" s="1790">
        <v>0.69</v>
      </c>
      <c r="E17" s="1790">
        <v>3442</v>
      </c>
      <c r="F17" s="1343">
        <v>0.47799999999999998</v>
      </c>
      <c r="G17" s="1790">
        <v>3177</v>
      </c>
      <c r="H17" s="1790">
        <v>156.17699999999999</v>
      </c>
      <c r="I17" s="1790">
        <v>76415</v>
      </c>
      <c r="J17" s="1790">
        <v>207.49700000000001</v>
      </c>
      <c r="K17" s="1790">
        <v>102384</v>
      </c>
      <c r="L17" s="863"/>
      <c r="M17" s="863"/>
      <c r="N17" s="863"/>
      <c r="O17" s="824"/>
      <c r="P17" s="863"/>
      <c r="Q17" s="863"/>
      <c r="R17" s="863"/>
      <c r="S17" s="824"/>
      <c r="T17" s="863"/>
      <c r="U17" s="863"/>
      <c r="V17" s="863"/>
      <c r="W17" s="824"/>
      <c r="X17" s="863"/>
      <c r="Y17" s="863"/>
      <c r="Z17" s="863"/>
      <c r="AA17" s="824"/>
      <c r="AB17" s="853" t="str">
        <f t="shared" si="0"/>
        <v>1.2.NC</v>
      </c>
      <c r="AC17" s="10" t="str">
        <f t="shared" si="0"/>
        <v>Non-Coniferous</v>
      </c>
      <c r="AD17" s="822" t="s">
        <v>494</v>
      </c>
      <c r="AE17" s="1304"/>
      <c r="AF17" s="1304"/>
      <c r="AG17" s="1304"/>
      <c r="AH17" s="1304"/>
      <c r="AI17" s="1304"/>
      <c r="AJ17" s="1304"/>
      <c r="AK17" s="1304"/>
      <c r="AL17" s="1304"/>
      <c r="AM17" s="66"/>
      <c r="AN17" s="138" t="str">
        <f t="shared" si="6"/>
        <v>1.2.NC</v>
      </c>
      <c r="AO17" s="10" t="str">
        <f t="shared" si="2"/>
        <v>Non-Coniferous</v>
      </c>
      <c r="AP17" s="822" t="s">
        <v>494</v>
      </c>
      <c r="AQ17" s="820">
        <f>'JQ1 Production'!D19+'JQ2 Trade'!D17-'JQ2 Trade'!H17</f>
        <v>147.215</v>
      </c>
      <c r="AR17" s="821">
        <f>'JQ1 Production'!E19+'JQ2 Trade'!E17-'JQ2 Trade'!I17</f>
        <v>-72666.574999999997</v>
      </c>
      <c r="AS17" s="632"/>
      <c r="AT17" s="197"/>
      <c r="AV17" s="138" t="s">
        <v>356</v>
      </c>
      <c r="AW17" s="10" t="s">
        <v>299</v>
      </c>
      <c r="AX17" s="114" t="s">
        <v>63</v>
      </c>
      <c r="AY17" s="201">
        <f t="shared" si="3"/>
        <v>4988.4057971014499</v>
      </c>
      <c r="AZ17" s="201">
        <f t="shared" si="7"/>
        <v>6646.443514644352</v>
      </c>
      <c r="BA17" s="201">
        <f t="shared" si="4"/>
        <v>489.2845937622057</v>
      </c>
      <c r="BB17" s="202">
        <f t="shared" si="8"/>
        <v>493.42400131086231</v>
      </c>
      <c r="BC17" s="653" t="str">
        <f t="shared" si="9"/>
        <v>ACCEPT</v>
      </c>
      <c r="BD17" s="653" t="str">
        <f t="shared" si="10"/>
        <v>ACCEPT</v>
      </c>
      <c r="BE17" s="59"/>
      <c r="BF17" s="138" t="s">
        <v>356</v>
      </c>
      <c r="BG17" s="10" t="s">
        <v>299</v>
      </c>
      <c r="BH17" s="114" t="s">
        <v>63</v>
      </c>
      <c r="BI17" s="205" t="str">
        <f>IF(ISTEXT(AY17),IF('EU1 ExtraEU Trade'!BC16=0,"INTRA-EU","CHECK")," ")</f>
        <v xml:space="preserve"> </v>
      </c>
      <c r="BJ17" s="205" t="str">
        <f>IF(ISTEXT(AZ17),IF('EU1 ExtraEU Trade'!BD16=0,"INTRA-EU","CHECK")," ")</f>
        <v xml:space="preserve"> </v>
      </c>
      <c r="BK17" s="205" t="str">
        <f>IF(ISTEXT(BA17),IF('EU1 ExtraEU Trade'!BE16=0,"INTRA-EU","CHECK")," ")</f>
        <v xml:space="preserve"> </v>
      </c>
      <c r="BL17" s="206" t="str">
        <f>IF(ISTEXT(BB17),IF('EU1 ExtraEU Trade'!BF16=0,"INTRA-EU","CHECK")," ")</f>
        <v xml:space="preserve"> </v>
      </c>
    </row>
    <row r="18" spans="1:64" s="4" customFormat="1" ht="15" customHeight="1" x14ac:dyDescent="0.15">
      <c r="A18" s="1210" t="s">
        <v>9</v>
      </c>
      <c r="B18" s="1211" t="s">
        <v>362</v>
      </c>
      <c r="C18" s="1204" t="s">
        <v>494</v>
      </c>
      <c r="D18" s="1791">
        <v>2.5999999999999999E-2</v>
      </c>
      <c r="E18" s="1791">
        <v>568</v>
      </c>
      <c r="F18" s="1791">
        <v>7.8E-2</v>
      </c>
      <c r="G18" s="1791">
        <v>507</v>
      </c>
      <c r="H18" s="1791">
        <v>3.0000000000000001E-3</v>
      </c>
      <c r="I18" s="1791">
        <v>30</v>
      </c>
      <c r="J18" s="1791">
        <v>5.4550000000000001</v>
      </c>
      <c r="K18" s="1791">
        <v>287</v>
      </c>
      <c r="L18" s="863"/>
      <c r="M18" s="863"/>
      <c r="N18" s="863"/>
      <c r="O18" s="824"/>
      <c r="P18" s="863"/>
      <c r="Q18" s="863"/>
      <c r="R18" s="863"/>
      <c r="S18" s="824"/>
      <c r="T18" s="863"/>
      <c r="U18" s="863"/>
      <c r="V18" s="863"/>
      <c r="W18" s="824"/>
      <c r="X18" s="863"/>
      <c r="Y18" s="863"/>
      <c r="Z18" s="863"/>
      <c r="AA18" s="824"/>
      <c r="AB18" s="853" t="str">
        <f t="shared" si="0"/>
        <v>1.2.NC.T</v>
      </c>
      <c r="AC18" s="11" t="str">
        <f t="shared" si="0"/>
        <v>of which: Tropical</v>
      </c>
      <c r="AD18" s="818" t="s">
        <v>494</v>
      </c>
      <c r="AE18" s="1306" t="str">
        <f>IF(D18&gt;D17,"Error","OK")</f>
        <v>OK</v>
      </c>
      <c r="AF18" s="1306" t="str">
        <f>IF(E18&gt;E17,"Error","OK")</f>
        <v>OK</v>
      </c>
      <c r="AG18" s="1306" t="str">
        <f t="shared" ref="AG18:AL18" si="12">IF(F18&gt;F17,"Error","OK")</f>
        <v>OK</v>
      </c>
      <c r="AH18" s="1306" t="str">
        <f t="shared" si="12"/>
        <v>OK</v>
      </c>
      <c r="AI18" s="1306" t="str">
        <f>IF(H18&gt;H17,"Error","OK")</f>
        <v>OK</v>
      </c>
      <c r="AJ18" s="1306" t="str">
        <f>IF(I18&gt;I17,"Error","OK")</f>
        <v>OK</v>
      </c>
      <c r="AK18" s="1306" t="str">
        <f t="shared" si="12"/>
        <v>OK</v>
      </c>
      <c r="AL18" s="1306" t="str">
        <f t="shared" si="12"/>
        <v>OK</v>
      </c>
      <c r="AM18" s="66"/>
      <c r="AN18" s="139" t="str">
        <f t="shared" si="6"/>
        <v>1.2.NC.T</v>
      </c>
      <c r="AO18" s="11" t="str">
        <f t="shared" si="2"/>
        <v>of which: Tropical</v>
      </c>
      <c r="AP18" s="818" t="s">
        <v>494</v>
      </c>
      <c r="AQ18" s="820">
        <f>'JQ1 Production'!D20+'JQ2 Trade'!D18-'JQ2 Trade'!H18</f>
        <v>2.3E-2</v>
      </c>
      <c r="AR18" s="821">
        <f>'JQ1 Production'!E20+'JQ2 Trade'!E18-'JQ2 Trade'!I18</f>
        <v>538</v>
      </c>
      <c r="AS18" s="632"/>
      <c r="AT18" s="197"/>
      <c r="AV18" s="139" t="s">
        <v>9</v>
      </c>
      <c r="AW18" s="11" t="s">
        <v>362</v>
      </c>
      <c r="AX18" s="649" t="s">
        <v>16</v>
      </c>
      <c r="AY18" s="201">
        <f t="shared" si="3"/>
        <v>21846.153846153848</v>
      </c>
      <c r="AZ18" s="201">
        <f t="shared" si="7"/>
        <v>6500</v>
      </c>
      <c r="BA18" s="201">
        <f t="shared" si="4"/>
        <v>10000</v>
      </c>
      <c r="BB18" s="202">
        <f t="shared" si="8"/>
        <v>52.612282309807519</v>
      </c>
      <c r="BC18" s="653" t="str">
        <f t="shared" si="9"/>
        <v>CHECK</v>
      </c>
      <c r="BD18" s="653" t="str">
        <f t="shared" si="10"/>
        <v>CHECK</v>
      </c>
      <c r="BE18" s="59"/>
      <c r="BF18" s="139" t="s">
        <v>9</v>
      </c>
      <c r="BG18" s="11" t="s">
        <v>362</v>
      </c>
      <c r="BH18" s="649" t="s">
        <v>16</v>
      </c>
      <c r="BI18" s="205" t="str">
        <f>IF(ISTEXT(AY18),IF('EU1 ExtraEU Trade'!BC17=0,"INTRA-EU","CHECK")," ")</f>
        <v xml:space="preserve"> </v>
      </c>
      <c r="BJ18" s="205" t="str">
        <f>IF(ISTEXT(AZ18),IF('EU1 ExtraEU Trade'!BD17=0,"INTRA-EU","CHECK")," ")</f>
        <v xml:space="preserve"> </v>
      </c>
      <c r="BK18" s="205" t="str">
        <f>IF(ISTEXT(BA18),IF('EU1 ExtraEU Trade'!BE17=0,"INTRA-EU","CHECK")," ")</f>
        <v xml:space="preserve"> </v>
      </c>
      <c r="BL18" s="206" t="str">
        <f>IF(ISTEXT(BB18),IF('EU1 ExtraEU Trade'!BF17=0,"INTRA-EU","CHECK")," ")</f>
        <v xml:space="preserve"> </v>
      </c>
    </row>
    <row r="19" spans="1:64" s="4" customFormat="1" ht="15" customHeight="1" x14ac:dyDescent="0.15">
      <c r="A19" s="826">
        <v>2</v>
      </c>
      <c r="B19" s="827" t="s">
        <v>327</v>
      </c>
      <c r="C19" s="828" t="s">
        <v>884</v>
      </c>
      <c r="D19" s="1790">
        <v>40.049999999999997</v>
      </c>
      <c r="E19" s="1790">
        <v>237042</v>
      </c>
      <c r="F19" s="1790">
        <v>44.917000000000002</v>
      </c>
      <c r="G19" s="1790">
        <v>273237</v>
      </c>
      <c r="H19" s="1790">
        <v>2.3239999999999998</v>
      </c>
      <c r="I19" s="1790">
        <v>3469</v>
      </c>
      <c r="J19" s="1790">
        <v>4.2290000000000001</v>
      </c>
      <c r="K19" s="1790">
        <v>13971</v>
      </c>
      <c r="L19" s="862"/>
      <c r="M19" s="862"/>
      <c r="N19" s="862"/>
      <c r="O19" s="864"/>
      <c r="P19" s="862"/>
      <c r="Q19" s="862"/>
      <c r="R19" s="862"/>
      <c r="S19" s="864"/>
      <c r="T19" s="862"/>
      <c r="U19" s="862"/>
      <c r="V19" s="862"/>
      <c r="W19" s="864"/>
      <c r="X19" s="862"/>
      <c r="Y19" s="862"/>
      <c r="Z19" s="862"/>
      <c r="AA19" s="864"/>
      <c r="AB19" s="854">
        <f t="shared" si="0"/>
        <v>2</v>
      </c>
      <c r="AC19" s="827" t="str">
        <f t="shared" si="0"/>
        <v>WOOD CHARCOAL</v>
      </c>
      <c r="AD19" s="828" t="s">
        <v>884</v>
      </c>
      <c r="AE19" s="747"/>
      <c r="AF19" s="747"/>
      <c r="AG19" s="747"/>
      <c r="AH19" s="747"/>
      <c r="AI19" s="747"/>
      <c r="AJ19" s="747"/>
      <c r="AK19" s="747"/>
      <c r="AL19" s="747"/>
      <c r="AM19" s="66"/>
      <c r="AN19" s="829">
        <f t="shared" si="6"/>
        <v>2</v>
      </c>
      <c r="AO19" s="827" t="str">
        <f t="shared" si="2"/>
        <v>WOOD CHARCOAL</v>
      </c>
      <c r="AP19" s="828" t="s">
        <v>884</v>
      </c>
      <c r="AQ19" s="830">
        <f>'JQ1 Production'!D31+'JQ2 Trade'!D19-'JQ2 Trade'!H19</f>
        <v>37.725999999999999</v>
      </c>
      <c r="AR19" s="830">
        <f>'JQ1 Production'!E31+'JQ2 Trade'!E19-'JQ2 Trade'!I19</f>
        <v>233573</v>
      </c>
      <c r="AS19" s="632"/>
      <c r="AT19" s="197"/>
      <c r="AV19" s="829">
        <v>2</v>
      </c>
      <c r="AW19" s="827" t="s">
        <v>327</v>
      </c>
      <c r="AX19" s="649" t="s">
        <v>16</v>
      </c>
      <c r="AY19" s="201">
        <f t="shared" si="3"/>
        <v>5918.651685393259</v>
      </c>
      <c r="AZ19" s="201">
        <f t="shared" si="7"/>
        <v>6083.1533717746061</v>
      </c>
      <c r="BA19" s="201">
        <f t="shared" si="4"/>
        <v>1492.6850258175562</v>
      </c>
      <c r="BB19" s="202">
        <f t="shared" si="8"/>
        <v>3303.6178765665641</v>
      </c>
      <c r="BC19" s="653" t="str">
        <f t="shared" si="9"/>
        <v>ACCEPT</v>
      </c>
      <c r="BD19" s="653" t="str">
        <f t="shared" si="10"/>
        <v>CHECK</v>
      </c>
      <c r="BE19" s="59"/>
      <c r="BF19" s="829">
        <v>2</v>
      </c>
      <c r="BG19" s="827" t="s">
        <v>327</v>
      </c>
      <c r="BH19" s="649" t="s">
        <v>16</v>
      </c>
      <c r="BI19" s="205" t="str">
        <f>IF(ISTEXT(AY19),IF('EU1 ExtraEU Trade'!BC18=0,"INTRA-EU","CHECK")," ")</f>
        <v xml:space="preserve"> </v>
      </c>
      <c r="BJ19" s="205" t="str">
        <f>IF(ISTEXT(AZ19),IF('EU1 ExtraEU Trade'!BD18=0,"INTRA-EU","CHECK")," ")</f>
        <v xml:space="preserve"> </v>
      </c>
      <c r="BK19" s="205" t="str">
        <f>IF(ISTEXT(BA19),IF('EU1 ExtraEU Trade'!BE18=0,"INTRA-EU","CHECK")," ")</f>
        <v xml:space="preserve"> </v>
      </c>
      <c r="BL19" s="206" t="str">
        <f>IF(ISTEXT(BB19),IF('EU1 ExtraEU Trade'!BF18=0,"INTRA-EU","CHECK")," ")</f>
        <v xml:space="preserve"> </v>
      </c>
    </row>
    <row r="20" spans="1:64" s="4" customFormat="1" ht="15" customHeight="1" x14ac:dyDescent="0.15">
      <c r="A20" s="811">
        <v>3</v>
      </c>
      <c r="B20" s="812" t="s">
        <v>436</v>
      </c>
      <c r="C20" s="813" t="s">
        <v>16</v>
      </c>
      <c r="D20" s="1790">
        <v>780.67899999999997</v>
      </c>
      <c r="E20" s="1790">
        <v>387236</v>
      </c>
      <c r="F20" s="1790">
        <v>732.69399999999996</v>
      </c>
      <c r="G20" s="1790">
        <v>346722</v>
      </c>
      <c r="H20" s="1790">
        <v>2033.097</v>
      </c>
      <c r="I20" s="1790">
        <v>301177</v>
      </c>
      <c r="J20" s="1790">
        <v>1896.8520000000001</v>
      </c>
      <c r="K20" s="1790">
        <v>311656</v>
      </c>
      <c r="L20" s="862"/>
      <c r="M20" s="862"/>
      <c r="N20" s="862"/>
      <c r="O20" s="864"/>
      <c r="P20" s="862"/>
      <c r="Q20" s="862"/>
      <c r="R20" s="862"/>
      <c r="S20" s="864"/>
      <c r="T20" s="862"/>
      <c r="U20" s="862"/>
      <c r="V20" s="862"/>
      <c r="W20" s="864"/>
      <c r="X20" s="862"/>
      <c r="Y20" s="862"/>
      <c r="Z20" s="862"/>
      <c r="AA20" s="864"/>
      <c r="AB20" s="855">
        <f t="shared" si="0"/>
        <v>3</v>
      </c>
      <c r="AC20" s="831" t="str">
        <f t="shared" si="0"/>
        <v>WOOD CHIPS, PARTICLES AND RESIDUES</v>
      </c>
      <c r="AD20" s="813" t="s">
        <v>16</v>
      </c>
      <c r="AE20" s="1307" t="str">
        <f>IF(D20&lt;(D21+D22),"Error","OK")</f>
        <v>OK</v>
      </c>
      <c r="AF20" s="1307" t="str">
        <f>IF(E20&lt;(E21+E22),"Error","OK")</f>
        <v>OK</v>
      </c>
      <c r="AG20" s="1307" t="str">
        <f t="shared" ref="AG20:AL20" si="13">IF(F20&lt;(F21+F22),"Error","OK")</f>
        <v>OK</v>
      </c>
      <c r="AH20" s="1307" t="str">
        <f t="shared" si="13"/>
        <v>OK</v>
      </c>
      <c r="AI20" s="1307" t="str">
        <f>IF(H20&lt;(H21+H22),"Error","OK")</f>
        <v>OK</v>
      </c>
      <c r="AJ20" s="1307" t="str">
        <f>IF(I20&lt;(I21+I22),"Error","OK")</f>
        <v>OK</v>
      </c>
      <c r="AK20" s="1307" t="str">
        <f t="shared" si="13"/>
        <v>OK</v>
      </c>
      <c r="AL20" s="1307" t="str">
        <f t="shared" si="13"/>
        <v>OK</v>
      </c>
      <c r="AM20" s="66"/>
      <c r="AN20" s="832">
        <f t="shared" si="6"/>
        <v>3</v>
      </c>
      <c r="AO20" s="831" t="str">
        <f t="shared" si="2"/>
        <v>WOOD CHIPS, PARTICLES AND RESIDUES</v>
      </c>
      <c r="AP20" s="813" t="s">
        <v>16</v>
      </c>
      <c r="AQ20" s="830">
        <f>'JQ1 Production'!D32+'JQ2 Trade'!D20-'JQ2 Trade'!H20</f>
        <v>1152.5110000000002</v>
      </c>
      <c r="AR20" s="830">
        <f>'JQ1 Production'!E32+'JQ2 Trade'!E20-'JQ2 Trade'!I20</f>
        <v>88242.145599999989</v>
      </c>
      <c r="AS20" s="632"/>
      <c r="AT20" s="197"/>
      <c r="AV20" s="832">
        <v>3</v>
      </c>
      <c r="AW20" s="831" t="s">
        <v>436</v>
      </c>
      <c r="AX20" s="650" t="s">
        <v>16</v>
      </c>
      <c r="AY20" s="201">
        <f t="shared" si="3"/>
        <v>496.02461447022404</v>
      </c>
      <c r="AZ20" s="201">
        <f t="shared" si="7"/>
        <v>473.21528496207151</v>
      </c>
      <c r="BA20" s="201">
        <f t="shared" si="4"/>
        <v>148.13705396250154</v>
      </c>
      <c r="BB20" s="202">
        <f t="shared" si="8"/>
        <v>164.3016956515321</v>
      </c>
      <c r="BC20" s="653" t="str">
        <f t="shared" si="9"/>
        <v>ACCEPT</v>
      </c>
      <c r="BD20" s="653" t="str">
        <f t="shared" si="10"/>
        <v>ACCEPT</v>
      </c>
      <c r="BE20" s="59"/>
      <c r="BF20" s="832">
        <v>3</v>
      </c>
      <c r="BG20" s="831" t="s">
        <v>436</v>
      </c>
      <c r="BH20" s="650" t="s">
        <v>16</v>
      </c>
      <c r="BI20" s="205" t="str">
        <f>IF(ISTEXT(AY20),IF('EU1 ExtraEU Trade'!BC19=0,"INTRA-EU","CHECK")," ")</f>
        <v xml:space="preserve"> </v>
      </c>
      <c r="BJ20" s="205" t="str">
        <f>IF(ISTEXT(AZ20),IF('EU1 ExtraEU Trade'!BD19=0,"INTRA-EU","CHECK")," ")</f>
        <v xml:space="preserve"> </v>
      </c>
      <c r="BK20" s="205" t="str">
        <f>IF(ISTEXT(BA20),IF('EU1 ExtraEU Trade'!BE19=0,"INTRA-EU","CHECK")," ")</f>
        <v xml:space="preserve"> </v>
      </c>
      <c r="BL20" s="206" t="str">
        <f>IF(ISTEXT(BB20),IF('EU1 ExtraEU Trade'!BF19=0,"INTRA-EU","CHECK")," ")</f>
        <v xml:space="preserve"> </v>
      </c>
    </row>
    <row r="21" spans="1:64" s="4" customFormat="1" ht="15" customHeight="1" x14ac:dyDescent="0.15">
      <c r="A21" s="1202" t="s">
        <v>363</v>
      </c>
      <c r="B21" s="1208" t="s">
        <v>437</v>
      </c>
      <c r="C21" s="1206" t="s">
        <v>16</v>
      </c>
      <c r="D21" s="1790">
        <v>292.07299999999998</v>
      </c>
      <c r="E21" s="1790">
        <v>167856</v>
      </c>
      <c r="F21" s="1790">
        <v>268.48599999999999</v>
      </c>
      <c r="G21" s="1790">
        <v>129025</v>
      </c>
      <c r="H21" s="1790">
        <v>603.68600000000004</v>
      </c>
      <c r="I21" s="1790">
        <v>166720</v>
      </c>
      <c r="J21" s="1790">
        <v>363.41500000000002</v>
      </c>
      <c r="K21" s="1790">
        <v>145541</v>
      </c>
      <c r="L21" s="863"/>
      <c r="M21" s="863"/>
      <c r="N21" s="863"/>
      <c r="O21" s="824"/>
      <c r="P21" s="863"/>
      <c r="Q21" s="863"/>
      <c r="R21" s="863"/>
      <c r="S21" s="824"/>
      <c r="T21" s="863"/>
      <c r="U21" s="863"/>
      <c r="V21" s="863"/>
      <c r="W21" s="824"/>
      <c r="X21" s="863"/>
      <c r="Y21" s="863"/>
      <c r="Z21" s="863"/>
      <c r="AA21" s="824"/>
      <c r="AB21" s="853" t="str">
        <f>A21</f>
        <v>3.1</v>
      </c>
      <c r="AC21" s="12" t="str">
        <f>B21</f>
        <v>WOOD CHIPS AND PARTICLES</v>
      </c>
      <c r="AD21" s="822" t="s">
        <v>16</v>
      </c>
      <c r="AE21" s="1304"/>
      <c r="AF21" s="1304"/>
      <c r="AG21" s="1304"/>
      <c r="AH21" s="1304"/>
      <c r="AI21" s="1304"/>
      <c r="AJ21" s="1304"/>
      <c r="AK21" s="1304"/>
      <c r="AL21" s="1304"/>
      <c r="AM21" s="66" t="s">
        <v>295</v>
      </c>
      <c r="AN21" s="138" t="str">
        <f>A21</f>
        <v>3.1</v>
      </c>
      <c r="AO21" s="12" t="str">
        <f>B21</f>
        <v>WOOD CHIPS AND PARTICLES</v>
      </c>
      <c r="AP21" s="822" t="s">
        <v>16</v>
      </c>
      <c r="AQ21" s="821">
        <f>'JQ1 Production'!D33+'JQ2 Trade'!D21-'JQ2 Trade'!H21</f>
        <v>1251.59085</v>
      </c>
      <c r="AR21" s="821">
        <f>'JQ1 Production'!E33+'JQ2 Trade'!E21-'JQ2 Trade'!I21</f>
        <v>2555.0446400000073</v>
      </c>
      <c r="AS21" s="632"/>
      <c r="AT21" s="197"/>
      <c r="AV21" s="138" t="s">
        <v>363</v>
      </c>
      <c r="AW21" s="12" t="s">
        <v>437</v>
      </c>
      <c r="AX21" s="649" t="s">
        <v>360</v>
      </c>
      <c r="AY21" s="201">
        <f t="shared" si="3"/>
        <v>574.70563865882843</v>
      </c>
      <c r="AZ21" s="201">
        <f t="shared" si="7"/>
        <v>480.5650946418063</v>
      </c>
      <c r="BA21" s="201">
        <f t="shared" si="4"/>
        <v>276.17006191960718</v>
      </c>
      <c r="BB21" s="202">
        <f t="shared" si="8"/>
        <v>400.48154313938608</v>
      </c>
      <c r="BC21" s="653" t="str">
        <f t="shared" si="9"/>
        <v>ACCEPT</v>
      </c>
      <c r="BD21" s="653" t="str">
        <f t="shared" si="10"/>
        <v>ACCEPT</v>
      </c>
      <c r="BE21" s="59"/>
      <c r="BF21" s="138" t="s">
        <v>363</v>
      </c>
      <c r="BG21" s="12" t="s">
        <v>437</v>
      </c>
      <c r="BH21" s="649" t="s">
        <v>360</v>
      </c>
      <c r="BI21" s="205" t="str">
        <f>IF(ISTEXT(AY21),IF('EU1 ExtraEU Trade'!BC20=0,"INTRA-EU","CHECK")," ")</f>
        <v xml:space="preserve"> </v>
      </c>
      <c r="BJ21" s="205" t="str">
        <f>IF(ISTEXT(AZ21),IF('EU1 ExtraEU Trade'!BD20=0,"INTRA-EU","CHECK")," ")</f>
        <v xml:space="preserve"> </v>
      </c>
      <c r="BK21" s="205" t="str">
        <f>IF(ISTEXT(BA21),IF('EU1 ExtraEU Trade'!BE20=0,"INTRA-EU","CHECK")," ")</f>
        <v xml:space="preserve"> </v>
      </c>
      <c r="BL21" s="206" t="str">
        <f>IF(ISTEXT(BB21),IF('EU1 ExtraEU Trade'!BF20=0,"INTRA-EU","CHECK")," ")</f>
        <v xml:space="preserve"> </v>
      </c>
    </row>
    <row r="22" spans="1:64" s="4" customFormat="1" ht="15" customHeight="1" x14ac:dyDescent="0.15">
      <c r="A22" s="825" t="s">
        <v>364</v>
      </c>
      <c r="B22" s="14" t="s">
        <v>438</v>
      </c>
      <c r="C22" s="822" t="s">
        <v>16</v>
      </c>
      <c r="D22" s="1791">
        <v>488.60599999999999</v>
      </c>
      <c r="E22" s="1791">
        <v>219380</v>
      </c>
      <c r="F22" s="1791">
        <v>464.20800000000003</v>
      </c>
      <c r="G22" s="1791">
        <v>217697</v>
      </c>
      <c r="H22" s="1792">
        <v>1429.4110000000001</v>
      </c>
      <c r="I22" s="1792">
        <v>134457</v>
      </c>
      <c r="J22" s="1792">
        <v>1533.4369999999999</v>
      </c>
      <c r="K22" s="1792">
        <v>166115</v>
      </c>
      <c r="L22" s="863"/>
      <c r="M22" s="863"/>
      <c r="N22" s="863"/>
      <c r="O22" s="824"/>
      <c r="P22" s="863"/>
      <c r="Q22" s="863"/>
      <c r="R22" s="863"/>
      <c r="S22" s="824"/>
      <c r="T22" s="863"/>
      <c r="U22" s="863"/>
      <c r="V22" s="863"/>
      <c r="W22" s="824"/>
      <c r="X22" s="863"/>
      <c r="Y22" s="863"/>
      <c r="Z22" s="863"/>
      <c r="AA22" s="824"/>
      <c r="AB22" s="856" t="str">
        <f>A22</f>
        <v>3.2</v>
      </c>
      <c r="AC22" s="12" t="str">
        <f>B22</f>
        <v>WOOD RESIDUES (INCLUDING WOOD FOR AGGLOMERATES)</v>
      </c>
      <c r="AD22" s="822" t="s">
        <v>16</v>
      </c>
      <c r="AE22" s="1306"/>
      <c r="AF22" s="1306"/>
      <c r="AG22" s="1306"/>
      <c r="AH22" s="1306"/>
      <c r="AI22" s="1306"/>
      <c r="AJ22" s="1306"/>
      <c r="AK22" s="1306"/>
      <c r="AL22" s="1306"/>
      <c r="AM22" s="66"/>
      <c r="AN22" s="138" t="str">
        <f>A22</f>
        <v>3.2</v>
      </c>
      <c r="AO22" s="12" t="str">
        <f>B22</f>
        <v>WOOD RESIDUES (INCLUDING WOOD FOR AGGLOMERATES)</v>
      </c>
      <c r="AP22" s="822" t="s">
        <v>16</v>
      </c>
      <c r="AQ22" s="821">
        <f>'JQ1 Production'!D34+'JQ2 Trade'!D22-'JQ2 Trade'!H22</f>
        <v>-99.079850000000079</v>
      </c>
      <c r="AR22" s="821">
        <f>'JQ1 Production'!E34+'JQ2 Trade'!E22-'JQ2 Trade'!I22</f>
        <v>85687.100960000011</v>
      </c>
      <c r="AS22" s="632"/>
      <c r="AT22" s="197"/>
      <c r="AV22" s="138" t="s">
        <v>364</v>
      </c>
      <c r="AW22" s="12" t="s">
        <v>438</v>
      </c>
      <c r="AX22" s="238" t="s">
        <v>360</v>
      </c>
      <c r="AY22" s="201">
        <f t="shared" si="3"/>
        <v>448.99162106073197</v>
      </c>
      <c r="AZ22" s="201">
        <f t="shared" si="7"/>
        <v>468.96434357012373</v>
      </c>
      <c r="BA22" s="201">
        <f t="shared" si="4"/>
        <v>94.064618223869829</v>
      </c>
      <c r="BB22" s="202">
        <f t="shared" si="8"/>
        <v>108.32854561354657</v>
      </c>
      <c r="BC22" s="653" t="str">
        <f t="shared" si="9"/>
        <v>ACCEPT</v>
      </c>
      <c r="BD22" s="653" t="str">
        <f t="shared" si="10"/>
        <v>ACCEPT</v>
      </c>
      <c r="BE22" s="59"/>
      <c r="BF22" s="138" t="s">
        <v>364</v>
      </c>
      <c r="BG22" s="12" t="s">
        <v>438</v>
      </c>
      <c r="BH22" s="238" t="s">
        <v>360</v>
      </c>
      <c r="BI22" s="205" t="str">
        <f>IF(ISTEXT(AY22),IF('EU1 ExtraEU Trade'!BC21=0,"INTRA-EU","CHECK")," ")</f>
        <v xml:space="preserve"> </v>
      </c>
      <c r="BJ22" s="205" t="str">
        <f>IF(ISTEXT(AZ22),IF('EU1 ExtraEU Trade'!BD21=0,"INTRA-EU","CHECK")," ")</f>
        <v xml:space="preserve"> </v>
      </c>
      <c r="BK22" s="205" t="str">
        <f>IF(ISTEXT(BA22),IF('EU1 ExtraEU Trade'!BE21=0,"INTRA-EU","CHECK")," ")</f>
        <v xml:space="preserve"> </v>
      </c>
      <c r="BL22" s="206" t="str">
        <f>IF(ISTEXT(BB22),IF('EU1 ExtraEU Trade'!BF21=0,"INTRA-EU","CHECK")," ")</f>
        <v xml:space="preserve"> </v>
      </c>
    </row>
    <row r="23" spans="1:64" s="4" customFormat="1" ht="15" customHeight="1" x14ac:dyDescent="0.15">
      <c r="A23" s="1227" t="s">
        <v>495</v>
      </c>
      <c r="B23" s="1228" t="s">
        <v>439</v>
      </c>
      <c r="C23" s="822" t="s">
        <v>884</v>
      </c>
      <c r="D23" s="1791"/>
      <c r="E23" s="1791"/>
      <c r="F23" s="1345"/>
      <c r="G23" s="1791"/>
      <c r="H23" s="1791"/>
      <c r="I23" s="1791"/>
      <c r="J23" s="1791"/>
      <c r="K23" s="1791"/>
      <c r="L23" s="862"/>
      <c r="M23" s="862"/>
      <c r="N23" s="862"/>
      <c r="O23" s="864"/>
      <c r="P23" s="862"/>
      <c r="Q23" s="862"/>
      <c r="R23" s="862"/>
      <c r="S23" s="864"/>
      <c r="T23" s="862" t="s">
        <v>1132</v>
      </c>
      <c r="U23" s="862" t="s">
        <v>1132</v>
      </c>
      <c r="V23" s="862" t="s">
        <v>1132</v>
      </c>
      <c r="W23" s="864" t="s">
        <v>1132</v>
      </c>
      <c r="X23" s="862" t="s">
        <v>1132</v>
      </c>
      <c r="Y23" s="862" t="s">
        <v>1132</v>
      </c>
      <c r="Z23" s="862" t="s">
        <v>1132</v>
      </c>
      <c r="AA23" s="864" t="s">
        <v>1132</v>
      </c>
      <c r="AB23" s="857" t="str">
        <f t="shared" ref="AB23:AC23" si="14">A23</f>
        <v>4</v>
      </c>
      <c r="AC23" s="831" t="str">
        <f t="shared" si="14"/>
        <v>RECOVERED POST-CONSUMER WOOD</v>
      </c>
      <c r="AD23" s="813" t="s">
        <v>884</v>
      </c>
      <c r="AE23" s="1307"/>
      <c r="AF23" s="1307"/>
      <c r="AG23" s="1307"/>
      <c r="AH23" s="1307"/>
      <c r="AI23" s="1307"/>
      <c r="AJ23" s="1307"/>
      <c r="AK23" s="1307"/>
      <c r="AL23" s="1307"/>
      <c r="AM23" s="66"/>
      <c r="AN23" s="832" t="str">
        <f t="shared" ref="AN23:AO35" si="15">A23</f>
        <v>4</v>
      </c>
      <c r="AO23" s="831" t="str">
        <f t="shared" si="15"/>
        <v>RECOVERED POST-CONSUMER WOOD</v>
      </c>
      <c r="AP23" s="813" t="s">
        <v>884</v>
      </c>
      <c r="AQ23" s="830">
        <f>'JQ1 Production'!D35+'JQ2 Trade'!D23-'JQ2 Trade'!H23</f>
        <v>756</v>
      </c>
      <c r="AR23" s="830">
        <f>'JQ1 Production'!E35+'JQ2 Trade'!E23-'JQ2 Trade'!I23</f>
        <v>749</v>
      </c>
      <c r="AS23" s="632"/>
      <c r="AT23" s="197"/>
      <c r="AV23" s="832" t="s">
        <v>495</v>
      </c>
      <c r="AW23" s="831" t="s">
        <v>439</v>
      </c>
      <c r="AX23" s="238" t="s">
        <v>360</v>
      </c>
      <c r="AY23" s="201" t="str">
        <f t="shared" si="3"/>
        <v>REPORT</v>
      </c>
      <c r="AZ23" s="201" t="str">
        <f t="shared" si="7"/>
        <v>REPORT</v>
      </c>
      <c r="BA23" s="201" t="str">
        <f t="shared" si="4"/>
        <v>REPORT</v>
      </c>
      <c r="BB23" s="202" t="str">
        <f t="shared" si="8"/>
        <v>REPORT</v>
      </c>
      <c r="BC23" s="653" t="str">
        <f t="shared" si="9"/>
        <v>CHECK</v>
      </c>
      <c r="BD23" s="653" t="str">
        <f t="shared" si="10"/>
        <v>CHECK</v>
      </c>
      <c r="BE23" s="59"/>
      <c r="BF23" s="832" t="s">
        <v>495</v>
      </c>
      <c r="BG23" s="831" t="s">
        <v>439</v>
      </c>
      <c r="BH23" s="238" t="s">
        <v>360</v>
      </c>
      <c r="BI23" s="205" t="str">
        <f>IF(ISTEXT(AY23),IF('EU1 ExtraEU Trade'!BC22=0,"INTRA-EU","CHECK")," ")</f>
        <v>CHECK</v>
      </c>
      <c r="BJ23" s="205" t="str">
        <f>IF(ISTEXT(AZ23),IF('EU1 ExtraEU Trade'!BD22=0,"INTRA-EU","CHECK")," ")</f>
        <v>CHECK</v>
      </c>
      <c r="BK23" s="205" t="str">
        <f>IF(ISTEXT(BA23),IF('EU1 ExtraEU Trade'!BE22=0,"INTRA-EU","CHECK")," ")</f>
        <v>INTRA-EU</v>
      </c>
      <c r="BL23" s="206" t="str">
        <f>IF(ISTEXT(BB23),IF('EU1 ExtraEU Trade'!BF22=0,"INTRA-EU","CHECK")," ")</f>
        <v>CHECK</v>
      </c>
    </row>
    <row r="24" spans="1:64" s="4" customFormat="1" ht="15" customHeight="1" x14ac:dyDescent="0.15">
      <c r="A24" s="811" t="s">
        <v>440</v>
      </c>
      <c r="B24" s="812" t="s">
        <v>365</v>
      </c>
      <c r="C24" s="813" t="s">
        <v>884</v>
      </c>
      <c r="D24" s="1790">
        <v>142.352</v>
      </c>
      <c r="E24" s="1790">
        <v>141236</v>
      </c>
      <c r="F24" s="1790">
        <v>73.507000000000005</v>
      </c>
      <c r="G24" s="1790">
        <v>77475</v>
      </c>
      <c r="H24" s="1790">
        <v>231.411</v>
      </c>
      <c r="I24" s="1790">
        <v>39209</v>
      </c>
      <c r="J24" s="1790">
        <v>162.80099999999999</v>
      </c>
      <c r="K24" s="1790">
        <v>80766</v>
      </c>
      <c r="L24" s="862"/>
      <c r="M24" s="862"/>
      <c r="N24" s="862"/>
      <c r="O24" s="864"/>
      <c r="P24" s="862"/>
      <c r="Q24" s="862"/>
      <c r="R24" s="862"/>
      <c r="S24" s="864"/>
      <c r="T24" s="862"/>
      <c r="U24" s="862"/>
      <c r="V24" s="862"/>
      <c r="W24" s="864"/>
      <c r="X24" s="862"/>
      <c r="Y24" s="862"/>
      <c r="Z24" s="862"/>
      <c r="AA24" s="864"/>
      <c r="AB24" s="857" t="str">
        <f t="shared" si="0"/>
        <v>5</v>
      </c>
      <c r="AC24" s="831" t="str">
        <f t="shared" si="0"/>
        <v>WOOD PELLETS AND OTHER AGGLOMERATES</v>
      </c>
      <c r="AD24" s="813" t="s">
        <v>884</v>
      </c>
      <c r="AE24" s="1307" t="str">
        <f>IF(D24&lt;(D25+D26),"Error","OK")</f>
        <v>OK</v>
      </c>
      <c r="AF24" s="1307" t="str">
        <f>IF(E24&lt;(E25+E26),"Error","OK")</f>
        <v>OK</v>
      </c>
      <c r="AG24" s="1307" t="str">
        <f t="shared" ref="AG24:AL24" si="16">IF(F24&lt;(F25+F26),"Error","OK")</f>
        <v>OK</v>
      </c>
      <c r="AH24" s="1307" t="str">
        <f t="shared" si="16"/>
        <v>OK</v>
      </c>
      <c r="AI24" s="1307" t="str">
        <f>IF(H24&lt;(H25+H26),"Error","OK")</f>
        <v>OK</v>
      </c>
      <c r="AJ24" s="1307" t="str">
        <f>IF(I24&lt;(I25+I26),"Error","OK")</f>
        <v>OK</v>
      </c>
      <c r="AK24" s="1307" t="str">
        <f t="shared" si="16"/>
        <v>OK</v>
      </c>
      <c r="AL24" s="1307" t="str">
        <f t="shared" si="16"/>
        <v>OK</v>
      </c>
      <c r="AM24" s="66"/>
      <c r="AN24" s="832" t="str">
        <f t="shared" si="6"/>
        <v>5</v>
      </c>
      <c r="AO24" s="831" t="str">
        <f t="shared" si="15"/>
        <v>WOOD PELLETS AND OTHER AGGLOMERATES</v>
      </c>
      <c r="AP24" s="813" t="s">
        <v>884</v>
      </c>
      <c r="AQ24" s="830">
        <f>'JQ1 Production'!D36+'JQ2 Trade'!D24-'JQ2 Trade'!H24</f>
        <v>6.7090000000000032</v>
      </c>
      <c r="AR24" s="830">
        <f>'JQ1 Production'!E36+'JQ2 Trade'!E24-'JQ2 Trade'!I24</f>
        <v>102122.76800000001</v>
      </c>
      <c r="AS24" s="632"/>
      <c r="AT24" s="197"/>
      <c r="AV24" s="832" t="s">
        <v>440</v>
      </c>
      <c r="AW24" s="831" t="s">
        <v>365</v>
      </c>
      <c r="AX24" s="118" t="s">
        <v>62</v>
      </c>
      <c r="AY24" s="201">
        <f t="shared" si="3"/>
        <v>992.16027874564452</v>
      </c>
      <c r="AZ24" s="201">
        <f t="shared" si="7"/>
        <v>1053.9812534860625</v>
      </c>
      <c r="BA24" s="201">
        <f t="shared" si="4"/>
        <v>169.4344694072451</v>
      </c>
      <c r="BB24" s="202">
        <f t="shared" si="8"/>
        <v>496.10260379236001</v>
      </c>
      <c r="BC24" s="653" t="str">
        <f t="shared" si="9"/>
        <v>ACCEPT</v>
      </c>
      <c r="BD24" s="653" t="str">
        <f t="shared" si="10"/>
        <v>CHECK</v>
      </c>
      <c r="BE24" s="59"/>
      <c r="BF24" s="832" t="s">
        <v>440</v>
      </c>
      <c r="BG24" s="831" t="s">
        <v>365</v>
      </c>
      <c r="BH24" s="118" t="s">
        <v>62</v>
      </c>
      <c r="BI24" s="205" t="str">
        <f>IF(ISTEXT(AY24),IF('EU1 ExtraEU Trade'!BC21=0,"INTRA-EU","CHECK")," ")</f>
        <v xml:space="preserve"> </v>
      </c>
      <c r="BJ24" s="205" t="str">
        <f>IF(ISTEXT(AZ24),IF('EU1 ExtraEU Trade'!BD21=0,"INTRA-EU","CHECK")," ")</f>
        <v xml:space="preserve"> </v>
      </c>
      <c r="BK24" s="205" t="str">
        <f>IF(ISTEXT(BA24),IF('EU1 ExtraEU Trade'!BE21=0,"INTRA-EU","CHECK")," ")</f>
        <v xml:space="preserve"> </v>
      </c>
      <c r="BL24" s="206" t="str">
        <f>IF(ISTEXT(BB24),IF('EU1 ExtraEU Trade'!BF21=0,"INTRA-EU","CHECK")," ")</f>
        <v xml:space="preserve"> </v>
      </c>
    </row>
    <row r="25" spans="1:64" s="4" customFormat="1" ht="15" customHeight="1" x14ac:dyDescent="0.15">
      <c r="A25" s="817" t="s">
        <v>441</v>
      </c>
      <c r="B25" s="12" t="s">
        <v>442</v>
      </c>
      <c r="C25" s="822" t="s">
        <v>884</v>
      </c>
      <c r="D25" s="1791">
        <v>101.71599999999999</v>
      </c>
      <c r="E25" s="1791">
        <v>107644</v>
      </c>
      <c r="F25" s="1791">
        <v>37.012</v>
      </c>
      <c r="G25" s="1791">
        <v>46017</v>
      </c>
      <c r="H25" s="1791">
        <v>17.707000000000001</v>
      </c>
      <c r="I25" s="1791">
        <v>17256</v>
      </c>
      <c r="J25" s="1791">
        <v>57.505000000000003</v>
      </c>
      <c r="K25" s="1791">
        <v>63958</v>
      </c>
      <c r="L25" s="863"/>
      <c r="M25" s="863"/>
      <c r="N25" s="863"/>
      <c r="O25" s="824"/>
      <c r="P25" s="863"/>
      <c r="Q25" s="863"/>
      <c r="R25" s="863"/>
      <c r="S25" s="824"/>
      <c r="T25" s="863"/>
      <c r="U25" s="863"/>
      <c r="V25" s="863"/>
      <c r="W25" s="824"/>
      <c r="X25" s="863"/>
      <c r="Y25" s="863"/>
      <c r="Z25" s="863"/>
      <c r="AA25" s="824"/>
      <c r="AB25" s="853" t="str">
        <f t="shared" si="0"/>
        <v>5.1</v>
      </c>
      <c r="AC25" s="12" t="str">
        <f t="shared" si="0"/>
        <v>WOOD PELLETS</v>
      </c>
      <c r="AD25" s="822" t="s">
        <v>884</v>
      </c>
      <c r="AE25" s="1304"/>
      <c r="AF25" s="1304"/>
      <c r="AG25" s="1304"/>
      <c r="AH25" s="1304"/>
      <c r="AI25" s="1304"/>
      <c r="AJ25" s="1304"/>
      <c r="AK25" s="1304"/>
      <c r="AL25" s="1304"/>
      <c r="AM25" s="66" t="s">
        <v>295</v>
      </c>
      <c r="AN25" s="138" t="str">
        <f t="shared" si="6"/>
        <v>5.1</v>
      </c>
      <c r="AO25" s="12" t="str">
        <f t="shared" si="15"/>
        <v>WOOD PELLETS</v>
      </c>
      <c r="AP25" s="822" t="s">
        <v>884</v>
      </c>
      <c r="AQ25" s="821">
        <f>'JQ1 Production'!D37+'JQ2 Trade'!D25-'JQ2 Trade'!H25</f>
        <v>141.37700000000001</v>
      </c>
      <c r="AR25" s="821">
        <f>'JQ1 Production'!E37+'JQ2 Trade'!E25-'JQ2 Trade'!I25</f>
        <v>90445.368000000002</v>
      </c>
      <c r="AS25" s="632"/>
      <c r="AT25" s="197"/>
      <c r="AV25" s="138" t="s">
        <v>441</v>
      </c>
      <c r="AW25" s="12" t="s">
        <v>442</v>
      </c>
      <c r="AX25" s="118" t="s">
        <v>62</v>
      </c>
      <c r="AY25" s="201">
        <f t="shared" si="3"/>
        <v>1058.2799166306186</v>
      </c>
      <c r="AZ25" s="201">
        <f t="shared" si="7"/>
        <v>1243.2994704420189</v>
      </c>
      <c r="BA25" s="201">
        <f t="shared" si="4"/>
        <v>974.5298469531823</v>
      </c>
      <c r="BB25" s="202">
        <f t="shared" si="8"/>
        <v>1112.2163290148683</v>
      </c>
      <c r="BC25" s="653" t="str">
        <f t="shared" si="9"/>
        <v>ACCEPT</v>
      </c>
      <c r="BD25" s="653" t="str">
        <f t="shared" si="10"/>
        <v>ACCEPT</v>
      </c>
      <c r="BE25" s="59"/>
      <c r="BF25" s="138" t="s">
        <v>441</v>
      </c>
      <c r="BG25" s="12" t="s">
        <v>442</v>
      </c>
      <c r="BH25" s="118" t="s">
        <v>62</v>
      </c>
      <c r="BI25" s="205" t="str">
        <f>IF(ISTEXT(AY25),IF('EU1 ExtraEU Trade'!BC24=0,"INTRA-EU","CHECK")," ")</f>
        <v xml:space="preserve"> </v>
      </c>
      <c r="BJ25" s="205" t="str">
        <f>IF(ISTEXT(AZ25),IF('EU1 ExtraEU Trade'!BD24=0,"INTRA-EU","CHECK")," ")</f>
        <v xml:space="preserve"> </v>
      </c>
      <c r="BK25" s="205" t="str">
        <f>IF(ISTEXT(BA25),IF('EU1 ExtraEU Trade'!BE24=0,"INTRA-EU","CHECK")," ")</f>
        <v xml:space="preserve"> </v>
      </c>
      <c r="BL25" s="206" t="str">
        <f>IF(ISTEXT(BB25),IF('EU1 ExtraEU Trade'!BF24=0,"INTRA-EU","CHECK")," ")</f>
        <v xml:space="preserve"> </v>
      </c>
    </row>
    <row r="26" spans="1:64" s="4" customFormat="1" ht="15" customHeight="1" x14ac:dyDescent="0.15">
      <c r="A26" s="817" t="s">
        <v>443</v>
      </c>
      <c r="B26" s="12" t="s">
        <v>444</v>
      </c>
      <c r="C26" s="822" t="s">
        <v>884</v>
      </c>
      <c r="D26" s="1791">
        <v>40.636000000000003</v>
      </c>
      <c r="E26" s="1791">
        <v>33592</v>
      </c>
      <c r="F26" s="1791">
        <v>36.494999999999997</v>
      </c>
      <c r="G26" s="1791">
        <v>31458</v>
      </c>
      <c r="H26" s="1791">
        <v>213.70400000000001</v>
      </c>
      <c r="I26" s="1791">
        <v>21953</v>
      </c>
      <c r="J26" s="1791">
        <v>105.29600000000001</v>
      </c>
      <c r="K26" s="1791">
        <v>16808</v>
      </c>
      <c r="L26" s="863"/>
      <c r="M26" s="863"/>
      <c r="N26" s="863"/>
      <c r="O26" s="824"/>
      <c r="P26" s="863"/>
      <c r="Q26" s="863"/>
      <c r="R26" s="863"/>
      <c r="S26" s="824"/>
      <c r="T26" s="863"/>
      <c r="U26" s="863"/>
      <c r="V26" s="863"/>
      <c r="W26" s="824"/>
      <c r="X26" s="863"/>
      <c r="Y26" s="863"/>
      <c r="Z26" s="863"/>
      <c r="AA26" s="824"/>
      <c r="AB26" s="853" t="str">
        <f t="shared" si="0"/>
        <v>5.2</v>
      </c>
      <c r="AC26" s="12" t="str">
        <f t="shared" si="0"/>
        <v>OTHER AGGLOMERATES</v>
      </c>
      <c r="AD26" s="822" t="s">
        <v>884</v>
      </c>
      <c r="AE26" s="1306"/>
      <c r="AF26" s="1306"/>
      <c r="AG26" s="1306"/>
      <c r="AH26" s="1306"/>
      <c r="AI26" s="1306"/>
      <c r="AJ26" s="1306"/>
      <c r="AK26" s="1306"/>
      <c r="AL26" s="1306"/>
      <c r="AM26" s="66"/>
      <c r="AN26" s="137" t="str">
        <f t="shared" si="6"/>
        <v>5.2</v>
      </c>
      <c r="AO26" s="12" t="str">
        <f t="shared" si="15"/>
        <v>OTHER AGGLOMERATES</v>
      </c>
      <c r="AP26" s="822" t="s">
        <v>884</v>
      </c>
      <c r="AQ26" s="821">
        <f>'JQ1 Production'!D38+'JQ2 Trade'!D26-'JQ2 Trade'!H26</f>
        <v>-134.66800000000001</v>
      </c>
      <c r="AR26" s="821">
        <f>'JQ1 Production'!E38+'JQ2 Trade'!E26-'JQ2 Trade'!I26</f>
        <v>11677.400000000001</v>
      </c>
      <c r="AS26" s="632"/>
      <c r="AT26" s="197"/>
      <c r="AV26" s="137" t="s">
        <v>443</v>
      </c>
      <c r="AW26" s="12" t="s">
        <v>444</v>
      </c>
      <c r="AX26" s="118" t="s">
        <v>62</v>
      </c>
      <c r="AY26" s="201">
        <f t="shared" si="3"/>
        <v>826.65616694556547</v>
      </c>
      <c r="AZ26" s="201">
        <f t="shared" si="7"/>
        <v>861.98109330045213</v>
      </c>
      <c r="BA26" s="201">
        <f t="shared" si="4"/>
        <v>102.72620072623816</v>
      </c>
      <c r="BB26" s="202">
        <f t="shared" si="8"/>
        <v>159.62619662665247</v>
      </c>
      <c r="BC26" s="653" t="str">
        <f t="shared" si="9"/>
        <v>ACCEPT</v>
      </c>
      <c r="BD26" s="653" t="str">
        <f t="shared" si="10"/>
        <v>ACCEPT</v>
      </c>
      <c r="BE26" s="59"/>
      <c r="BF26" s="137" t="s">
        <v>443</v>
      </c>
      <c r="BG26" s="12" t="s">
        <v>444</v>
      </c>
      <c r="BH26" s="118" t="s">
        <v>62</v>
      </c>
      <c r="BI26" s="205" t="str">
        <f>IF(ISTEXT(AY26),IF('EU1 ExtraEU Trade'!BC25=0,"INTRA-EU","CHECK")," ")</f>
        <v xml:space="preserve"> </v>
      </c>
      <c r="BJ26" s="205" t="str">
        <f>IF(ISTEXT(AZ26),IF('EU1 ExtraEU Trade'!BD25=0,"INTRA-EU","CHECK")," ")</f>
        <v xml:space="preserve"> </v>
      </c>
      <c r="BK26" s="205" t="str">
        <f>IF(ISTEXT(BA26),IF('EU1 ExtraEU Trade'!BE25=0,"INTRA-EU","CHECK")," ")</f>
        <v xml:space="preserve"> </v>
      </c>
      <c r="BL26" s="206" t="str">
        <f>IF(ISTEXT(BB26),IF('EU1 ExtraEU Trade'!BF25=0,"INTRA-EU","CHECK")," ")</f>
        <v xml:space="preserve"> </v>
      </c>
    </row>
    <row r="27" spans="1:64" s="4" customFormat="1" ht="15" customHeight="1" x14ac:dyDescent="0.15">
      <c r="A27" s="1212" t="s">
        <v>445</v>
      </c>
      <c r="B27" s="1213" t="s">
        <v>446</v>
      </c>
      <c r="C27" s="1206" t="s">
        <v>16</v>
      </c>
      <c r="D27" s="1790">
        <v>994.16899999999998</v>
      </c>
      <c r="E27" s="1790">
        <v>3022591</v>
      </c>
      <c r="F27" s="1790">
        <v>1043.24</v>
      </c>
      <c r="G27" s="1790">
        <v>3284684</v>
      </c>
      <c r="H27" s="1790">
        <v>718.68799999999999</v>
      </c>
      <c r="I27" s="1790">
        <v>1338121</v>
      </c>
      <c r="J27" s="1790">
        <v>860.38499999999999</v>
      </c>
      <c r="K27" s="1790">
        <v>1581356</v>
      </c>
      <c r="L27" s="862"/>
      <c r="M27" s="862"/>
      <c r="N27" s="862"/>
      <c r="O27" s="864"/>
      <c r="P27" s="862"/>
      <c r="Q27" s="862"/>
      <c r="R27" s="862"/>
      <c r="S27" s="864"/>
      <c r="T27" s="862"/>
      <c r="U27" s="862"/>
      <c r="V27" s="862"/>
      <c r="W27" s="864"/>
      <c r="X27" s="862"/>
      <c r="Y27" s="862"/>
      <c r="Z27" s="862"/>
      <c r="AA27" s="864"/>
      <c r="AB27" s="855" t="str">
        <f t="shared" ref="AB27:AC69" si="17">A27</f>
        <v>6</v>
      </c>
      <c r="AC27" s="831" t="str">
        <f t="shared" si="17"/>
        <v>SAWNWOOD (INCLUDING SLEEPERS)</v>
      </c>
      <c r="AD27" s="813" t="s">
        <v>16</v>
      </c>
      <c r="AE27" s="1307" t="str">
        <f>IF(D27&lt;(D28+D29),"Error","OK")</f>
        <v>OK</v>
      </c>
      <c r="AF27" s="1307" t="str">
        <f>IF(E27&lt;(E28+E29),"Error","OK")</f>
        <v>OK</v>
      </c>
      <c r="AG27" s="1307" t="str">
        <f t="shared" ref="AG27:AL27" si="18">IF(F27&lt;(F28+F29),"Error","OK")</f>
        <v>OK</v>
      </c>
      <c r="AH27" s="1307" t="str">
        <f t="shared" si="18"/>
        <v>OK</v>
      </c>
      <c r="AI27" s="1307" t="str">
        <f>IF(H27&lt;(H28+H29),"Error","OK")</f>
        <v>OK</v>
      </c>
      <c r="AJ27" s="1307" t="str">
        <f>IF(I27&lt;(I28+I29),"Error","OK")</f>
        <v>OK</v>
      </c>
      <c r="AK27" s="1307" t="str">
        <f t="shared" si="18"/>
        <v>OK</v>
      </c>
      <c r="AL27" s="1307" t="str">
        <f t="shared" si="18"/>
        <v>OK</v>
      </c>
      <c r="AM27" s="814"/>
      <c r="AN27" s="815" t="str">
        <f t="shared" si="6"/>
        <v>6</v>
      </c>
      <c r="AO27" s="831" t="str">
        <f t="shared" si="15"/>
        <v>SAWNWOOD (INCLUDING SLEEPERS)</v>
      </c>
      <c r="AP27" s="813" t="s">
        <v>16</v>
      </c>
      <c r="AQ27" s="830">
        <f>'JQ1 Production'!D39+'JQ2 Trade'!D27-'JQ2 Trade'!H27</f>
        <v>2933.4809999999998</v>
      </c>
      <c r="AR27" s="830">
        <f>'JQ1 Production'!E39+'JQ2 Trade'!E27-'JQ2 Trade'!I27</f>
        <v>1687153</v>
      </c>
      <c r="AS27" s="632"/>
      <c r="AT27" s="197"/>
      <c r="AV27" s="815" t="s">
        <v>445</v>
      </c>
      <c r="AW27" s="831" t="s">
        <v>446</v>
      </c>
      <c r="AX27" s="118" t="s">
        <v>62</v>
      </c>
      <c r="AY27" s="201">
        <f t="shared" si="3"/>
        <v>3040.3191006760421</v>
      </c>
      <c r="AZ27" s="201">
        <f t="shared" si="7"/>
        <v>3148.5410835474099</v>
      </c>
      <c r="BA27" s="201">
        <f t="shared" si="4"/>
        <v>1861.8941738278641</v>
      </c>
      <c r="BB27" s="202">
        <f t="shared" si="8"/>
        <v>1837.9632373879135</v>
      </c>
      <c r="BC27" s="653" t="str">
        <f t="shared" si="9"/>
        <v>ACCEPT</v>
      </c>
      <c r="BD27" s="653" t="str">
        <f t="shared" si="10"/>
        <v>ACCEPT</v>
      </c>
      <c r="BE27" s="59"/>
      <c r="BF27" s="815" t="s">
        <v>445</v>
      </c>
      <c r="BG27" s="831" t="s">
        <v>446</v>
      </c>
      <c r="BH27" s="118" t="s">
        <v>62</v>
      </c>
      <c r="BI27" s="205" t="str">
        <f>IF(ISTEXT(AY27),IF('EU1 ExtraEU Trade'!BC26=0,"INTRA-EU","CHECK")," ")</f>
        <v xml:space="preserve"> </v>
      </c>
      <c r="BJ27" s="205" t="str">
        <f>IF(ISTEXT(AZ27),IF('EU1 ExtraEU Trade'!BD26=0,"INTRA-EU","CHECK")," ")</f>
        <v xml:space="preserve"> </v>
      </c>
      <c r="BK27" s="205" t="str">
        <f>IF(ISTEXT(BA27),IF('EU1 ExtraEU Trade'!BE26=0,"INTRA-EU","CHECK")," ")</f>
        <v xml:space="preserve"> </v>
      </c>
      <c r="BL27" s="206" t="str">
        <f>IF(ISTEXT(BB27),IF('EU1 ExtraEU Trade'!BF26=0,"INTRA-EU","CHECK")," ")</f>
        <v xml:space="preserve"> </v>
      </c>
    </row>
    <row r="28" spans="1:64" s="4" customFormat="1" ht="15" customHeight="1" x14ac:dyDescent="0.15">
      <c r="A28" s="1202" t="s">
        <v>447</v>
      </c>
      <c r="B28" s="1208" t="s">
        <v>298</v>
      </c>
      <c r="C28" s="1206" t="s">
        <v>16</v>
      </c>
      <c r="D28" s="1790">
        <v>968.93299999999999</v>
      </c>
      <c r="E28" s="1790">
        <v>2759018</v>
      </c>
      <c r="F28" s="1790">
        <v>1021.663</v>
      </c>
      <c r="G28" s="1790">
        <v>3011736</v>
      </c>
      <c r="H28" s="1790">
        <v>708.24199999999996</v>
      </c>
      <c r="I28" s="1790">
        <v>1280475</v>
      </c>
      <c r="J28" s="1790">
        <v>853.77</v>
      </c>
      <c r="K28" s="1790">
        <v>1552051</v>
      </c>
      <c r="L28" s="863"/>
      <c r="M28" s="863"/>
      <c r="N28" s="863"/>
      <c r="O28" s="824"/>
      <c r="P28" s="863"/>
      <c r="Q28" s="863"/>
      <c r="R28" s="863"/>
      <c r="S28" s="824"/>
      <c r="T28" s="863"/>
      <c r="U28" s="863"/>
      <c r="V28" s="863"/>
      <c r="W28" s="824"/>
      <c r="X28" s="863"/>
      <c r="Y28" s="863"/>
      <c r="Z28" s="863"/>
      <c r="AA28" s="824"/>
      <c r="AB28" s="853" t="str">
        <f t="shared" si="17"/>
        <v>6.C</v>
      </c>
      <c r="AC28" s="12" t="str">
        <f t="shared" si="17"/>
        <v>Coniferous</v>
      </c>
      <c r="AD28" s="822" t="s">
        <v>16</v>
      </c>
      <c r="AE28" s="1304"/>
      <c r="AF28" s="1304"/>
      <c r="AG28" s="1304"/>
      <c r="AH28" s="1304"/>
      <c r="AI28" s="1304"/>
      <c r="AJ28" s="1304"/>
      <c r="AK28" s="1304"/>
      <c r="AL28" s="1304"/>
      <c r="AM28" s="66" t="s">
        <v>295</v>
      </c>
      <c r="AN28" s="138" t="str">
        <f t="shared" si="6"/>
        <v>6.C</v>
      </c>
      <c r="AO28" s="12" t="str">
        <f t="shared" si="15"/>
        <v>Coniferous</v>
      </c>
      <c r="AP28" s="822" t="s">
        <v>16</v>
      </c>
      <c r="AQ28" s="821">
        <f>'JQ1 Production'!D40+'JQ2 Trade'!D28-'JQ2 Trade'!H28</f>
        <v>2918.6909999999998</v>
      </c>
      <c r="AR28" s="821">
        <f>'JQ1 Production'!E40+'JQ2 Trade'!E28-'JQ2 Trade'!I28</f>
        <v>1481226</v>
      </c>
      <c r="AS28" s="632"/>
      <c r="AT28" s="197"/>
      <c r="AV28" s="138" t="s">
        <v>447</v>
      </c>
      <c r="AW28" s="12" t="s">
        <v>298</v>
      </c>
      <c r="AX28" s="118" t="s">
        <v>62</v>
      </c>
      <c r="AY28" s="201">
        <f t="shared" si="3"/>
        <v>2847.4806823588424</v>
      </c>
      <c r="AZ28" s="201">
        <f t="shared" si="7"/>
        <v>2947.8761587725112</v>
      </c>
      <c r="BA28" s="201">
        <f t="shared" si="4"/>
        <v>1807.9625325806717</v>
      </c>
      <c r="BB28" s="202">
        <f t="shared" si="8"/>
        <v>1817.8795225880506</v>
      </c>
      <c r="BC28" s="653" t="str">
        <f t="shared" si="9"/>
        <v>ACCEPT</v>
      </c>
      <c r="BD28" s="653" t="str">
        <f t="shared" si="10"/>
        <v>ACCEPT</v>
      </c>
      <c r="BE28" s="59"/>
      <c r="BF28" s="138" t="s">
        <v>447</v>
      </c>
      <c r="BG28" s="12" t="s">
        <v>298</v>
      </c>
      <c r="BH28" s="118" t="s">
        <v>62</v>
      </c>
      <c r="BI28" s="201" t="str">
        <f>IF(ISTEXT(AY28),IF('EU1 ExtraEU Trade'!BC27=0,"INTRA-EU","CHECK")," ")</f>
        <v xml:space="preserve"> </v>
      </c>
      <c r="BJ28" s="201" t="str">
        <f>IF(ISTEXT(AZ28),IF('EU1 ExtraEU Trade'!BD27=0,"INTRA-EU","CHECK")," ")</f>
        <v xml:space="preserve"> </v>
      </c>
      <c r="BK28" s="201" t="str">
        <f>IF(ISTEXT(BA28),IF('EU1 ExtraEU Trade'!BE27=0,"INTRA-EU","CHECK")," ")</f>
        <v xml:space="preserve"> </v>
      </c>
      <c r="BL28" s="202" t="str">
        <f>IF(ISTEXT(BB28),IF('EU1 ExtraEU Trade'!BF27=0,"INTRA-EU","CHECK")," ")</f>
        <v xml:space="preserve"> </v>
      </c>
    </row>
    <row r="29" spans="1:64" s="4" customFormat="1" ht="15" customHeight="1" x14ac:dyDescent="0.15">
      <c r="A29" s="1202" t="s">
        <v>448</v>
      </c>
      <c r="B29" s="1208" t="s">
        <v>299</v>
      </c>
      <c r="C29" s="1206" t="s">
        <v>16</v>
      </c>
      <c r="D29" s="1790">
        <v>25.236000000000001</v>
      </c>
      <c r="E29" s="1790">
        <v>263573</v>
      </c>
      <c r="F29" s="1790">
        <v>21.577000000000002</v>
      </c>
      <c r="G29" s="1790">
        <v>272948</v>
      </c>
      <c r="H29" s="1790">
        <v>10.446</v>
      </c>
      <c r="I29" s="1790">
        <v>57645</v>
      </c>
      <c r="J29" s="1790">
        <v>6.6150000000000002</v>
      </c>
      <c r="K29" s="1790">
        <v>29305</v>
      </c>
      <c r="L29" s="863"/>
      <c r="M29" s="863"/>
      <c r="N29" s="863"/>
      <c r="O29" s="824"/>
      <c r="P29" s="863"/>
      <c r="Q29" s="863"/>
      <c r="R29" s="863"/>
      <c r="S29" s="824"/>
      <c r="T29" s="863"/>
      <c r="U29" s="863"/>
      <c r="V29" s="863"/>
      <c r="W29" s="824"/>
      <c r="X29" s="863"/>
      <c r="Y29" s="863"/>
      <c r="Z29" s="863"/>
      <c r="AA29" s="824"/>
      <c r="AB29" s="853" t="str">
        <f t="shared" si="17"/>
        <v>6.NC</v>
      </c>
      <c r="AC29" s="12" t="str">
        <f t="shared" si="17"/>
        <v>Non-Coniferous</v>
      </c>
      <c r="AD29" s="822" t="s">
        <v>16</v>
      </c>
      <c r="AE29" s="1304"/>
      <c r="AF29" s="1304"/>
      <c r="AG29" s="1304"/>
      <c r="AH29" s="1304"/>
      <c r="AI29" s="1304"/>
      <c r="AJ29" s="1304"/>
      <c r="AK29" s="1304"/>
      <c r="AL29" s="1304"/>
      <c r="AM29" s="66"/>
      <c r="AN29" s="138" t="str">
        <f t="shared" si="6"/>
        <v>6.NC</v>
      </c>
      <c r="AO29" s="12" t="str">
        <f t="shared" si="15"/>
        <v>Non-Coniferous</v>
      </c>
      <c r="AP29" s="822" t="s">
        <v>16</v>
      </c>
      <c r="AQ29" s="821">
        <f>'JQ1 Production'!D41+'JQ2 Trade'!D29-'JQ2 Trade'!H29</f>
        <v>14.790000000000001</v>
      </c>
      <c r="AR29" s="821">
        <f>'JQ1 Production'!E41+'JQ2 Trade'!E29-'JQ2 Trade'!I29</f>
        <v>205928</v>
      </c>
      <c r="AS29" s="632"/>
      <c r="AT29" s="197"/>
      <c r="AV29" s="138" t="s">
        <v>448</v>
      </c>
      <c r="AW29" s="12" t="s">
        <v>299</v>
      </c>
      <c r="AX29" s="118" t="s">
        <v>62</v>
      </c>
      <c r="AY29" s="201">
        <f t="shared" si="3"/>
        <v>10444.325566650816</v>
      </c>
      <c r="AZ29" s="201">
        <f t="shared" si="7"/>
        <v>12649.951337071881</v>
      </c>
      <c r="BA29" s="201">
        <f t="shared" si="4"/>
        <v>5518.3802412406667</v>
      </c>
      <c r="BB29" s="202">
        <f t="shared" si="8"/>
        <v>4430.0831443688585</v>
      </c>
      <c r="BC29" s="653" t="str">
        <f t="shared" si="9"/>
        <v>ACCEPT</v>
      </c>
      <c r="BD29" s="653" t="str">
        <f t="shared" si="10"/>
        <v>ACCEPT</v>
      </c>
      <c r="BE29" s="59"/>
      <c r="BF29" s="138" t="s">
        <v>448</v>
      </c>
      <c r="BG29" s="12" t="s">
        <v>299</v>
      </c>
      <c r="BH29" s="118" t="s">
        <v>62</v>
      </c>
      <c r="BI29" s="205" t="str">
        <f>IF(ISTEXT(AY29),IF('EU1 ExtraEU Trade'!BC28=0,"INTRA-EU","CHECK")," ")</f>
        <v xml:space="preserve"> </v>
      </c>
      <c r="BJ29" s="205" t="str">
        <f>IF(ISTEXT(AZ29),IF('EU1 ExtraEU Trade'!BD28=0,"INTRA-EU","CHECK")," ")</f>
        <v xml:space="preserve"> </v>
      </c>
      <c r="BK29" s="205" t="str">
        <f>IF(ISTEXT(BA29),IF('EU1 ExtraEU Trade'!BE28=0,"INTRA-EU","CHECK")," ")</f>
        <v xml:space="preserve"> </v>
      </c>
      <c r="BL29" s="206" t="str">
        <f>IF(ISTEXT(BB29),IF('EU1 ExtraEU Trade'!BF28=0,"INTRA-EU","CHECK")," ")</f>
        <v xml:space="preserve"> </v>
      </c>
    </row>
    <row r="30" spans="1:64" s="4" customFormat="1" ht="15" customHeight="1" x14ac:dyDescent="0.15">
      <c r="A30" s="1210" t="s">
        <v>449</v>
      </c>
      <c r="B30" s="1207" t="s">
        <v>362</v>
      </c>
      <c r="C30" s="1204" t="s">
        <v>16</v>
      </c>
      <c r="D30" s="1790">
        <v>1.8540000000000001</v>
      </c>
      <c r="E30" s="1790">
        <v>37254</v>
      </c>
      <c r="F30" s="1790">
        <v>1.921</v>
      </c>
      <c r="G30" s="1790">
        <v>37434</v>
      </c>
      <c r="H30" s="1790">
        <v>0.45500000000000002</v>
      </c>
      <c r="I30" s="1790">
        <v>27088</v>
      </c>
      <c r="J30" s="1790">
        <v>0.115</v>
      </c>
      <c r="K30" s="1790">
        <v>9856</v>
      </c>
      <c r="L30" s="863"/>
      <c r="M30" s="863"/>
      <c r="N30" s="863"/>
      <c r="O30" s="824"/>
      <c r="P30" s="863"/>
      <c r="Q30" s="863"/>
      <c r="R30" s="863"/>
      <c r="S30" s="824"/>
      <c r="T30" s="863"/>
      <c r="U30" s="863"/>
      <c r="V30" s="863"/>
      <c r="W30" s="824"/>
      <c r="X30" s="863"/>
      <c r="Y30" s="863"/>
      <c r="Z30" s="863"/>
      <c r="AA30" s="824"/>
      <c r="AB30" s="856" t="str">
        <f t="shared" si="17"/>
        <v>6.NC.T</v>
      </c>
      <c r="AC30" s="13" t="str">
        <f t="shared" si="17"/>
        <v>of which: Tropical</v>
      </c>
      <c r="AD30" s="818" t="s">
        <v>16</v>
      </c>
      <c r="AE30" s="1306" t="str">
        <f>IF(D30&gt;D29,"Error","OK")</f>
        <v>OK</v>
      </c>
      <c r="AF30" s="1306" t="str">
        <f>IF(E30&gt;E29,"Error","OK")</f>
        <v>OK</v>
      </c>
      <c r="AG30" s="1306" t="str">
        <f t="shared" ref="AG30:AL30" si="19">IF(F30&gt;F29,"Error","OK")</f>
        <v>OK</v>
      </c>
      <c r="AH30" s="1306" t="str">
        <f t="shared" si="19"/>
        <v>OK</v>
      </c>
      <c r="AI30" s="1306" t="str">
        <f>IF(H30&gt;H29,"Error","OK")</f>
        <v>OK</v>
      </c>
      <c r="AJ30" s="1306" t="str">
        <f>IF(I30&gt;I29,"Error","OK")</f>
        <v>OK</v>
      </c>
      <c r="AK30" s="1306" t="str">
        <f t="shared" si="19"/>
        <v>OK</v>
      </c>
      <c r="AL30" s="1306" t="str">
        <f t="shared" si="19"/>
        <v>OK</v>
      </c>
      <c r="AM30" s="66"/>
      <c r="AN30" s="137" t="str">
        <f t="shared" si="6"/>
        <v>6.NC.T</v>
      </c>
      <c r="AO30" s="13" t="str">
        <f t="shared" si="15"/>
        <v>of which: Tropical</v>
      </c>
      <c r="AP30" s="818" t="s">
        <v>16</v>
      </c>
      <c r="AQ30" s="821">
        <f>'JQ1 Production'!D42+'JQ2 Trade'!D30-'JQ2 Trade'!H30</f>
        <v>1.399</v>
      </c>
      <c r="AR30" s="821">
        <f>'JQ1 Production'!E42+'JQ2 Trade'!E30-'JQ2 Trade'!I30</f>
        <v>10166</v>
      </c>
      <c r="AS30" s="632"/>
      <c r="AT30" s="197"/>
      <c r="AV30" s="137" t="s">
        <v>449</v>
      </c>
      <c r="AW30" s="13" t="s">
        <v>362</v>
      </c>
      <c r="AX30" s="118" t="s">
        <v>62</v>
      </c>
      <c r="AY30" s="201">
        <f t="shared" si="3"/>
        <v>20093.851132686083</v>
      </c>
      <c r="AZ30" s="201">
        <f t="shared" si="7"/>
        <v>19486.725663716814</v>
      </c>
      <c r="BA30" s="201">
        <f t="shared" si="4"/>
        <v>59534.065934065933</v>
      </c>
      <c r="BB30" s="202">
        <f t="shared" si="8"/>
        <v>85704.34782608696</v>
      </c>
      <c r="BC30" s="653" t="str">
        <f t="shared" si="9"/>
        <v>ACCEPT</v>
      </c>
      <c r="BD30" s="653" t="str">
        <f t="shared" si="10"/>
        <v>ACCEPT</v>
      </c>
      <c r="BE30" s="59"/>
      <c r="BF30" s="137" t="s">
        <v>449</v>
      </c>
      <c r="BG30" s="13" t="s">
        <v>362</v>
      </c>
      <c r="BH30" s="118" t="s">
        <v>62</v>
      </c>
      <c r="BI30" s="205" t="str">
        <f>IF(ISTEXT(AY30),IF('EU1 ExtraEU Trade'!BC29=0,"INTRA-EU","CHECK")," ")</f>
        <v xml:space="preserve"> </v>
      </c>
      <c r="BJ30" s="205" t="str">
        <f>IF(ISTEXT(AZ30),IF('EU1 ExtraEU Trade'!BD29=0,"INTRA-EU","CHECK")," ")</f>
        <v xml:space="preserve"> </v>
      </c>
      <c r="BK30" s="205" t="str">
        <f>IF(ISTEXT(BA30),IF('EU1 ExtraEU Trade'!BE29=0,"INTRA-EU","CHECK")," ")</f>
        <v xml:space="preserve"> </v>
      </c>
      <c r="BL30" s="206" t="str">
        <f>IF(ISTEXT(BB30),IF('EU1 ExtraEU Trade'!BF29=0,"INTRA-EU","CHECK")," ")</f>
        <v xml:space="preserve"> </v>
      </c>
    </row>
    <row r="31" spans="1:64" s="4" customFormat="1" ht="15" customHeight="1" x14ac:dyDescent="0.15">
      <c r="A31" s="833" t="s">
        <v>450</v>
      </c>
      <c r="B31" s="831" t="s">
        <v>328</v>
      </c>
      <c r="C31" s="813" t="s">
        <v>16</v>
      </c>
      <c r="D31" s="1790">
        <v>4.7089999999999996</v>
      </c>
      <c r="E31" s="1790">
        <v>42166</v>
      </c>
      <c r="F31" s="1790">
        <v>4.9630000000000001</v>
      </c>
      <c r="G31" s="1790">
        <v>54548</v>
      </c>
      <c r="H31" s="1790">
        <v>0.53700000000000003</v>
      </c>
      <c r="I31" s="1790">
        <v>1216</v>
      </c>
      <c r="J31" s="1790">
        <v>3.9420000000000002</v>
      </c>
      <c r="K31" s="1790">
        <v>1762</v>
      </c>
      <c r="L31" s="862"/>
      <c r="M31" s="862"/>
      <c r="N31" s="862"/>
      <c r="O31" s="864"/>
      <c r="P31" s="862"/>
      <c r="Q31" s="862"/>
      <c r="R31" s="862"/>
      <c r="S31" s="864"/>
      <c r="T31" s="862"/>
      <c r="U31" s="862"/>
      <c r="V31" s="862"/>
      <c r="W31" s="864"/>
      <c r="X31" s="862"/>
      <c r="Y31" s="862"/>
      <c r="Z31" s="862"/>
      <c r="AA31" s="864"/>
      <c r="AB31" s="855" t="str">
        <f t="shared" si="17"/>
        <v>7</v>
      </c>
      <c r="AC31" s="831" t="str">
        <f t="shared" si="17"/>
        <v>VENEER SHEETS</v>
      </c>
      <c r="AD31" s="813" t="s">
        <v>16</v>
      </c>
      <c r="AE31" s="1307" t="str">
        <f>IF(D31&lt;(D32+D33),"Error","OK")</f>
        <v>OK</v>
      </c>
      <c r="AF31" s="1307" t="str">
        <f>IF(E31&lt;(E32+E33),"Error","OK")</f>
        <v>OK</v>
      </c>
      <c r="AG31" s="1307" t="str">
        <f t="shared" ref="AG31:AL31" si="20">IF(F31&lt;(F32+F33),"Error","OK")</f>
        <v>OK</v>
      </c>
      <c r="AH31" s="1307" t="str">
        <f t="shared" si="20"/>
        <v>OK</v>
      </c>
      <c r="AI31" s="1307" t="str">
        <f>IF(H31&lt;(H32+H33),"Error","OK")</f>
        <v>OK</v>
      </c>
      <c r="AJ31" s="1307" t="str">
        <f>IF(I31&lt;(I32+I33),"Error","OK")</f>
        <v>OK</v>
      </c>
      <c r="AK31" s="1307" t="str">
        <f t="shared" si="20"/>
        <v>OK</v>
      </c>
      <c r="AL31" s="1307" t="str">
        <f t="shared" si="20"/>
        <v>OK</v>
      </c>
      <c r="AM31" s="814"/>
      <c r="AN31" s="815" t="str">
        <f t="shared" si="6"/>
        <v>7</v>
      </c>
      <c r="AO31" s="831" t="str">
        <f t="shared" si="6"/>
        <v>VENEER SHEETS</v>
      </c>
      <c r="AP31" s="813" t="s">
        <v>16</v>
      </c>
      <c r="AQ31" s="830">
        <f>'JQ1 Production'!D43+'JQ2 Trade'!D31-'JQ2 Trade'!H31</f>
        <v>4.1719999999999997</v>
      </c>
      <c r="AR31" s="830">
        <f>'JQ1 Production'!E43+'JQ2 Trade'!E31-'JQ2 Trade'!I31</f>
        <v>40950</v>
      </c>
      <c r="AS31" s="632"/>
      <c r="AT31" s="197"/>
      <c r="AV31" s="815" t="s">
        <v>450</v>
      </c>
      <c r="AW31" s="831" t="s">
        <v>328</v>
      </c>
      <c r="AX31" s="118" t="s">
        <v>62</v>
      </c>
      <c r="AY31" s="201">
        <f t="shared" si="3"/>
        <v>8954.3427479294969</v>
      </c>
      <c r="AZ31" s="201">
        <f t="shared" si="7"/>
        <v>10990.932903485795</v>
      </c>
      <c r="BA31" s="201">
        <f t="shared" si="4"/>
        <v>2264.4320297951581</v>
      </c>
      <c r="BB31" s="202">
        <f t="shared" si="8"/>
        <v>446.9812278031456</v>
      </c>
      <c r="BC31" s="653" t="str">
        <f t="shared" si="9"/>
        <v>ACCEPT</v>
      </c>
      <c r="BD31" s="653" t="str">
        <f t="shared" si="10"/>
        <v>CHECK</v>
      </c>
      <c r="BE31" s="59"/>
      <c r="BF31" s="815" t="s">
        <v>450</v>
      </c>
      <c r="BG31" s="831" t="s">
        <v>328</v>
      </c>
      <c r="BH31" s="118" t="s">
        <v>62</v>
      </c>
      <c r="BI31" s="205" t="str">
        <f>IF(ISTEXT(AY31),IF('EU1 ExtraEU Trade'!BC30=0,"INTRA-EU","CHECK")," ")</f>
        <v xml:space="preserve"> </v>
      </c>
      <c r="BJ31" s="205" t="str">
        <f>IF(ISTEXT(AZ31),IF('EU1 ExtraEU Trade'!BD30=0,"INTRA-EU","CHECK")," ")</f>
        <v xml:space="preserve"> </v>
      </c>
      <c r="BK31" s="205" t="str">
        <f>IF(ISTEXT(BA31),IF('EU1 ExtraEU Trade'!BE30=0,"INTRA-EU","CHECK")," ")</f>
        <v xml:space="preserve"> </v>
      </c>
      <c r="BL31" s="206" t="str">
        <f>IF(ISTEXT(BB31),IF('EU1 ExtraEU Trade'!BF30=0,"INTRA-EU","CHECK")," ")</f>
        <v xml:space="preserve"> </v>
      </c>
    </row>
    <row r="32" spans="1:64" s="4" customFormat="1" ht="15" customHeight="1" thickBot="1" x14ac:dyDescent="0.2">
      <c r="A32" s="817" t="s">
        <v>451</v>
      </c>
      <c r="B32" s="12" t="s">
        <v>298</v>
      </c>
      <c r="C32" s="822" t="s">
        <v>16</v>
      </c>
      <c r="D32" s="1791">
        <v>0.17399999999999999</v>
      </c>
      <c r="E32" s="1791">
        <v>1231</v>
      </c>
      <c r="F32" s="1791">
        <v>0.187</v>
      </c>
      <c r="G32" s="1791">
        <v>1543</v>
      </c>
      <c r="H32" s="1791">
        <v>2.9000000000000001E-2</v>
      </c>
      <c r="I32" s="1791">
        <v>201</v>
      </c>
      <c r="J32" s="1791">
        <v>1.7000000000000001E-2</v>
      </c>
      <c r="K32" s="1791">
        <v>82</v>
      </c>
      <c r="L32" s="863"/>
      <c r="M32" s="863"/>
      <c r="N32" s="863"/>
      <c r="O32" s="824"/>
      <c r="P32" s="863"/>
      <c r="Q32" s="863"/>
      <c r="R32" s="863"/>
      <c r="S32" s="824"/>
      <c r="T32" s="863"/>
      <c r="U32" s="863"/>
      <c r="V32" s="863"/>
      <c r="W32" s="824"/>
      <c r="X32" s="863"/>
      <c r="Y32" s="863"/>
      <c r="Z32" s="863"/>
      <c r="AA32" s="824"/>
      <c r="AB32" s="853" t="str">
        <f t="shared" si="17"/>
        <v>7.C</v>
      </c>
      <c r="AC32" s="12" t="str">
        <f t="shared" si="17"/>
        <v>Coniferous</v>
      </c>
      <c r="AD32" s="822" t="s">
        <v>16</v>
      </c>
      <c r="AE32" s="1304"/>
      <c r="AF32" s="1304"/>
      <c r="AG32" s="1304"/>
      <c r="AH32" s="1304"/>
      <c r="AI32" s="1304"/>
      <c r="AJ32" s="1304"/>
      <c r="AK32" s="1304"/>
      <c r="AL32" s="1304"/>
      <c r="AM32" s="66"/>
      <c r="AN32" s="138" t="str">
        <f t="shared" si="6"/>
        <v>7.C</v>
      </c>
      <c r="AO32" s="12" t="str">
        <f t="shared" si="6"/>
        <v>Coniferous</v>
      </c>
      <c r="AP32" s="822" t="s">
        <v>16</v>
      </c>
      <c r="AQ32" s="821">
        <f>'JQ1 Production'!D44+'JQ2 Trade'!D32-'JQ2 Trade'!H32</f>
        <v>0.14499999999999999</v>
      </c>
      <c r="AR32" s="821">
        <f>'JQ1 Production'!E44+'JQ2 Trade'!E32-'JQ2 Trade'!I32</f>
        <v>1030</v>
      </c>
      <c r="AS32" s="632"/>
      <c r="AT32" s="197"/>
      <c r="AV32" s="138" t="s">
        <v>451</v>
      </c>
      <c r="AW32" s="12" t="s">
        <v>298</v>
      </c>
      <c r="AX32" s="118" t="s">
        <v>62</v>
      </c>
      <c r="AY32" s="201">
        <f t="shared" si="3"/>
        <v>7074.7126436781618</v>
      </c>
      <c r="AZ32" s="201">
        <f t="shared" si="7"/>
        <v>8251.3368983957225</v>
      </c>
      <c r="BA32" s="201">
        <f t="shared" si="4"/>
        <v>6931.0344827586205</v>
      </c>
      <c r="BB32" s="202">
        <f t="shared" si="8"/>
        <v>4823.5294117647054</v>
      </c>
      <c r="BC32" s="653" t="str">
        <f t="shared" si="9"/>
        <v>ACCEPT</v>
      </c>
      <c r="BD32" s="653" t="str">
        <f t="shared" si="10"/>
        <v>ACCEPT</v>
      </c>
      <c r="BE32" s="59"/>
      <c r="BF32" s="138" t="s">
        <v>451</v>
      </c>
      <c r="BG32" s="12" t="s">
        <v>298</v>
      </c>
      <c r="BH32" s="118" t="s">
        <v>62</v>
      </c>
      <c r="BI32" s="208" t="str">
        <f>IF(ISTEXT(AY32),IF('EU1 ExtraEU Trade'!BC31=0,"INTRA-EU","CHECK")," ")</f>
        <v xml:space="preserve"> </v>
      </c>
      <c r="BJ32" s="208" t="str">
        <f>IF(ISTEXT(AZ32),IF('EU1 ExtraEU Trade'!BD31=0,"INTRA-EU","CHECK")," ")</f>
        <v xml:space="preserve"> </v>
      </c>
      <c r="BK32" s="208" t="str">
        <f>IF(ISTEXT(BA32),IF('EU1 ExtraEU Trade'!BE31=0,"INTRA-EU","CHECK")," ")</f>
        <v xml:space="preserve"> </v>
      </c>
      <c r="BL32" s="209" t="str">
        <f>IF(ISTEXT(BB32),IF('EU1 ExtraEU Trade'!BF31=0,"INTRA-EU","CHECK")," ")</f>
        <v xml:space="preserve"> </v>
      </c>
    </row>
    <row r="33" spans="1:64" s="4" customFormat="1" ht="15" customHeight="1" x14ac:dyDescent="0.15">
      <c r="A33" s="817" t="s">
        <v>452</v>
      </c>
      <c r="B33" s="12" t="s">
        <v>299</v>
      </c>
      <c r="C33" s="822" t="s">
        <v>16</v>
      </c>
      <c r="D33" s="1791">
        <v>4.5350000000000001</v>
      </c>
      <c r="E33" s="1791">
        <v>40935</v>
      </c>
      <c r="F33" s="1791">
        <v>4.7759999999999998</v>
      </c>
      <c r="G33" s="1791">
        <v>53005</v>
      </c>
      <c r="H33" s="1791">
        <v>0.50800000000000001</v>
      </c>
      <c r="I33" s="1791">
        <v>1015</v>
      </c>
      <c r="J33" s="1791">
        <v>3.9249999999999998</v>
      </c>
      <c r="K33" s="1791">
        <v>1680</v>
      </c>
      <c r="L33" s="863"/>
      <c r="M33" s="863"/>
      <c r="N33" s="863"/>
      <c r="O33" s="824"/>
      <c r="P33" s="863"/>
      <c r="Q33" s="863"/>
      <c r="R33" s="863"/>
      <c r="S33" s="824"/>
      <c r="T33" s="863"/>
      <c r="U33" s="863"/>
      <c r="V33" s="863"/>
      <c r="W33" s="824"/>
      <c r="X33" s="863"/>
      <c r="Y33" s="863"/>
      <c r="Z33" s="863"/>
      <c r="AA33" s="824"/>
      <c r="AB33" s="853" t="str">
        <f t="shared" si="17"/>
        <v>7.NC</v>
      </c>
      <c r="AC33" s="12" t="str">
        <f t="shared" si="17"/>
        <v>Non-Coniferous</v>
      </c>
      <c r="AD33" s="822" t="s">
        <v>16</v>
      </c>
      <c r="AE33" s="1304"/>
      <c r="AF33" s="1304"/>
      <c r="AG33" s="1304"/>
      <c r="AH33" s="1304"/>
      <c r="AI33" s="1304"/>
      <c r="AJ33" s="1304"/>
      <c r="AK33" s="1304"/>
      <c r="AL33" s="1304"/>
      <c r="AM33" s="66"/>
      <c r="AN33" s="138" t="str">
        <f t="shared" si="6"/>
        <v>7.NC</v>
      </c>
      <c r="AO33" s="12" t="str">
        <f t="shared" si="6"/>
        <v>Non-Coniferous</v>
      </c>
      <c r="AP33" s="822" t="s">
        <v>16</v>
      </c>
      <c r="AQ33" s="821">
        <f>'JQ1 Production'!D45+'JQ2 Trade'!D33-'JQ2 Trade'!H33</f>
        <v>4.0270000000000001</v>
      </c>
      <c r="AR33" s="821">
        <f>'JQ1 Production'!E45+'JQ2 Trade'!E33-'JQ2 Trade'!I33</f>
        <v>39920</v>
      </c>
      <c r="AS33" s="632"/>
      <c r="AT33" s="197"/>
      <c r="AV33" s="138" t="s">
        <v>452</v>
      </c>
      <c r="AW33" s="12" t="s">
        <v>299</v>
      </c>
      <c r="AX33" s="118" t="s">
        <v>62</v>
      </c>
      <c r="AY33" s="201">
        <f t="shared" si="3"/>
        <v>9026.4608599779494</v>
      </c>
      <c r="AZ33" s="201">
        <f t="shared" si="7"/>
        <v>11098.19932998325</v>
      </c>
      <c r="BA33" s="201">
        <f t="shared" si="4"/>
        <v>1998.0314960629921</v>
      </c>
      <c r="BB33" s="202">
        <f t="shared" si="8"/>
        <v>428.02547770700642</v>
      </c>
      <c r="BC33" s="653" t="str">
        <f t="shared" si="9"/>
        <v>ACCEPT</v>
      </c>
      <c r="BD33" s="653" t="str">
        <f t="shared" si="10"/>
        <v>CHECK</v>
      </c>
      <c r="BE33" s="59"/>
      <c r="BF33" s="138" t="s">
        <v>452</v>
      </c>
      <c r="BG33" s="12" t="s">
        <v>299</v>
      </c>
      <c r="BH33" s="118" t="s">
        <v>62</v>
      </c>
      <c r="BI33" s="201" t="str">
        <f>IF(ISTEXT(AY33),IF('EU1 ExtraEU Trade'!BC32=0,"INTRA-EU","CHECK")," ")</f>
        <v xml:space="preserve"> </v>
      </c>
      <c r="BJ33" s="201" t="str">
        <f>IF(ISTEXT(AZ33),IF('EU1 ExtraEU Trade'!BD32=0,"INTRA-EU","CHECK")," ")</f>
        <v xml:space="preserve"> </v>
      </c>
      <c r="BK33" s="201" t="str">
        <f>IF(ISTEXT(BA33),IF('EU1 ExtraEU Trade'!BE32=0,"INTRA-EU","CHECK")," ")</f>
        <v xml:space="preserve"> </v>
      </c>
      <c r="BL33" s="202" t="str">
        <f>IF(ISTEXT(BB33),IF('EU1 ExtraEU Trade'!BF32=0,"INTRA-EU","CHECK")," ")</f>
        <v xml:space="preserve"> </v>
      </c>
    </row>
    <row r="34" spans="1:64" s="4" customFormat="1" ht="15" customHeight="1" x14ac:dyDescent="0.15">
      <c r="A34" s="825" t="s">
        <v>453</v>
      </c>
      <c r="B34" s="13" t="s">
        <v>362</v>
      </c>
      <c r="C34" s="818" t="s">
        <v>16</v>
      </c>
      <c r="D34" s="1791">
        <v>1.7000000000000001E-2</v>
      </c>
      <c r="E34" s="1791">
        <v>376</v>
      </c>
      <c r="F34" s="1791">
        <v>9.7000000000000003E-2</v>
      </c>
      <c r="G34" s="1791">
        <v>606</v>
      </c>
      <c r="H34" s="1791">
        <v>0.374</v>
      </c>
      <c r="I34" s="1791">
        <v>529</v>
      </c>
      <c r="J34" s="1791">
        <v>3.5960000000000001</v>
      </c>
      <c r="K34" s="1791">
        <v>1547</v>
      </c>
      <c r="L34" s="863"/>
      <c r="M34" s="863"/>
      <c r="N34" s="863"/>
      <c r="O34" s="824"/>
      <c r="P34" s="863"/>
      <c r="Q34" s="863"/>
      <c r="R34" s="863"/>
      <c r="S34" s="824"/>
      <c r="T34" s="863"/>
      <c r="U34" s="863"/>
      <c r="V34" s="863"/>
      <c r="W34" s="824"/>
      <c r="X34" s="863"/>
      <c r="Y34" s="863"/>
      <c r="Z34" s="863"/>
      <c r="AA34" s="824"/>
      <c r="AB34" s="856" t="str">
        <f t="shared" si="17"/>
        <v>7.NC.T</v>
      </c>
      <c r="AC34" s="13" t="str">
        <f t="shared" si="17"/>
        <v>of which: Tropical</v>
      </c>
      <c r="AD34" s="818" t="s">
        <v>16</v>
      </c>
      <c r="AE34" s="1306" t="str">
        <f>IF(D34&gt;D33,"Error","OK")</f>
        <v>OK</v>
      </c>
      <c r="AF34" s="1306" t="str">
        <f>IF(E34&gt;E33,"Error","OK")</f>
        <v>OK</v>
      </c>
      <c r="AG34" s="1306" t="str">
        <f t="shared" ref="AG34:AL34" si="21">IF(F34&gt;F33,"Error","OK")</f>
        <v>OK</v>
      </c>
      <c r="AH34" s="1306" t="str">
        <f t="shared" si="21"/>
        <v>OK</v>
      </c>
      <c r="AI34" s="1306" t="str">
        <f>IF(H34&gt;H33,"Error","OK")</f>
        <v>OK</v>
      </c>
      <c r="AJ34" s="1306" t="str">
        <f>IF(I34&gt;I33,"Error","OK")</f>
        <v>OK</v>
      </c>
      <c r="AK34" s="1306" t="str">
        <f t="shared" si="21"/>
        <v>OK</v>
      </c>
      <c r="AL34" s="1306" t="str">
        <f t="shared" si="21"/>
        <v>OK</v>
      </c>
      <c r="AM34" s="66"/>
      <c r="AN34" s="137" t="str">
        <f t="shared" si="6"/>
        <v>7.NC.T</v>
      </c>
      <c r="AO34" s="13" t="str">
        <f t="shared" si="6"/>
        <v>of which: Tropical</v>
      </c>
      <c r="AP34" s="818" t="s">
        <v>16</v>
      </c>
      <c r="AQ34" s="821">
        <f>'JQ1 Production'!D46+'JQ2 Trade'!D34-'JQ2 Trade'!H34</f>
        <v>-0.35699999999999998</v>
      </c>
      <c r="AR34" s="821">
        <f>'JQ1 Production'!E46+'JQ2 Trade'!E34-'JQ2 Trade'!I34</f>
        <v>-153</v>
      </c>
      <c r="AS34" s="632"/>
      <c r="AT34" s="197"/>
      <c r="AV34" s="137" t="s">
        <v>453</v>
      </c>
      <c r="AW34" s="13" t="s">
        <v>362</v>
      </c>
      <c r="AX34" s="118" t="s">
        <v>62</v>
      </c>
      <c r="AY34" s="201">
        <f t="shared" si="3"/>
        <v>22117.647058823528</v>
      </c>
      <c r="AZ34" s="201">
        <f t="shared" si="7"/>
        <v>6247.4226804123709</v>
      </c>
      <c r="BA34" s="201">
        <f t="shared" si="4"/>
        <v>1414.4385026737968</v>
      </c>
      <c r="BB34" s="202">
        <f t="shared" si="8"/>
        <v>430.20022246941045</v>
      </c>
      <c r="BC34" s="653" t="str">
        <f t="shared" si="9"/>
        <v>CHECK</v>
      </c>
      <c r="BD34" s="653" t="str">
        <f t="shared" si="10"/>
        <v>CHECK</v>
      </c>
      <c r="BE34" s="59"/>
      <c r="BF34" s="137" t="s">
        <v>453</v>
      </c>
      <c r="BG34" s="13" t="s">
        <v>362</v>
      </c>
      <c r="BH34" s="118" t="s">
        <v>62</v>
      </c>
      <c r="BI34" s="205" t="str">
        <f>IF(ISTEXT(AY34),IF('EU1 ExtraEU Trade'!BC33=0,"INTRA-EU","CHECK")," ")</f>
        <v xml:space="preserve"> </v>
      </c>
      <c r="BJ34" s="205" t="str">
        <f>IF(ISTEXT(AZ34),IF('EU1 ExtraEU Trade'!BD33=0,"INTRA-EU","CHECK")," ")</f>
        <v xml:space="preserve"> </v>
      </c>
      <c r="BK34" s="205" t="str">
        <f>IF(ISTEXT(BA34),IF('EU1 ExtraEU Trade'!BE33=0,"INTRA-EU","CHECK")," ")</f>
        <v xml:space="preserve"> </v>
      </c>
      <c r="BL34" s="206" t="str">
        <f>IF(ISTEXT(BB34),IF('EU1 ExtraEU Trade'!BF33=0,"INTRA-EU","CHECK")," ")</f>
        <v xml:space="preserve"> </v>
      </c>
    </row>
    <row r="35" spans="1:64" s="4" customFormat="1" ht="15" customHeight="1" x14ac:dyDescent="0.15">
      <c r="A35" s="811" t="s">
        <v>454</v>
      </c>
      <c r="B35" s="812" t="s">
        <v>329</v>
      </c>
      <c r="C35" s="828" t="s">
        <v>16</v>
      </c>
      <c r="D35" s="1346">
        <f>D36+D40+D42</f>
        <v>359.88400000000001</v>
      </c>
      <c r="E35" s="1790">
        <v>2327960</v>
      </c>
      <c r="F35" s="1816">
        <v>343.85399999999998</v>
      </c>
      <c r="G35" s="1817">
        <v>2416772</v>
      </c>
      <c r="H35" s="1816">
        <v>153.28700000000001</v>
      </c>
      <c r="I35" s="1790">
        <v>1013952</v>
      </c>
      <c r="J35" s="1817">
        <v>182.11699999999999</v>
      </c>
      <c r="K35" s="1817">
        <v>1275903</v>
      </c>
      <c r="L35" s="862"/>
      <c r="M35" s="862"/>
      <c r="N35" s="862"/>
      <c r="O35" s="864"/>
      <c r="P35" s="862"/>
      <c r="Q35" s="862"/>
      <c r="R35" s="862"/>
      <c r="S35" s="864"/>
      <c r="T35" s="862"/>
      <c r="U35" s="862"/>
      <c r="V35" s="862"/>
      <c r="W35" s="864"/>
      <c r="X35" s="862"/>
      <c r="Y35" s="862"/>
      <c r="Z35" s="862"/>
      <c r="AA35" s="864"/>
      <c r="AB35" s="852" t="str">
        <f t="shared" si="17"/>
        <v>8</v>
      </c>
      <c r="AC35" s="812" t="str">
        <f t="shared" si="17"/>
        <v>WOOD-BASED PANELS</v>
      </c>
      <c r="AD35" s="834" t="s">
        <v>16</v>
      </c>
      <c r="AE35" s="1307" t="str">
        <f>IF(D35&lt;(D36+D40+D42),"Error","OK")</f>
        <v>OK</v>
      </c>
      <c r="AF35" s="1307" t="str">
        <f>IF(E35&lt;(E36+E40+E42),"Error","OK")</f>
        <v>OK</v>
      </c>
      <c r="AG35" s="1307" t="str">
        <f t="shared" ref="AG35:AL35" si="22">IF(F35&lt;(F36+F40+F42),"Error","OK")</f>
        <v>OK</v>
      </c>
      <c r="AH35" s="1307" t="str">
        <f t="shared" si="22"/>
        <v>OK</v>
      </c>
      <c r="AI35" s="1307" t="str">
        <f>IF(H35&lt;(H36+H40+H42),"Error","OK")</f>
        <v>OK</v>
      </c>
      <c r="AJ35" s="1307" t="str">
        <f>IF(I35&lt;(I36+I40+I42),"Error","OK")</f>
        <v>OK</v>
      </c>
      <c r="AK35" s="1307" t="str">
        <f t="shared" si="22"/>
        <v>OK</v>
      </c>
      <c r="AL35" s="1307" t="str">
        <f t="shared" si="22"/>
        <v>OK</v>
      </c>
      <c r="AM35" s="814"/>
      <c r="AN35" s="815" t="str">
        <f t="shared" si="6"/>
        <v>8</v>
      </c>
      <c r="AO35" s="812" t="str">
        <f t="shared" si="15"/>
        <v>WOOD-BASED PANELS</v>
      </c>
      <c r="AP35" s="834" t="s">
        <v>16</v>
      </c>
      <c r="AQ35" s="830">
        <f>'JQ1 Production'!D47+'JQ2 Trade'!D35-'JQ2 Trade'!H35</f>
        <v>630.59699999999998</v>
      </c>
      <c r="AR35" s="830">
        <f>'JQ1 Production'!E47+'JQ2 Trade'!E35-'JQ2 Trade'!I35</f>
        <v>1314466</v>
      </c>
      <c r="AS35" s="632"/>
      <c r="AT35" s="197"/>
      <c r="AV35" s="815" t="s">
        <v>454</v>
      </c>
      <c r="AW35" s="812" t="s">
        <v>329</v>
      </c>
      <c r="AX35" s="118" t="s">
        <v>62</v>
      </c>
      <c r="AY35" s="201">
        <f t="shared" si="3"/>
        <v>6468.6398950773028</v>
      </c>
      <c r="AZ35" s="201">
        <f t="shared" si="7"/>
        <v>7028.4830189557197</v>
      </c>
      <c r="BA35" s="201">
        <f t="shared" si="4"/>
        <v>6614.729233398788</v>
      </c>
      <c r="BB35" s="202">
        <f t="shared" si="8"/>
        <v>7005.9522175304892</v>
      </c>
      <c r="BC35" s="653" t="str">
        <f t="shared" si="9"/>
        <v>ACCEPT</v>
      </c>
      <c r="BD35" s="653" t="str">
        <f t="shared" si="10"/>
        <v>ACCEPT</v>
      </c>
      <c r="BE35" s="59"/>
      <c r="BF35" s="815" t="s">
        <v>454</v>
      </c>
      <c r="BG35" s="812" t="s">
        <v>329</v>
      </c>
      <c r="BH35" s="118" t="s">
        <v>62</v>
      </c>
      <c r="BI35" s="205" t="str">
        <f>IF(ISTEXT(AY35),IF('EU1 ExtraEU Trade'!BC34=0,"INTRA-EU","CHECK")," ")</f>
        <v xml:space="preserve"> </v>
      </c>
      <c r="BJ35" s="205" t="str">
        <f>IF(ISTEXT(AZ35),IF('EU1 ExtraEU Trade'!BD34=0,"INTRA-EU","CHECK")," ")</f>
        <v xml:space="preserve"> </v>
      </c>
      <c r="BK35" s="205" t="str">
        <f>IF(ISTEXT(BA35),IF('EU1 ExtraEU Trade'!BE34=0,"INTRA-EU","CHECK")," ")</f>
        <v xml:space="preserve"> </v>
      </c>
      <c r="BL35" s="206" t="str">
        <f>IF(ISTEXT(BB35),IF('EU1 ExtraEU Trade'!BF34=0,"INTRA-EU","CHECK")," ")</f>
        <v xml:space="preserve"> </v>
      </c>
    </row>
    <row r="36" spans="1:64" s="4" customFormat="1" ht="15" customHeight="1" thickBot="1" x14ac:dyDescent="0.2">
      <c r="A36" s="1202" t="s">
        <v>78</v>
      </c>
      <c r="B36" s="1208" t="s">
        <v>331</v>
      </c>
      <c r="C36" s="1209" t="s">
        <v>16</v>
      </c>
      <c r="D36" s="1344">
        <v>154.078</v>
      </c>
      <c r="E36" s="1790">
        <v>878881</v>
      </c>
      <c r="F36" s="1816">
        <v>142.18299999999999</v>
      </c>
      <c r="G36" s="1817">
        <v>895511</v>
      </c>
      <c r="H36" s="1816">
        <v>21.327000000000002</v>
      </c>
      <c r="I36" s="1790">
        <v>187024</v>
      </c>
      <c r="J36" s="1816">
        <v>27.071000000000002</v>
      </c>
      <c r="K36" s="1817">
        <v>199548</v>
      </c>
      <c r="L36" s="863"/>
      <c r="M36" s="863"/>
      <c r="N36" s="863"/>
      <c r="O36" s="824"/>
      <c r="P36" s="863"/>
      <c r="Q36" s="863"/>
      <c r="R36" s="863"/>
      <c r="S36" s="824"/>
      <c r="T36" s="863"/>
      <c r="U36" s="863"/>
      <c r="V36" s="863"/>
      <c r="W36" s="824"/>
      <c r="X36" s="863"/>
      <c r="Y36" s="863"/>
      <c r="Z36" s="863"/>
      <c r="AA36" s="824"/>
      <c r="AB36" s="853" t="str">
        <f t="shared" si="17"/>
        <v>8.1</v>
      </c>
      <c r="AC36" s="12" t="str">
        <f t="shared" si="17"/>
        <v xml:space="preserve">PLYWOOD </v>
      </c>
      <c r="AD36" s="823" t="s">
        <v>16</v>
      </c>
      <c r="AE36" s="1305" t="str">
        <f>IF(D36&lt;(D37+D38),"Error","OK")</f>
        <v>OK</v>
      </c>
      <c r="AF36" s="1305" t="str">
        <f>IF(E36&lt;(E37+E38),"Error","OK")</f>
        <v>OK</v>
      </c>
      <c r="AG36" s="1305" t="str">
        <f t="shared" ref="AG36:AL36" si="23">IF(F36&lt;(F37+F38),"Error","OK")</f>
        <v>OK</v>
      </c>
      <c r="AH36" s="1305" t="str">
        <f t="shared" si="23"/>
        <v>OK</v>
      </c>
      <c r="AI36" s="1305" t="str">
        <f>IF(H36&lt;(H37+H38),"Error","OK")</f>
        <v>OK</v>
      </c>
      <c r="AJ36" s="1305" t="str">
        <f>IF(I36&lt;(I37+I38),"Error","OK")</f>
        <v>OK</v>
      </c>
      <c r="AK36" s="1305" t="str">
        <f t="shared" si="23"/>
        <v>OK</v>
      </c>
      <c r="AL36" s="1305" t="str">
        <f t="shared" si="23"/>
        <v>OK</v>
      </c>
      <c r="AM36" s="814"/>
      <c r="AN36" s="138" t="str">
        <f t="shared" si="6"/>
        <v>8.1</v>
      </c>
      <c r="AO36" s="12" t="str">
        <f t="shared" si="6"/>
        <v xml:space="preserve">PLYWOOD </v>
      </c>
      <c r="AP36" s="823" t="s">
        <v>16</v>
      </c>
      <c r="AQ36" s="821">
        <f>'JQ1 Production'!D48+'JQ2 Trade'!D36-'JQ2 Trade'!H36</f>
        <v>132.751</v>
      </c>
      <c r="AR36" s="821">
        <f>'JQ1 Production'!E48+'JQ2 Trade'!E36-'JQ2 Trade'!I36</f>
        <v>691857</v>
      </c>
      <c r="AS36" s="632"/>
      <c r="AT36" s="197"/>
      <c r="AV36" s="138" t="s">
        <v>78</v>
      </c>
      <c r="AW36" s="12" t="s">
        <v>331</v>
      </c>
      <c r="AX36" s="118" t="s">
        <v>62</v>
      </c>
      <c r="AY36" s="201">
        <f t="shared" si="3"/>
        <v>5704.1303755240851</v>
      </c>
      <c r="AZ36" s="201">
        <f t="shared" si="7"/>
        <v>6298.2986714304807</v>
      </c>
      <c r="BA36" s="201">
        <f t="shared" si="4"/>
        <v>8769.3534017911552</v>
      </c>
      <c r="BB36" s="202">
        <f t="shared" si="8"/>
        <v>7371.2829226847916</v>
      </c>
      <c r="BC36" s="653" t="str">
        <f t="shared" si="9"/>
        <v>ACCEPT</v>
      </c>
      <c r="BD36" s="653" t="str">
        <f t="shared" si="10"/>
        <v>ACCEPT</v>
      </c>
      <c r="BE36" s="59"/>
      <c r="BF36" s="138" t="s">
        <v>78</v>
      </c>
      <c r="BG36" s="12" t="s">
        <v>331</v>
      </c>
      <c r="BH36" s="118" t="s">
        <v>62</v>
      </c>
      <c r="BI36" s="208" t="str">
        <f>IF(ISTEXT(AY36),IF('EU1 ExtraEU Trade'!BC35=0,"INTRA-EU","CHECK")," ")</f>
        <v xml:space="preserve"> </v>
      </c>
      <c r="BJ36" s="208" t="str">
        <f>IF(ISTEXT(AZ36),IF('EU1 ExtraEU Trade'!BD35=0,"INTRA-EU","CHECK")," ")</f>
        <v xml:space="preserve"> </v>
      </c>
      <c r="BK36" s="208" t="str">
        <f>IF(ISTEXT(BA36),IF('EU1 ExtraEU Trade'!BE35=0,"INTRA-EU","CHECK")," ")</f>
        <v xml:space="preserve"> </v>
      </c>
      <c r="BL36" s="209" t="str">
        <f>IF(ISTEXT(BB36),IF('EU1 ExtraEU Trade'!BF35=0,"INTRA-EU","CHECK")," ")</f>
        <v xml:space="preserve"> </v>
      </c>
    </row>
    <row r="37" spans="1:64" s="4" customFormat="1" ht="15" customHeight="1" x14ac:dyDescent="0.15">
      <c r="A37" s="817" t="s">
        <v>455</v>
      </c>
      <c r="B37" s="10" t="s">
        <v>298</v>
      </c>
      <c r="C37" s="822" t="s">
        <v>16</v>
      </c>
      <c r="D37" s="1791">
        <v>71.227999999999994</v>
      </c>
      <c r="E37" s="1791">
        <v>369482</v>
      </c>
      <c r="F37" s="1791">
        <v>69.658000000000001</v>
      </c>
      <c r="G37" s="1791">
        <v>406276</v>
      </c>
      <c r="H37" s="1791">
        <v>15.396000000000001</v>
      </c>
      <c r="I37" s="1791">
        <v>166146</v>
      </c>
      <c r="J37" s="1791">
        <v>15.327</v>
      </c>
      <c r="K37" s="1791">
        <v>186178</v>
      </c>
      <c r="L37" s="863"/>
      <c r="M37" s="863"/>
      <c r="N37" s="863"/>
      <c r="O37" s="824"/>
      <c r="P37" s="863"/>
      <c r="Q37" s="863"/>
      <c r="R37" s="863"/>
      <c r="S37" s="824"/>
      <c r="T37" s="863"/>
      <c r="U37" s="863"/>
      <c r="V37" s="863"/>
      <c r="W37" s="824"/>
      <c r="X37" s="863"/>
      <c r="Y37" s="863"/>
      <c r="Z37" s="863"/>
      <c r="AA37" s="824"/>
      <c r="AB37" s="853" t="str">
        <f t="shared" si="17"/>
        <v>8.1.C</v>
      </c>
      <c r="AC37" s="10" t="str">
        <f t="shared" si="17"/>
        <v>Coniferous</v>
      </c>
      <c r="AD37" s="822" t="s">
        <v>16</v>
      </c>
      <c r="AE37" s="1304"/>
      <c r="AF37" s="1304"/>
      <c r="AG37" s="1304"/>
      <c r="AH37" s="1304"/>
      <c r="AI37" s="1304"/>
      <c r="AJ37" s="1304"/>
      <c r="AK37" s="1304"/>
      <c r="AL37" s="1304"/>
      <c r="AM37" s="66"/>
      <c r="AN37" s="138" t="str">
        <f t="shared" si="6"/>
        <v>8.1.C</v>
      </c>
      <c r="AO37" s="10" t="str">
        <f t="shared" si="6"/>
        <v>Coniferous</v>
      </c>
      <c r="AP37" s="822" t="s">
        <v>16</v>
      </c>
      <c r="AQ37" s="821">
        <f>'JQ1 Production'!D49+'JQ2 Trade'!D37-'JQ2 Trade'!H37</f>
        <v>55.831999999999994</v>
      </c>
      <c r="AR37" s="821">
        <f>'JQ1 Production'!E49+'JQ2 Trade'!E37-'JQ2 Trade'!I37</f>
        <v>203336</v>
      </c>
      <c r="AS37" s="632"/>
      <c r="AT37" s="197"/>
      <c r="AV37" s="138" t="s">
        <v>455</v>
      </c>
      <c r="AW37" s="10" t="s">
        <v>298</v>
      </c>
      <c r="AX37" s="118" t="s">
        <v>62</v>
      </c>
      <c r="AY37" s="201">
        <f t="shared" si="3"/>
        <v>5187.3139776492399</v>
      </c>
      <c r="AZ37" s="201">
        <f t="shared" si="7"/>
        <v>5832.4384851704035</v>
      </c>
      <c r="BA37" s="201">
        <f t="shared" si="4"/>
        <v>10791.504286827747</v>
      </c>
      <c r="BB37" s="202">
        <f t="shared" si="8"/>
        <v>12147.060742480589</v>
      </c>
      <c r="BC37" s="653" t="str">
        <f t="shared" si="9"/>
        <v>ACCEPT</v>
      </c>
      <c r="BD37" s="653" t="str">
        <f t="shared" si="10"/>
        <v>ACCEPT</v>
      </c>
      <c r="BE37" s="59"/>
      <c r="BF37" s="138" t="s">
        <v>455</v>
      </c>
      <c r="BG37" s="10" t="s">
        <v>298</v>
      </c>
      <c r="BH37" s="118" t="s">
        <v>62</v>
      </c>
      <c r="BI37" s="201" t="str">
        <f>IF(ISTEXT(AY37),IF('EU1 ExtraEU Trade'!BC36=0,"INTRA-EU","CHECK")," ")</f>
        <v xml:space="preserve"> </v>
      </c>
      <c r="BJ37" s="201" t="str">
        <f>IF(ISTEXT(AZ37),IF('EU1 ExtraEU Trade'!BD36=0,"INTRA-EU","CHECK")," ")</f>
        <v xml:space="preserve"> </v>
      </c>
      <c r="BK37" s="201" t="str">
        <f>IF(ISTEXT(BA37),IF('EU1 ExtraEU Trade'!BE36=0,"INTRA-EU","CHECK")," ")</f>
        <v xml:space="preserve"> </v>
      </c>
      <c r="BL37" s="202" t="str">
        <f>IF(ISTEXT(BB37),IF('EU1 ExtraEU Trade'!BF36=0,"INTRA-EU","CHECK")," ")</f>
        <v xml:space="preserve"> </v>
      </c>
    </row>
    <row r="38" spans="1:64" s="4" customFormat="1" ht="15" customHeight="1" thickBot="1" x14ac:dyDescent="0.2">
      <c r="A38" s="817" t="s">
        <v>456</v>
      </c>
      <c r="B38" s="10" t="s">
        <v>299</v>
      </c>
      <c r="C38" s="822" t="s">
        <v>16</v>
      </c>
      <c r="D38" s="1791">
        <v>82.85</v>
      </c>
      <c r="E38" s="1791">
        <v>509399</v>
      </c>
      <c r="F38" s="1791">
        <v>72.525000000000006</v>
      </c>
      <c r="G38" s="1791">
        <v>489235</v>
      </c>
      <c r="H38" s="1791">
        <v>5.931</v>
      </c>
      <c r="I38" s="1791">
        <v>20878</v>
      </c>
      <c r="J38" s="1791">
        <v>11.744</v>
      </c>
      <c r="K38" s="1791">
        <v>13370</v>
      </c>
      <c r="L38" s="863"/>
      <c r="M38" s="863"/>
      <c r="N38" s="863"/>
      <c r="O38" s="824"/>
      <c r="P38" s="863"/>
      <c r="Q38" s="863"/>
      <c r="R38" s="863"/>
      <c r="S38" s="824"/>
      <c r="T38" s="863"/>
      <c r="U38" s="863"/>
      <c r="V38" s="863"/>
      <c r="W38" s="824"/>
      <c r="X38" s="863"/>
      <c r="Y38" s="863"/>
      <c r="Z38" s="863"/>
      <c r="AA38" s="824"/>
      <c r="AB38" s="853" t="str">
        <f t="shared" si="17"/>
        <v>8.1.NC</v>
      </c>
      <c r="AC38" s="10" t="str">
        <f t="shared" si="17"/>
        <v>Non-Coniferous</v>
      </c>
      <c r="AD38" s="822" t="s">
        <v>16</v>
      </c>
      <c r="AE38" s="1304"/>
      <c r="AF38" s="1304"/>
      <c r="AG38" s="1304"/>
      <c r="AH38" s="1304"/>
      <c r="AI38" s="1304"/>
      <c r="AJ38" s="1304"/>
      <c r="AK38" s="1304"/>
      <c r="AL38" s="1304"/>
      <c r="AM38" s="66"/>
      <c r="AN38" s="138" t="str">
        <f t="shared" si="6"/>
        <v>8.1.NC</v>
      </c>
      <c r="AO38" s="10" t="str">
        <f t="shared" si="6"/>
        <v>Non-Coniferous</v>
      </c>
      <c r="AP38" s="822" t="s">
        <v>16</v>
      </c>
      <c r="AQ38" s="821">
        <f>'JQ1 Production'!D50+'JQ2 Trade'!D38-'JQ2 Trade'!H38</f>
        <v>76.918999999999997</v>
      </c>
      <c r="AR38" s="821">
        <f>'JQ1 Production'!E50+'JQ2 Trade'!E38-'JQ2 Trade'!I38</f>
        <v>488521</v>
      </c>
      <c r="AS38" s="632"/>
      <c r="AT38" s="197"/>
      <c r="AV38" s="138" t="s">
        <v>456</v>
      </c>
      <c r="AW38" s="10" t="s">
        <v>299</v>
      </c>
      <c r="AX38" s="118" t="s">
        <v>62</v>
      </c>
      <c r="AY38" s="201">
        <f t="shared" si="3"/>
        <v>6148.4490042245025</v>
      </c>
      <c r="AZ38" s="201">
        <f t="shared" si="7"/>
        <v>6745.7428472940364</v>
      </c>
      <c r="BA38" s="201">
        <f t="shared" si="4"/>
        <v>3520.1483729556567</v>
      </c>
      <c r="BB38" s="202">
        <f t="shared" si="8"/>
        <v>1138.4536784741144</v>
      </c>
      <c r="BC38" s="653" t="str">
        <f t="shared" si="9"/>
        <v>ACCEPT</v>
      </c>
      <c r="BD38" s="653" t="str">
        <f t="shared" si="10"/>
        <v>CHECK</v>
      </c>
      <c r="BE38" s="59"/>
      <c r="BF38" s="138" t="s">
        <v>456</v>
      </c>
      <c r="BG38" s="10" t="s">
        <v>299</v>
      </c>
      <c r="BH38" s="118" t="s">
        <v>62</v>
      </c>
      <c r="BI38" s="208" t="str">
        <f>IF(ISTEXT(AY38),IF('EU1 ExtraEU Trade'!BC37=0,"INTRA-EU","CHECK")," ")</f>
        <v xml:space="preserve"> </v>
      </c>
      <c r="BJ38" s="208" t="str">
        <f>IF(ISTEXT(AZ38),IF('EU1 ExtraEU Trade'!BD37=0,"INTRA-EU","CHECK")," ")</f>
        <v xml:space="preserve"> </v>
      </c>
      <c r="BK38" s="208" t="str">
        <f>IF(ISTEXT(BA38),IF('EU1 ExtraEU Trade'!BE37=0,"INTRA-EU","CHECK")," ")</f>
        <v xml:space="preserve"> </v>
      </c>
      <c r="BL38" s="209" t="str">
        <f>IF(ISTEXT(BB38),IF('EU1 ExtraEU Trade'!BF37=0,"INTRA-EU","CHECK")," ")</f>
        <v xml:space="preserve"> </v>
      </c>
    </row>
    <row r="39" spans="1:64" s="4" customFormat="1" ht="15" customHeight="1" x14ac:dyDescent="0.15">
      <c r="A39" s="817" t="s">
        <v>457</v>
      </c>
      <c r="B39" s="21" t="s">
        <v>362</v>
      </c>
      <c r="C39" s="818" t="s">
        <v>16</v>
      </c>
      <c r="D39" s="1791">
        <v>15.885999999999999</v>
      </c>
      <c r="E39" s="1791">
        <v>63738</v>
      </c>
      <c r="F39" s="1791">
        <v>8.6539999999999999</v>
      </c>
      <c r="G39" s="1791">
        <v>45934</v>
      </c>
      <c r="H39" s="1791">
        <v>4.2359999999999998</v>
      </c>
      <c r="I39" s="1791">
        <v>4387</v>
      </c>
      <c r="J39" s="1791">
        <v>8.4190000000000005</v>
      </c>
      <c r="K39" s="1791">
        <v>3586</v>
      </c>
      <c r="L39" s="863"/>
      <c r="M39" s="863"/>
      <c r="N39" s="863"/>
      <c r="O39" s="824"/>
      <c r="P39" s="863"/>
      <c r="Q39" s="863"/>
      <c r="R39" s="863"/>
      <c r="S39" s="824"/>
      <c r="T39" s="863"/>
      <c r="U39" s="863"/>
      <c r="V39" s="863"/>
      <c r="W39" s="824"/>
      <c r="X39" s="863"/>
      <c r="Y39" s="863"/>
      <c r="Z39" s="863"/>
      <c r="AA39" s="824"/>
      <c r="AB39" s="853" t="str">
        <f t="shared" si="17"/>
        <v>8.1.NC.T</v>
      </c>
      <c r="AC39" s="11" t="str">
        <f t="shared" si="17"/>
        <v>of which: Tropical</v>
      </c>
      <c r="AD39" s="818" t="s">
        <v>16</v>
      </c>
      <c r="AE39" s="1306" t="str">
        <f>IF(D39&gt;D38,"Error","OK")</f>
        <v>OK</v>
      </c>
      <c r="AF39" s="1306" t="str">
        <f>IF(E39&gt;E38,"Error","OK")</f>
        <v>OK</v>
      </c>
      <c r="AG39" s="1306" t="str">
        <f t="shared" ref="AG39:AL39" si="24">IF(F39&gt;F38,"Error","OK")</f>
        <v>OK</v>
      </c>
      <c r="AH39" s="1306" t="str">
        <f t="shared" si="24"/>
        <v>OK</v>
      </c>
      <c r="AI39" s="1306" t="str">
        <f>IF(H39&gt;H38,"Error","OK")</f>
        <v>OK</v>
      </c>
      <c r="AJ39" s="1306" t="str">
        <f>IF(I39&gt;I38,"Error","OK")</f>
        <v>OK</v>
      </c>
      <c r="AK39" s="1306" t="str">
        <f t="shared" si="24"/>
        <v>OK</v>
      </c>
      <c r="AL39" s="1306" t="str">
        <f t="shared" si="24"/>
        <v>OK</v>
      </c>
      <c r="AM39" s="66" t="s">
        <v>295</v>
      </c>
      <c r="AN39" s="138" t="str">
        <f t="shared" si="6"/>
        <v>8.1.NC.T</v>
      </c>
      <c r="AO39" s="11" t="str">
        <f t="shared" si="6"/>
        <v>of which: Tropical</v>
      </c>
      <c r="AP39" s="818" t="s">
        <v>16</v>
      </c>
      <c r="AQ39" s="821">
        <f>'JQ1 Production'!D51+'JQ2 Trade'!D39-'JQ2 Trade'!H39</f>
        <v>11.649999999999999</v>
      </c>
      <c r="AR39" s="821">
        <f>'JQ1 Production'!E51+'JQ2 Trade'!E39-'JQ2 Trade'!I39</f>
        <v>59351</v>
      </c>
      <c r="AS39" s="632"/>
      <c r="AT39" s="197"/>
      <c r="AV39" s="138" t="s">
        <v>457</v>
      </c>
      <c r="AW39" s="11" t="s">
        <v>362</v>
      </c>
      <c r="AX39" s="118" t="s">
        <v>62</v>
      </c>
      <c r="AY39" s="201">
        <f t="shared" si="3"/>
        <v>4012.2120105753497</v>
      </c>
      <c r="AZ39" s="201">
        <f t="shared" si="7"/>
        <v>5307.8345273861796</v>
      </c>
      <c r="BA39" s="201">
        <f t="shared" si="4"/>
        <v>1035.6468366383381</v>
      </c>
      <c r="BB39" s="202">
        <f t="shared" si="8"/>
        <v>425.94132319752936</v>
      </c>
      <c r="BC39" s="653" t="str">
        <f t="shared" si="9"/>
        <v>ACCEPT</v>
      </c>
      <c r="BD39" s="653" t="str">
        <f t="shared" si="10"/>
        <v>CHECK</v>
      </c>
      <c r="BE39" s="59"/>
      <c r="BF39" s="138" t="s">
        <v>457</v>
      </c>
      <c r="BG39" s="11" t="s">
        <v>362</v>
      </c>
      <c r="BH39" s="118" t="s">
        <v>62</v>
      </c>
      <c r="BI39" s="201" t="str">
        <f>IF(ISTEXT(AY39),IF('EU1 ExtraEU Trade'!BC38=0,"INTRA-EU","CHECK")," ")</f>
        <v xml:space="preserve"> </v>
      </c>
      <c r="BJ39" s="201" t="str">
        <f>IF(ISTEXT(AZ39),IF('EU1 ExtraEU Trade'!BD38=0,"INTRA-EU","CHECK")," ")</f>
        <v xml:space="preserve"> </v>
      </c>
      <c r="BK39" s="201" t="str">
        <f>IF(ISTEXT(BA39),IF('EU1 ExtraEU Trade'!BE38=0,"INTRA-EU","CHECK")," ")</f>
        <v xml:space="preserve"> </v>
      </c>
      <c r="BL39" s="202" t="str">
        <f>IF(ISTEXT(BB39),IF('EU1 ExtraEU Trade'!BF38=0,"INTRA-EU","CHECK")," ")</f>
        <v xml:space="preserve"> </v>
      </c>
    </row>
    <row r="40" spans="1:64" s="4" customFormat="1" ht="15" customHeight="1" x14ac:dyDescent="0.15">
      <c r="A40" s="1202" t="s">
        <v>79</v>
      </c>
      <c r="B40" s="1214" t="s">
        <v>784</v>
      </c>
      <c r="C40" s="1209" t="s">
        <v>16</v>
      </c>
      <c r="D40" s="1790">
        <v>78.772999999999996</v>
      </c>
      <c r="E40" s="1790">
        <v>437321</v>
      </c>
      <c r="F40" s="1790">
        <v>76.900999999999996</v>
      </c>
      <c r="G40" s="1790">
        <v>421423</v>
      </c>
      <c r="H40" s="1790">
        <v>95.11</v>
      </c>
      <c r="I40" s="1790">
        <v>358066</v>
      </c>
      <c r="J40" s="1790">
        <v>108.298</v>
      </c>
      <c r="K40" s="1790">
        <v>447057</v>
      </c>
      <c r="L40" s="863"/>
      <c r="M40" s="863"/>
      <c r="N40" s="863"/>
      <c r="O40" s="824"/>
      <c r="P40" s="863"/>
      <c r="Q40" s="863"/>
      <c r="R40" s="863"/>
      <c r="S40" s="824"/>
      <c r="T40" s="863"/>
      <c r="U40" s="863"/>
      <c r="V40" s="863"/>
      <c r="W40" s="824"/>
      <c r="X40" s="863"/>
      <c r="Y40" s="863"/>
      <c r="Z40" s="863"/>
      <c r="AA40" s="824"/>
      <c r="AB40" s="853" t="str">
        <f t="shared" si="17"/>
        <v>8.2</v>
      </c>
      <c r="AC40" s="12" t="str">
        <f t="shared" si="17"/>
        <v>PARTICLE BOARD, ORIENTED STRAND BOARD (OSB) AND SIMILAR BOARD</v>
      </c>
      <c r="AD40" s="823" t="s">
        <v>16</v>
      </c>
      <c r="AE40" s="1304"/>
      <c r="AF40" s="1304"/>
      <c r="AG40" s="1304"/>
      <c r="AH40" s="1304"/>
      <c r="AI40" s="1304"/>
      <c r="AJ40" s="1304"/>
      <c r="AK40" s="1304"/>
      <c r="AL40" s="1304"/>
      <c r="AM40" s="66"/>
      <c r="AN40" s="138" t="str">
        <f t="shared" si="6"/>
        <v>8.2</v>
      </c>
      <c r="AO40" s="12" t="str">
        <f t="shared" si="6"/>
        <v>PARTICLE BOARD, ORIENTED STRAND BOARD (OSB) AND SIMILAR BOARD</v>
      </c>
      <c r="AP40" s="823" t="s">
        <v>16</v>
      </c>
      <c r="AQ40" s="821">
        <f>'JQ1 Production'!D52+'JQ2 Trade'!D40-'JQ2 Trade'!H40</f>
        <v>260.66300000000001</v>
      </c>
      <c r="AR40" s="821">
        <f>'JQ1 Production'!E52+'JQ2 Trade'!E40-'JQ2 Trade'!I40</f>
        <v>79546</v>
      </c>
      <c r="AS40" s="632"/>
      <c r="AT40" s="197"/>
      <c r="AV40" s="138" t="s">
        <v>79</v>
      </c>
      <c r="AW40" s="12" t="s">
        <v>458</v>
      </c>
      <c r="AX40" s="118" t="s">
        <v>62</v>
      </c>
      <c r="AY40" s="201">
        <f t="shared" si="3"/>
        <v>5551.6611021542922</v>
      </c>
      <c r="AZ40" s="201">
        <f t="shared" si="7"/>
        <v>5480.0717806010325</v>
      </c>
      <c r="BA40" s="201">
        <f t="shared" si="4"/>
        <v>3764.7565976238038</v>
      </c>
      <c r="BB40" s="202">
        <f t="shared" si="8"/>
        <v>4128.0263716781474</v>
      </c>
      <c r="BC40" s="653" t="str">
        <f t="shared" si="9"/>
        <v>ACCEPT</v>
      </c>
      <c r="BD40" s="653" t="str">
        <f t="shared" si="10"/>
        <v>ACCEPT</v>
      </c>
      <c r="BE40" s="59"/>
      <c r="BF40" s="138" t="s">
        <v>79</v>
      </c>
      <c r="BG40" s="12" t="s">
        <v>458</v>
      </c>
      <c r="BH40" s="118" t="s">
        <v>62</v>
      </c>
      <c r="BI40" s="205" t="str">
        <f>IF(ISTEXT(AY40),IF('EU1 ExtraEU Trade'!BC39=0,"INTRA-EU","CHECK")," ")</f>
        <v xml:space="preserve"> </v>
      </c>
      <c r="BJ40" s="205" t="str">
        <f>IF(ISTEXT(AZ40),IF('EU1 ExtraEU Trade'!BD39=0,"INTRA-EU","CHECK")," ")</f>
        <v xml:space="preserve"> </v>
      </c>
      <c r="BK40" s="205" t="str">
        <f>IF(ISTEXT(BA40),IF('EU1 ExtraEU Trade'!BE39=0,"INTRA-EU","CHECK")," ")</f>
        <v xml:space="preserve"> </v>
      </c>
      <c r="BL40" s="206" t="str">
        <f>IF(ISTEXT(BB40),IF('EU1 ExtraEU Trade'!BF39=0,"INTRA-EU","CHECK")," ")</f>
        <v xml:space="preserve"> </v>
      </c>
    </row>
    <row r="41" spans="1:64" s="4" customFormat="1" ht="15" customHeight="1" x14ac:dyDescent="0.15">
      <c r="A41" s="817" t="s">
        <v>459</v>
      </c>
      <c r="B41" s="835" t="s">
        <v>785</v>
      </c>
      <c r="C41" s="818" t="s">
        <v>16</v>
      </c>
      <c r="D41" s="1791">
        <v>54.709000000000003</v>
      </c>
      <c r="E41" s="1791">
        <v>254725</v>
      </c>
      <c r="F41" s="1791">
        <v>55.03</v>
      </c>
      <c r="G41" s="1791">
        <v>235045</v>
      </c>
      <c r="H41" s="1791">
        <v>3.3000000000000002E-2</v>
      </c>
      <c r="I41" s="1791">
        <v>386</v>
      </c>
      <c r="J41" s="1791">
        <v>1.7999999999999999E-2</v>
      </c>
      <c r="K41" s="1791">
        <v>144</v>
      </c>
      <c r="L41" s="863"/>
      <c r="M41" s="863"/>
      <c r="N41" s="863"/>
      <c r="O41" s="824"/>
      <c r="P41" s="863"/>
      <c r="Q41" s="863"/>
      <c r="R41" s="863"/>
      <c r="S41" s="824"/>
      <c r="T41" s="863"/>
      <c r="U41" s="863"/>
      <c r="V41" s="863"/>
      <c r="W41" s="824"/>
      <c r="X41" s="863"/>
      <c r="Y41" s="863"/>
      <c r="Z41" s="863"/>
      <c r="AA41" s="824"/>
      <c r="AB41" s="853" t="str">
        <f t="shared" si="17"/>
        <v>8.2.1</v>
      </c>
      <c r="AC41" s="836" t="str">
        <f t="shared" si="17"/>
        <v>of which: ORIENTED STRAND BOARD (OSB)</v>
      </c>
      <c r="AD41" s="818" t="s">
        <v>16</v>
      </c>
      <c r="AE41" s="1306" t="str">
        <f>IF(D41&gt;D40,"Error","OK")</f>
        <v>OK</v>
      </c>
      <c r="AF41" s="1306" t="str">
        <f>IF(E41&gt;E40,"Error","OK")</f>
        <v>OK</v>
      </c>
      <c r="AG41" s="1306" t="str">
        <f t="shared" ref="AG41:AL41" si="25">IF(F41&gt;F40,"Error","OK")</f>
        <v>OK</v>
      </c>
      <c r="AH41" s="1306" t="str">
        <f t="shared" si="25"/>
        <v>OK</v>
      </c>
      <c r="AI41" s="1306" t="str">
        <f>IF(H41&gt;H40,"Error","OK")</f>
        <v>OK</v>
      </c>
      <c r="AJ41" s="1306" t="str">
        <f>IF(I41&gt;I40,"Error","OK")</f>
        <v>OK</v>
      </c>
      <c r="AK41" s="1306" t="str">
        <f t="shared" si="25"/>
        <v>OK</v>
      </c>
      <c r="AL41" s="1306" t="str">
        <f t="shared" si="25"/>
        <v>OK</v>
      </c>
      <c r="AM41" s="66"/>
      <c r="AN41" s="138" t="str">
        <f t="shared" si="6"/>
        <v>8.2.1</v>
      </c>
      <c r="AO41" s="836" t="str">
        <f t="shared" si="6"/>
        <v>of which: ORIENTED STRAND BOARD (OSB)</v>
      </c>
      <c r="AP41" s="818" t="s">
        <v>16</v>
      </c>
      <c r="AQ41" s="821">
        <f>'JQ1 Production'!D53+'JQ2 Trade'!D41-'JQ2 Trade'!H41</f>
        <v>54.676000000000002</v>
      </c>
      <c r="AR41" s="821">
        <f>'JQ1 Production'!E53+'JQ2 Trade'!E41-'JQ2 Trade'!I41</f>
        <v>254339</v>
      </c>
      <c r="AS41" s="632"/>
      <c r="AT41" s="197"/>
      <c r="AV41" s="138" t="s">
        <v>459</v>
      </c>
      <c r="AW41" s="836" t="s">
        <v>400</v>
      </c>
      <c r="AX41" s="118" t="s">
        <v>62</v>
      </c>
      <c r="AY41" s="201">
        <f t="shared" si="3"/>
        <v>4655.998099033066</v>
      </c>
      <c r="AZ41" s="201">
        <f t="shared" si="7"/>
        <v>4271.2157005269855</v>
      </c>
      <c r="BA41" s="201">
        <f t="shared" si="4"/>
        <v>11696.969696969696</v>
      </c>
      <c r="BB41" s="202">
        <f t="shared" si="8"/>
        <v>8000.0000000000009</v>
      </c>
      <c r="BC41" s="653" t="str">
        <f t="shared" si="9"/>
        <v>ACCEPT</v>
      </c>
      <c r="BD41" s="653" t="str">
        <f t="shared" si="10"/>
        <v>ACCEPT</v>
      </c>
      <c r="BE41" s="59"/>
      <c r="BF41" s="138" t="s">
        <v>459</v>
      </c>
      <c r="BG41" s="836" t="s">
        <v>400</v>
      </c>
      <c r="BH41" s="118" t="s">
        <v>62</v>
      </c>
      <c r="BI41" s="205" t="str">
        <f>IF(ISTEXT(AY41),IF('EU1 ExtraEU Trade'!BC40=0,"INTRA-EU","CHECK")," ")</f>
        <v xml:space="preserve"> </v>
      </c>
      <c r="BJ41" s="205" t="str">
        <f>IF(ISTEXT(AZ41),IF('EU1 ExtraEU Trade'!BD40=0,"INTRA-EU","CHECK")," ")</f>
        <v xml:space="preserve"> </v>
      </c>
      <c r="BK41" s="205" t="str">
        <f>IF(ISTEXT(BA41),IF('EU1 ExtraEU Trade'!BE40=0,"INTRA-EU","CHECK")," ")</f>
        <v xml:space="preserve"> </v>
      </c>
      <c r="BL41" s="206" t="str">
        <f>IF(ISTEXT(BB41),IF('EU1 ExtraEU Trade'!BF40=0,"INTRA-EU","CHECK")," ")</f>
        <v xml:space="preserve"> </v>
      </c>
    </row>
    <row r="42" spans="1:64" s="4" customFormat="1" ht="15" customHeight="1" x14ac:dyDescent="0.15">
      <c r="A42" s="1202" t="s">
        <v>460</v>
      </c>
      <c r="B42" s="1208" t="s">
        <v>332</v>
      </c>
      <c r="C42" s="1209" t="s">
        <v>16</v>
      </c>
      <c r="D42" s="1790">
        <v>127.033</v>
      </c>
      <c r="E42" s="1790">
        <v>1011758</v>
      </c>
      <c r="F42" s="1790">
        <v>124.77</v>
      </c>
      <c r="G42" s="1790">
        <v>1099838</v>
      </c>
      <c r="H42" s="1790">
        <v>36.85</v>
      </c>
      <c r="I42" s="1790">
        <v>468862</v>
      </c>
      <c r="J42" s="1790">
        <v>46.747999999999998</v>
      </c>
      <c r="K42" s="1790">
        <v>629298</v>
      </c>
      <c r="L42" s="863"/>
      <c r="M42" s="863"/>
      <c r="N42" s="863"/>
      <c r="O42" s="824"/>
      <c r="P42" s="863"/>
      <c r="Q42" s="863"/>
      <c r="R42" s="863"/>
      <c r="S42" s="824"/>
      <c r="T42" s="863"/>
      <c r="U42" s="863"/>
      <c r="V42" s="863"/>
      <c r="W42" s="824"/>
      <c r="X42" s="863"/>
      <c r="Y42" s="863"/>
      <c r="Z42" s="863"/>
      <c r="AA42" s="824"/>
      <c r="AB42" s="853" t="str">
        <f t="shared" si="17"/>
        <v>8.3</v>
      </c>
      <c r="AC42" s="12" t="str">
        <f t="shared" si="17"/>
        <v xml:space="preserve">FIBREBOARD </v>
      </c>
      <c r="AD42" s="823" t="s">
        <v>16</v>
      </c>
      <c r="AE42" s="1309" t="str">
        <f>IF(D42&lt;(D43+D44+D45),"Error","OK")</f>
        <v>OK</v>
      </c>
      <c r="AF42" s="1309" t="str">
        <f>IF(E42&lt;(E43+E44+E45),"Error","OK")</f>
        <v>OK</v>
      </c>
      <c r="AG42" s="1309" t="str">
        <f t="shared" ref="AG42:AL42" si="26">IF(F42&lt;(F43+F44+F45),"Error","OK")</f>
        <v>OK</v>
      </c>
      <c r="AH42" s="1309" t="str">
        <f t="shared" si="26"/>
        <v>OK</v>
      </c>
      <c r="AI42" s="1309" t="str">
        <f>IF(H42&lt;(H43+H44+H45),"Error","OK")</f>
        <v>OK</v>
      </c>
      <c r="AJ42" s="1309" t="str">
        <f>IF(I42&lt;(I43+I44+I45),"Error","OK")</f>
        <v>OK</v>
      </c>
      <c r="AK42" s="1309" t="str">
        <f t="shared" si="26"/>
        <v>OK</v>
      </c>
      <c r="AL42" s="1309" t="str">
        <f t="shared" si="26"/>
        <v>OK</v>
      </c>
      <c r="AM42" s="837"/>
      <c r="AN42" s="138" t="str">
        <f t="shared" si="6"/>
        <v>8.3</v>
      </c>
      <c r="AO42" s="12" t="str">
        <f t="shared" si="6"/>
        <v xml:space="preserve">FIBREBOARD </v>
      </c>
      <c r="AP42" s="823" t="s">
        <v>16</v>
      </c>
      <c r="AQ42" s="821">
        <f>'JQ1 Production'!D54+'JQ2 Trade'!D42-'JQ2 Trade'!H42</f>
        <v>237.18300000000002</v>
      </c>
      <c r="AR42" s="821">
        <f>'JQ1 Production'!E54+'JQ2 Trade'!E42-'JQ2 Trade'!I42</f>
        <v>543063</v>
      </c>
      <c r="AS42" s="632"/>
      <c r="AT42" s="197"/>
      <c r="AV42" s="138" t="s">
        <v>460</v>
      </c>
      <c r="AW42" s="12" t="s">
        <v>332</v>
      </c>
      <c r="AX42" s="118" t="s">
        <v>62</v>
      </c>
      <c r="AY42" s="201">
        <f t="shared" si="3"/>
        <v>7964.5289019388665</v>
      </c>
      <c r="AZ42" s="201">
        <f t="shared" si="7"/>
        <v>8814.9234591648637</v>
      </c>
      <c r="BA42" s="201">
        <f t="shared" si="4"/>
        <v>12723.527815468113</v>
      </c>
      <c r="BB42" s="202">
        <f t="shared" si="8"/>
        <v>13461.495678959529</v>
      </c>
      <c r="BC42" s="653" t="str">
        <f t="shared" si="9"/>
        <v>ACCEPT</v>
      </c>
      <c r="BD42" s="653" t="str">
        <f t="shared" si="10"/>
        <v>ACCEPT</v>
      </c>
      <c r="BE42" s="59"/>
      <c r="BF42" s="138" t="s">
        <v>460</v>
      </c>
      <c r="BG42" s="12" t="s">
        <v>332</v>
      </c>
      <c r="BH42" s="118" t="s">
        <v>62</v>
      </c>
      <c r="BI42" s="205" t="str">
        <f>IF(ISTEXT(AY42),IF('EU1 ExtraEU Trade'!BC41=0,"INTRA-EU","CHECK")," ")</f>
        <v xml:space="preserve"> </v>
      </c>
      <c r="BJ42" s="205" t="str">
        <f>IF(ISTEXT(AZ42),IF('EU1 ExtraEU Trade'!BD41=0,"INTRA-EU","CHECK")," ")</f>
        <v xml:space="preserve"> </v>
      </c>
      <c r="BK42" s="205" t="str">
        <f>IF(ISTEXT(BA42),IF('EU1 ExtraEU Trade'!BE41=0,"INTRA-EU","CHECK")," ")</f>
        <v xml:space="preserve"> </v>
      </c>
      <c r="BL42" s="206" t="str">
        <f>IF(ISTEXT(BB42),IF('EU1 ExtraEU Trade'!BF41=0,"INTRA-EU","CHECK")," ")</f>
        <v xml:space="preserve"> </v>
      </c>
    </row>
    <row r="43" spans="1:64" s="4" customFormat="1" ht="15" customHeight="1" x14ac:dyDescent="0.15">
      <c r="A43" s="817" t="s">
        <v>461</v>
      </c>
      <c r="B43" s="10" t="s">
        <v>333</v>
      </c>
      <c r="C43" s="822" t="s">
        <v>16</v>
      </c>
      <c r="D43" s="1791">
        <v>14.403</v>
      </c>
      <c r="E43" s="1791">
        <v>110434</v>
      </c>
      <c r="F43" s="1791">
        <v>12.028</v>
      </c>
      <c r="G43" s="1791">
        <v>119085</v>
      </c>
      <c r="H43" s="1791">
        <v>3.6240000000000001</v>
      </c>
      <c r="I43" s="1791">
        <v>30976</v>
      </c>
      <c r="J43" s="1791">
        <v>5.6989999999999998</v>
      </c>
      <c r="K43" s="1791">
        <v>54824</v>
      </c>
      <c r="L43" s="863"/>
      <c r="M43" s="863"/>
      <c r="N43" s="863"/>
      <c r="O43" s="824"/>
      <c r="P43" s="863"/>
      <c r="Q43" s="863"/>
      <c r="R43" s="863"/>
      <c r="S43" s="824"/>
      <c r="T43" s="863"/>
      <c r="U43" s="863"/>
      <c r="V43" s="863"/>
      <c r="W43" s="824"/>
      <c r="X43" s="863"/>
      <c r="Y43" s="863"/>
      <c r="Z43" s="863"/>
      <c r="AA43" s="824"/>
      <c r="AB43" s="853" t="str">
        <f t="shared" si="17"/>
        <v>8.3.1</v>
      </c>
      <c r="AC43" s="10" t="str">
        <f t="shared" si="17"/>
        <v xml:space="preserve">HARDBOARD </v>
      </c>
      <c r="AD43" s="822" t="s">
        <v>16</v>
      </c>
      <c r="AE43" s="1304"/>
      <c r="AF43" s="1304"/>
      <c r="AG43" s="1304"/>
      <c r="AH43" s="1304"/>
      <c r="AI43" s="1304"/>
      <c r="AJ43" s="1304"/>
      <c r="AK43" s="1304"/>
      <c r="AL43" s="1304"/>
      <c r="AM43" s="66"/>
      <c r="AN43" s="138" t="str">
        <f t="shared" si="6"/>
        <v>8.3.1</v>
      </c>
      <c r="AO43" s="10" t="str">
        <f t="shared" si="6"/>
        <v xml:space="preserve">HARDBOARD </v>
      </c>
      <c r="AP43" s="822" t="s">
        <v>16</v>
      </c>
      <c r="AQ43" s="821">
        <f>'JQ1 Production'!D55+'JQ2 Trade'!D43-'JQ2 Trade'!H43</f>
        <v>59.778999999999996</v>
      </c>
      <c r="AR43" s="821">
        <f>'JQ1 Production'!E55+'JQ2 Trade'!E43-'JQ2 Trade'!I43</f>
        <v>79509</v>
      </c>
      <c r="AS43" s="632"/>
      <c r="AT43" s="197"/>
      <c r="AV43" s="138" t="s">
        <v>461</v>
      </c>
      <c r="AW43" s="10" t="s">
        <v>333</v>
      </c>
      <c r="AX43" s="114" t="s">
        <v>63</v>
      </c>
      <c r="AY43" s="201">
        <f t="shared" ref="AY43:AY69" si="27">IF(ISNUMBER(E43),IF(ISNUMBER(D43),IF(D43=0,IF(E43=0,0,"ZERO Q"),IF(E43=0,"ZERO V",E43/D43)),"NO Q"),IF(ISNUMBER(D43), "NO V","REPORT"))</f>
        <v>7667.4303964451847</v>
      </c>
      <c r="AZ43" s="201">
        <f t="shared" si="7"/>
        <v>9900.6484868639836</v>
      </c>
      <c r="BA43" s="201">
        <f t="shared" ref="BA43:BA69" si="28">IF(ISNUMBER(I43),IF(ISNUMBER(H43),IF(H43=0,IF(I43=0,0,"ZERO Q"),IF(I43=0,"ZERO V",I43/H43)),"NO Q"),IF(ISNUMBER(H43), "NO V","REPORT"))</f>
        <v>8547.4613686534212</v>
      </c>
      <c r="BB43" s="202">
        <f t="shared" si="8"/>
        <v>9619.9333216353753</v>
      </c>
      <c r="BC43" s="653" t="str">
        <f t="shared" si="9"/>
        <v>ACCEPT</v>
      </c>
      <c r="BD43" s="653" t="str">
        <f t="shared" si="10"/>
        <v>ACCEPT</v>
      </c>
      <c r="BE43" s="59"/>
      <c r="BF43" s="138" t="s">
        <v>461</v>
      </c>
      <c r="BG43" s="10" t="s">
        <v>333</v>
      </c>
      <c r="BH43" s="114" t="s">
        <v>63</v>
      </c>
      <c r="BI43" s="201" t="str">
        <f>IF(ISTEXT(AY43),IF('EU1 ExtraEU Trade'!BC42=0,"INTRA-EU","CHECK")," ")</f>
        <v xml:space="preserve"> </v>
      </c>
      <c r="BJ43" s="201" t="str">
        <f>IF(ISTEXT(AZ43),IF('EU1 ExtraEU Trade'!BD42=0,"INTRA-EU","CHECK")," ")</f>
        <v xml:space="preserve"> </v>
      </c>
      <c r="BK43" s="201" t="str">
        <f>IF(ISTEXT(BA43),IF('EU1 ExtraEU Trade'!BE42=0,"INTRA-EU","CHECK")," ")</f>
        <v xml:space="preserve"> </v>
      </c>
      <c r="BL43" s="202" t="str">
        <f>IF(ISTEXT(BB43),IF('EU1 ExtraEU Trade'!BF42=0,"INTRA-EU","CHECK")," ")</f>
        <v xml:space="preserve"> </v>
      </c>
    </row>
    <row r="44" spans="1:64" s="4" customFormat="1" ht="15" customHeight="1" thickBot="1" x14ac:dyDescent="0.2">
      <c r="A44" s="817" t="s">
        <v>462</v>
      </c>
      <c r="B44" s="10" t="s">
        <v>463</v>
      </c>
      <c r="C44" s="822" t="s">
        <v>16</v>
      </c>
      <c r="D44" s="1791">
        <v>107.992</v>
      </c>
      <c r="E44" s="1791">
        <v>868469</v>
      </c>
      <c r="F44" s="1791">
        <v>108.40900000000001</v>
      </c>
      <c r="G44" s="1791">
        <v>946393</v>
      </c>
      <c r="H44" s="1791">
        <v>27.466000000000001</v>
      </c>
      <c r="I44" s="1791">
        <v>392027</v>
      </c>
      <c r="J44" s="1791">
        <v>34.220999999999997</v>
      </c>
      <c r="K44" s="1791">
        <v>516874</v>
      </c>
      <c r="L44" s="863"/>
      <c r="M44" s="863"/>
      <c r="N44" s="863"/>
      <c r="O44" s="824"/>
      <c r="P44" s="863"/>
      <c r="Q44" s="863"/>
      <c r="R44" s="863"/>
      <c r="S44" s="824"/>
      <c r="T44" s="863"/>
      <c r="U44" s="863"/>
      <c r="V44" s="863"/>
      <c r="W44" s="824"/>
      <c r="X44" s="863"/>
      <c r="Y44" s="863"/>
      <c r="Z44" s="863"/>
      <c r="AA44" s="824"/>
      <c r="AB44" s="853" t="str">
        <f t="shared" si="17"/>
        <v>8.3.2</v>
      </c>
      <c r="AC44" s="10" t="str">
        <f t="shared" si="17"/>
        <v>MEDIUM/HIGH DENSITY FIBREBOARD (MDF/HDF)</v>
      </c>
      <c r="AD44" s="822" t="s">
        <v>16</v>
      </c>
      <c r="AE44" s="1304"/>
      <c r="AF44" s="1304"/>
      <c r="AG44" s="1304"/>
      <c r="AH44" s="1304"/>
      <c r="AI44" s="1304"/>
      <c r="AJ44" s="1304"/>
      <c r="AK44" s="1304"/>
      <c r="AL44" s="1304"/>
      <c r="AM44" s="66"/>
      <c r="AN44" s="138" t="str">
        <f t="shared" si="6"/>
        <v>8.3.2</v>
      </c>
      <c r="AO44" s="10" t="str">
        <f t="shared" si="6"/>
        <v>MEDIUM/HIGH DENSITY FIBREBOARD (MDF/HDF)</v>
      </c>
      <c r="AP44" s="822" t="s">
        <v>16</v>
      </c>
      <c r="AQ44" s="821">
        <f>'JQ1 Production'!D56+'JQ2 Trade'!D44-'JQ2 Trade'!H44</f>
        <v>80.52600000000001</v>
      </c>
      <c r="AR44" s="821">
        <f>'JQ1 Production'!E56+'JQ2 Trade'!E44-'JQ2 Trade'!I44</f>
        <v>476442</v>
      </c>
      <c r="AS44" s="632"/>
      <c r="AT44" s="197"/>
      <c r="AV44" s="138" t="s">
        <v>462</v>
      </c>
      <c r="AW44" s="10" t="s">
        <v>463</v>
      </c>
      <c r="AX44" s="120" t="s">
        <v>63</v>
      </c>
      <c r="AY44" s="201">
        <f t="shared" si="27"/>
        <v>8041.975331506037</v>
      </c>
      <c r="AZ44" s="201">
        <f t="shared" si="7"/>
        <v>8729.8379285852643</v>
      </c>
      <c r="BA44" s="201">
        <f t="shared" si="28"/>
        <v>14273.174106167626</v>
      </c>
      <c r="BB44" s="202">
        <f t="shared" si="8"/>
        <v>15104.000467549167</v>
      </c>
      <c r="BC44" s="653" t="str">
        <f t="shared" si="9"/>
        <v>ACCEPT</v>
      </c>
      <c r="BD44" s="653" t="str">
        <f t="shared" si="10"/>
        <v>ACCEPT</v>
      </c>
      <c r="BE44" s="59"/>
      <c r="BF44" s="138" t="s">
        <v>462</v>
      </c>
      <c r="BG44" s="10" t="s">
        <v>463</v>
      </c>
      <c r="BH44" s="120" t="s">
        <v>63</v>
      </c>
      <c r="BI44" s="208" t="str">
        <f>IF(ISTEXT(AY44),IF('EU1 ExtraEU Trade'!BC43=0,"INTRA-EU","CHECK")," ")</f>
        <v xml:space="preserve"> </v>
      </c>
      <c r="BJ44" s="208" t="str">
        <f>IF(ISTEXT(AZ44),IF('EU1 ExtraEU Trade'!BD43=0,"INTRA-EU","CHECK")," ")</f>
        <v xml:space="preserve"> </v>
      </c>
      <c r="BK44" s="208" t="str">
        <f>IF(ISTEXT(BA44),IF('EU1 ExtraEU Trade'!BE43=0,"INTRA-EU","CHECK")," ")</f>
        <v xml:space="preserve"> </v>
      </c>
      <c r="BL44" s="209" t="str">
        <f>IF(ISTEXT(BB44),IF('EU1 ExtraEU Trade'!BF43=0,"INTRA-EU","CHECK")," ")</f>
        <v xml:space="preserve"> </v>
      </c>
    </row>
    <row r="45" spans="1:64" s="4" customFormat="1" ht="15" customHeight="1" thickBot="1" x14ac:dyDescent="0.2">
      <c r="A45" s="825" t="s">
        <v>464</v>
      </c>
      <c r="B45" s="13" t="s">
        <v>44</v>
      </c>
      <c r="C45" s="818" t="s">
        <v>16</v>
      </c>
      <c r="D45" s="1791">
        <v>4.6379999999999999</v>
      </c>
      <c r="E45" s="1791">
        <v>32855</v>
      </c>
      <c r="F45" s="1791">
        <v>4.3330000000000002</v>
      </c>
      <c r="G45" s="1791">
        <v>34360</v>
      </c>
      <c r="H45" s="1791">
        <v>5.76</v>
      </c>
      <c r="I45" s="1791">
        <v>45859</v>
      </c>
      <c r="J45" s="1791">
        <v>6.8280000000000003</v>
      </c>
      <c r="K45" s="1791">
        <v>57600</v>
      </c>
      <c r="L45" s="863"/>
      <c r="M45" s="863"/>
      <c r="N45" s="863"/>
      <c r="O45" s="824"/>
      <c r="P45" s="863"/>
      <c r="Q45" s="863"/>
      <c r="R45" s="863"/>
      <c r="S45" s="824"/>
      <c r="T45" s="863"/>
      <c r="U45" s="863"/>
      <c r="V45" s="863"/>
      <c r="W45" s="824"/>
      <c r="X45" s="863"/>
      <c r="Y45" s="863"/>
      <c r="Z45" s="863"/>
      <c r="AA45" s="824"/>
      <c r="AB45" s="856" t="str">
        <f t="shared" si="17"/>
        <v>8.3.3</v>
      </c>
      <c r="AC45" s="13" t="str">
        <f t="shared" si="17"/>
        <v xml:space="preserve">OTHER FIBREBOARD </v>
      </c>
      <c r="AD45" s="818" t="s">
        <v>16</v>
      </c>
      <c r="AE45" s="1306"/>
      <c r="AF45" s="1306"/>
      <c r="AG45" s="1306"/>
      <c r="AH45" s="1306"/>
      <c r="AI45" s="1306"/>
      <c r="AJ45" s="1306"/>
      <c r="AK45" s="1306"/>
      <c r="AL45" s="1306"/>
      <c r="AM45" s="66"/>
      <c r="AN45" s="137" t="str">
        <f t="shared" si="6"/>
        <v>8.3.3</v>
      </c>
      <c r="AO45" s="13" t="str">
        <f t="shared" si="6"/>
        <v xml:space="preserve">OTHER FIBREBOARD </v>
      </c>
      <c r="AP45" s="818" t="s">
        <v>16</v>
      </c>
      <c r="AQ45" s="821">
        <f>'JQ1 Production'!D57+'JQ2 Trade'!D45-'JQ2 Trade'!H45</f>
        <v>96.878</v>
      </c>
      <c r="AR45" s="821">
        <f>'JQ1 Production'!E57+'JQ2 Trade'!E45-'JQ2 Trade'!I45</f>
        <v>-12888</v>
      </c>
      <c r="AS45" s="632"/>
      <c r="AT45" s="197"/>
      <c r="AV45" s="137" t="s">
        <v>464</v>
      </c>
      <c r="AW45" s="13" t="s">
        <v>44</v>
      </c>
      <c r="AX45" s="121" t="s">
        <v>63</v>
      </c>
      <c r="AY45" s="201">
        <f t="shared" si="27"/>
        <v>7083.8723587753348</v>
      </c>
      <c r="AZ45" s="201">
        <f t="shared" si="7"/>
        <v>7929.8407569813062</v>
      </c>
      <c r="BA45" s="201">
        <f t="shared" si="28"/>
        <v>7961.6319444444443</v>
      </c>
      <c r="BB45" s="202">
        <f t="shared" si="8"/>
        <v>8435.8523725834802</v>
      </c>
      <c r="BC45" s="653" t="str">
        <f t="shared" si="9"/>
        <v>ACCEPT</v>
      </c>
      <c r="BD45" s="653" t="str">
        <f t="shared" si="10"/>
        <v>ACCEPT</v>
      </c>
      <c r="BE45" s="59"/>
      <c r="BF45" s="137" t="s">
        <v>464</v>
      </c>
      <c r="BG45" s="13" t="s">
        <v>44</v>
      </c>
      <c r="BH45" s="121" t="s">
        <v>63</v>
      </c>
      <c r="BI45" s="210" t="str">
        <f>IF(ISTEXT(AY45),IF('EU1 ExtraEU Trade'!BC44=0,"INTRA-EU","CHECK")," ")</f>
        <v xml:space="preserve"> </v>
      </c>
      <c r="BJ45" s="210" t="str">
        <f>IF(ISTEXT(AZ45),IF('EU1 ExtraEU Trade'!BD44=0,"INTRA-EU","CHECK")," ")</f>
        <v xml:space="preserve"> </v>
      </c>
      <c r="BK45" s="210" t="str">
        <f>IF(ISTEXT(BA45),IF('EU1 ExtraEU Trade'!BE44=0,"INTRA-EU","CHECK")," ")</f>
        <v xml:space="preserve"> </v>
      </c>
      <c r="BL45" s="211" t="str">
        <f>IF(ISTEXT(BB45),IF('EU1 ExtraEU Trade'!BF44=0,"INTRA-EU","CHECK")," ")</f>
        <v xml:space="preserve"> </v>
      </c>
    </row>
    <row r="46" spans="1:64" s="4" customFormat="1" ht="15" customHeight="1" x14ac:dyDescent="0.15">
      <c r="A46" s="838" t="s">
        <v>465</v>
      </c>
      <c r="B46" s="827" t="s">
        <v>334</v>
      </c>
      <c r="C46" s="839" t="s">
        <v>884</v>
      </c>
      <c r="D46" s="1790">
        <v>63.966000000000001</v>
      </c>
      <c r="E46" s="1790">
        <v>380137</v>
      </c>
      <c r="F46" s="1790">
        <v>68.347999999999999</v>
      </c>
      <c r="G46" s="1790">
        <v>365737</v>
      </c>
      <c r="H46" s="1790"/>
      <c r="I46" s="1790"/>
      <c r="J46" s="1790"/>
      <c r="K46" s="1790"/>
      <c r="L46" s="862"/>
      <c r="M46" s="862"/>
      <c r="N46" s="862"/>
      <c r="O46" s="864"/>
      <c r="P46" s="862">
        <v>6</v>
      </c>
      <c r="Q46" s="862">
        <v>6</v>
      </c>
      <c r="R46" s="862">
        <v>6</v>
      </c>
      <c r="S46" s="864">
        <v>6</v>
      </c>
      <c r="T46" s="862"/>
      <c r="U46" s="862"/>
      <c r="V46" s="862"/>
      <c r="W46" s="864"/>
      <c r="X46" s="862"/>
      <c r="Y46" s="862"/>
      <c r="Z46" s="862"/>
      <c r="AA46" s="864"/>
      <c r="AB46" s="858" t="str">
        <f t="shared" si="17"/>
        <v>9</v>
      </c>
      <c r="AC46" s="812" t="str">
        <f t="shared" si="17"/>
        <v>WOOD PULP</v>
      </c>
      <c r="AD46" s="839" t="s">
        <v>884</v>
      </c>
      <c r="AE46" s="1307" t="str">
        <f>IF(D46&lt;(D47+D48+D52),"Error","OK")</f>
        <v>OK</v>
      </c>
      <c r="AF46" s="1307" t="str">
        <f>IF(E46&lt;(E47+E48+E52),"Error","OK")</f>
        <v>OK</v>
      </c>
      <c r="AG46" s="1307" t="str">
        <f t="shared" ref="AG46:AH46" si="29">IF(F46&lt;(F47+F48+F52),"Error","OK")</f>
        <v>OK</v>
      </c>
      <c r="AH46" s="1307" t="str">
        <f t="shared" si="29"/>
        <v>OK</v>
      </c>
      <c r="AI46" s="1307" t="str">
        <f t="shared" ref="AI46" si="30">IF(H46&lt;(H47+H48+H52),"Error","OK")</f>
        <v>Error</v>
      </c>
      <c r="AJ46" s="1307" t="str">
        <f t="shared" ref="AJ46" si="31">IF(I46&lt;(I47+I48+I52),"Error","OK")</f>
        <v>Error</v>
      </c>
      <c r="AK46" s="1307" t="str">
        <f t="shared" ref="AK46" si="32">IF(J46&lt;(J47+J48+J52),"Error","OK")</f>
        <v>Error</v>
      </c>
      <c r="AL46" s="1307" t="str">
        <f t="shared" ref="AL46" si="33">IF(K46&lt;(K47+K48+K52),"Error","OK")</f>
        <v>Error</v>
      </c>
      <c r="AM46" s="814"/>
      <c r="AN46" s="815" t="str">
        <f t="shared" si="6"/>
        <v>9</v>
      </c>
      <c r="AO46" s="812" t="str">
        <f t="shared" si="6"/>
        <v>WOOD PULP</v>
      </c>
      <c r="AP46" s="839" t="s">
        <v>884</v>
      </c>
      <c r="AQ46" s="830">
        <f>'JQ1 Production'!D58+'JQ2 Trade'!D46-'JQ2 Trade'!H46</f>
        <v>1046.9659999999999</v>
      </c>
      <c r="AR46" s="830">
        <f>'JQ1 Production'!E58+'JQ2 Trade'!E46-'JQ2 Trade'!I46</f>
        <v>381120</v>
      </c>
      <c r="AS46" s="632"/>
      <c r="AT46" s="197"/>
      <c r="AV46" s="815" t="s">
        <v>465</v>
      </c>
      <c r="AW46" s="812" t="s">
        <v>334</v>
      </c>
      <c r="AX46" s="122" t="s">
        <v>63</v>
      </c>
      <c r="AY46" s="201">
        <f t="shared" si="27"/>
        <v>5942.7977362974079</v>
      </c>
      <c r="AZ46" s="201">
        <f t="shared" si="7"/>
        <v>5351.1002516533035</v>
      </c>
      <c r="BA46" s="201" t="str">
        <f t="shared" si="28"/>
        <v>REPORT</v>
      </c>
      <c r="BB46" s="202" t="str">
        <f t="shared" si="8"/>
        <v>REPORT</v>
      </c>
      <c r="BC46" s="653" t="str">
        <f t="shared" si="9"/>
        <v>ACCEPT</v>
      </c>
      <c r="BD46" s="653" t="str">
        <f t="shared" si="10"/>
        <v>CHECK</v>
      </c>
      <c r="BE46" s="59"/>
      <c r="BF46" s="815" t="s">
        <v>465</v>
      </c>
      <c r="BG46" s="812" t="s">
        <v>334</v>
      </c>
      <c r="BH46" s="122" t="s">
        <v>63</v>
      </c>
      <c r="BI46" s="201" t="str">
        <f>IF(ISTEXT(AY46),IF('EU1 ExtraEU Trade'!BC45=0,"INTRA-EU","CHECK")," ")</f>
        <v xml:space="preserve"> </v>
      </c>
      <c r="BJ46" s="201" t="str">
        <f>IF(ISTEXT(AZ46),IF('EU1 ExtraEU Trade'!BD45=0,"INTRA-EU","CHECK")," ")</f>
        <v xml:space="preserve"> </v>
      </c>
      <c r="BK46" s="201" t="str">
        <f>IF(ISTEXT(BA46),IF('EU1 ExtraEU Trade'!BE45=0,"INTRA-EU","CHECK")," ")</f>
        <v>CHECK</v>
      </c>
      <c r="BL46" s="202" t="str">
        <f>IF(ISTEXT(BB46),IF('EU1 ExtraEU Trade'!BF45=0,"INTRA-EU","CHECK")," ")</f>
        <v>CHECK</v>
      </c>
    </row>
    <row r="47" spans="1:64" s="4" customFormat="1" ht="15" customHeight="1" x14ac:dyDescent="0.15">
      <c r="A47" s="840" t="s">
        <v>466</v>
      </c>
      <c r="B47" s="841" t="s">
        <v>467</v>
      </c>
      <c r="C47" s="842" t="s">
        <v>884</v>
      </c>
      <c r="D47" s="1791">
        <v>0.25800000000000001</v>
      </c>
      <c r="E47" s="1791">
        <v>1590</v>
      </c>
      <c r="F47" s="1791">
        <v>7.3999999999999996E-2</v>
      </c>
      <c r="G47" s="1791">
        <v>659</v>
      </c>
      <c r="H47" s="1791">
        <v>192.14599999999999</v>
      </c>
      <c r="I47" s="1791">
        <v>776518</v>
      </c>
      <c r="J47" s="1791">
        <v>198.92500000000001</v>
      </c>
      <c r="K47" s="1791">
        <v>807550</v>
      </c>
      <c r="L47" s="863"/>
      <c r="M47" s="863"/>
      <c r="N47" s="863"/>
      <c r="O47" s="824"/>
      <c r="P47" s="863"/>
      <c r="Q47" s="863"/>
      <c r="R47" s="863"/>
      <c r="S47" s="824"/>
      <c r="T47" s="863"/>
      <c r="U47" s="863"/>
      <c r="V47" s="863"/>
      <c r="W47" s="824"/>
      <c r="X47" s="863"/>
      <c r="Y47" s="863"/>
      <c r="Z47" s="863"/>
      <c r="AA47" s="824"/>
      <c r="AB47" s="67" t="str">
        <f t="shared" si="17"/>
        <v>9.1</v>
      </c>
      <c r="AC47" s="12" t="str">
        <f t="shared" si="17"/>
        <v>MECHANICAL AND SEMI-CHEMICAL WOOD PULP</v>
      </c>
      <c r="AD47" s="842" t="s">
        <v>884</v>
      </c>
      <c r="AE47" s="1304"/>
      <c r="AF47" s="1304"/>
      <c r="AG47" s="1304"/>
      <c r="AH47" s="1304"/>
      <c r="AI47" s="1304"/>
      <c r="AJ47" s="1304"/>
      <c r="AK47" s="1304"/>
      <c r="AL47" s="1304"/>
      <c r="AM47" s="66"/>
      <c r="AN47" s="138" t="str">
        <f t="shared" si="6"/>
        <v>9.1</v>
      </c>
      <c r="AO47" s="12" t="str">
        <f t="shared" si="6"/>
        <v>MECHANICAL AND SEMI-CHEMICAL WOOD PULP</v>
      </c>
      <c r="AP47" s="842" t="s">
        <v>884</v>
      </c>
      <c r="AQ47" s="821">
        <f>'JQ1 Production'!D59+'JQ2 Trade'!D47-'JQ2 Trade'!H47</f>
        <v>641.11200000000008</v>
      </c>
      <c r="AR47" s="821">
        <f>'JQ1 Production'!E59+'JQ2 Trade'!E47-'JQ2 Trade'!I47</f>
        <v>-774102</v>
      </c>
      <c r="AS47" s="632"/>
      <c r="AT47" s="197"/>
      <c r="AV47" s="138" t="s">
        <v>466</v>
      </c>
      <c r="AW47" s="12" t="s">
        <v>467</v>
      </c>
      <c r="AX47" s="119" t="s">
        <v>63</v>
      </c>
      <c r="AY47" s="201">
        <f t="shared" si="27"/>
        <v>6162.7906976744189</v>
      </c>
      <c r="AZ47" s="201">
        <f t="shared" si="7"/>
        <v>8905.405405405405</v>
      </c>
      <c r="BA47" s="201">
        <f t="shared" si="28"/>
        <v>4041.2915179082574</v>
      </c>
      <c r="BB47" s="202">
        <f t="shared" si="8"/>
        <v>4059.5701897700137</v>
      </c>
      <c r="BC47" s="653" t="str">
        <f t="shared" si="9"/>
        <v>ACCEPT</v>
      </c>
      <c r="BD47" s="653" t="str">
        <f t="shared" si="10"/>
        <v>ACCEPT</v>
      </c>
      <c r="BE47" s="59"/>
      <c r="BF47" s="138" t="s">
        <v>466</v>
      </c>
      <c r="BG47" s="12" t="s">
        <v>467</v>
      </c>
      <c r="BH47" s="119" t="s">
        <v>63</v>
      </c>
      <c r="BI47" s="205" t="str">
        <f>IF(ISTEXT(AY47),IF('EU1 ExtraEU Trade'!BC46=0,"INTRA-EU","CHECK")," ")</f>
        <v xml:space="preserve"> </v>
      </c>
      <c r="BJ47" s="205" t="str">
        <f>IF(ISTEXT(AZ47),IF('EU1 ExtraEU Trade'!BD46=0,"INTRA-EU","CHECK")," ")</f>
        <v xml:space="preserve"> </v>
      </c>
      <c r="BK47" s="205" t="str">
        <f>IF(ISTEXT(BA47),IF('EU1 ExtraEU Trade'!BE46=0,"INTRA-EU","CHECK")," ")</f>
        <v xml:space="preserve"> </v>
      </c>
      <c r="BL47" s="206" t="str">
        <f>IF(ISTEXT(BB47),IF('EU1 ExtraEU Trade'!BF46=0,"INTRA-EU","CHECK")," ")</f>
        <v xml:space="preserve"> </v>
      </c>
    </row>
    <row r="48" spans="1:64" s="4" customFormat="1" ht="15" customHeight="1" x14ac:dyDescent="0.15">
      <c r="A48" s="1215" t="s">
        <v>468</v>
      </c>
      <c r="B48" s="1208" t="s">
        <v>469</v>
      </c>
      <c r="C48" s="1216" t="s">
        <v>884</v>
      </c>
      <c r="D48" s="1790">
        <v>63.656999999999996</v>
      </c>
      <c r="E48" s="1790">
        <v>377929</v>
      </c>
      <c r="F48" s="1790">
        <v>68.272000000000006</v>
      </c>
      <c r="G48" s="1790">
        <v>364949</v>
      </c>
      <c r="H48" s="1790"/>
      <c r="I48" s="1790"/>
      <c r="J48" s="1790"/>
      <c r="K48" s="1790"/>
      <c r="L48" s="863"/>
      <c r="M48" s="863"/>
      <c r="N48" s="863"/>
      <c r="O48" s="824"/>
      <c r="P48" s="863">
        <v>6</v>
      </c>
      <c r="Q48" s="863">
        <v>6</v>
      </c>
      <c r="R48" s="863">
        <v>6</v>
      </c>
      <c r="S48" s="824">
        <v>6</v>
      </c>
      <c r="T48" s="863"/>
      <c r="U48" s="863"/>
      <c r="V48" s="863"/>
      <c r="W48" s="824"/>
      <c r="X48" s="863"/>
      <c r="Y48" s="863"/>
      <c r="Z48" s="863"/>
      <c r="AA48" s="824"/>
      <c r="AB48" s="67" t="str">
        <f t="shared" si="17"/>
        <v>9.2</v>
      </c>
      <c r="AC48" s="12" t="str">
        <f t="shared" si="17"/>
        <v>CHEMICAL WOOD PULP</v>
      </c>
      <c r="AD48" s="807" t="s">
        <v>884</v>
      </c>
      <c r="AE48" s="1305" t="str">
        <f>IF(D48&lt;(D49+D51),"Error","OK")</f>
        <v>OK</v>
      </c>
      <c r="AF48" s="1305" t="str">
        <f>IF(E48&lt;(E49+E51),"Error","OK")</f>
        <v>OK</v>
      </c>
      <c r="AG48" s="1305" t="str">
        <f t="shared" ref="AG48:AL48" si="34">IF(F48&lt;(F49+F51),"Error","OK")</f>
        <v>OK</v>
      </c>
      <c r="AH48" s="1305" t="str">
        <f t="shared" si="34"/>
        <v>OK</v>
      </c>
      <c r="AI48" s="1305" t="str">
        <f>IF(H48&lt;(H49+H51),"Error","OK")</f>
        <v>Error</v>
      </c>
      <c r="AJ48" s="1305" t="str">
        <f>IF(I48&lt;(I49+I51),"Error","OK")</f>
        <v>Error</v>
      </c>
      <c r="AK48" s="1305" t="str">
        <f t="shared" si="34"/>
        <v>Error</v>
      </c>
      <c r="AL48" s="1305" t="str">
        <f t="shared" si="34"/>
        <v>Error</v>
      </c>
      <c r="AM48" s="814"/>
      <c r="AN48" s="138" t="str">
        <f t="shared" si="6"/>
        <v>9.2</v>
      </c>
      <c r="AO48" s="12" t="str">
        <f t="shared" si="6"/>
        <v>CHEMICAL WOOD PULP</v>
      </c>
      <c r="AP48" s="807" t="s">
        <v>884</v>
      </c>
      <c r="AQ48" s="821">
        <f>'JQ1 Production'!D60+'JQ2 Trade'!D48-'JQ2 Trade'!H48</f>
        <v>213.65699999999998</v>
      </c>
      <c r="AR48" s="821">
        <f>'JQ1 Production'!E60+'JQ2 Trade'!E48-'JQ2 Trade'!I48</f>
        <v>378086</v>
      </c>
      <c r="AS48" s="632"/>
      <c r="AT48" s="197"/>
      <c r="AV48" s="138" t="s">
        <v>468</v>
      </c>
      <c r="AW48" s="12" t="s">
        <v>469</v>
      </c>
      <c r="AX48" s="119" t="s">
        <v>63</v>
      </c>
      <c r="AY48" s="201">
        <f t="shared" si="27"/>
        <v>5936.9590147195131</v>
      </c>
      <c r="AZ48" s="201">
        <f t="shared" si="7"/>
        <v>5345.5149988282164</v>
      </c>
      <c r="BA48" s="201" t="str">
        <f t="shared" si="28"/>
        <v>REPORT</v>
      </c>
      <c r="BB48" s="202" t="str">
        <f t="shared" si="8"/>
        <v>REPORT</v>
      </c>
      <c r="BC48" s="653" t="str">
        <f t="shared" si="9"/>
        <v>ACCEPT</v>
      </c>
      <c r="BD48" s="653" t="str">
        <f t="shared" si="10"/>
        <v>CHECK</v>
      </c>
      <c r="BE48" s="59"/>
      <c r="BF48" s="138" t="s">
        <v>468</v>
      </c>
      <c r="BG48" s="12" t="s">
        <v>469</v>
      </c>
      <c r="BH48" s="119" t="s">
        <v>63</v>
      </c>
      <c r="BI48" s="205" t="str">
        <f>IF(ISTEXT(AY48),IF('EU1 ExtraEU Trade'!BC47=0,"INTRA-EU","CHECK")," ")</f>
        <v xml:space="preserve"> </v>
      </c>
      <c r="BJ48" s="205" t="str">
        <f>IF(ISTEXT(AZ48),IF('EU1 ExtraEU Trade'!BD47=0,"INTRA-EU","CHECK")," ")</f>
        <v xml:space="preserve"> </v>
      </c>
      <c r="BK48" s="205" t="str">
        <f>IF(ISTEXT(BA48),IF('EU1 ExtraEU Trade'!BE47=0,"INTRA-EU","CHECK")," ")</f>
        <v>CHECK</v>
      </c>
      <c r="BL48" s="206" t="str">
        <f>IF(ISTEXT(BB48),IF('EU1 ExtraEU Trade'!BF47=0,"INTRA-EU","CHECK")," ")</f>
        <v>CHECK</v>
      </c>
    </row>
    <row r="49" spans="1:64" s="4" customFormat="1" ht="15" customHeight="1" x14ac:dyDescent="0.15">
      <c r="A49" s="840" t="s">
        <v>470</v>
      </c>
      <c r="B49" s="10" t="s">
        <v>471</v>
      </c>
      <c r="C49" s="818" t="s">
        <v>884</v>
      </c>
      <c r="D49" s="1791">
        <v>55.046999999999997</v>
      </c>
      <c r="E49" s="1791">
        <v>302300</v>
      </c>
      <c r="F49" s="1791">
        <v>62.795000000000002</v>
      </c>
      <c r="G49" s="1791">
        <v>318261</v>
      </c>
      <c r="H49" s="1790"/>
      <c r="I49" s="1790"/>
      <c r="J49" s="1790"/>
      <c r="K49" s="1790"/>
      <c r="L49" s="863"/>
      <c r="M49" s="863"/>
      <c r="N49" s="863"/>
      <c r="O49" s="824"/>
      <c r="P49" s="863">
        <v>6</v>
      </c>
      <c r="Q49" s="863">
        <v>6</v>
      </c>
      <c r="R49" s="863">
        <v>6</v>
      </c>
      <c r="S49" s="824">
        <v>6</v>
      </c>
      <c r="T49" s="863"/>
      <c r="U49" s="863"/>
      <c r="V49" s="863"/>
      <c r="W49" s="824"/>
      <c r="X49" s="863"/>
      <c r="Y49" s="863"/>
      <c r="Z49" s="863"/>
      <c r="AA49" s="824"/>
      <c r="AB49" s="67" t="str">
        <f t="shared" si="17"/>
        <v>9.2.1</v>
      </c>
      <c r="AC49" s="10" t="str">
        <f t="shared" si="17"/>
        <v>SULPHATE PULP</v>
      </c>
      <c r="AD49" s="818" t="s">
        <v>884</v>
      </c>
      <c r="AE49" s="1304"/>
      <c r="AF49" s="1304"/>
      <c r="AG49" s="1304"/>
      <c r="AH49" s="1304"/>
      <c r="AI49" s="1304"/>
      <c r="AJ49" s="1304"/>
      <c r="AK49" s="1304"/>
      <c r="AL49" s="1304"/>
      <c r="AM49" s="66"/>
      <c r="AN49" s="138" t="str">
        <f t="shared" si="6"/>
        <v>9.2.1</v>
      </c>
      <c r="AO49" s="10" t="str">
        <f t="shared" si="6"/>
        <v>SULPHATE PULP</v>
      </c>
      <c r="AP49" s="818" t="s">
        <v>884</v>
      </c>
      <c r="AQ49" s="821">
        <f>'JQ1 Production'!D61+'JQ2 Trade'!D49-'JQ2 Trade'!H49</f>
        <v>55.046999999999997</v>
      </c>
      <c r="AR49" s="821">
        <f>'JQ1 Production'!E61+'JQ2 Trade'!E49-'JQ2 Trade'!I49</f>
        <v>302300</v>
      </c>
      <c r="AS49" s="632"/>
      <c r="AT49" s="197"/>
      <c r="AV49" s="138" t="s">
        <v>470</v>
      </c>
      <c r="AW49" s="10" t="s">
        <v>471</v>
      </c>
      <c r="AX49" s="119" t="s">
        <v>63</v>
      </c>
      <c r="AY49" s="201">
        <f t="shared" si="27"/>
        <v>5491.6707540828747</v>
      </c>
      <c r="AZ49" s="201">
        <f t="shared" si="7"/>
        <v>5068.2538418663908</v>
      </c>
      <c r="BA49" s="201" t="str">
        <f t="shared" si="28"/>
        <v>REPORT</v>
      </c>
      <c r="BB49" s="202" t="str">
        <f t="shared" si="8"/>
        <v>REPORT</v>
      </c>
      <c r="BC49" s="653" t="str">
        <f t="shared" si="9"/>
        <v>ACCEPT</v>
      </c>
      <c r="BD49" s="653" t="str">
        <f t="shared" si="10"/>
        <v>CHECK</v>
      </c>
      <c r="BE49" s="59"/>
      <c r="BF49" s="138" t="s">
        <v>470</v>
      </c>
      <c r="BG49" s="10" t="s">
        <v>471</v>
      </c>
      <c r="BH49" s="119" t="s">
        <v>63</v>
      </c>
      <c r="BI49" s="205" t="str">
        <f>IF(ISTEXT(AY49),IF('EU1 ExtraEU Trade'!BC48=0,"INTRA-EU","CHECK")," ")</f>
        <v xml:space="preserve"> </v>
      </c>
      <c r="BJ49" s="205" t="str">
        <f>IF(ISTEXT(AZ49),IF('EU1 ExtraEU Trade'!BD48=0,"INTRA-EU","CHECK")," ")</f>
        <v xml:space="preserve"> </v>
      </c>
      <c r="BK49" s="205" t="str">
        <f>IF(ISTEXT(BA49),IF('EU1 ExtraEU Trade'!BE48=0,"INTRA-EU","CHECK")," ")</f>
        <v>CHECK</v>
      </c>
      <c r="BL49" s="206" t="str">
        <f>IF(ISTEXT(BB49),IF('EU1 ExtraEU Trade'!BF48=0,"INTRA-EU","CHECK")," ")</f>
        <v>CHECK</v>
      </c>
    </row>
    <row r="50" spans="1:64" s="4" customFormat="1" ht="15" customHeight="1" thickBot="1" x14ac:dyDescent="0.2">
      <c r="A50" s="840" t="s">
        <v>472</v>
      </c>
      <c r="B50" s="11" t="s">
        <v>473</v>
      </c>
      <c r="C50" s="818" t="s">
        <v>884</v>
      </c>
      <c r="D50" s="1791">
        <v>55.046999999999997</v>
      </c>
      <c r="E50" s="1791">
        <v>302297</v>
      </c>
      <c r="F50" s="1791">
        <v>62.795000000000002</v>
      </c>
      <c r="G50" s="1791">
        <v>318260</v>
      </c>
      <c r="H50" s="1790"/>
      <c r="I50" s="1790"/>
      <c r="J50" s="1790"/>
      <c r="K50" s="1790"/>
      <c r="L50" s="863"/>
      <c r="M50" s="863"/>
      <c r="N50" s="863"/>
      <c r="O50" s="824"/>
      <c r="P50" s="863">
        <v>6</v>
      </c>
      <c r="Q50" s="863">
        <v>6</v>
      </c>
      <c r="R50" s="863">
        <v>6</v>
      </c>
      <c r="S50" s="824">
        <v>6</v>
      </c>
      <c r="T50" s="863"/>
      <c r="U50" s="863"/>
      <c r="V50" s="863"/>
      <c r="W50" s="824"/>
      <c r="X50" s="863"/>
      <c r="Y50" s="863"/>
      <c r="Z50" s="863"/>
      <c r="AA50" s="824"/>
      <c r="AB50" s="67" t="str">
        <f t="shared" si="17"/>
        <v>9.2.1.1</v>
      </c>
      <c r="AC50" s="11" t="str">
        <f t="shared" si="17"/>
        <v>of which: BLEACHED</v>
      </c>
      <c r="AD50" s="818" t="s">
        <v>884</v>
      </c>
      <c r="AE50" s="1306" t="str">
        <f>IF(D50&gt;D49,"Error","OK")</f>
        <v>OK</v>
      </c>
      <c r="AF50" s="1306" t="str">
        <f>IF(E50&gt;E49,"Error","OK")</f>
        <v>OK</v>
      </c>
      <c r="AG50" s="1306" t="str">
        <f t="shared" ref="AG50:AL50" si="35">IF(F50&gt;F49,"Error","OK")</f>
        <v>OK</v>
      </c>
      <c r="AH50" s="1306" t="str">
        <f t="shared" si="35"/>
        <v>OK</v>
      </c>
      <c r="AI50" s="1306" t="str">
        <f>IF(H50&gt;H49,"Error","OK")</f>
        <v>OK</v>
      </c>
      <c r="AJ50" s="1306" t="str">
        <f>IF(I50&gt;I49,"Error","OK")</f>
        <v>OK</v>
      </c>
      <c r="AK50" s="1306" t="str">
        <f t="shared" si="35"/>
        <v>OK</v>
      </c>
      <c r="AL50" s="1306" t="str">
        <f t="shared" si="35"/>
        <v>OK</v>
      </c>
      <c r="AM50" s="66"/>
      <c r="AN50" s="138" t="str">
        <f t="shared" si="6"/>
        <v>9.2.1.1</v>
      </c>
      <c r="AO50" s="11" t="str">
        <f t="shared" si="6"/>
        <v>of which: BLEACHED</v>
      </c>
      <c r="AP50" s="818" t="s">
        <v>884</v>
      </c>
      <c r="AQ50" s="821">
        <f>'JQ1 Production'!D62+'JQ2 Trade'!D50-'JQ2 Trade'!H50</f>
        <v>55.046999999999997</v>
      </c>
      <c r="AR50" s="821">
        <f>'JQ1 Production'!E62+'JQ2 Trade'!E50-'JQ2 Trade'!I50</f>
        <v>302297</v>
      </c>
      <c r="AS50" s="632"/>
      <c r="AT50" s="197"/>
      <c r="AV50" s="138" t="s">
        <v>472</v>
      </c>
      <c r="AW50" s="11" t="s">
        <v>473</v>
      </c>
      <c r="AX50" s="117" t="s">
        <v>63</v>
      </c>
      <c r="AY50" s="201">
        <f t="shared" si="27"/>
        <v>5491.6162552001024</v>
      </c>
      <c r="AZ50" s="201">
        <f t="shared" si="7"/>
        <v>5068.2379170316108</v>
      </c>
      <c r="BA50" s="201" t="str">
        <f t="shared" si="28"/>
        <v>REPORT</v>
      </c>
      <c r="BB50" s="202" t="str">
        <f t="shared" si="8"/>
        <v>REPORT</v>
      </c>
      <c r="BC50" s="653" t="str">
        <f t="shared" si="9"/>
        <v>ACCEPT</v>
      </c>
      <c r="BD50" s="653" t="str">
        <f t="shared" si="10"/>
        <v>CHECK</v>
      </c>
      <c r="BE50" s="59"/>
      <c r="BF50" s="138" t="s">
        <v>472</v>
      </c>
      <c r="BG50" s="11" t="s">
        <v>473</v>
      </c>
      <c r="BH50" s="117" t="s">
        <v>63</v>
      </c>
      <c r="BI50" s="208" t="str">
        <f>IF(ISTEXT(AY50),IF('EU1 ExtraEU Trade'!BC49=0,"INTRA-EU","CHECK")," ")</f>
        <v xml:space="preserve"> </v>
      </c>
      <c r="BJ50" s="208" t="str">
        <f>IF(ISTEXT(AZ50),IF('EU1 ExtraEU Trade'!BD49=0,"INTRA-EU","CHECK")," ")</f>
        <v xml:space="preserve"> </v>
      </c>
      <c r="BK50" s="208" t="str">
        <f>IF(ISTEXT(BA50),IF('EU1 ExtraEU Trade'!BE49=0,"INTRA-EU","CHECK")," ")</f>
        <v>CHECK</v>
      </c>
      <c r="BL50" s="209" t="str">
        <f>IF(ISTEXT(BB50),IF('EU1 ExtraEU Trade'!BF49=0,"INTRA-EU","CHECK")," ")</f>
        <v>CHECK</v>
      </c>
    </row>
    <row r="51" spans="1:64" s="4" customFormat="1" ht="15" customHeight="1" x14ac:dyDescent="0.15">
      <c r="A51" s="840" t="s">
        <v>474</v>
      </c>
      <c r="B51" s="13" t="s">
        <v>475</v>
      </c>
      <c r="C51" s="818" t="s">
        <v>884</v>
      </c>
      <c r="D51" s="1791">
        <v>8.61</v>
      </c>
      <c r="E51" s="1791">
        <v>75629</v>
      </c>
      <c r="F51" s="1791">
        <v>5.4770000000000003</v>
      </c>
      <c r="G51" s="1791">
        <v>46688</v>
      </c>
      <c r="H51" s="1791">
        <v>4.7480000000000002</v>
      </c>
      <c r="I51" s="1791">
        <v>630</v>
      </c>
      <c r="J51" s="1791">
        <v>8.1820000000000004</v>
      </c>
      <c r="K51" s="1791">
        <v>653</v>
      </c>
      <c r="L51" s="863"/>
      <c r="M51" s="863"/>
      <c r="N51" s="863"/>
      <c r="O51" s="824"/>
      <c r="P51" s="863"/>
      <c r="Q51" s="863"/>
      <c r="R51" s="863"/>
      <c r="S51" s="824"/>
      <c r="T51" s="863"/>
      <c r="U51" s="863"/>
      <c r="V51" s="863"/>
      <c r="W51" s="824"/>
      <c r="X51" s="863"/>
      <c r="Y51" s="863"/>
      <c r="Z51" s="863"/>
      <c r="AA51" s="824"/>
      <c r="AB51" s="67" t="str">
        <f t="shared" si="17"/>
        <v>9.2.2</v>
      </c>
      <c r="AC51" s="10" t="str">
        <f t="shared" si="17"/>
        <v>SULPHITE PULP</v>
      </c>
      <c r="AD51" s="818" t="s">
        <v>884</v>
      </c>
      <c r="AE51" s="1304"/>
      <c r="AF51" s="1304"/>
      <c r="AG51" s="1304"/>
      <c r="AH51" s="1304"/>
      <c r="AI51" s="1304"/>
      <c r="AJ51" s="1304"/>
      <c r="AK51" s="1304"/>
      <c r="AL51" s="1304"/>
      <c r="AM51" s="66"/>
      <c r="AN51" s="138" t="str">
        <f t="shared" si="6"/>
        <v>9.2.2</v>
      </c>
      <c r="AO51" s="10" t="str">
        <f t="shared" si="6"/>
        <v>SULPHITE PULP</v>
      </c>
      <c r="AP51" s="818" t="s">
        <v>884</v>
      </c>
      <c r="AQ51" s="821">
        <f>'JQ1 Production'!D63+'JQ2 Trade'!D51-'JQ2 Trade'!H51</f>
        <v>153.86200000000002</v>
      </c>
      <c r="AR51" s="821">
        <f>'JQ1 Production'!E63+'JQ2 Trade'!E51-'JQ2 Trade'!I51</f>
        <v>75156</v>
      </c>
      <c r="AS51" s="632"/>
      <c r="AT51" s="197"/>
      <c r="AV51" s="138" t="s">
        <v>474</v>
      </c>
      <c r="AW51" s="10" t="s">
        <v>475</v>
      </c>
      <c r="AX51" s="114" t="s">
        <v>63</v>
      </c>
      <c r="AY51" s="201">
        <f t="shared" si="27"/>
        <v>8783.8559814169585</v>
      </c>
      <c r="AZ51" s="201">
        <f t="shared" si="7"/>
        <v>8524.3746576593021</v>
      </c>
      <c r="BA51" s="201">
        <f t="shared" si="28"/>
        <v>132.68744734625105</v>
      </c>
      <c r="BB51" s="202">
        <f t="shared" si="8"/>
        <v>79.809337570276213</v>
      </c>
      <c r="BC51" s="653" t="str">
        <f t="shared" si="9"/>
        <v>ACCEPT</v>
      </c>
      <c r="BD51" s="653" t="str">
        <f t="shared" si="10"/>
        <v>ACCEPT</v>
      </c>
      <c r="BE51" s="59"/>
      <c r="BF51" s="138" t="s">
        <v>474</v>
      </c>
      <c r="BG51" s="10" t="s">
        <v>475</v>
      </c>
      <c r="BH51" s="114" t="s">
        <v>63</v>
      </c>
      <c r="BI51" s="201" t="str">
        <f>IF(ISTEXT(AY51),IF('EU1 ExtraEU Trade'!BC50=0,"INTRA-EU","CHECK")," ")</f>
        <v xml:space="preserve"> </v>
      </c>
      <c r="BJ51" s="201" t="str">
        <f>IF(ISTEXT(AZ51),IF('EU1 ExtraEU Trade'!BD50=0,"INTRA-EU","CHECK")," ")</f>
        <v xml:space="preserve"> </v>
      </c>
      <c r="BK51" s="201" t="str">
        <f>IF(ISTEXT(BA51),IF('EU1 ExtraEU Trade'!BE50=0,"INTRA-EU","CHECK")," ")</f>
        <v xml:space="preserve"> </v>
      </c>
      <c r="BL51" s="202" t="str">
        <f>IF(ISTEXT(BB51),IF('EU1 ExtraEU Trade'!BF50=0,"INTRA-EU","CHECK")," ")</f>
        <v xml:space="preserve"> </v>
      </c>
    </row>
    <row r="52" spans="1:64" s="4" customFormat="1" ht="15" customHeight="1" x14ac:dyDescent="0.15">
      <c r="A52" s="1217" t="s">
        <v>476</v>
      </c>
      <c r="B52" s="1218" t="s">
        <v>335</v>
      </c>
      <c r="C52" s="1219" t="s">
        <v>884</v>
      </c>
      <c r="D52" s="1790">
        <v>5.0999999999999997E-2</v>
      </c>
      <c r="E52" s="1790">
        <v>618</v>
      </c>
      <c r="F52" s="1790">
        <v>2E-3</v>
      </c>
      <c r="G52" s="1790">
        <v>128</v>
      </c>
      <c r="H52" s="1790">
        <v>154.49799999999999</v>
      </c>
      <c r="I52" s="1790">
        <v>1630842</v>
      </c>
      <c r="J52" s="1790">
        <v>150.23400000000001</v>
      </c>
      <c r="K52" s="1790">
        <v>1779570</v>
      </c>
      <c r="L52" s="863"/>
      <c r="M52" s="863"/>
      <c r="N52" s="863"/>
      <c r="O52" s="824"/>
      <c r="P52" s="863"/>
      <c r="Q52" s="863"/>
      <c r="R52" s="863"/>
      <c r="S52" s="824"/>
      <c r="T52" s="863"/>
      <c r="U52" s="863"/>
      <c r="V52" s="863"/>
      <c r="W52" s="824"/>
      <c r="X52" s="863"/>
      <c r="Y52" s="863"/>
      <c r="Z52" s="863"/>
      <c r="AA52" s="824"/>
      <c r="AB52" s="67" t="str">
        <f t="shared" si="17"/>
        <v>9.3</v>
      </c>
      <c r="AC52" s="819" t="str">
        <f t="shared" si="17"/>
        <v>DISSOLVING GRADES</v>
      </c>
      <c r="AD52" s="19" t="s">
        <v>884</v>
      </c>
      <c r="AE52" s="1306"/>
      <c r="AF52" s="1306"/>
      <c r="AG52" s="1306"/>
      <c r="AH52" s="1306"/>
      <c r="AI52" s="1306"/>
      <c r="AJ52" s="1306"/>
      <c r="AK52" s="1306"/>
      <c r="AL52" s="1306"/>
      <c r="AM52" s="66"/>
      <c r="AN52" s="137" t="str">
        <f t="shared" si="6"/>
        <v>9.3</v>
      </c>
      <c r="AO52" s="819" t="str">
        <f t="shared" si="6"/>
        <v>DISSOLVING GRADES</v>
      </c>
      <c r="AP52" s="19" t="s">
        <v>884</v>
      </c>
      <c r="AQ52" s="821">
        <f>'JQ1 Production'!D64+'JQ2 Trade'!D52-'JQ2 Trade'!H52</f>
        <v>-154.447</v>
      </c>
      <c r="AR52" s="821">
        <f>'JQ1 Production'!E64+'JQ2 Trade'!E52-'JQ2 Trade'!I52</f>
        <v>-1630224</v>
      </c>
      <c r="AS52" s="632"/>
      <c r="AT52" s="197"/>
      <c r="AV52" s="137" t="s">
        <v>476</v>
      </c>
      <c r="AW52" s="819" t="s">
        <v>335</v>
      </c>
      <c r="AX52" s="114" t="s">
        <v>63</v>
      </c>
      <c r="AY52" s="201">
        <f t="shared" si="27"/>
        <v>12117.64705882353</v>
      </c>
      <c r="AZ52" s="201">
        <f t="shared" si="7"/>
        <v>64000</v>
      </c>
      <c r="BA52" s="201">
        <f t="shared" si="28"/>
        <v>10555.748294476305</v>
      </c>
      <c r="BB52" s="202">
        <f t="shared" si="8"/>
        <v>11845.321298773912</v>
      </c>
      <c r="BC52" s="653" t="str">
        <f t="shared" si="9"/>
        <v>CHECK</v>
      </c>
      <c r="BD52" s="653" t="str">
        <f t="shared" si="10"/>
        <v>ACCEPT</v>
      </c>
      <c r="BE52" s="59"/>
      <c r="BF52" s="137" t="s">
        <v>476</v>
      </c>
      <c r="BG52" s="819" t="s">
        <v>335</v>
      </c>
      <c r="BH52" s="114" t="s">
        <v>63</v>
      </c>
      <c r="BI52" s="201" t="str">
        <f>IF(ISTEXT(AY52),IF('EU1 ExtraEU Trade'!BC51=0,"INTRA-EU","CHECK")," ")</f>
        <v xml:space="preserve"> </v>
      </c>
      <c r="BJ52" s="201" t="str">
        <f>IF(ISTEXT(AZ52),IF('EU1 ExtraEU Trade'!BD51=0,"INTRA-EU","CHECK")," ")</f>
        <v xml:space="preserve"> </v>
      </c>
      <c r="BK52" s="201" t="str">
        <f>IF(ISTEXT(BA52),IF('EU1 ExtraEU Trade'!BE51=0,"INTRA-EU","CHECK")," ")</f>
        <v xml:space="preserve"> </v>
      </c>
      <c r="BL52" s="202" t="str">
        <f>IF(ISTEXT(BB52),IF('EU1 ExtraEU Trade'!BF51=0,"INTRA-EU","CHECK")," ")</f>
        <v xml:space="preserve"> </v>
      </c>
    </row>
    <row r="53" spans="1:64" s="4" customFormat="1" ht="15" customHeight="1" x14ac:dyDescent="0.15">
      <c r="A53" s="840" t="s">
        <v>477</v>
      </c>
      <c r="B53" s="9" t="s">
        <v>342</v>
      </c>
      <c r="C53" s="19" t="s">
        <v>884</v>
      </c>
      <c r="D53" s="1791">
        <v>2.1059999999999999</v>
      </c>
      <c r="E53" s="1791">
        <v>17295</v>
      </c>
      <c r="F53" s="1791">
        <v>1.8979999999999999</v>
      </c>
      <c r="G53" s="1791">
        <v>17420</v>
      </c>
      <c r="H53" s="1791">
        <v>0.216</v>
      </c>
      <c r="I53" s="1791">
        <v>426</v>
      </c>
      <c r="J53" s="1791">
        <v>1</v>
      </c>
      <c r="K53" s="1791">
        <v>348</v>
      </c>
      <c r="L53" s="862"/>
      <c r="M53" s="862"/>
      <c r="N53" s="862"/>
      <c r="O53" s="864"/>
      <c r="P53" s="862"/>
      <c r="Q53" s="862"/>
      <c r="R53" s="862"/>
      <c r="S53" s="864"/>
      <c r="T53" s="862"/>
      <c r="U53" s="862"/>
      <c r="V53" s="862"/>
      <c r="W53" s="864"/>
      <c r="X53" s="862"/>
      <c r="Y53" s="862"/>
      <c r="Z53" s="862"/>
      <c r="AA53" s="864"/>
      <c r="AB53" s="857" t="str">
        <f t="shared" si="17"/>
        <v>10</v>
      </c>
      <c r="AC53" s="831" t="str">
        <f t="shared" si="17"/>
        <v xml:space="preserve">OTHER PULP </v>
      </c>
      <c r="AD53" s="839" t="s">
        <v>884</v>
      </c>
      <c r="AE53" s="1307" t="str">
        <f>IF(D53&lt;(D54+D55),"Error","OK")</f>
        <v>OK</v>
      </c>
      <c r="AF53" s="1307" t="str">
        <f>IF(E53&lt;(E54+E55),"Error","OK")</f>
        <v>OK</v>
      </c>
      <c r="AG53" s="1307" t="str">
        <f t="shared" ref="AG53:AL53" si="36">IF(F53&lt;(F54+F55),"Error","OK")</f>
        <v>OK</v>
      </c>
      <c r="AH53" s="1307" t="str">
        <f t="shared" si="36"/>
        <v>OK</v>
      </c>
      <c r="AI53" s="1307" t="str">
        <f>IF(H53&lt;(H54+H55),"Error","OK")</f>
        <v>OK</v>
      </c>
      <c r="AJ53" s="1307" t="str">
        <f>IF(I53&lt;(I54+I55),"Error","OK")</f>
        <v>OK</v>
      </c>
      <c r="AK53" s="1307" t="str">
        <f t="shared" si="36"/>
        <v>OK</v>
      </c>
      <c r="AL53" s="1307" t="str">
        <f t="shared" si="36"/>
        <v>OK</v>
      </c>
      <c r="AM53" s="814"/>
      <c r="AN53" s="815" t="str">
        <f t="shared" si="6"/>
        <v>10</v>
      </c>
      <c r="AO53" s="831" t="str">
        <f t="shared" si="6"/>
        <v xml:space="preserve">OTHER PULP </v>
      </c>
      <c r="AP53" s="839" t="s">
        <v>884</v>
      </c>
      <c r="AQ53" s="830">
        <f>'JQ1 Production'!D65+'JQ2 Trade'!D53-'JQ2 Trade'!H53</f>
        <v>1.89</v>
      </c>
      <c r="AR53" s="830">
        <f>'JQ1 Production'!E65+'JQ2 Trade'!E53-'JQ2 Trade'!I53</f>
        <v>16869</v>
      </c>
      <c r="AS53" s="632"/>
      <c r="AT53" s="197"/>
      <c r="AV53" s="815" t="s">
        <v>477</v>
      </c>
      <c r="AW53" s="831" t="s">
        <v>342</v>
      </c>
      <c r="AX53" s="119" t="s">
        <v>63</v>
      </c>
      <c r="AY53" s="201">
        <f t="shared" si="27"/>
        <v>8212.2507122507122</v>
      </c>
      <c r="AZ53" s="201">
        <f t="shared" si="7"/>
        <v>9178.0821917808225</v>
      </c>
      <c r="BA53" s="201">
        <f t="shared" si="28"/>
        <v>1972.2222222222222</v>
      </c>
      <c r="BB53" s="202">
        <f t="shared" si="8"/>
        <v>348</v>
      </c>
      <c r="BC53" s="653" t="str">
        <f t="shared" si="9"/>
        <v>ACCEPT</v>
      </c>
      <c r="BD53" s="653" t="str">
        <f t="shared" si="10"/>
        <v>CHECK</v>
      </c>
      <c r="BE53" s="59"/>
      <c r="BF53" s="815" t="s">
        <v>477</v>
      </c>
      <c r="BG53" s="831" t="s">
        <v>342</v>
      </c>
      <c r="BH53" s="119" t="s">
        <v>63</v>
      </c>
      <c r="BI53" s="205" t="str">
        <f>IF(ISTEXT(AY53),IF('EU1 ExtraEU Trade'!BC52=0,"INTRA-EU","CHECK")," ")</f>
        <v xml:space="preserve"> </v>
      </c>
      <c r="BJ53" s="205" t="str">
        <f>IF(ISTEXT(AZ53),IF('EU1 ExtraEU Trade'!BD52=0,"INTRA-EU","CHECK")," ")</f>
        <v xml:space="preserve"> </v>
      </c>
      <c r="BK53" s="205" t="str">
        <f>IF(ISTEXT(BA53),IF('EU1 ExtraEU Trade'!BE52=0,"INTRA-EU","CHECK")," ")</f>
        <v xml:space="preserve"> </v>
      </c>
      <c r="BL53" s="206" t="str">
        <f>IF(ISTEXT(BB53),IF('EU1 ExtraEU Trade'!BF52=0,"INTRA-EU","CHECK")," ")</f>
        <v xml:space="preserve"> </v>
      </c>
    </row>
    <row r="54" spans="1:64" s="4" customFormat="1" ht="15" customHeight="1" x14ac:dyDescent="0.15">
      <c r="A54" s="817" t="s">
        <v>80</v>
      </c>
      <c r="B54" s="12" t="s">
        <v>353</v>
      </c>
      <c r="C54" s="818" t="s">
        <v>884</v>
      </c>
      <c r="D54" s="1791">
        <v>0.26</v>
      </c>
      <c r="E54" s="1791">
        <v>5769</v>
      </c>
      <c r="F54" s="1791">
        <v>0.26500000000000001</v>
      </c>
      <c r="G54" s="1791">
        <v>6288</v>
      </c>
      <c r="H54" s="1791">
        <v>0.216</v>
      </c>
      <c r="I54" s="1791">
        <v>426</v>
      </c>
      <c r="J54" s="1791">
        <v>0</v>
      </c>
      <c r="K54" s="1791">
        <v>0</v>
      </c>
      <c r="L54" s="863"/>
      <c r="M54" s="863"/>
      <c r="N54" s="863"/>
      <c r="O54" s="824"/>
      <c r="P54" s="863"/>
      <c r="Q54" s="863"/>
      <c r="R54" s="863"/>
      <c r="S54" s="824"/>
      <c r="T54" s="863"/>
      <c r="U54" s="863"/>
      <c r="V54" s="863"/>
      <c r="W54" s="824"/>
      <c r="X54" s="863"/>
      <c r="Y54" s="863"/>
      <c r="Z54" s="863"/>
      <c r="AA54" s="824"/>
      <c r="AB54" s="853" t="str">
        <f t="shared" si="17"/>
        <v>10.1</v>
      </c>
      <c r="AC54" s="12" t="str">
        <f t="shared" si="17"/>
        <v>PULP FROM FIBRES OTHER THAN WOOD</v>
      </c>
      <c r="AD54" s="818" t="s">
        <v>884</v>
      </c>
      <c r="AE54" s="1304"/>
      <c r="AF54" s="1304"/>
      <c r="AG54" s="1304"/>
      <c r="AH54" s="1304"/>
      <c r="AI54" s="1304"/>
      <c r="AJ54" s="1304"/>
      <c r="AK54" s="1304"/>
      <c r="AL54" s="1304"/>
      <c r="AM54" s="66"/>
      <c r="AN54" s="138" t="str">
        <f t="shared" si="6"/>
        <v>10.1</v>
      </c>
      <c r="AO54" s="12" t="str">
        <f t="shared" si="6"/>
        <v>PULP FROM FIBRES OTHER THAN WOOD</v>
      </c>
      <c r="AP54" s="818" t="s">
        <v>884</v>
      </c>
      <c r="AQ54" s="821">
        <f>'JQ1 Production'!D66+'JQ2 Trade'!D54-'JQ2 Trade'!H54</f>
        <v>4.4000000000000011E-2</v>
      </c>
      <c r="AR54" s="821">
        <f>'JQ1 Production'!E66+'JQ2 Trade'!E54-'JQ2 Trade'!I54</f>
        <v>5343</v>
      </c>
      <c r="AS54" s="632"/>
      <c r="AT54" s="197"/>
      <c r="AV54" s="138" t="s">
        <v>80</v>
      </c>
      <c r="AW54" s="12" t="s">
        <v>353</v>
      </c>
      <c r="AX54" s="119" t="s">
        <v>63</v>
      </c>
      <c r="AY54" s="201">
        <f t="shared" si="27"/>
        <v>22188.461538461539</v>
      </c>
      <c r="AZ54" s="201">
        <f t="shared" si="7"/>
        <v>23728.301886792451</v>
      </c>
      <c r="BA54" s="201">
        <f t="shared" si="28"/>
        <v>1972.2222222222222</v>
      </c>
      <c r="BB54" s="202">
        <f t="shared" si="8"/>
        <v>0</v>
      </c>
      <c r="BC54" s="653" t="str">
        <f t="shared" si="9"/>
        <v>ACCEPT</v>
      </c>
      <c r="BD54" s="653" t="str">
        <f t="shared" si="10"/>
        <v>CHECK</v>
      </c>
      <c r="BE54" s="59"/>
      <c r="BF54" s="138" t="s">
        <v>80</v>
      </c>
      <c r="BG54" s="12" t="s">
        <v>353</v>
      </c>
      <c r="BH54" s="119" t="s">
        <v>63</v>
      </c>
      <c r="BI54" s="205" t="str">
        <f>IF(ISTEXT(AY54),IF('EU1 ExtraEU Trade'!BC53=0,"INTRA-EU","CHECK")," ")</f>
        <v xml:space="preserve"> </v>
      </c>
      <c r="BJ54" s="205" t="str">
        <f>IF(ISTEXT(AZ54),IF('EU1 ExtraEU Trade'!BD53=0,"INTRA-EU","CHECK")," ")</f>
        <v xml:space="preserve"> </v>
      </c>
      <c r="BK54" s="205" t="str">
        <f>IF(ISTEXT(BA54),IF('EU1 ExtraEU Trade'!BE53=0,"INTRA-EU","CHECK")," ")</f>
        <v xml:space="preserve"> </v>
      </c>
      <c r="BL54" s="206" t="str">
        <f>IF(ISTEXT(BB54),IF('EU1 ExtraEU Trade'!BF53=0,"INTRA-EU","CHECK")," ")</f>
        <v xml:space="preserve"> </v>
      </c>
    </row>
    <row r="55" spans="1:64" s="4" customFormat="1" ht="15" customHeight="1" x14ac:dyDescent="0.15">
      <c r="A55" s="1210" t="s">
        <v>81</v>
      </c>
      <c r="B55" s="1218" t="s">
        <v>343</v>
      </c>
      <c r="C55" s="1204" t="s">
        <v>884</v>
      </c>
      <c r="D55" s="1790">
        <v>1.8460000000000001</v>
      </c>
      <c r="E55" s="1790">
        <v>11526</v>
      </c>
      <c r="F55" s="1790">
        <v>1.633</v>
      </c>
      <c r="G55" s="1790">
        <v>11131</v>
      </c>
      <c r="H55" s="1790">
        <v>0</v>
      </c>
      <c r="I55" s="1790">
        <v>0</v>
      </c>
      <c r="J55" s="1790">
        <v>1</v>
      </c>
      <c r="K55" s="1790">
        <v>336</v>
      </c>
      <c r="L55" s="863"/>
      <c r="M55" s="863"/>
      <c r="N55" s="863"/>
      <c r="O55" s="824"/>
      <c r="P55" s="863"/>
      <c r="Q55" s="863"/>
      <c r="R55" s="863"/>
      <c r="S55" s="824"/>
      <c r="T55" s="863"/>
      <c r="U55" s="863"/>
      <c r="V55" s="863"/>
      <c r="W55" s="824"/>
      <c r="X55" s="863"/>
      <c r="Y55" s="863"/>
      <c r="Z55" s="863"/>
      <c r="AA55" s="824"/>
      <c r="AB55" s="856" t="str">
        <f t="shared" si="17"/>
        <v>10.2</v>
      </c>
      <c r="AC55" s="14" t="str">
        <f t="shared" si="17"/>
        <v>RECOVERED FIBRE PULP</v>
      </c>
      <c r="AD55" s="818" t="s">
        <v>884</v>
      </c>
      <c r="AE55" s="1304"/>
      <c r="AF55" s="1304"/>
      <c r="AG55" s="1304"/>
      <c r="AH55" s="1304"/>
      <c r="AI55" s="1304"/>
      <c r="AJ55" s="1304"/>
      <c r="AK55" s="1304"/>
      <c r="AL55" s="1304"/>
      <c r="AM55" s="66"/>
      <c r="AN55" s="137" t="str">
        <f t="shared" si="6"/>
        <v>10.2</v>
      </c>
      <c r="AO55" s="14" t="str">
        <f t="shared" si="6"/>
        <v>RECOVERED FIBRE PULP</v>
      </c>
      <c r="AP55" s="818" t="s">
        <v>884</v>
      </c>
      <c r="AQ55" s="821">
        <f>'JQ1 Production'!D67+'JQ2 Trade'!D55-'JQ2 Trade'!H55</f>
        <v>1.8460000000000001</v>
      </c>
      <c r="AR55" s="821">
        <f>'JQ1 Production'!E67+'JQ2 Trade'!E55-'JQ2 Trade'!I55</f>
        <v>11526</v>
      </c>
      <c r="AS55" s="632"/>
      <c r="AT55" s="197"/>
      <c r="AV55" s="137" t="s">
        <v>81</v>
      </c>
      <c r="AW55" s="14" t="s">
        <v>343</v>
      </c>
      <c r="AX55" s="119" t="s">
        <v>63</v>
      </c>
      <c r="AY55" s="201">
        <f t="shared" si="27"/>
        <v>6243.7703141928487</v>
      </c>
      <c r="AZ55" s="201">
        <f t="shared" si="7"/>
        <v>6816.2890385793016</v>
      </c>
      <c r="BA55" s="201">
        <f t="shared" si="28"/>
        <v>0</v>
      </c>
      <c r="BB55" s="202">
        <f t="shared" si="8"/>
        <v>336</v>
      </c>
      <c r="BC55" s="653" t="str">
        <f t="shared" si="9"/>
        <v>ACCEPT</v>
      </c>
      <c r="BD55" s="653" t="str">
        <f t="shared" si="10"/>
        <v>CHECK</v>
      </c>
      <c r="BE55" s="59"/>
      <c r="BF55" s="137" t="s">
        <v>81</v>
      </c>
      <c r="BG55" s="14" t="s">
        <v>343</v>
      </c>
      <c r="BH55" s="119" t="s">
        <v>63</v>
      </c>
      <c r="BI55" s="205" t="str">
        <f>IF(ISTEXT(AY55),IF('EU1 ExtraEU Trade'!BC54=0,"INTRA-EU","CHECK")," ")</f>
        <v xml:space="preserve"> </v>
      </c>
      <c r="BJ55" s="205" t="str">
        <f>IF(ISTEXT(AZ55),IF('EU1 ExtraEU Trade'!BD54=0,"INTRA-EU","CHECK")," ")</f>
        <v xml:space="preserve"> </v>
      </c>
      <c r="BK55" s="205" t="str">
        <f>IF(ISTEXT(BA55),IF('EU1 ExtraEU Trade'!BE54=0,"INTRA-EU","CHECK")," ")</f>
        <v xml:space="preserve"> </v>
      </c>
      <c r="BL55" s="206" t="str">
        <f>IF(ISTEXT(BB55),IF('EU1 ExtraEU Trade'!BF54=0,"INTRA-EU","CHECK")," ")</f>
        <v xml:space="preserve"> </v>
      </c>
    </row>
    <row r="56" spans="1:64" s="4" customFormat="1" ht="15" customHeight="1" thickBot="1" x14ac:dyDescent="0.2">
      <c r="A56" s="826" t="s">
        <v>478</v>
      </c>
      <c r="B56" s="827" t="s">
        <v>336</v>
      </c>
      <c r="C56" s="828" t="s">
        <v>884</v>
      </c>
      <c r="D56" s="1790">
        <v>24.905000000000001</v>
      </c>
      <c r="E56" s="1790">
        <v>29890</v>
      </c>
      <c r="F56" s="1790">
        <v>20.260000000000002</v>
      </c>
      <c r="G56" s="1790">
        <v>22810</v>
      </c>
      <c r="H56" s="1790">
        <v>427.38600000000002</v>
      </c>
      <c r="I56" s="1790">
        <v>381003</v>
      </c>
      <c r="J56" s="1790">
        <v>389.589</v>
      </c>
      <c r="K56" s="1790">
        <v>303100</v>
      </c>
      <c r="L56" s="862"/>
      <c r="M56" s="862"/>
      <c r="N56" s="862"/>
      <c r="O56" s="864"/>
      <c r="P56" s="862"/>
      <c r="Q56" s="862"/>
      <c r="R56" s="862"/>
      <c r="S56" s="864"/>
      <c r="T56" s="862"/>
      <c r="U56" s="862"/>
      <c r="V56" s="862"/>
      <c r="W56" s="864"/>
      <c r="X56" s="862"/>
      <c r="Y56" s="862"/>
      <c r="Z56" s="862"/>
      <c r="AA56" s="864"/>
      <c r="AB56" s="859" t="str">
        <f t="shared" si="17"/>
        <v>11</v>
      </c>
      <c r="AC56" s="843" t="str">
        <f t="shared" si="17"/>
        <v>RECOVERED PAPER</v>
      </c>
      <c r="AD56" s="828" t="s">
        <v>884</v>
      </c>
      <c r="AE56" s="1308"/>
      <c r="AF56" s="1308"/>
      <c r="AG56" s="1308"/>
      <c r="AH56" s="1308"/>
      <c r="AI56" s="1308"/>
      <c r="AJ56" s="1308"/>
      <c r="AK56" s="1308"/>
      <c r="AL56" s="1308"/>
      <c r="AM56" s="66"/>
      <c r="AN56" s="844" t="str">
        <f t="shared" si="6"/>
        <v>11</v>
      </c>
      <c r="AO56" s="843" t="str">
        <f t="shared" si="6"/>
        <v>RECOVERED PAPER</v>
      </c>
      <c r="AP56" s="828" t="s">
        <v>884</v>
      </c>
      <c r="AQ56" s="830">
        <f>'JQ1 Production'!D68+'JQ2 Trade'!D56-'JQ2 Trade'!H56</f>
        <v>170.51899999999995</v>
      </c>
      <c r="AR56" s="830">
        <f>'JQ1 Production'!E68+'JQ2 Trade'!E56-'JQ2 Trade'!I56</f>
        <v>-350580</v>
      </c>
      <c r="AS56" s="632"/>
      <c r="AT56" s="197"/>
      <c r="AV56" s="844" t="s">
        <v>478</v>
      </c>
      <c r="AW56" s="843" t="s">
        <v>336</v>
      </c>
      <c r="AX56" s="117" t="s">
        <v>63</v>
      </c>
      <c r="AY56" s="201">
        <f t="shared" si="27"/>
        <v>1200.160610319213</v>
      </c>
      <c r="AZ56" s="201">
        <f t="shared" si="7"/>
        <v>1125.8637709772952</v>
      </c>
      <c r="BA56" s="201">
        <f t="shared" si="28"/>
        <v>891.47281380297898</v>
      </c>
      <c r="BB56" s="202">
        <f t="shared" si="8"/>
        <v>777.99937883256462</v>
      </c>
      <c r="BC56" s="653" t="str">
        <f t="shared" si="9"/>
        <v>ACCEPT</v>
      </c>
      <c r="BD56" s="653" t="str">
        <f t="shared" si="10"/>
        <v>ACCEPT</v>
      </c>
      <c r="BE56" s="59"/>
      <c r="BF56" s="844" t="s">
        <v>478</v>
      </c>
      <c r="BG56" s="843" t="s">
        <v>336</v>
      </c>
      <c r="BH56" s="117" t="s">
        <v>63</v>
      </c>
      <c r="BI56" s="208" t="str">
        <f>IF(ISTEXT(AY56),IF('EU1 ExtraEU Trade'!BC55=0,"INTRA-EU","CHECK")," ")</f>
        <v xml:space="preserve"> </v>
      </c>
      <c r="BJ56" s="208" t="str">
        <f>IF(ISTEXT(AZ56),IF('EU1 ExtraEU Trade'!BD55=0,"INTRA-EU","CHECK")," ")</f>
        <v xml:space="preserve"> </v>
      </c>
      <c r="BK56" s="208" t="str">
        <f>IF(ISTEXT(BA56),IF('EU1 ExtraEU Trade'!BE55=0,"INTRA-EU","CHECK")," ")</f>
        <v xml:space="preserve"> </v>
      </c>
      <c r="BL56" s="209" t="str">
        <f>IF(ISTEXT(BB56),IF('EU1 ExtraEU Trade'!BF55=0,"INTRA-EU","CHECK")," ")</f>
        <v xml:space="preserve"> </v>
      </c>
    </row>
    <row r="57" spans="1:64" s="4" customFormat="1" ht="15" customHeight="1" x14ac:dyDescent="0.15">
      <c r="A57" s="838" t="s">
        <v>479</v>
      </c>
      <c r="B57" s="827" t="s">
        <v>337</v>
      </c>
      <c r="C57" s="828" t="s">
        <v>884</v>
      </c>
      <c r="D57" s="1790">
        <v>326.02699999999999</v>
      </c>
      <c r="E57" s="1812">
        <v>2488605</v>
      </c>
      <c r="F57" s="1790">
        <v>301.88</v>
      </c>
      <c r="G57" s="1790">
        <v>2419649</v>
      </c>
      <c r="H57" s="1790"/>
      <c r="I57" s="1790"/>
      <c r="J57" s="1790"/>
      <c r="K57" s="1790"/>
      <c r="L57" s="862"/>
      <c r="M57" s="862"/>
      <c r="N57" s="862"/>
      <c r="O57" s="864"/>
      <c r="P57" s="862">
        <v>6</v>
      </c>
      <c r="Q57" s="862">
        <v>6</v>
      </c>
      <c r="R57" s="862">
        <v>6</v>
      </c>
      <c r="S57" s="864">
        <v>6</v>
      </c>
      <c r="T57" s="862"/>
      <c r="U57" s="862"/>
      <c r="V57" s="862"/>
      <c r="W57" s="864"/>
      <c r="X57" s="862"/>
      <c r="Y57" s="862"/>
      <c r="Z57" s="862"/>
      <c r="AA57" s="864"/>
      <c r="AB57" s="858" t="str">
        <f t="shared" si="17"/>
        <v>12</v>
      </c>
      <c r="AC57" s="812" t="str">
        <f t="shared" si="17"/>
        <v>PAPER AND PAPERBOARD</v>
      </c>
      <c r="AD57" s="828" t="s">
        <v>884</v>
      </c>
      <c r="AE57" s="1307" t="str">
        <f>IF(D57&lt;(D58+D63+D64+D69),"Error","OK")</f>
        <v>OK</v>
      </c>
      <c r="AF57" s="1307" t="str">
        <f>IF(E57&lt;(E58+E63+E64+E69),"Error","OK")</f>
        <v>OK</v>
      </c>
      <c r="AG57" s="1307" t="str">
        <f t="shared" ref="AG57:AL57" si="37">IF(F57&lt;(F58+F63+F64+F69),"Error","OK")</f>
        <v>OK</v>
      </c>
      <c r="AH57" s="1307" t="str">
        <f t="shared" si="37"/>
        <v>Error</v>
      </c>
      <c r="AI57" s="1307" t="str">
        <f>IF(H57&lt;(H58+H63+H64+H69),"Error","OK")</f>
        <v>Error</v>
      </c>
      <c r="AJ57" s="1307" t="str">
        <f>IF(I57&lt;(I58+I63+I64+I69),"Error","OK")</f>
        <v>Error</v>
      </c>
      <c r="AK57" s="1307" t="str">
        <f t="shared" si="37"/>
        <v>Error</v>
      </c>
      <c r="AL57" s="1307" t="str">
        <f t="shared" si="37"/>
        <v>Error</v>
      </c>
      <c r="AM57" s="814"/>
      <c r="AN57" s="815" t="str">
        <f t="shared" si="6"/>
        <v>12</v>
      </c>
      <c r="AO57" s="812" t="str">
        <f t="shared" si="6"/>
        <v>PAPER AND PAPERBOARD</v>
      </c>
      <c r="AP57" s="828" t="s">
        <v>884</v>
      </c>
      <c r="AQ57" s="830">
        <f>'JQ1 Production'!D69+'JQ2 Trade'!D57-'JQ2 Trade'!H57</f>
        <v>1481.027</v>
      </c>
      <c r="AR57" s="830">
        <f>'JQ1 Production'!E69+'JQ2 Trade'!E57-'JQ2 Trade'!I57</f>
        <v>2489538</v>
      </c>
      <c r="AS57" s="632"/>
      <c r="AT57" s="197"/>
      <c r="AV57" s="815" t="s">
        <v>479</v>
      </c>
      <c r="AW57" s="812" t="s">
        <v>337</v>
      </c>
      <c r="AX57" s="122" t="s">
        <v>63</v>
      </c>
      <c r="AY57" s="201">
        <f t="shared" si="27"/>
        <v>7633.1254773377668</v>
      </c>
      <c r="AZ57" s="201">
        <f t="shared" si="7"/>
        <v>8015.2676560222608</v>
      </c>
      <c r="BA57" s="201" t="str">
        <f t="shared" si="28"/>
        <v>REPORT</v>
      </c>
      <c r="BB57" s="202" t="str">
        <f t="shared" si="8"/>
        <v>REPORT</v>
      </c>
      <c r="BC57" s="653" t="str">
        <f t="shared" si="9"/>
        <v>ACCEPT</v>
      </c>
      <c r="BD57" s="653" t="str">
        <f t="shared" si="10"/>
        <v>CHECK</v>
      </c>
      <c r="BE57" s="59"/>
      <c r="BF57" s="815" t="s">
        <v>479</v>
      </c>
      <c r="BG57" s="812" t="s">
        <v>337</v>
      </c>
      <c r="BH57" s="122" t="s">
        <v>63</v>
      </c>
      <c r="BI57" s="201" t="str">
        <f>IF(ISTEXT(AY57),IF('EU1 ExtraEU Trade'!BC56=0,"INTRA-EU","CHECK")," ")</f>
        <v xml:space="preserve"> </v>
      </c>
      <c r="BJ57" s="201" t="str">
        <f>IF(ISTEXT(AZ57),IF('EU1 ExtraEU Trade'!BD56=0,"INTRA-EU","CHECK")," ")</f>
        <v xml:space="preserve"> </v>
      </c>
      <c r="BK57" s="201" t="str">
        <f>IF(ISTEXT(BA57),IF('EU1 ExtraEU Trade'!BE56=0,"INTRA-EU","CHECK")," ")</f>
        <v>CHECK</v>
      </c>
      <c r="BL57" s="202" t="str">
        <f>IF(ISTEXT(BB57),IF('EU1 ExtraEU Trade'!BF56=0,"INTRA-EU","CHECK")," ")</f>
        <v>CHECK</v>
      </c>
    </row>
    <row r="58" spans="1:64" s="4" customFormat="1" ht="15" customHeight="1" x14ac:dyDescent="0.15">
      <c r="A58" s="1215" t="s">
        <v>480</v>
      </c>
      <c r="B58" s="1208" t="s">
        <v>345</v>
      </c>
      <c r="C58" s="1216" t="s">
        <v>884</v>
      </c>
      <c r="D58" s="1344">
        <v>165.20100000000002</v>
      </c>
      <c r="E58" s="1790">
        <v>980040</v>
      </c>
      <c r="F58" s="1816">
        <v>129.328</v>
      </c>
      <c r="G58" s="1819">
        <v>794321</v>
      </c>
      <c r="H58" s="1790"/>
      <c r="I58" s="1790"/>
      <c r="J58" s="1790"/>
      <c r="K58" s="1790"/>
      <c r="L58" s="863"/>
      <c r="M58" s="863"/>
      <c r="N58" s="863"/>
      <c r="O58" s="824"/>
      <c r="P58" s="863">
        <v>6</v>
      </c>
      <c r="Q58" s="863">
        <v>6</v>
      </c>
      <c r="R58" s="863">
        <v>6</v>
      </c>
      <c r="S58" s="824">
        <v>6</v>
      </c>
      <c r="T58" s="863"/>
      <c r="U58" s="863"/>
      <c r="V58" s="863"/>
      <c r="W58" s="824"/>
      <c r="X58" s="863"/>
      <c r="Y58" s="863"/>
      <c r="Z58" s="863"/>
      <c r="AA58" s="824"/>
      <c r="AB58" s="67" t="str">
        <f t="shared" si="17"/>
        <v>12.1</v>
      </c>
      <c r="AC58" s="12" t="str">
        <f t="shared" si="17"/>
        <v>GRAPHIC PAPERS</v>
      </c>
      <c r="AD58" s="807" t="s">
        <v>884</v>
      </c>
      <c r="AE58" s="1310" t="str">
        <f>IF(D58&lt;(D59+D60+D61+D62),"Error","OK")</f>
        <v>OK</v>
      </c>
      <c r="AF58" s="1310" t="str">
        <f>IF(E58&lt;(E59+E60+E61+E62),"Error","OK")</f>
        <v>OK</v>
      </c>
      <c r="AG58" s="1310" t="str">
        <f t="shared" ref="AG58:AL58" si="38">IF(F58&lt;(F59+F60+F61+F62),"Error","OK")</f>
        <v>OK</v>
      </c>
      <c r="AH58" s="1310" t="str">
        <f t="shared" si="38"/>
        <v>OK</v>
      </c>
      <c r="AI58" s="1310" t="str">
        <f>IF(H58&lt;(H59+H60+H61+H62),"Error","OK")</f>
        <v>Error</v>
      </c>
      <c r="AJ58" s="1310" t="str">
        <f>IF(I58&lt;(I59+I60+I61+I62),"Error","OK")</f>
        <v>Error</v>
      </c>
      <c r="AK58" s="1310" t="str">
        <f t="shared" si="38"/>
        <v>Error</v>
      </c>
      <c r="AL58" s="1310" t="str">
        <f t="shared" si="38"/>
        <v>Error</v>
      </c>
      <c r="AM58" s="814"/>
      <c r="AN58" s="138" t="str">
        <f t="shared" si="6"/>
        <v>12.1</v>
      </c>
      <c r="AO58" s="12" t="str">
        <f t="shared" si="6"/>
        <v>GRAPHIC PAPERS</v>
      </c>
      <c r="AP58" s="807" t="s">
        <v>884</v>
      </c>
      <c r="AQ58" s="821">
        <f>'JQ1 Production'!D70+'JQ2 Trade'!D58-'JQ2 Trade'!H58</f>
        <v>1159.201</v>
      </c>
      <c r="AR58" s="821">
        <f>'JQ1 Production'!E70+'JQ2 Trade'!E58-'JQ2 Trade'!I58</f>
        <v>980815</v>
      </c>
      <c r="AS58" s="632"/>
      <c r="AT58" s="197"/>
      <c r="AV58" s="138" t="s">
        <v>480</v>
      </c>
      <c r="AW58" s="12" t="s">
        <v>345</v>
      </c>
      <c r="AX58" s="119" t="s">
        <v>63</v>
      </c>
      <c r="AY58" s="201">
        <f t="shared" si="27"/>
        <v>5932.4096101113182</v>
      </c>
      <c r="AZ58" s="201">
        <f t="shared" si="7"/>
        <v>6141.9104911542745</v>
      </c>
      <c r="BA58" s="201" t="str">
        <f t="shared" si="28"/>
        <v>REPORT</v>
      </c>
      <c r="BB58" s="202" t="str">
        <f t="shared" si="8"/>
        <v>REPORT</v>
      </c>
      <c r="BC58" s="653" t="str">
        <f t="shared" si="9"/>
        <v>ACCEPT</v>
      </c>
      <c r="BD58" s="653" t="str">
        <f t="shared" si="10"/>
        <v>CHECK</v>
      </c>
      <c r="BE58" s="59"/>
      <c r="BF58" s="138" t="s">
        <v>480</v>
      </c>
      <c r="BG58" s="12" t="s">
        <v>345</v>
      </c>
      <c r="BH58" s="119" t="s">
        <v>63</v>
      </c>
      <c r="BI58" s="205" t="str">
        <f>IF(ISTEXT(AY58),IF('EU1 ExtraEU Trade'!BC57=0,"INTRA-EU","CHECK")," ")</f>
        <v xml:space="preserve"> </v>
      </c>
      <c r="BJ58" s="205" t="str">
        <f>IF(ISTEXT(AZ58),IF('EU1 ExtraEU Trade'!BD57=0,"INTRA-EU","CHECK")," ")</f>
        <v xml:space="preserve"> </v>
      </c>
      <c r="BK58" s="205" t="str">
        <f>IF(ISTEXT(BA58),IF('EU1 ExtraEU Trade'!BE57=0,"INTRA-EU","CHECK")," ")</f>
        <v>CHECK</v>
      </c>
      <c r="BL58" s="206" t="str">
        <f>IF(ISTEXT(BB58),IF('EU1 ExtraEU Trade'!BF57=0,"INTRA-EU","CHECK")," ")</f>
        <v>CHECK</v>
      </c>
    </row>
    <row r="59" spans="1:64" s="4" customFormat="1" ht="15" customHeight="1" x14ac:dyDescent="0.15">
      <c r="A59" s="840" t="s">
        <v>481</v>
      </c>
      <c r="B59" s="10" t="s">
        <v>338</v>
      </c>
      <c r="C59" s="818" t="s">
        <v>884</v>
      </c>
      <c r="D59" s="1791">
        <v>31.7</v>
      </c>
      <c r="E59" s="1791">
        <v>163109</v>
      </c>
      <c r="F59" s="1791">
        <v>28.106000000000002</v>
      </c>
      <c r="G59" s="1791">
        <v>138476</v>
      </c>
      <c r="H59" s="1791"/>
      <c r="I59" s="1791"/>
      <c r="J59" s="1791"/>
      <c r="K59" s="1791"/>
      <c r="L59" s="863"/>
      <c r="M59" s="863"/>
      <c r="N59" s="863"/>
      <c r="O59" s="824"/>
      <c r="P59" s="863">
        <v>6</v>
      </c>
      <c r="Q59" s="863">
        <v>6</v>
      </c>
      <c r="R59" s="863">
        <v>6</v>
      </c>
      <c r="S59" s="824">
        <v>6</v>
      </c>
      <c r="T59" s="863"/>
      <c r="U59" s="863"/>
      <c r="V59" s="863"/>
      <c r="W59" s="824"/>
      <c r="X59" s="863"/>
      <c r="Y59" s="863"/>
      <c r="Z59" s="863"/>
      <c r="AA59" s="824"/>
      <c r="AB59" s="67" t="str">
        <f t="shared" si="17"/>
        <v>12.1.1</v>
      </c>
      <c r="AC59" s="10" t="str">
        <f t="shared" si="17"/>
        <v>NEWSPRINT</v>
      </c>
      <c r="AD59" s="818" t="s">
        <v>884</v>
      </c>
      <c r="AE59" s="1304"/>
      <c r="AF59" s="1304"/>
      <c r="AG59" s="1304"/>
      <c r="AH59" s="1304"/>
      <c r="AI59" s="1304"/>
      <c r="AJ59" s="1304"/>
      <c r="AK59" s="1304"/>
      <c r="AL59" s="1304"/>
      <c r="AM59" s="66"/>
      <c r="AN59" s="138" t="str">
        <f t="shared" si="6"/>
        <v>12.1.1</v>
      </c>
      <c r="AO59" s="10" t="str">
        <f t="shared" si="6"/>
        <v>NEWSPRINT</v>
      </c>
      <c r="AP59" s="818" t="s">
        <v>884</v>
      </c>
      <c r="AQ59" s="821">
        <f>'JQ1 Production'!D71+'JQ2 Trade'!D59-'JQ2 Trade'!H59</f>
        <v>594.70000000000005</v>
      </c>
      <c r="AR59" s="821">
        <f>'JQ1 Production'!E71+'JQ2 Trade'!E59-'JQ2 Trade'!I59</f>
        <v>163527</v>
      </c>
      <c r="AS59" s="632"/>
      <c r="AT59" s="197"/>
      <c r="AV59" s="138" t="s">
        <v>481</v>
      </c>
      <c r="AW59" s="10" t="s">
        <v>338</v>
      </c>
      <c r="AX59" s="119" t="s">
        <v>63</v>
      </c>
      <c r="AY59" s="201">
        <f t="shared" si="27"/>
        <v>5145.3943217665619</v>
      </c>
      <c r="AZ59" s="201">
        <f t="shared" si="7"/>
        <v>4926.9195189639222</v>
      </c>
      <c r="BA59" s="201" t="str">
        <f t="shared" si="28"/>
        <v>REPORT</v>
      </c>
      <c r="BB59" s="202" t="str">
        <f t="shared" si="8"/>
        <v>REPORT</v>
      </c>
      <c r="BC59" s="653" t="str">
        <f t="shared" si="9"/>
        <v>ACCEPT</v>
      </c>
      <c r="BD59" s="653" t="str">
        <f t="shared" si="10"/>
        <v>CHECK</v>
      </c>
      <c r="BE59" s="59"/>
      <c r="BF59" s="138" t="s">
        <v>481</v>
      </c>
      <c r="BG59" s="10" t="s">
        <v>338</v>
      </c>
      <c r="BH59" s="119" t="s">
        <v>63</v>
      </c>
      <c r="BI59" s="205" t="str">
        <f>IF(ISTEXT(AY59),IF('EU1 ExtraEU Trade'!BC58=0,"INTRA-EU","CHECK")," ")</f>
        <v xml:space="preserve"> </v>
      </c>
      <c r="BJ59" s="205" t="str">
        <f>IF(ISTEXT(AZ59),IF('EU1 ExtraEU Trade'!BD58=0,"INTRA-EU","CHECK")," ")</f>
        <v xml:space="preserve"> </v>
      </c>
      <c r="BK59" s="205" t="str">
        <f>IF(ISTEXT(BA59),IF('EU1 ExtraEU Trade'!BE58=0,"INTRA-EU","CHECK")," ")</f>
        <v>CHECK</v>
      </c>
      <c r="BL59" s="206" t="str">
        <f>IF(ISTEXT(BB59),IF('EU1 ExtraEU Trade'!BF58=0,"INTRA-EU","CHECK")," ")</f>
        <v>CHECK</v>
      </c>
    </row>
    <row r="60" spans="1:64" s="4" customFormat="1" ht="15" customHeight="1" x14ac:dyDescent="0.15">
      <c r="A60" s="840" t="s">
        <v>482</v>
      </c>
      <c r="B60" s="24" t="s">
        <v>346</v>
      </c>
      <c r="C60" s="818" t="s">
        <v>884</v>
      </c>
      <c r="D60" s="1791">
        <v>3.8340000000000001</v>
      </c>
      <c r="E60" s="1791">
        <v>28373</v>
      </c>
      <c r="F60" s="1791">
        <v>2.887</v>
      </c>
      <c r="G60" s="1791">
        <v>24052</v>
      </c>
      <c r="H60" s="1791"/>
      <c r="I60" s="1791"/>
      <c r="J60" s="1791"/>
      <c r="K60" s="1791"/>
      <c r="L60" s="863"/>
      <c r="M60" s="863"/>
      <c r="N60" s="863"/>
      <c r="O60" s="824"/>
      <c r="P60" s="863">
        <v>6</v>
      </c>
      <c r="Q60" s="863">
        <v>6</v>
      </c>
      <c r="R60" s="863">
        <v>6</v>
      </c>
      <c r="S60" s="824">
        <v>6</v>
      </c>
      <c r="T60" s="863"/>
      <c r="U60" s="863"/>
      <c r="V60" s="863"/>
      <c r="W60" s="824"/>
      <c r="X60" s="863"/>
      <c r="Y60" s="863"/>
      <c r="Z60" s="863"/>
      <c r="AA60" s="824"/>
      <c r="AB60" s="67" t="str">
        <f t="shared" si="17"/>
        <v>12.1.2</v>
      </c>
      <c r="AC60" s="10" t="str">
        <f t="shared" si="17"/>
        <v>UNCOATED MECHANICAL</v>
      </c>
      <c r="AD60" s="818" t="s">
        <v>884</v>
      </c>
      <c r="AE60" s="1304"/>
      <c r="AF60" s="1304"/>
      <c r="AG60" s="1304"/>
      <c r="AH60" s="1304"/>
      <c r="AI60" s="1304"/>
      <c r="AJ60" s="1304"/>
      <c r="AK60" s="1304"/>
      <c r="AL60" s="1304"/>
      <c r="AM60" s="66"/>
      <c r="AN60" s="138" t="str">
        <f t="shared" si="6"/>
        <v>12.1.2</v>
      </c>
      <c r="AO60" s="10" t="str">
        <f t="shared" si="6"/>
        <v>UNCOATED MECHANICAL</v>
      </c>
      <c r="AP60" s="818" t="s">
        <v>884</v>
      </c>
      <c r="AQ60" s="821">
        <f>'JQ1 Production'!D72+'JQ2 Trade'!D60-'JQ2 Trade'!H60</f>
        <v>434.834</v>
      </c>
      <c r="AR60" s="821">
        <f>'JQ1 Production'!E72+'JQ2 Trade'!E60-'JQ2 Trade'!I60</f>
        <v>28730</v>
      </c>
      <c r="AS60" s="632"/>
      <c r="AT60" s="197"/>
      <c r="AV60" s="138" t="s">
        <v>482</v>
      </c>
      <c r="AW60" s="10" t="s">
        <v>346</v>
      </c>
      <c r="AX60" s="119" t="s">
        <v>63</v>
      </c>
      <c r="AY60" s="201">
        <f t="shared" si="27"/>
        <v>7400.3651538862805</v>
      </c>
      <c r="AZ60" s="201">
        <f t="shared" si="7"/>
        <v>8331.139591271216</v>
      </c>
      <c r="BA60" s="201" t="str">
        <f t="shared" si="28"/>
        <v>REPORT</v>
      </c>
      <c r="BB60" s="202" t="str">
        <f t="shared" si="8"/>
        <v>REPORT</v>
      </c>
      <c r="BC60" s="653" t="str">
        <f t="shared" si="9"/>
        <v>ACCEPT</v>
      </c>
      <c r="BD60" s="653" t="str">
        <f t="shared" si="10"/>
        <v>CHECK</v>
      </c>
      <c r="BE60" s="59"/>
      <c r="BF60" s="138" t="s">
        <v>482</v>
      </c>
      <c r="BG60" s="10" t="s">
        <v>346</v>
      </c>
      <c r="BH60" s="119" t="s">
        <v>63</v>
      </c>
      <c r="BI60" s="205" t="str">
        <f>IF(ISTEXT(AY60),IF('EU1 ExtraEU Trade'!BC59=0,"INTRA-EU","CHECK")," ")</f>
        <v xml:space="preserve"> </v>
      </c>
      <c r="BJ60" s="205" t="str">
        <f>IF(ISTEXT(AZ60),IF('EU1 ExtraEU Trade'!BD59=0,"INTRA-EU","CHECK")," ")</f>
        <v xml:space="preserve"> </v>
      </c>
      <c r="BK60" s="205" t="str">
        <f>IF(ISTEXT(BA60),IF('EU1 ExtraEU Trade'!BE59=0,"INTRA-EU","CHECK")," ")</f>
        <v>CHECK</v>
      </c>
      <c r="BL60" s="206" t="str">
        <f>IF(ISTEXT(BB60),IF('EU1 ExtraEU Trade'!BF59=0,"INTRA-EU","CHECK")," ")</f>
        <v>CHECK</v>
      </c>
    </row>
    <row r="61" spans="1:64" s="4" customFormat="1" ht="15" customHeight="1" thickBot="1" x14ac:dyDescent="0.2">
      <c r="A61" s="840" t="s">
        <v>483</v>
      </c>
      <c r="B61" s="10" t="s">
        <v>347</v>
      </c>
      <c r="C61" s="818" t="s">
        <v>884</v>
      </c>
      <c r="D61" s="1791">
        <v>92.718000000000004</v>
      </c>
      <c r="E61" s="1791">
        <v>436233</v>
      </c>
      <c r="F61" s="1791">
        <v>65.762</v>
      </c>
      <c r="G61" s="1791">
        <v>333583</v>
      </c>
      <c r="H61" s="1791">
        <v>0.191</v>
      </c>
      <c r="I61" s="1791">
        <v>3696</v>
      </c>
      <c r="J61" s="1791">
        <v>0.193</v>
      </c>
      <c r="K61" s="1791">
        <v>4422</v>
      </c>
      <c r="L61" s="863"/>
      <c r="M61" s="863"/>
      <c r="N61" s="863"/>
      <c r="O61" s="824"/>
      <c r="P61" s="863"/>
      <c r="Q61" s="863"/>
      <c r="R61" s="863"/>
      <c r="S61" s="824"/>
      <c r="T61" s="863"/>
      <c r="U61" s="863"/>
      <c r="V61" s="863"/>
      <c r="W61" s="824"/>
      <c r="X61" s="863"/>
      <c r="Y61" s="863"/>
      <c r="Z61" s="863"/>
      <c r="AA61" s="824"/>
      <c r="AB61" s="67" t="str">
        <f t="shared" si="17"/>
        <v>12.1.3</v>
      </c>
      <c r="AC61" s="10" t="str">
        <f t="shared" si="17"/>
        <v>UNCOATED WOODFREE</v>
      </c>
      <c r="AD61" s="818" t="s">
        <v>884</v>
      </c>
      <c r="AE61" s="1304"/>
      <c r="AF61" s="1304"/>
      <c r="AG61" s="1304"/>
      <c r="AH61" s="1304"/>
      <c r="AI61" s="1304"/>
      <c r="AJ61" s="1304"/>
      <c r="AK61" s="1304"/>
      <c r="AL61" s="1304"/>
      <c r="AM61" s="66"/>
      <c r="AN61" s="138" t="str">
        <f t="shared" si="6"/>
        <v>12.1.3</v>
      </c>
      <c r="AO61" s="10" t="str">
        <f t="shared" si="6"/>
        <v>UNCOATED WOODFREE</v>
      </c>
      <c r="AP61" s="818" t="s">
        <v>884</v>
      </c>
      <c r="AQ61" s="821">
        <f>'JQ1 Production'!D73+'JQ2 Trade'!D61-'JQ2 Trade'!H61</f>
        <v>92.527000000000001</v>
      </c>
      <c r="AR61" s="821">
        <f>'JQ1 Production'!E73+'JQ2 Trade'!E61-'JQ2 Trade'!I61</f>
        <v>432537</v>
      </c>
      <c r="AS61" s="632"/>
      <c r="AT61" s="197"/>
      <c r="AV61" s="138" t="s">
        <v>483</v>
      </c>
      <c r="AW61" s="10" t="s">
        <v>347</v>
      </c>
      <c r="AX61" s="118" t="s">
        <v>63</v>
      </c>
      <c r="AY61" s="201">
        <f t="shared" si="27"/>
        <v>4704.944023814146</v>
      </c>
      <c r="AZ61" s="201">
        <f t="shared" si="7"/>
        <v>5072.5799093701526</v>
      </c>
      <c r="BA61" s="201">
        <f t="shared" si="28"/>
        <v>19350.785340314134</v>
      </c>
      <c r="BB61" s="202">
        <f t="shared" si="8"/>
        <v>22911.917098445596</v>
      </c>
      <c r="BC61" s="653" t="str">
        <f t="shared" si="9"/>
        <v>ACCEPT</v>
      </c>
      <c r="BD61" s="653" t="str">
        <f t="shared" si="10"/>
        <v>ACCEPT</v>
      </c>
      <c r="BE61" s="59"/>
      <c r="BF61" s="138" t="s">
        <v>483</v>
      </c>
      <c r="BG61" s="10" t="s">
        <v>347</v>
      </c>
      <c r="BH61" s="117" t="s">
        <v>63</v>
      </c>
      <c r="BI61" s="208" t="str">
        <f>IF(ISTEXT(AY61),IF('EU1 ExtraEU Trade'!BC60=0,"INTRA-EU","CHECK")," ")</f>
        <v xml:space="preserve"> </v>
      </c>
      <c r="BJ61" s="208" t="str">
        <f>IF(ISTEXT(AZ61),IF('EU1 ExtraEU Trade'!BD60=0,"INTRA-EU","CHECK")," ")</f>
        <v xml:space="preserve"> </v>
      </c>
      <c r="BK61" s="208" t="str">
        <f>IF(ISTEXT(BA61),IF('EU1 ExtraEU Trade'!BE60=0,"INTRA-EU","CHECK")," ")</f>
        <v xml:space="preserve"> </v>
      </c>
      <c r="BL61" s="209" t="str">
        <f>IF(ISTEXT(BB61),IF('EU1 ExtraEU Trade'!BF60=0,"INTRA-EU","CHECK")," ")</f>
        <v xml:space="preserve"> </v>
      </c>
    </row>
    <row r="62" spans="1:64" s="4" customFormat="1" ht="15" customHeight="1" thickBot="1" x14ac:dyDescent="0.2">
      <c r="A62" s="840" t="s">
        <v>484</v>
      </c>
      <c r="B62" s="13" t="s">
        <v>348</v>
      </c>
      <c r="C62" s="818" t="s">
        <v>884</v>
      </c>
      <c r="D62" s="1791">
        <v>36.948999999999998</v>
      </c>
      <c r="E62" s="1791">
        <v>352325</v>
      </c>
      <c r="F62" s="1791">
        <v>32.573</v>
      </c>
      <c r="G62" s="1791">
        <v>298210</v>
      </c>
      <c r="H62" s="1791">
        <v>0.17699999999999999</v>
      </c>
      <c r="I62" s="1791">
        <v>6167</v>
      </c>
      <c r="J62" s="1791">
        <v>0.26700000000000002</v>
      </c>
      <c r="K62" s="1791">
        <v>6586</v>
      </c>
      <c r="L62" s="863"/>
      <c r="M62" s="863"/>
      <c r="N62" s="863"/>
      <c r="O62" s="824"/>
      <c r="P62" s="863"/>
      <c r="Q62" s="863"/>
      <c r="R62" s="863"/>
      <c r="S62" s="824"/>
      <c r="T62" s="863"/>
      <c r="U62" s="863"/>
      <c r="V62" s="863"/>
      <c r="W62" s="824"/>
      <c r="X62" s="863"/>
      <c r="Y62" s="863"/>
      <c r="Z62" s="863"/>
      <c r="AA62" s="824"/>
      <c r="AB62" s="67" t="str">
        <f t="shared" si="17"/>
        <v>12.1.4</v>
      </c>
      <c r="AC62" s="10" t="str">
        <f t="shared" si="17"/>
        <v>COATED PAPERS</v>
      </c>
      <c r="AD62" s="818" t="s">
        <v>884</v>
      </c>
      <c r="AE62" s="1304"/>
      <c r="AF62" s="1304"/>
      <c r="AG62" s="1304"/>
      <c r="AH62" s="1304"/>
      <c r="AI62" s="1304"/>
      <c r="AJ62" s="1304"/>
      <c r="AK62" s="1304"/>
      <c r="AL62" s="1304"/>
      <c r="AM62" s="66"/>
      <c r="AN62" s="138" t="str">
        <f t="shared" si="6"/>
        <v>12.1.4</v>
      </c>
      <c r="AO62" s="10" t="str">
        <f t="shared" si="6"/>
        <v>COATED PAPERS</v>
      </c>
      <c r="AP62" s="818" t="s">
        <v>884</v>
      </c>
      <c r="AQ62" s="821">
        <f>'JQ1 Production'!D74+'JQ2 Trade'!D62-'JQ2 Trade'!H62</f>
        <v>36.771999999999998</v>
      </c>
      <c r="AR62" s="821">
        <f>'JQ1 Production'!E74+'JQ2 Trade'!E62-'JQ2 Trade'!I62</f>
        <v>346158</v>
      </c>
      <c r="AS62" s="632"/>
      <c r="AT62" s="197"/>
      <c r="AV62" s="138" t="s">
        <v>484</v>
      </c>
      <c r="AW62" s="10" t="s">
        <v>348</v>
      </c>
      <c r="AX62" s="119" t="s">
        <v>63</v>
      </c>
      <c r="AY62" s="201">
        <f t="shared" si="27"/>
        <v>9535.440742645269</v>
      </c>
      <c r="AZ62" s="201">
        <f t="shared" si="7"/>
        <v>9155.1284806434778</v>
      </c>
      <c r="BA62" s="201">
        <f t="shared" si="28"/>
        <v>34841.807909604518</v>
      </c>
      <c r="BB62" s="202">
        <f t="shared" si="8"/>
        <v>24666.666666666664</v>
      </c>
      <c r="BC62" s="653" t="str">
        <f t="shared" si="9"/>
        <v>ACCEPT</v>
      </c>
      <c r="BD62" s="653" t="str">
        <f t="shared" si="10"/>
        <v>ACCEPT</v>
      </c>
      <c r="BE62" s="59"/>
      <c r="BF62" s="138" t="s">
        <v>484</v>
      </c>
      <c r="BG62" s="10" t="s">
        <v>348</v>
      </c>
      <c r="BH62" s="121" t="s">
        <v>63</v>
      </c>
      <c r="BI62" s="210" t="str">
        <f>IF(ISTEXT(AY62),IF('EU1 ExtraEU Trade'!BC61=0,"INTRA-EU","CHECK")," ")</f>
        <v xml:space="preserve"> </v>
      </c>
      <c r="BJ62" s="210" t="str">
        <f>IF(ISTEXT(AZ62),IF('EU1 ExtraEU Trade'!BD61=0,"INTRA-EU","CHECK")," ")</f>
        <v xml:space="preserve"> </v>
      </c>
      <c r="BK62" s="210" t="str">
        <f>IF(ISTEXT(BA62),IF('EU1 ExtraEU Trade'!BE61=0,"INTRA-EU","CHECK")," ")</f>
        <v xml:space="preserve"> </v>
      </c>
      <c r="BL62" s="211" t="str">
        <f>IF(ISTEXT(BB62),IF('EU1 ExtraEU Trade'!BF61=0,"INTRA-EU","CHECK")," ")</f>
        <v xml:space="preserve"> </v>
      </c>
    </row>
    <row r="63" spans="1:64" s="4" customFormat="1" ht="15" customHeight="1" x14ac:dyDescent="0.15">
      <c r="A63" s="1202">
        <v>12.2</v>
      </c>
      <c r="B63" s="1220" t="s">
        <v>485</v>
      </c>
      <c r="C63" s="1204" t="s">
        <v>884</v>
      </c>
      <c r="D63" s="1790">
        <v>8.6850000000000005</v>
      </c>
      <c r="E63" s="1790">
        <v>123548</v>
      </c>
      <c r="F63" s="1790">
        <v>8.7520000000000007</v>
      </c>
      <c r="G63" s="1790">
        <v>124261</v>
      </c>
      <c r="H63" s="1790">
        <v>4.2000000000000003E-2</v>
      </c>
      <c r="I63" s="1790">
        <v>1915</v>
      </c>
      <c r="J63" s="1790">
        <v>1.7000000000000001E-2</v>
      </c>
      <c r="K63" s="1790">
        <v>1757</v>
      </c>
      <c r="L63" s="863"/>
      <c r="M63" s="863"/>
      <c r="N63" s="863"/>
      <c r="O63" s="824"/>
      <c r="P63" s="863"/>
      <c r="Q63" s="863"/>
      <c r="R63" s="863"/>
      <c r="S63" s="824"/>
      <c r="T63" s="863"/>
      <c r="U63" s="863"/>
      <c r="V63" s="863"/>
      <c r="W63" s="824"/>
      <c r="X63" s="863"/>
      <c r="Y63" s="863"/>
      <c r="Z63" s="863"/>
      <c r="AA63" s="824"/>
      <c r="AB63" s="853">
        <f t="shared" si="17"/>
        <v>12.2</v>
      </c>
      <c r="AC63" s="12" t="str">
        <f t="shared" si="17"/>
        <v>HOUSEHOLD AND SANITARY PAPERS</v>
      </c>
      <c r="AD63" s="818" t="s">
        <v>884</v>
      </c>
      <c r="AE63" s="1304"/>
      <c r="AF63" s="1304"/>
      <c r="AG63" s="1304"/>
      <c r="AH63" s="1304"/>
      <c r="AI63" s="1304"/>
      <c r="AJ63" s="1304"/>
      <c r="AK63" s="1304"/>
      <c r="AL63" s="1304"/>
      <c r="AM63" s="66"/>
      <c r="AN63" s="138">
        <f t="shared" si="6"/>
        <v>12.2</v>
      </c>
      <c r="AO63" s="12" t="str">
        <f t="shared" si="6"/>
        <v>HOUSEHOLD AND SANITARY PAPERS</v>
      </c>
      <c r="AP63" s="818" t="s">
        <v>884</v>
      </c>
      <c r="AQ63" s="821">
        <f>'JQ1 Production'!D75+'JQ2 Trade'!D63-'JQ2 Trade'!H63</f>
        <v>29.643000000000001</v>
      </c>
      <c r="AR63" s="821">
        <f>'JQ1 Production'!E75+'JQ2 Trade'!E63-'JQ2 Trade'!I63</f>
        <v>121655</v>
      </c>
      <c r="AS63" s="632"/>
      <c r="AT63" s="197"/>
      <c r="AV63" s="138">
        <v>12.2</v>
      </c>
      <c r="AW63" s="1048" t="s">
        <v>485</v>
      </c>
      <c r="AX63" s="119" t="s">
        <v>63</v>
      </c>
      <c r="AY63" s="201">
        <f t="shared" si="27"/>
        <v>14225.446171560161</v>
      </c>
      <c r="AZ63" s="201">
        <f t="shared" si="7"/>
        <v>14198.011882998171</v>
      </c>
      <c r="BA63" s="201">
        <f t="shared" si="28"/>
        <v>45595.238095238092</v>
      </c>
      <c r="BB63" s="202">
        <f t="shared" si="8"/>
        <v>103352.94117647059</v>
      </c>
      <c r="BC63" s="653" t="str">
        <f t="shared" si="9"/>
        <v>ACCEPT</v>
      </c>
      <c r="BD63" s="653" t="str">
        <f t="shared" si="10"/>
        <v>CHECK</v>
      </c>
      <c r="BE63" s="59"/>
      <c r="BF63" s="138">
        <v>12.2</v>
      </c>
      <c r="BG63" s="12" t="s">
        <v>485</v>
      </c>
      <c r="BH63" s="122" t="s">
        <v>63</v>
      </c>
      <c r="BI63" s="201" t="str">
        <f>IF(ISTEXT(AY63),IF('EU1 ExtraEU Trade'!BC62=0,"INTRA-EU","CHECK")," ")</f>
        <v xml:space="preserve"> </v>
      </c>
      <c r="BJ63" s="201" t="str">
        <f>IF(ISTEXT(AZ63),IF('EU1 ExtraEU Trade'!BD62=0,"INTRA-EU","CHECK")," ")</f>
        <v xml:space="preserve"> </v>
      </c>
      <c r="BK63" s="201" t="str">
        <f>IF(ISTEXT(BA63),IF('EU1 ExtraEU Trade'!BE62=0,"INTRA-EU","CHECK")," ")</f>
        <v xml:space="preserve"> </v>
      </c>
      <c r="BL63" s="202" t="str">
        <f>IF(ISTEXT(BB63),IF('EU1 ExtraEU Trade'!BF62=0,"INTRA-EU","CHECK")," ")</f>
        <v xml:space="preserve"> </v>
      </c>
    </row>
    <row r="64" spans="1:64" s="4" customFormat="1" ht="15" customHeight="1" x14ac:dyDescent="0.15">
      <c r="A64" s="1215">
        <v>12.3</v>
      </c>
      <c r="B64" s="1208" t="s">
        <v>349</v>
      </c>
      <c r="C64" s="1216" t="s">
        <v>884</v>
      </c>
      <c r="D64" s="1790">
        <v>150.06299999999999</v>
      </c>
      <c r="E64" s="1790">
        <v>1331054</v>
      </c>
      <c r="F64" s="1790">
        <v>161.904</v>
      </c>
      <c r="G64" s="1790">
        <v>1448903</v>
      </c>
      <c r="H64" s="1790">
        <v>120.998</v>
      </c>
      <c r="I64" s="1790">
        <v>1042840</v>
      </c>
      <c r="J64" s="1790">
        <v>110.32</v>
      </c>
      <c r="K64" s="1790">
        <v>1151874</v>
      </c>
      <c r="L64" s="863"/>
      <c r="M64" s="863"/>
      <c r="N64" s="863"/>
      <c r="O64" s="824"/>
      <c r="P64" s="863"/>
      <c r="Q64" s="863"/>
      <c r="R64" s="863"/>
      <c r="S64" s="824"/>
      <c r="T64" s="863"/>
      <c r="U64" s="863"/>
      <c r="V64" s="863"/>
      <c r="W64" s="824"/>
      <c r="X64" s="863"/>
      <c r="Y64" s="863"/>
      <c r="Z64" s="863"/>
      <c r="AA64" s="824"/>
      <c r="AB64" s="67">
        <f t="shared" si="17"/>
        <v>12.3</v>
      </c>
      <c r="AC64" s="12" t="str">
        <f t="shared" si="17"/>
        <v>PACKAGING MATERIALS</v>
      </c>
      <c r="AD64" s="807" t="s">
        <v>884</v>
      </c>
      <c r="AE64" s="1305" t="str">
        <f>IF(D64&lt;(D65+D66+D67+D68),"Error","OK")</f>
        <v>OK</v>
      </c>
      <c r="AF64" s="1305" t="str">
        <f>IF(E64&lt;(E65+E66+E67+E68),"Error","OK")</f>
        <v>OK</v>
      </c>
      <c r="AG64" s="1305" t="str">
        <f t="shared" ref="AG64:AL64" si="39">IF(F64&lt;(F65+F66+F67+F68),"Error","OK")</f>
        <v>OK</v>
      </c>
      <c r="AH64" s="1305" t="str">
        <f t="shared" si="39"/>
        <v>OK</v>
      </c>
      <c r="AI64" s="1305" t="str">
        <f>IF(H64&lt;(H65+H66+H67+H68),"Error","OK")</f>
        <v>OK</v>
      </c>
      <c r="AJ64" s="1305" t="str">
        <f>IF(I64&lt;(I65+I66+I67+I68),"Error","OK")</f>
        <v>OK</v>
      </c>
      <c r="AK64" s="1305" t="str">
        <f t="shared" si="39"/>
        <v>OK</v>
      </c>
      <c r="AL64" s="1305" t="str">
        <f t="shared" si="39"/>
        <v>OK</v>
      </c>
      <c r="AM64" s="814"/>
      <c r="AN64" s="138">
        <f t="shared" si="6"/>
        <v>12.3</v>
      </c>
      <c r="AO64" s="12" t="str">
        <f t="shared" si="6"/>
        <v>PACKAGING MATERIALS</v>
      </c>
      <c r="AP64" s="807" t="s">
        <v>884</v>
      </c>
      <c r="AQ64" s="821">
        <f>'JQ1 Production'!D76+'JQ2 Trade'!D64-'JQ2 Trade'!H64</f>
        <v>169.065</v>
      </c>
      <c r="AR64" s="821">
        <f>'JQ1 Production'!E76+'JQ2 Trade'!E64-'JQ2 Trade'!I64</f>
        <v>288350</v>
      </c>
      <c r="AS64" s="632"/>
      <c r="AT64" s="197"/>
      <c r="AV64" s="138">
        <v>12.3</v>
      </c>
      <c r="AW64" s="1048" t="s">
        <v>349</v>
      </c>
      <c r="AX64" s="114" t="s">
        <v>63</v>
      </c>
      <c r="AY64" s="201">
        <f t="shared" si="27"/>
        <v>8869.9679467956794</v>
      </c>
      <c r="AZ64" s="201">
        <f t="shared" si="7"/>
        <v>8949.1488783476634</v>
      </c>
      <c r="BA64" s="201">
        <f t="shared" si="28"/>
        <v>8618.6548537992367</v>
      </c>
      <c r="BB64" s="202">
        <f t="shared" si="8"/>
        <v>10441.207396664249</v>
      </c>
      <c r="BC64" s="653" t="str">
        <f t="shared" si="9"/>
        <v>ACCEPT</v>
      </c>
      <c r="BD64" s="653" t="str">
        <f t="shared" si="10"/>
        <v>ACCEPT</v>
      </c>
      <c r="BE64" s="59"/>
      <c r="BF64" s="138">
        <v>12.3</v>
      </c>
      <c r="BG64" s="12" t="s">
        <v>349</v>
      </c>
      <c r="BH64" s="119" t="s">
        <v>63</v>
      </c>
      <c r="BI64" s="201" t="str">
        <f>IF(ISTEXT(AY64),IF('EU1 ExtraEU Trade'!BC63=0,"INTRA-EU","CHECK")," ")</f>
        <v xml:space="preserve"> </v>
      </c>
      <c r="BJ64" s="201" t="str">
        <f>IF(ISTEXT(AZ64),IF('EU1 ExtraEU Trade'!BD63=0,"INTRA-EU","CHECK")," ")</f>
        <v xml:space="preserve"> </v>
      </c>
      <c r="BK64" s="205" t="str">
        <f>IF(ISTEXT(BA64),IF('EU1 ExtraEU Trade'!BE63=0,"INTRA-EU","CHECK")," ")</f>
        <v xml:space="preserve"> </v>
      </c>
      <c r="BL64" s="206" t="str">
        <f>IF(ISTEXT(BB64),IF('EU1 ExtraEU Trade'!BF63=0,"INTRA-EU","CHECK")," ")</f>
        <v xml:space="preserve"> </v>
      </c>
    </row>
    <row r="65" spans="1:64" s="4" customFormat="1" ht="15" customHeight="1" x14ac:dyDescent="0.15">
      <c r="A65" s="840" t="s">
        <v>486</v>
      </c>
      <c r="B65" s="10" t="s">
        <v>350</v>
      </c>
      <c r="C65" s="818" t="s">
        <v>884</v>
      </c>
      <c r="D65" s="1791">
        <v>97.391999999999996</v>
      </c>
      <c r="E65" s="1791">
        <v>563414</v>
      </c>
      <c r="F65" s="1791">
        <v>103.58</v>
      </c>
      <c r="G65" s="1791">
        <v>573914</v>
      </c>
      <c r="H65" s="1791">
        <v>46.393999999999998</v>
      </c>
      <c r="I65" s="1791">
        <v>239230</v>
      </c>
      <c r="J65" s="1791">
        <v>48.390999999999998</v>
      </c>
      <c r="K65" s="1791">
        <v>248858</v>
      </c>
      <c r="L65" s="863"/>
      <c r="M65" s="863"/>
      <c r="N65" s="863"/>
      <c r="O65" s="824"/>
      <c r="P65" s="863"/>
      <c r="Q65" s="863"/>
      <c r="R65" s="863"/>
      <c r="S65" s="824"/>
      <c r="T65" s="863"/>
      <c r="U65" s="863"/>
      <c r="V65" s="863"/>
      <c r="W65" s="824"/>
      <c r="X65" s="863"/>
      <c r="Y65" s="863"/>
      <c r="Z65" s="863"/>
      <c r="AA65" s="824"/>
      <c r="AB65" s="67" t="str">
        <f t="shared" si="17"/>
        <v>12.3.1</v>
      </c>
      <c r="AC65" s="10" t="str">
        <f t="shared" si="17"/>
        <v>CASE MATERIALS</v>
      </c>
      <c r="AD65" s="818" t="s">
        <v>884</v>
      </c>
      <c r="AE65" s="1304"/>
      <c r="AF65" s="1304"/>
      <c r="AG65" s="1304"/>
      <c r="AH65" s="1304"/>
      <c r="AI65" s="1304"/>
      <c r="AJ65" s="1304"/>
      <c r="AK65" s="1304"/>
      <c r="AL65" s="1304"/>
      <c r="AM65" s="66"/>
      <c r="AN65" s="138" t="str">
        <f t="shared" si="6"/>
        <v>12.3.1</v>
      </c>
      <c r="AO65" s="10" t="str">
        <f t="shared" si="6"/>
        <v>CASE MATERIALS</v>
      </c>
      <c r="AP65" s="818" t="s">
        <v>884</v>
      </c>
      <c r="AQ65" s="821">
        <f>'JQ1 Production'!D77+'JQ2 Trade'!D65-'JQ2 Trade'!H65</f>
        <v>74.99799999999999</v>
      </c>
      <c r="AR65" s="821">
        <f>'JQ1 Production'!E77+'JQ2 Trade'!E65-'JQ2 Trade'!I65</f>
        <v>324207</v>
      </c>
      <c r="AS65" s="632"/>
      <c r="AT65" s="197"/>
      <c r="AV65" s="138" t="s">
        <v>486</v>
      </c>
      <c r="AW65" s="1049" t="s">
        <v>350</v>
      </c>
      <c r="AX65" s="114" t="s">
        <v>63</v>
      </c>
      <c r="AY65" s="201">
        <f t="shared" si="27"/>
        <v>5785.0131427632659</v>
      </c>
      <c r="AZ65" s="201">
        <f t="shared" si="7"/>
        <v>5540.7800733732383</v>
      </c>
      <c r="BA65" s="201">
        <f t="shared" si="28"/>
        <v>5156.4857524679919</v>
      </c>
      <c r="BB65" s="202">
        <f t="shared" si="8"/>
        <v>5142.6504928602426</v>
      </c>
      <c r="BC65" s="653" t="str">
        <f t="shared" si="9"/>
        <v>ACCEPT</v>
      </c>
      <c r="BD65" s="653" t="str">
        <f t="shared" si="10"/>
        <v>ACCEPT</v>
      </c>
      <c r="BE65" s="59"/>
      <c r="BF65" s="138" t="s">
        <v>486</v>
      </c>
      <c r="BG65" s="10" t="s">
        <v>350</v>
      </c>
      <c r="BH65" s="119" t="s">
        <v>63</v>
      </c>
      <c r="BI65" s="201" t="str">
        <f>IF(ISTEXT(AY65),IF('EU1 ExtraEU Trade'!BC64=0,"INTRA-EU","CHECK")," ")</f>
        <v xml:space="preserve"> </v>
      </c>
      <c r="BJ65" s="201" t="str">
        <f>IF(ISTEXT(AZ65),IF('EU1 ExtraEU Trade'!BD64=0,"INTRA-EU","CHECK")," ")</f>
        <v xml:space="preserve"> </v>
      </c>
      <c r="BK65" s="205" t="str">
        <f>IF(ISTEXT(BA65),IF('EU1 ExtraEU Trade'!BE64=0,"INTRA-EU","CHECK")," ")</f>
        <v xml:space="preserve"> </v>
      </c>
      <c r="BL65" s="206" t="str">
        <f>IF(ISTEXT(BB65),IF('EU1 ExtraEU Trade'!BF64=0,"INTRA-EU","CHECK")," ")</f>
        <v xml:space="preserve"> </v>
      </c>
    </row>
    <row r="66" spans="1:64" s="4" customFormat="1" ht="15" customHeight="1" x14ac:dyDescent="0.15">
      <c r="A66" s="840" t="s">
        <v>487</v>
      </c>
      <c r="B66" s="10" t="s">
        <v>45</v>
      </c>
      <c r="C66" s="818" t="s">
        <v>884</v>
      </c>
      <c r="D66" s="1791">
        <v>34.941000000000003</v>
      </c>
      <c r="E66" s="1791">
        <v>492964</v>
      </c>
      <c r="F66" s="1791">
        <v>37.631</v>
      </c>
      <c r="G66" s="1791">
        <v>547906</v>
      </c>
      <c r="H66" s="1791">
        <v>0.21</v>
      </c>
      <c r="I66" s="1791">
        <v>5728</v>
      </c>
      <c r="J66" s="1791">
        <v>0.105</v>
      </c>
      <c r="K66" s="1791">
        <v>8088</v>
      </c>
      <c r="L66" s="863"/>
      <c r="M66" s="863"/>
      <c r="N66" s="863"/>
      <c r="O66" s="824"/>
      <c r="P66" s="863"/>
      <c r="Q66" s="863"/>
      <c r="R66" s="863"/>
      <c r="S66" s="824"/>
      <c r="T66" s="863"/>
      <c r="U66" s="863"/>
      <c r="V66" s="863"/>
      <c r="W66" s="824"/>
      <c r="X66" s="863"/>
      <c r="Y66" s="863"/>
      <c r="Z66" s="863"/>
      <c r="AA66" s="824"/>
      <c r="AB66" s="67" t="str">
        <f t="shared" si="17"/>
        <v>12.3.2</v>
      </c>
      <c r="AC66" s="10" t="str">
        <f t="shared" si="17"/>
        <v>CARTONBOARD</v>
      </c>
      <c r="AD66" s="818" t="s">
        <v>884</v>
      </c>
      <c r="AE66" s="1304"/>
      <c r="AF66" s="1304"/>
      <c r="AG66" s="1304"/>
      <c r="AH66" s="1304"/>
      <c r="AI66" s="1304"/>
      <c r="AJ66" s="1304"/>
      <c r="AK66" s="1304"/>
      <c r="AL66" s="1304"/>
      <c r="AM66" s="66"/>
      <c r="AN66" s="138" t="str">
        <f t="shared" si="6"/>
        <v>12.3.2</v>
      </c>
      <c r="AO66" s="10" t="str">
        <f t="shared" si="6"/>
        <v>CARTONBOARD</v>
      </c>
      <c r="AP66" s="818" t="s">
        <v>884</v>
      </c>
      <c r="AQ66" s="821">
        <f>'JQ1 Production'!D78+'JQ2 Trade'!D66-'JQ2 Trade'!H66</f>
        <v>34.731000000000002</v>
      </c>
      <c r="AR66" s="821">
        <f>'JQ1 Production'!E78+'JQ2 Trade'!E66-'JQ2 Trade'!I66</f>
        <v>487236</v>
      </c>
      <c r="AS66" s="632"/>
      <c r="AT66" s="197"/>
      <c r="AV66" s="138" t="s">
        <v>487</v>
      </c>
      <c r="AW66" s="1049" t="s">
        <v>45</v>
      </c>
      <c r="AX66" s="119" t="s">
        <v>63</v>
      </c>
      <c r="AY66" s="201">
        <f t="shared" si="27"/>
        <v>14108.46856128903</v>
      </c>
      <c r="AZ66" s="201">
        <f t="shared" si="7"/>
        <v>14559.963859583853</v>
      </c>
      <c r="BA66" s="201">
        <f t="shared" si="28"/>
        <v>27276.190476190477</v>
      </c>
      <c r="BB66" s="202">
        <f t="shared" si="8"/>
        <v>77028.571428571435</v>
      </c>
      <c r="BC66" s="653" t="str">
        <f t="shared" si="9"/>
        <v>ACCEPT</v>
      </c>
      <c r="BD66" s="653" t="str">
        <f t="shared" si="10"/>
        <v>CHECK</v>
      </c>
      <c r="BE66" s="59"/>
      <c r="BF66" s="138" t="s">
        <v>487</v>
      </c>
      <c r="BG66" s="10" t="s">
        <v>45</v>
      </c>
      <c r="BH66" s="119" t="s">
        <v>63</v>
      </c>
      <c r="BI66" s="205" t="str">
        <f>IF(ISTEXT(AY66),IF('EU1 ExtraEU Trade'!BC65=0,"INTRA-EU","CHECK")," ")</f>
        <v xml:space="preserve"> </v>
      </c>
      <c r="BJ66" s="205" t="str">
        <f>IF(ISTEXT(AZ66),IF('EU1 ExtraEU Trade'!BD65=0,"INTRA-EU","CHECK")," ")</f>
        <v xml:space="preserve"> </v>
      </c>
      <c r="BK66" s="212" t="str">
        <f>IF(ISTEXT(BA66),IF('EU1 ExtraEU Trade'!BE65=0,"INTRA-EU","CHECK")," ")</f>
        <v xml:space="preserve"> </v>
      </c>
      <c r="BL66" s="213" t="str">
        <f>IF(ISTEXT(BB66),IF('EU1 ExtraEU Trade'!BF65=0,"INTRA-EU","CHECK")," ")</f>
        <v xml:space="preserve"> </v>
      </c>
    </row>
    <row r="67" spans="1:64" s="4" customFormat="1" ht="15" customHeight="1" x14ac:dyDescent="0.15">
      <c r="A67" s="840" t="s">
        <v>488</v>
      </c>
      <c r="B67" s="10" t="s">
        <v>351</v>
      </c>
      <c r="C67" s="818" t="s">
        <v>884</v>
      </c>
      <c r="D67" s="1791">
        <v>14.377000000000001</v>
      </c>
      <c r="E67" s="1791">
        <v>254577</v>
      </c>
      <c r="F67" s="1791">
        <v>18.861000000000001</v>
      </c>
      <c r="G67" s="1791">
        <v>312162</v>
      </c>
      <c r="H67" s="1791">
        <v>47.276000000000003</v>
      </c>
      <c r="I67" s="1791">
        <v>676280</v>
      </c>
      <c r="J67" s="1791">
        <v>42.55</v>
      </c>
      <c r="K67" s="1791">
        <v>805907</v>
      </c>
      <c r="L67" s="863"/>
      <c r="M67" s="863"/>
      <c r="N67" s="863"/>
      <c r="O67" s="824"/>
      <c r="P67" s="863"/>
      <c r="Q67" s="863"/>
      <c r="R67" s="863"/>
      <c r="S67" s="824"/>
      <c r="T67" s="863"/>
      <c r="U67" s="863"/>
      <c r="V67" s="863"/>
      <c r="W67" s="824"/>
      <c r="X67" s="863"/>
      <c r="Y67" s="863"/>
      <c r="Z67" s="863"/>
      <c r="AA67" s="824"/>
      <c r="AB67" s="67" t="str">
        <f t="shared" si="17"/>
        <v>12.3.3</v>
      </c>
      <c r="AC67" s="10" t="str">
        <f t="shared" si="17"/>
        <v>WRAPPING PAPERS</v>
      </c>
      <c r="AD67" s="818" t="s">
        <v>884</v>
      </c>
      <c r="AE67" s="1304"/>
      <c r="AF67" s="1304"/>
      <c r="AG67" s="1304"/>
      <c r="AH67" s="1304"/>
      <c r="AI67" s="1304"/>
      <c r="AJ67" s="1304"/>
      <c r="AK67" s="1304"/>
      <c r="AL67" s="1304"/>
      <c r="AM67" s="66"/>
      <c r="AN67" s="138" t="str">
        <f t="shared" si="6"/>
        <v>12.3.3</v>
      </c>
      <c r="AO67" s="10" t="str">
        <f t="shared" si="6"/>
        <v>WRAPPING PAPERS</v>
      </c>
      <c r="AP67" s="818" t="s">
        <v>884</v>
      </c>
      <c r="AQ67" s="821">
        <f>'JQ1 Production'!D79+'JQ2 Trade'!D67-'JQ2 Trade'!H67</f>
        <v>4.1009999999999991</v>
      </c>
      <c r="AR67" s="821">
        <f>'JQ1 Production'!E79+'JQ2 Trade'!E67-'JQ2 Trade'!I67</f>
        <v>-421666</v>
      </c>
      <c r="AS67" s="632"/>
      <c r="AT67" s="197"/>
      <c r="AV67" s="138" t="s">
        <v>488</v>
      </c>
      <c r="AW67" s="1049" t="s">
        <v>351</v>
      </c>
      <c r="AX67" s="119" t="s">
        <v>63</v>
      </c>
      <c r="AY67" s="201">
        <f t="shared" si="27"/>
        <v>17707.24073172428</v>
      </c>
      <c r="AZ67" s="201">
        <f t="shared" si="7"/>
        <v>16550.660092253856</v>
      </c>
      <c r="BA67" s="201">
        <f t="shared" si="28"/>
        <v>14304.932735426008</v>
      </c>
      <c r="BB67" s="202">
        <f t="shared" si="8"/>
        <v>18940.235017626324</v>
      </c>
      <c r="BC67" s="653" t="str">
        <f t="shared" si="9"/>
        <v>ACCEPT</v>
      </c>
      <c r="BD67" s="653" t="str">
        <f t="shared" si="10"/>
        <v>ACCEPT</v>
      </c>
      <c r="BE67" s="59"/>
      <c r="BF67" s="138" t="s">
        <v>488</v>
      </c>
      <c r="BG67" s="10" t="s">
        <v>351</v>
      </c>
      <c r="BH67" s="118" t="s">
        <v>63</v>
      </c>
      <c r="BI67" s="212" t="str">
        <f>IF(ISTEXT(AY67),IF('EU1 ExtraEU Trade'!BC66=0,"INTRA-EU","CHECK")," ")</f>
        <v xml:space="preserve"> </v>
      </c>
      <c r="BJ67" s="212" t="str">
        <f>IF(ISTEXT(AZ67),IF('EU1 ExtraEU Trade'!BD66=0,"INTRA-EU","CHECK")," ")</f>
        <v xml:space="preserve"> </v>
      </c>
      <c r="BK67" s="212" t="str">
        <f>IF(ISTEXT(BA67),IF('EU1 ExtraEU Trade'!BE66=0,"INTRA-EU","CHECK")," ")</f>
        <v xml:space="preserve"> </v>
      </c>
      <c r="BL67" s="213" t="str">
        <f>IF(ISTEXT(BB67),IF('EU1 ExtraEU Trade'!BF66=0,"INTRA-EU","CHECK")," ")</f>
        <v xml:space="preserve"> </v>
      </c>
    </row>
    <row r="68" spans="1:64" s="4" customFormat="1" ht="15" customHeight="1" x14ac:dyDescent="0.15">
      <c r="A68" s="840" t="s">
        <v>489</v>
      </c>
      <c r="B68" s="13" t="s">
        <v>352</v>
      </c>
      <c r="C68" s="818" t="s">
        <v>884</v>
      </c>
      <c r="D68" s="1791">
        <v>3.3530000000000002</v>
      </c>
      <c r="E68" s="1791">
        <v>20099</v>
      </c>
      <c r="F68" s="1791">
        <v>1.8320000000000001</v>
      </c>
      <c r="G68" s="1791">
        <v>14921</v>
      </c>
      <c r="H68" s="1791">
        <v>27.117999999999999</v>
      </c>
      <c r="I68" s="1791">
        <v>121602</v>
      </c>
      <c r="J68" s="1791">
        <v>19.273</v>
      </c>
      <c r="K68" s="1791">
        <v>89021</v>
      </c>
      <c r="L68" s="863"/>
      <c r="M68" s="863"/>
      <c r="N68" s="863"/>
      <c r="O68" s="824"/>
      <c r="P68" s="863"/>
      <c r="Q68" s="863"/>
      <c r="R68" s="863"/>
      <c r="S68" s="824"/>
      <c r="T68" s="863"/>
      <c r="U68" s="863"/>
      <c r="V68" s="863"/>
      <c r="W68" s="824"/>
      <c r="X68" s="863"/>
      <c r="Y68" s="863"/>
      <c r="Z68" s="863"/>
      <c r="AA68" s="824"/>
      <c r="AB68" s="67" t="str">
        <f t="shared" si="17"/>
        <v>12.3.4</v>
      </c>
      <c r="AC68" s="10" t="str">
        <f t="shared" si="17"/>
        <v>OTHER PAPERS MAINLY FOR PACKAGING</v>
      </c>
      <c r="AD68" s="818" t="s">
        <v>884</v>
      </c>
      <c r="AE68" s="1304"/>
      <c r="AF68" s="1304"/>
      <c r="AG68" s="1304"/>
      <c r="AH68" s="1304"/>
      <c r="AI68" s="1304"/>
      <c r="AJ68" s="1304"/>
      <c r="AK68" s="1304"/>
      <c r="AL68" s="1304"/>
      <c r="AM68" s="66"/>
      <c r="AN68" s="138" t="str">
        <f t="shared" si="6"/>
        <v>12.3.4</v>
      </c>
      <c r="AO68" s="10" t="str">
        <f t="shared" si="6"/>
        <v>OTHER PAPERS MAINLY FOR PACKAGING</v>
      </c>
      <c r="AP68" s="818" t="s">
        <v>884</v>
      </c>
      <c r="AQ68" s="821">
        <f>'JQ1 Production'!D80+'JQ2 Trade'!D68-'JQ2 Trade'!H68</f>
        <v>55.234999999999999</v>
      </c>
      <c r="AR68" s="821">
        <f>'JQ1 Production'!E80+'JQ2 Trade'!E68-'JQ2 Trade'!I68</f>
        <v>-101427</v>
      </c>
      <c r="AS68" s="632"/>
      <c r="AT68" s="197"/>
      <c r="AV68" s="138" t="s">
        <v>489</v>
      </c>
      <c r="AW68" s="1049" t="s">
        <v>352</v>
      </c>
      <c r="AX68" s="119" t="s">
        <v>63</v>
      </c>
      <c r="AY68" s="201">
        <f t="shared" si="27"/>
        <v>5994.3334327467937</v>
      </c>
      <c r="AZ68" s="201">
        <f t="shared" si="7"/>
        <v>8144.6506550218337</v>
      </c>
      <c r="BA68" s="201">
        <f t="shared" si="28"/>
        <v>4484.1802492809211</v>
      </c>
      <c r="BB68" s="202">
        <f t="shared" si="8"/>
        <v>4618.9487884605405</v>
      </c>
      <c r="BC68" s="1050" t="str">
        <f t="shared" si="9"/>
        <v>ACCEPT</v>
      </c>
      <c r="BD68" s="1047" t="str">
        <f t="shared" si="10"/>
        <v>ACCEPT</v>
      </c>
      <c r="BE68" s="59"/>
      <c r="BF68" s="138" t="s">
        <v>489</v>
      </c>
      <c r="BG68" s="10" t="s">
        <v>352</v>
      </c>
      <c r="BH68" s="119" t="s">
        <v>63</v>
      </c>
      <c r="BI68" s="205" t="str">
        <f>IF(ISTEXT(AY68),IF('EU1 ExtraEU Trade'!BC67=0,"INTRA-EU","CHECK")," ")</f>
        <v xml:space="preserve"> </v>
      </c>
      <c r="BJ68" s="205" t="str">
        <f>IF(ISTEXT(AZ68),IF('EU1 ExtraEU Trade'!BD67=0,"INTRA-EU","CHECK")," ")</f>
        <v xml:space="preserve"> </v>
      </c>
      <c r="BK68" s="205" t="str">
        <f>IF(ISTEXT(BA68),IF('EU1 ExtraEU Trade'!BE67=0,"INTRA-EU","CHECK")," ")</f>
        <v xml:space="preserve"> </v>
      </c>
      <c r="BL68" s="206" t="str">
        <f>IF(ISTEXT(BB68),IF('EU1 ExtraEU Trade'!BF67=0,"INTRA-EU","CHECK")," ")</f>
        <v xml:space="preserve"> </v>
      </c>
    </row>
    <row r="69" spans="1:64" s="4" customFormat="1" ht="15" customHeight="1" thickBot="1" x14ac:dyDescent="0.25">
      <c r="A69" s="1221">
        <v>12.4</v>
      </c>
      <c r="B69" s="1222" t="s">
        <v>490</v>
      </c>
      <c r="C69" s="1223" t="s">
        <v>884</v>
      </c>
      <c r="D69" s="1348">
        <v>2.0779999999999998</v>
      </c>
      <c r="E69" s="1790">
        <v>53963</v>
      </c>
      <c r="F69" s="1348">
        <v>1.8959999999999999</v>
      </c>
      <c r="G69" s="1790">
        <v>52165</v>
      </c>
      <c r="H69" s="1348">
        <v>2.9000000000000001E-2</v>
      </c>
      <c r="I69" s="1790">
        <v>740</v>
      </c>
      <c r="J69" s="1348">
        <v>1E-3</v>
      </c>
      <c r="K69" s="1790">
        <v>535</v>
      </c>
      <c r="L69" s="863"/>
      <c r="M69" s="863"/>
      <c r="N69" s="863"/>
      <c r="O69" s="824"/>
      <c r="P69" s="863"/>
      <c r="Q69" s="863"/>
      <c r="R69" s="863"/>
      <c r="S69" s="824"/>
      <c r="T69" s="863"/>
      <c r="U69" s="863"/>
      <c r="V69" s="863"/>
      <c r="W69" s="824"/>
      <c r="X69" s="863"/>
      <c r="Y69" s="863"/>
      <c r="Z69" s="863"/>
      <c r="AA69" s="824"/>
      <c r="AB69" s="860">
        <f t="shared" si="17"/>
        <v>12.4</v>
      </c>
      <c r="AC69" s="16" t="str">
        <f t="shared" si="17"/>
        <v>OTHER PAPER AND PAPERBOARD N.E.S. (NOT ELSEWHERE SPECIFIED)</v>
      </c>
      <c r="AD69" s="845" t="s">
        <v>884</v>
      </c>
      <c r="AE69" s="1311"/>
      <c r="AF69" s="1311"/>
      <c r="AG69" s="1311"/>
      <c r="AH69" s="1311"/>
      <c r="AI69" s="1311"/>
      <c r="AJ69" s="1311"/>
      <c r="AK69" s="1311"/>
      <c r="AL69" s="1311"/>
      <c r="AM69" s="66"/>
      <c r="AN69" s="140">
        <f t="shared" si="6"/>
        <v>12.4</v>
      </c>
      <c r="AO69" s="16" t="str">
        <f t="shared" si="6"/>
        <v>OTHER PAPER AND PAPERBOARD N.E.S. (NOT ELSEWHERE SPECIFIED)</v>
      </c>
      <c r="AP69" s="845" t="s">
        <v>884</v>
      </c>
      <c r="AQ69" s="846">
        <f>'JQ1 Production'!D81+'JQ2 Trade'!D69-'JQ2 Trade'!H69</f>
        <v>2.0489999999999999</v>
      </c>
      <c r="AR69" s="846">
        <f>'JQ1 Production'!E81+'JQ2 Trade'!E69-'JQ2 Trade'!I69</f>
        <v>53223</v>
      </c>
      <c r="AS69" s="633"/>
      <c r="AT69" s="634"/>
      <c r="AV69" s="140">
        <v>12.4</v>
      </c>
      <c r="AW69" s="1046" t="s">
        <v>490</v>
      </c>
      <c r="AX69" s="117" t="s">
        <v>63</v>
      </c>
      <c r="AY69" s="201">
        <f t="shared" si="27"/>
        <v>25968.719923002889</v>
      </c>
      <c r="AZ69" s="201">
        <f t="shared" si="7"/>
        <v>27513.185654008441</v>
      </c>
      <c r="BA69" s="201">
        <f t="shared" si="28"/>
        <v>25517.241379310344</v>
      </c>
      <c r="BB69" s="202">
        <f t="shared" si="8"/>
        <v>535000</v>
      </c>
      <c r="BC69" s="1050" t="str">
        <f t="shared" ref="BC69" si="40">IF(ISNUMBER(AY69*AZ69), IF(AY69*AZ69&gt;0, IF(AY69&gt;AZ69, IF(AY69/AZ69&gt;BD$6, "CHECK", "ACCEPT"), IF(AZ69/AY69&gt;BD$6, "CHECK", "ACCEPT")), IF(AZ69=0,IF(AY69&lt;BD$6,"ACCEPT","CHECK"),IF(AZ69&lt;BD$6,"ACCEPT","CHECK"))),"CHECK")</f>
        <v>ACCEPT</v>
      </c>
      <c r="BD69" s="1047" t="str">
        <f t="shared" ref="BD69" si="41">IF(ISNUMBER(BA69*BB69), IF(BA69*BB69&gt;0, IF(BA69&gt;BB69, IF(BA69/BB69&gt;BD$6, "CHECK", "ACCEPT"), IF(BB69/BA69&gt;BD$6, "CHECK", "ACCEPT")), IF(BB69=0,IF(BA69&lt;BD$6,"ACCEPT","CHECK"),IF(BB69&lt;BD$6,"ACCEPT","CHECK"))),"CHECK")</f>
        <v>CHECK</v>
      </c>
      <c r="BE69" s="27"/>
      <c r="BF69" s="140">
        <v>12.4</v>
      </c>
      <c r="BG69" s="16" t="s">
        <v>490</v>
      </c>
      <c r="BH69" s="117" t="s">
        <v>63</v>
      </c>
      <c r="BI69" s="208" t="str">
        <f>IF(ISTEXT(AY69),IF('EU1 ExtraEU Trade'!BC68=0,"INTRA-EU","CHECK")," ")</f>
        <v xml:space="preserve"> </v>
      </c>
      <c r="BJ69" s="208" t="str">
        <f>IF(ISTEXT(AZ69),IF('EU1 ExtraEU Trade'!BD68=0,"INTRA-EU","CHECK")," ")</f>
        <v xml:space="preserve"> </v>
      </c>
      <c r="BK69" s="208" t="str">
        <f>IF(ISTEXT(BA69),IF('EU1 ExtraEU Trade'!BE68=0,"INTRA-EU","CHECK")," ")</f>
        <v xml:space="preserve"> </v>
      </c>
      <c r="BL69" s="209" t="str">
        <f>IF(ISTEXT(BB69),IF('EU1 ExtraEU Trade'!BF68=0,"INTRA-EU","CHECK")," ")</f>
        <v xml:space="preserve"> </v>
      </c>
    </row>
    <row r="70" spans="1:64" ht="21" customHeight="1" thickTop="1" x14ac:dyDescent="0.2">
      <c r="A70" s="26"/>
      <c r="B70" s="66" t="s">
        <v>882</v>
      </c>
      <c r="C70" s="79"/>
      <c r="D70" s="847"/>
      <c r="E70" s="847"/>
      <c r="F70" s="847"/>
      <c r="G70" s="847"/>
      <c r="H70" s="847"/>
      <c r="I70" s="847"/>
      <c r="J70" s="847"/>
      <c r="K70" s="847"/>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192" t="s">
        <v>588</v>
      </c>
      <c r="C71" s="1544" t="s">
        <v>884</v>
      </c>
      <c r="D71" s="1299">
        <f>D47+D54</f>
        <v>0.51800000000000002</v>
      </c>
      <c r="E71" s="1299">
        <f>E47+E54</f>
        <v>7359</v>
      </c>
      <c r="F71" s="1299">
        <f t="shared" ref="F71:K71" si="42">F47+F54</f>
        <v>0.33900000000000002</v>
      </c>
      <c r="G71" s="1299">
        <f t="shared" si="42"/>
        <v>6947</v>
      </c>
      <c r="H71" s="1299">
        <f>H47+H54</f>
        <v>192.36199999999999</v>
      </c>
      <c r="I71" s="1299">
        <f>I47+I54</f>
        <v>776944</v>
      </c>
      <c r="J71" s="1299">
        <f t="shared" si="42"/>
        <v>198.92500000000001</v>
      </c>
      <c r="K71" s="1299">
        <f t="shared" si="42"/>
        <v>807550</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8"/>
      <c r="B72" s="849"/>
      <c r="C72" s="1543" t="s">
        <v>77</v>
      </c>
      <c r="D72" s="171">
        <f>COUNTBLANK(D11:D69)</f>
        <v>1</v>
      </c>
      <c r="E72" s="171">
        <f>COUNTBLANK(E11:E69)</f>
        <v>1</v>
      </c>
      <c r="F72" s="171">
        <f t="shared" ref="F72:K72" si="43">COUNTBLANK(F11:F69)</f>
        <v>1</v>
      </c>
      <c r="G72" s="171">
        <f t="shared" si="43"/>
        <v>1</v>
      </c>
      <c r="H72" s="171">
        <f>COUNTBLANK(H11:H69)</f>
        <v>9</v>
      </c>
      <c r="I72" s="171">
        <f>COUNTBLANK(I11:I69)</f>
        <v>9</v>
      </c>
      <c r="J72" s="171">
        <f t="shared" si="43"/>
        <v>9</v>
      </c>
      <c r="K72" s="171">
        <f t="shared" si="43"/>
        <v>9</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8"/>
      <c r="B73" s="848"/>
      <c r="C73" s="214" t="s">
        <v>82</v>
      </c>
      <c r="D73" s="171">
        <f>59-(COUNT(D11:D69)+D72)</f>
        <v>0</v>
      </c>
      <c r="E73" s="171">
        <f>59-(COUNT(E11:E69)+E72)</f>
        <v>0</v>
      </c>
      <c r="F73" s="171">
        <f t="shared" ref="F73:K73" si="44">59-(COUNT(F11:F69)+F72)</f>
        <v>0</v>
      </c>
      <c r="G73" s="171">
        <f t="shared" si="44"/>
        <v>0</v>
      </c>
      <c r="H73" s="171">
        <f>59-(COUNT(H11:H69)+H72)</f>
        <v>0</v>
      </c>
      <c r="I73" s="171">
        <f>59-(COUNT(I11:I69)+I72)</f>
        <v>0</v>
      </c>
      <c r="J73" s="171">
        <f t="shared" si="44"/>
        <v>0</v>
      </c>
      <c r="K73" s="171">
        <f t="shared" si="44"/>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8"/>
      <c r="B74" s="848"/>
      <c r="C74" s="848"/>
      <c r="D74" s="848"/>
      <c r="E74" s="848"/>
      <c r="F74" s="848"/>
      <c r="G74" s="848"/>
      <c r="H74" s="848"/>
      <c r="I74" s="848"/>
      <c r="J74" s="848"/>
      <c r="K74" s="84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8"/>
      <c r="C75" s="848"/>
      <c r="D75" s="848"/>
      <c r="E75" s="848"/>
      <c r="F75" s="848"/>
      <c r="G75" s="848"/>
      <c r="H75" s="848"/>
      <c r="I75" s="848"/>
      <c r="J75" s="848"/>
      <c r="K75" s="84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8"/>
      <c r="B76" s="848"/>
      <c r="C76" s="848"/>
      <c r="D76" s="848"/>
      <c r="E76" s="848"/>
      <c r="F76" s="848"/>
      <c r="G76" s="848"/>
      <c r="H76" s="848"/>
      <c r="I76" s="848"/>
      <c r="J76" s="848"/>
      <c r="K76" s="84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8"/>
      <c r="B77" s="848"/>
      <c r="C77" s="848"/>
      <c r="D77" s="848"/>
      <c r="E77" s="848"/>
      <c r="F77" s="848"/>
      <c r="G77" s="848"/>
      <c r="H77" s="848"/>
      <c r="I77" s="848"/>
      <c r="J77" s="848"/>
      <c r="K77" s="84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8"/>
      <c r="B78" s="848"/>
      <c r="C78" s="848"/>
      <c r="D78" s="848"/>
      <c r="E78" s="848"/>
      <c r="F78" s="848"/>
      <c r="G78" s="848"/>
      <c r="H78" s="848"/>
      <c r="I78" s="848"/>
      <c r="J78" s="848"/>
      <c r="K78" s="848"/>
      <c r="AB78" s="27"/>
      <c r="AC78" s="27"/>
      <c r="AD78" s="27"/>
      <c r="AE78" s="27"/>
      <c r="AF78" s="27"/>
      <c r="AG78" s="27"/>
      <c r="AH78" s="27"/>
      <c r="AI78" s="27"/>
      <c r="AJ78" s="27"/>
      <c r="AK78" s="27"/>
      <c r="AL78" s="27"/>
      <c r="AM78" s="27"/>
      <c r="AN78" s="27"/>
      <c r="AO78" s="27"/>
    </row>
    <row r="79" spans="1:64" ht="12.75" customHeight="1" x14ac:dyDescent="0.2">
      <c r="A79" s="848"/>
      <c r="B79" s="848"/>
      <c r="C79" s="848"/>
      <c r="D79" s="848"/>
      <c r="E79" s="848"/>
      <c r="F79" s="848"/>
      <c r="G79" s="848"/>
      <c r="H79" s="848"/>
      <c r="I79" s="848"/>
      <c r="J79" s="848"/>
      <c r="K79" s="848"/>
      <c r="AB79" s="27"/>
      <c r="AC79" s="27"/>
      <c r="AD79" s="27"/>
      <c r="AE79" s="27"/>
      <c r="AF79" s="27"/>
      <c r="AG79" s="27"/>
      <c r="AH79" s="27"/>
      <c r="AI79" s="27"/>
      <c r="AJ79" s="27"/>
      <c r="AK79" s="27"/>
      <c r="AL79" s="27"/>
      <c r="AM79" s="27"/>
      <c r="AN79" s="27"/>
      <c r="AO79" s="27"/>
    </row>
    <row r="80" spans="1:64" ht="12.75" customHeight="1" x14ac:dyDescent="0.2">
      <c r="A80" s="848"/>
      <c r="B80" s="848"/>
      <c r="C80" s="848"/>
      <c r="D80" s="848"/>
      <c r="E80" s="848"/>
      <c r="F80" s="848"/>
      <c r="G80" s="848"/>
      <c r="H80" s="848"/>
      <c r="I80" s="848"/>
      <c r="J80" s="848"/>
      <c r="K80" s="848"/>
      <c r="AB80" s="27"/>
      <c r="AC80" s="27"/>
      <c r="AD80" s="27"/>
      <c r="AE80" s="27"/>
      <c r="AF80" s="27"/>
      <c r="AG80" s="27"/>
      <c r="AH80" s="27"/>
      <c r="AI80" s="27"/>
      <c r="AJ80" s="27"/>
      <c r="AK80" s="27"/>
      <c r="AL80" s="27"/>
      <c r="AM80" s="27"/>
      <c r="AN80" s="27"/>
      <c r="AO80" s="27"/>
    </row>
    <row r="81" spans="1:41" ht="12.75" customHeight="1" x14ac:dyDescent="0.2">
      <c r="A81" s="848"/>
      <c r="B81" s="848"/>
      <c r="C81" s="848"/>
      <c r="D81" s="848"/>
      <c r="E81" s="848"/>
      <c r="F81" s="848"/>
      <c r="G81" s="848"/>
      <c r="H81" s="848"/>
      <c r="I81" s="848"/>
      <c r="J81" s="848"/>
      <c r="K81" s="848"/>
      <c r="AB81" s="27"/>
      <c r="AC81" s="27"/>
      <c r="AD81" s="27"/>
      <c r="AE81" s="27"/>
      <c r="AF81" s="27"/>
      <c r="AG81" s="27"/>
      <c r="AH81" s="27"/>
      <c r="AI81" s="27"/>
      <c r="AJ81" s="27"/>
      <c r="AK81" s="27"/>
      <c r="AL81" s="27"/>
      <c r="AM81" s="27"/>
      <c r="AN81" s="27"/>
      <c r="AO81" s="27"/>
    </row>
    <row r="82" spans="1:41" ht="12.75" customHeight="1" x14ac:dyDescent="0.2">
      <c r="A82" s="848"/>
      <c r="B82" s="848"/>
      <c r="C82" s="848"/>
      <c r="D82" s="848"/>
      <c r="E82" s="848"/>
      <c r="F82" s="848"/>
      <c r="G82" s="848"/>
      <c r="H82" s="848"/>
      <c r="I82" s="848"/>
      <c r="J82" s="848"/>
      <c r="K82" s="848"/>
      <c r="AB82" s="27"/>
      <c r="AC82" s="27"/>
      <c r="AD82" s="27"/>
      <c r="AE82" s="27"/>
      <c r="AF82" s="27"/>
      <c r="AG82" s="27"/>
      <c r="AH82" s="27"/>
      <c r="AI82" s="27"/>
      <c r="AJ82" s="27"/>
      <c r="AK82" s="27"/>
      <c r="AL82" s="27"/>
      <c r="AM82" s="27"/>
      <c r="AN82" s="27"/>
      <c r="AO82" s="27"/>
    </row>
    <row r="83" spans="1:41" ht="12.75" customHeight="1" x14ac:dyDescent="0.2">
      <c r="A83" s="848"/>
      <c r="B83" s="848"/>
      <c r="C83" s="848"/>
      <c r="D83" s="848"/>
      <c r="E83" s="848"/>
      <c r="F83" s="848"/>
      <c r="G83" s="848"/>
      <c r="H83" s="848"/>
      <c r="I83" s="848"/>
      <c r="J83" s="848"/>
      <c r="K83" s="848"/>
      <c r="AB83" s="27"/>
      <c r="AC83" s="27"/>
      <c r="AD83" s="27"/>
      <c r="AE83" s="27"/>
      <c r="AF83" s="27"/>
      <c r="AG83" s="27"/>
      <c r="AH83" s="27"/>
      <c r="AI83" s="27"/>
      <c r="AJ83" s="27"/>
      <c r="AK83" s="27"/>
      <c r="AL83" s="27"/>
      <c r="AM83" s="27"/>
      <c r="AN83" s="27"/>
      <c r="AO83" s="27"/>
    </row>
    <row r="84" spans="1:41" ht="12.75" customHeight="1" x14ac:dyDescent="0.2">
      <c r="A84" s="848"/>
      <c r="B84" s="848"/>
      <c r="C84" s="848"/>
      <c r="D84" s="848"/>
      <c r="E84" s="848"/>
      <c r="F84" s="848"/>
      <c r="G84" s="848"/>
      <c r="H84" s="848"/>
      <c r="I84" s="848"/>
      <c r="J84" s="848"/>
      <c r="K84" s="848"/>
      <c r="AB84" s="27"/>
      <c r="AC84" s="27"/>
      <c r="AD84" s="27"/>
      <c r="AE84" s="27"/>
      <c r="AF84" s="27"/>
      <c r="AG84" s="27"/>
      <c r="AH84" s="27"/>
      <c r="AI84" s="27"/>
      <c r="AJ84" s="27"/>
      <c r="AK84" s="27"/>
      <c r="AL84" s="27"/>
      <c r="AM84" s="27"/>
      <c r="AN84" s="27"/>
      <c r="AO84" s="27"/>
    </row>
    <row r="85" spans="1:41" ht="12.75" customHeight="1" x14ac:dyDescent="0.2">
      <c r="A85" s="848"/>
      <c r="B85" s="848"/>
      <c r="C85" s="848"/>
      <c r="D85" s="848"/>
      <c r="E85" s="848"/>
      <c r="F85" s="848"/>
      <c r="G85" s="848"/>
      <c r="H85" s="848"/>
      <c r="I85" s="848"/>
      <c r="J85" s="848"/>
      <c r="K85" s="848"/>
      <c r="AB85" s="27"/>
      <c r="AC85" s="27"/>
      <c r="AD85" s="27"/>
      <c r="AE85" s="27"/>
      <c r="AF85" s="27"/>
      <c r="AG85" s="27"/>
      <c r="AH85" s="27"/>
      <c r="AI85" s="27"/>
      <c r="AJ85" s="27"/>
      <c r="AK85" s="27"/>
      <c r="AL85" s="27"/>
      <c r="AM85" s="27"/>
      <c r="AN85" s="27"/>
      <c r="AO85" s="27"/>
    </row>
    <row r="86" spans="1:41" ht="12.75" customHeight="1" x14ac:dyDescent="0.2">
      <c r="A86" s="848"/>
      <c r="B86" s="848"/>
      <c r="C86" s="848"/>
      <c r="D86" s="848"/>
      <c r="E86" s="848"/>
      <c r="F86" s="848"/>
      <c r="G86" s="848"/>
      <c r="H86" s="848"/>
      <c r="I86" s="848"/>
      <c r="J86" s="848"/>
      <c r="K86" s="848"/>
      <c r="AB86" s="27"/>
      <c r="AC86" s="27"/>
      <c r="AD86" s="27"/>
      <c r="AE86" s="27"/>
      <c r="AF86" s="27"/>
      <c r="AG86" s="27"/>
      <c r="AH86" s="27"/>
      <c r="AI86" s="27"/>
      <c r="AJ86" s="27"/>
      <c r="AK86" s="27"/>
      <c r="AL86" s="27"/>
      <c r="AM86" s="27"/>
      <c r="AN86" s="27"/>
      <c r="AO86" s="27"/>
    </row>
    <row r="87" spans="1:41" ht="12.75" customHeight="1" x14ac:dyDescent="0.2">
      <c r="A87" s="848"/>
      <c r="B87" s="848"/>
      <c r="C87" s="848"/>
      <c r="D87" s="848"/>
      <c r="E87" s="848"/>
      <c r="F87" s="848"/>
      <c r="G87" s="848"/>
      <c r="H87" s="848"/>
      <c r="I87" s="848"/>
      <c r="J87" s="848"/>
      <c r="K87" s="848"/>
      <c r="AB87" s="27"/>
      <c r="AC87" s="27"/>
      <c r="AD87" s="27"/>
      <c r="AE87" s="27"/>
      <c r="AF87" s="27"/>
      <c r="AG87" s="27"/>
      <c r="AH87" s="27"/>
      <c r="AI87" s="27"/>
      <c r="AJ87" s="27"/>
      <c r="AK87" s="27"/>
      <c r="AL87" s="27"/>
      <c r="AM87" s="27"/>
      <c r="AN87" s="27"/>
      <c r="AO87" s="27"/>
    </row>
    <row r="88" spans="1:41" ht="12.75" customHeight="1" x14ac:dyDescent="0.2">
      <c r="A88" s="848"/>
      <c r="B88" s="848"/>
      <c r="C88" s="848"/>
      <c r="D88" s="848"/>
      <c r="E88" s="848"/>
      <c r="F88" s="848"/>
      <c r="G88" s="848"/>
      <c r="H88" s="848"/>
      <c r="I88" s="848"/>
      <c r="J88" s="848"/>
      <c r="K88" s="848"/>
      <c r="AB88" s="27"/>
      <c r="AC88" s="27"/>
      <c r="AD88" s="27"/>
      <c r="AE88" s="27"/>
      <c r="AF88" s="27"/>
      <c r="AG88" s="27"/>
      <c r="AH88" s="27"/>
      <c r="AI88" s="27"/>
      <c r="AJ88" s="27"/>
      <c r="AK88" s="27"/>
      <c r="AL88" s="27"/>
      <c r="AM88" s="27"/>
      <c r="AN88" s="27"/>
      <c r="AO88" s="27"/>
    </row>
    <row r="89" spans="1:41" ht="12.75" customHeight="1" x14ac:dyDescent="0.2">
      <c r="A89" s="848"/>
      <c r="B89" s="848"/>
      <c r="C89" s="848"/>
      <c r="D89" s="848"/>
      <c r="E89" s="848"/>
      <c r="F89" s="848"/>
      <c r="G89" s="848"/>
      <c r="H89" s="848"/>
      <c r="I89" s="848"/>
      <c r="J89" s="848"/>
      <c r="K89" s="848"/>
      <c r="AB89" s="27"/>
      <c r="AC89" s="27"/>
      <c r="AD89" s="27"/>
      <c r="AE89" s="27"/>
      <c r="AF89" s="27"/>
      <c r="AG89" s="27"/>
      <c r="AH89" s="27"/>
      <c r="AI89" s="27"/>
      <c r="AJ89" s="27"/>
      <c r="AK89" s="27"/>
      <c r="AL89" s="27"/>
      <c r="AM89" s="27"/>
      <c r="AN89" s="27"/>
      <c r="AO89" s="27"/>
    </row>
    <row r="90" spans="1:41" ht="12.75" customHeight="1" x14ac:dyDescent="0.2">
      <c r="A90" s="848"/>
      <c r="B90" s="848"/>
      <c r="C90" s="848"/>
      <c r="D90" s="848"/>
      <c r="E90" s="848"/>
      <c r="F90" s="848"/>
      <c r="G90" s="848"/>
      <c r="H90" s="848"/>
      <c r="I90" s="848"/>
      <c r="J90" s="848"/>
      <c r="K90" s="848"/>
      <c r="AB90" s="27"/>
      <c r="AC90" s="27"/>
      <c r="AD90" s="27"/>
      <c r="AE90" s="27"/>
      <c r="AF90" s="27"/>
      <c r="AG90" s="27"/>
      <c r="AH90" s="27"/>
      <c r="AI90" s="27"/>
      <c r="AJ90" s="27"/>
      <c r="AK90" s="27"/>
      <c r="AL90" s="27"/>
      <c r="AM90" s="27"/>
      <c r="AN90" s="27"/>
      <c r="AO90" s="27"/>
    </row>
    <row r="91" spans="1:41" ht="12.75" customHeight="1" x14ac:dyDescent="0.2">
      <c r="A91" s="848"/>
      <c r="B91" s="848"/>
      <c r="C91" s="848"/>
      <c r="D91" s="848"/>
      <c r="E91" s="848"/>
      <c r="F91" s="848"/>
      <c r="G91" s="848"/>
      <c r="H91" s="848"/>
      <c r="I91" s="848"/>
      <c r="J91" s="848"/>
      <c r="K91" s="848"/>
      <c r="AB91" s="27"/>
      <c r="AC91" s="27"/>
      <c r="AD91" s="27"/>
      <c r="AE91" s="27"/>
      <c r="AF91" s="27"/>
      <c r="AG91" s="27"/>
      <c r="AH91" s="27"/>
      <c r="AI91" s="27"/>
      <c r="AJ91" s="27"/>
      <c r="AK91" s="27"/>
      <c r="AL91" s="27"/>
      <c r="AM91" s="27"/>
      <c r="AN91" s="27"/>
      <c r="AO91" s="27"/>
    </row>
    <row r="92" spans="1:41" ht="12.75" customHeight="1" x14ac:dyDescent="0.2">
      <c r="A92" s="848"/>
      <c r="B92" s="848"/>
      <c r="C92" s="848"/>
      <c r="D92" s="848"/>
      <c r="E92" s="848"/>
      <c r="F92" s="848"/>
      <c r="G92" s="848"/>
      <c r="H92" s="848"/>
      <c r="I92" s="848"/>
      <c r="J92" s="848"/>
      <c r="K92" s="848"/>
      <c r="AB92" s="27"/>
      <c r="AC92" s="27"/>
      <c r="AD92" s="27"/>
      <c r="AE92" s="27"/>
      <c r="AF92" s="27"/>
      <c r="AG92" s="27"/>
      <c r="AH92" s="27"/>
      <c r="AI92" s="27"/>
      <c r="AJ92" s="27"/>
      <c r="AK92" s="27"/>
      <c r="AL92" s="27"/>
      <c r="AM92" s="27"/>
      <c r="AN92" s="27"/>
      <c r="AO92" s="27"/>
    </row>
    <row r="93" spans="1:41" ht="12.75" customHeight="1" x14ac:dyDescent="0.2">
      <c r="A93" s="848"/>
      <c r="B93" s="848"/>
      <c r="C93" s="848"/>
      <c r="D93" s="848"/>
      <c r="E93" s="848"/>
      <c r="F93" s="848"/>
      <c r="G93" s="848"/>
      <c r="H93" s="848"/>
      <c r="I93" s="848"/>
      <c r="J93" s="848"/>
      <c r="K93" s="848"/>
      <c r="AB93" s="27"/>
      <c r="AC93" s="27"/>
      <c r="AD93" s="27"/>
      <c r="AE93" s="27"/>
      <c r="AF93" s="27"/>
      <c r="AG93" s="27"/>
      <c r="AH93" s="27"/>
      <c r="AI93" s="27"/>
      <c r="AJ93" s="27"/>
      <c r="AK93" s="27"/>
      <c r="AL93" s="27"/>
      <c r="AM93" s="27"/>
      <c r="AN93" s="27"/>
      <c r="AO93" s="27"/>
    </row>
    <row r="94" spans="1:41" ht="12.75" customHeight="1" x14ac:dyDescent="0.2">
      <c r="A94" s="848"/>
      <c r="B94" s="848"/>
      <c r="C94" s="848"/>
      <c r="D94" s="848"/>
      <c r="E94" s="848"/>
      <c r="F94" s="848"/>
      <c r="G94" s="848"/>
      <c r="H94" s="848"/>
      <c r="I94" s="848"/>
      <c r="J94" s="848"/>
      <c r="K94" s="848"/>
      <c r="AB94" s="27"/>
      <c r="AC94" s="27"/>
      <c r="AD94" s="27"/>
      <c r="AE94" s="27"/>
      <c r="AF94" s="27"/>
      <c r="AG94" s="27"/>
      <c r="AH94" s="27"/>
      <c r="AI94" s="27"/>
      <c r="AJ94" s="27"/>
      <c r="AK94" s="27"/>
      <c r="AL94" s="27"/>
      <c r="AM94" s="27"/>
      <c r="AN94" s="27"/>
      <c r="AO94" s="27"/>
    </row>
    <row r="95" spans="1:41" ht="12.75" customHeight="1" x14ac:dyDescent="0.2">
      <c r="A95" s="848"/>
      <c r="B95" s="848"/>
      <c r="C95" s="848"/>
      <c r="D95" s="848"/>
      <c r="E95" s="848"/>
      <c r="F95" s="848"/>
      <c r="G95" s="848"/>
      <c r="H95" s="848"/>
      <c r="I95" s="848"/>
      <c r="J95" s="848"/>
      <c r="K95" s="848"/>
      <c r="AB95" s="27"/>
      <c r="AC95" s="27"/>
      <c r="AD95" s="27"/>
      <c r="AE95" s="27"/>
      <c r="AF95" s="27"/>
      <c r="AG95" s="27"/>
      <c r="AH95" s="27"/>
      <c r="AI95" s="27"/>
      <c r="AJ95" s="27"/>
      <c r="AK95" s="27"/>
      <c r="AL95" s="27"/>
      <c r="AM95" s="27"/>
      <c r="AN95" s="27"/>
      <c r="AO95" s="27"/>
    </row>
    <row r="96" spans="1:41" ht="12.75" customHeight="1" x14ac:dyDescent="0.2">
      <c r="A96" s="848"/>
      <c r="B96" s="848"/>
      <c r="C96" s="848"/>
      <c r="D96" s="848"/>
      <c r="E96" s="848"/>
      <c r="F96" s="848"/>
      <c r="G96" s="848"/>
      <c r="H96" s="848"/>
      <c r="I96" s="848"/>
      <c r="J96" s="848"/>
      <c r="K96" s="848"/>
      <c r="AB96" s="27"/>
      <c r="AC96" s="27"/>
      <c r="AD96" s="27"/>
      <c r="AE96" s="27"/>
      <c r="AF96" s="27"/>
      <c r="AG96" s="27"/>
      <c r="AH96" s="27"/>
      <c r="AI96" s="27"/>
      <c r="AJ96" s="27"/>
      <c r="AK96" s="27"/>
      <c r="AL96" s="27"/>
      <c r="AM96" s="27"/>
      <c r="AN96" s="27"/>
      <c r="AO96" s="27"/>
    </row>
    <row r="97" spans="1:64" ht="12.75" customHeight="1" x14ac:dyDescent="0.2">
      <c r="A97" s="848"/>
      <c r="B97" s="848"/>
      <c r="C97" s="848"/>
      <c r="D97" s="848"/>
      <c r="E97" s="848"/>
      <c r="F97" s="848"/>
      <c r="G97" s="848"/>
      <c r="H97" s="848"/>
      <c r="I97" s="848"/>
      <c r="J97" s="848"/>
      <c r="K97" s="848"/>
      <c r="AB97" s="27"/>
      <c r="AC97" s="27"/>
      <c r="AD97" s="27"/>
      <c r="AE97" s="27"/>
      <c r="AF97" s="27"/>
      <c r="AG97" s="27"/>
      <c r="AH97" s="27"/>
      <c r="AI97" s="27"/>
      <c r="AJ97" s="27"/>
      <c r="AK97" s="27"/>
      <c r="AL97" s="27"/>
      <c r="AM97" s="27"/>
      <c r="AN97" s="27"/>
      <c r="AO97" s="27"/>
    </row>
    <row r="98" spans="1:64" ht="12.75" customHeight="1" x14ac:dyDescent="0.2">
      <c r="A98" s="848"/>
      <c r="B98" s="848"/>
      <c r="C98" s="848"/>
      <c r="D98" s="848"/>
      <c r="E98" s="848"/>
      <c r="F98" s="848"/>
      <c r="G98" s="848"/>
      <c r="H98" s="848"/>
      <c r="I98" s="848"/>
      <c r="J98" s="848"/>
      <c r="K98" s="848"/>
      <c r="AB98" s="27"/>
      <c r="AC98" s="27"/>
      <c r="AD98" s="27"/>
      <c r="AE98" s="27"/>
      <c r="AF98" s="27"/>
      <c r="AG98" s="27"/>
      <c r="AH98" s="27"/>
      <c r="AI98" s="27"/>
      <c r="AJ98" s="27"/>
      <c r="AK98" s="27"/>
      <c r="AL98" s="27"/>
      <c r="AM98" s="27"/>
      <c r="AN98" s="27"/>
      <c r="AO98" s="27"/>
    </row>
    <row r="99" spans="1:64" ht="12.75" customHeight="1" x14ac:dyDescent="0.2">
      <c r="A99" s="848"/>
      <c r="B99" s="848"/>
      <c r="C99" s="848"/>
      <c r="D99" s="848"/>
      <c r="E99" s="848"/>
      <c r="F99" s="848"/>
      <c r="G99" s="848"/>
      <c r="H99" s="848"/>
      <c r="I99" s="848"/>
      <c r="J99" s="848"/>
      <c r="K99" s="848"/>
      <c r="AB99" s="27"/>
      <c r="AC99" s="27"/>
      <c r="AD99" s="27"/>
      <c r="AE99" s="27"/>
      <c r="AF99" s="27"/>
      <c r="AG99" s="27"/>
      <c r="AH99" s="27"/>
      <c r="AI99" s="27"/>
      <c r="AJ99" s="27"/>
      <c r="AK99" s="27"/>
      <c r="AL99" s="27"/>
      <c r="AM99" s="27"/>
      <c r="AN99" s="27"/>
      <c r="AO99" s="27"/>
    </row>
    <row r="100" spans="1:64" ht="12.75" customHeight="1" x14ac:dyDescent="0.2">
      <c r="A100" s="848"/>
      <c r="B100" s="848"/>
      <c r="C100" s="848"/>
      <c r="D100" s="848"/>
      <c r="E100" s="848"/>
      <c r="F100" s="848"/>
      <c r="G100" s="848"/>
      <c r="H100" s="848"/>
      <c r="I100" s="848"/>
      <c r="J100" s="848"/>
      <c r="K100" s="848"/>
      <c r="AB100" s="27"/>
      <c r="AC100" s="27"/>
      <c r="AD100" s="27"/>
      <c r="AE100" s="27"/>
      <c r="AF100" s="27"/>
      <c r="AG100" s="27"/>
      <c r="AH100" s="27"/>
      <c r="AI100" s="27"/>
      <c r="AJ100" s="27"/>
      <c r="AK100" s="27"/>
      <c r="AL100" s="27"/>
      <c r="AM100" s="27"/>
      <c r="AN100" s="27"/>
      <c r="AO100" s="27"/>
    </row>
    <row r="101" spans="1:64" ht="12.75" customHeight="1" x14ac:dyDescent="0.2">
      <c r="A101" s="848"/>
      <c r="B101" s="848"/>
      <c r="C101" s="848"/>
      <c r="D101" s="848"/>
      <c r="E101" s="848"/>
      <c r="F101" s="848"/>
      <c r="G101" s="848"/>
      <c r="H101" s="848"/>
      <c r="I101" s="848"/>
      <c r="J101" s="848"/>
      <c r="K101" s="848"/>
      <c r="AB101" s="27"/>
      <c r="AC101" s="27"/>
      <c r="AD101" s="27"/>
      <c r="AE101" s="27"/>
      <c r="AF101" s="27"/>
      <c r="AG101" s="27"/>
      <c r="AH101" s="27"/>
      <c r="AI101" s="27"/>
      <c r="AJ101" s="27"/>
      <c r="AK101" s="27"/>
      <c r="AL101" s="27"/>
      <c r="AM101" s="27"/>
      <c r="AN101" s="27"/>
      <c r="AO101" s="27"/>
    </row>
    <row r="102" spans="1:64" ht="12.75" customHeight="1" x14ac:dyDescent="0.2">
      <c r="A102" s="848"/>
      <c r="B102" s="848"/>
      <c r="C102" s="848"/>
      <c r="D102" s="848"/>
      <c r="E102" s="848"/>
      <c r="F102" s="848"/>
      <c r="G102" s="848"/>
      <c r="H102" s="848"/>
      <c r="I102" s="848"/>
      <c r="J102" s="848"/>
      <c r="K102" s="848"/>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66" zoomScaleNormal="66" zoomScaleSheetLayoutView="100" workbookViewId="0">
      <selection activeCell="C15" sqref="C15:F34"/>
    </sheetView>
  </sheetViews>
  <sheetFormatPr defaultColWidth="9.625" defaultRowHeight="12.75" customHeight="1" x14ac:dyDescent="0.2"/>
  <cols>
    <col min="1" max="1" width="11.25" style="851"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79"/>
      <c r="B1" s="780"/>
      <c r="C1" s="865"/>
      <c r="D1" s="865">
        <v>62</v>
      </c>
      <c r="E1" s="865">
        <v>91</v>
      </c>
      <c r="F1" s="865">
        <v>91</v>
      </c>
      <c r="G1" s="27"/>
      <c r="H1" s="27"/>
      <c r="I1" s="27"/>
      <c r="J1" s="27"/>
      <c r="K1" s="27"/>
      <c r="L1" s="27"/>
      <c r="M1" s="27"/>
      <c r="N1" s="27"/>
      <c r="P1" s="651"/>
      <c r="Q1" s="651"/>
      <c r="R1" s="651"/>
      <c r="S1" s="651"/>
      <c r="T1" s="651"/>
      <c r="U1" s="651"/>
    </row>
    <row r="2" spans="1:21" ht="17.100000000000001" customHeight="1" x14ac:dyDescent="0.2">
      <c r="A2" s="866"/>
      <c r="B2" s="867"/>
      <c r="C2" s="5"/>
      <c r="D2" s="218" t="s">
        <v>330</v>
      </c>
      <c r="E2" s="571" t="str">
        <f>Cover!G25</f>
        <v>NO</v>
      </c>
      <c r="F2" s="80" t="s">
        <v>305</v>
      </c>
      <c r="G2" s="375"/>
      <c r="H2" s="375"/>
      <c r="I2" s="375"/>
      <c r="J2" s="375"/>
      <c r="K2" s="375"/>
      <c r="L2" s="375"/>
      <c r="M2" s="3"/>
      <c r="N2" s="2"/>
      <c r="O2" s="553"/>
      <c r="S2" s="868"/>
      <c r="T2" s="141"/>
    </row>
    <row r="3" spans="1:21" ht="17.100000000000001" customHeight="1" x14ac:dyDescent="0.2">
      <c r="A3" s="869"/>
      <c r="B3" s="6"/>
      <c r="C3" s="6"/>
      <c r="D3" s="96" t="s">
        <v>310</v>
      </c>
      <c r="E3" s="91"/>
      <c r="F3" s="95">
        <f>Cover!F35</f>
        <v>0</v>
      </c>
      <c r="G3" s="375"/>
      <c r="H3" s="375"/>
      <c r="I3" s="375"/>
      <c r="J3" s="375"/>
      <c r="K3" s="375"/>
      <c r="L3" s="375"/>
      <c r="M3" s="3"/>
      <c r="N3" s="2"/>
      <c r="O3" s="556"/>
      <c r="Q3" s="1408"/>
      <c r="R3" s="1555" t="s">
        <v>987</v>
      </c>
      <c r="S3" s="1556" t="s">
        <v>988</v>
      </c>
    </row>
    <row r="4" spans="1:21" ht="17.100000000000001" customHeight="1" x14ac:dyDescent="0.2">
      <c r="A4" s="869"/>
      <c r="B4" s="6"/>
      <c r="C4" s="870"/>
      <c r="D4" s="96"/>
      <c r="E4" s="91"/>
      <c r="F4" s="95"/>
      <c r="G4" s="375"/>
      <c r="H4" s="375"/>
      <c r="I4" s="375"/>
      <c r="J4" s="375"/>
      <c r="K4" s="375"/>
      <c r="L4" s="375"/>
      <c r="M4" s="3"/>
      <c r="N4" s="2"/>
      <c r="O4" s="556"/>
    </row>
    <row r="5" spans="1:21" ht="17.100000000000001" customHeight="1" x14ac:dyDescent="0.2">
      <c r="A5" s="869"/>
      <c r="B5" s="6"/>
      <c r="C5" s="6"/>
      <c r="D5" s="96" t="s">
        <v>306</v>
      </c>
      <c r="E5" s="91"/>
      <c r="F5" s="95"/>
      <c r="G5" s="375"/>
      <c r="H5" s="375"/>
      <c r="I5" s="375"/>
      <c r="J5" s="375"/>
      <c r="K5" s="375"/>
      <c r="L5" s="375"/>
      <c r="M5" s="3"/>
      <c r="N5" s="2"/>
      <c r="O5" s="557"/>
    </row>
    <row r="6" spans="1:21" ht="17.100000000000001" customHeight="1" x14ac:dyDescent="0.2">
      <c r="A6" s="869"/>
      <c r="B6" s="1934" t="s">
        <v>496</v>
      </c>
      <c r="C6" s="1944"/>
      <c r="D6" s="1856" t="str">
        <f>Cover!F37</f>
        <v>Statistics Norway</v>
      </c>
      <c r="E6" s="1857"/>
      <c r="F6" s="1943"/>
      <c r="G6" s="375"/>
      <c r="H6" s="375"/>
      <c r="I6" s="375"/>
      <c r="J6" s="375"/>
      <c r="K6" s="375"/>
      <c r="L6" s="375"/>
      <c r="M6" s="3"/>
      <c r="N6" s="2"/>
      <c r="O6" s="557"/>
    </row>
    <row r="7" spans="1:21" ht="17.100000000000001" customHeight="1" x14ac:dyDescent="0.2">
      <c r="A7" s="869"/>
      <c r="B7" s="1945"/>
      <c r="C7" s="1944"/>
      <c r="D7" s="96"/>
      <c r="E7" s="91"/>
      <c r="F7" s="95"/>
      <c r="G7" s="375"/>
      <c r="H7" s="375"/>
      <c r="I7" s="375"/>
      <c r="J7" s="375"/>
      <c r="K7" s="375"/>
      <c r="L7" s="375"/>
      <c r="M7" s="3"/>
      <c r="N7" s="2"/>
      <c r="O7" s="557"/>
    </row>
    <row r="8" spans="1:21" ht="17.100000000000001" customHeight="1" x14ac:dyDescent="0.2">
      <c r="A8" s="869"/>
      <c r="B8" s="1946" t="s">
        <v>497</v>
      </c>
      <c r="C8" s="1947"/>
      <c r="D8" s="96" t="s">
        <v>86</v>
      </c>
      <c r="E8" s="91">
        <f>Cover!F39</f>
        <v>0</v>
      </c>
      <c r="F8" s="87">
        <f>Cover!F40</f>
        <v>0</v>
      </c>
      <c r="G8" s="375"/>
      <c r="H8" s="375"/>
      <c r="I8" s="375"/>
      <c r="J8" s="375"/>
      <c r="K8" s="375"/>
      <c r="L8" s="375"/>
      <c r="M8" s="3"/>
      <c r="N8" s="2"/>
      <c r="O8" s="557"/>
    </row>
    <row r="9" spans="1:21" ht="21" customHeight="1" x14ac:dyDescent="0.2">
      <c r="A9" s="869"/>
      <c r="B9" s="1936" t="s">
        <v>344</v>
      </c>
      <c r="C9" s="1936"/>
      <c r="D9" s="219" t="s">
        <v>309</v>
      </c>
      <c r="E9" s="91">
        <f>Cover!F41</f>
        <v>0</v>
      </c>
      <c r="F9" s="95"/>
      <c r="G9" s="375"/>
      <c r="H9" s="375"/>
      <c r="I9" s="375"/>
      <c r="J9" s="375"/>
      <c r="K9" s="375"/>
      <c r="L9" s="375"/>
      <c r="M9" s="3"/>
      <c r="N9" s="2"/>
      <c r="O9" s="557"/>
    </row>
    <row r="10" spans="1:21" ht="17.100000000000001" customHeight="1" x14ac:dyDescent="0.2">
      <c r="A10" s="869"/>
      <c r="B10" s="871"/>
      <c r="C10" s="871"/>
      <c r="D10" s="872"/>
      <c r="E10" s="873"/>
      <c r="F10" s="874"/>
      <c r="G10" s="375"/>
      <c r="H10" s="375"/>
      <c r="I10" s="375"/>
      <c r="J10" s="375"/>
      <c r="K10" s="375"/>
      <c r="L10" s="375"/>
      <c r="M10" s="3"/>
      <c r="N10" s="2"/>
      <c r="O10" s="557"/>
      <c r="Q10" s="1956" t="s">
        <v>800</v>
      </c>
    </row>
    <row r="11" spans="1:21" ht="15.75" customHeight="1" x14ac:dyDescent="0.25">
      <c r="A11" s="869"/>
      <c r="B11" s="1557" t="s">
        <v>374</v>
      </c>
      <c r="C11" s="1568"/>
      <c r="D11" s="220"/>
      <c r="E11" s="427" t="s">
        <v>295</v>
      </c>
      <c r="F11" s="875"/>
      <c r="G11" s="572" t="s">
        <v>181</v>
      </c>
      <c r="H11" s="572" t="s">
        <v>181</v>
      </c>
      <c r="I11" s="572" t="s">
        <v>181</v>
      </c>
      <c r="J11" s="572" t="s">
        <v>181</v>
      </c>
      <c r="K11" s="572" t="s">
        <v>182</v>
      </c>
      <c r="L11" s="572" t="s">
        <v>182</v>
      </c>
      <c r="M11" s="572" t="s">
        <v>182</v>
      </c>
      <c r="N11" s="572" t="s">
        <v>182</v>
      </c>
      <c r="O11" s="557"/>
      <c r="Q11" s="1956"/>
      <c r="R11" s="1950" t="s">
        <v>14</v>
      </c>
      <c r="S11" s="1951"/>
      <c r="T11" s="6"/>
    </row>
    <row r="12" spans="1:21" ht="17.100000000000001" customHeight="1" thickBot="1" x14ac:dyDescent="0.25">
      <c r="A12" s="876"/>
      <c r="B12" s="1567" t="s">
        <v>373</v>
      </c>
      <c r="C12" s="1559"/>
      <c r="D12" s="1558"/>
      <c r="E12" s="6"/>
      <c r="F12" s="877"/>
      <c r="G12" s="554"/>
      <c r="H12" s="377"/>
      <c r="I12" s="377"/>
      <c r="J12" s="377"/>
      <c r="K12" s="375"/>
      <c r="L12" s="375"/>
      <c r="M12" s="3"/>
      <c r="N12" s="2"/>
      <c r="O12" s="557"/>
    </row>
    <row r="13" spans="1:21" s="880" customFormat="1" ht="17.45" customHeight="1" x14ac:dyDescent="0.25">
      <c r="A13" s="878" t="s">
        <v>311</v>
      </c>
      <c r="B13" s="878" t="s">
        <v>311</v>
      </c>
      <c r="C13" s="1952" t="s">
        <v>12</v>
      </c>
      <c r="D13" s="1953"/>
      <c r="E13" s="1952" t="s">
        <v>13</v>
      </c>
      <c r="F13" s="1954"/>
      <c r="G13" s="1957" t="s">
        <v>56</v>
      </c>
      <c r="H13" s="1958"/>
      <c r="I13" s="1959" t="s">
        <v>57</v>
      </c>
      <c r="J13" s="1960"/>
      <c r="K13" s="1959" t="s">
        <v>56</v>
      </c>
      <c r="L13" s="1960"/>
      <c r="M13" s="1959" t="s">
        <v>57</v>
      </c>
      <c r="N13" s="1960"/>
      <c r="O13" s="879"/>
      <c r="P13" s="149" t="s">
        <v>311</v>
      </c>
      <c r="Q13" s="150" t="str">
        <f>B13</f>
        <v>Product</v>
      </c>
      <c r="R13" s="1948" t="str">
        <f>C13</f>
        <v>I M P O R T  V A L U E</v>
      </c>
      <c r="S13" s="1955"/>
      <c r="T13" s="1948" t="str">
        <f>E13</f>
        <v xml:space="preserve">E X P O R T  V A L U E </v>
      </c>
      <c r="U13" s="1949"/>
    </row>
    <row r="14" spans="1:21" s="848" customFormat="1" ht="20.25" customHeight="1" x14ac:dyDescent="0.2">
      <c r="A14" s="881" t="s">
        <v>323</v>
      </c>
      <c r="B14" s="881" t="s">
        <v>295</v>
      </c>
      <c r="C14" s="882">
        <f>D14-1</f>
        <v>2019</v>
      </c>
      <c r="D14" s="882">
        <f>Cover!G27</f>
        <v>2020</v>
      </c>
      <c r="E14" s="882">
        <f>C14</f>
        <v>2019</v>
      </c>
      <c r="F14" s="883">
        <f>D14</f>
        <v>2020</v>
      </c>
      <c r="G14" s="1560">
        <f>C14</f>
        <v>2019</v>
      </c>
      <c r="H14" s="1561">
        <f>D14</f>
        <v>2020</v>
      </c>
      <c r="I14" s="1560">
        <f>C14</f>
        <v>2019</v>
      </c>
      <c r="J14" s="1561">
        <f>D14</f>
        <v>2020</v>
      </c>
      <c r="K14" s="1560">
        <f>C14</f>
        <v>2019</v>
      </c>
      <c r="L14" s="1561">
        <f>D14</f>
        <v>2020</v>
      </c>
      <c r="M14" s="1560">
        <f>C14</f>
        <v>2019</v>
      </c>
      <c r="N14" s="1561">
        <f>D14</f>
        <v>2020</v>
      </c>
      <c r="O14" s="847"/>
      <c r="P14" s="1" t="s">
        <v>302</v>
      </c>
      <c r="Q14" s="884"/>
      <c r="R14" s="35">
        <f>C14</f>
        <v>2019</v>
      </c>
      <c r="S14" s="35">
        <f>D14</f>
        <v>2020</v>
      </c>
      <c r="T14" s="35">
        <f>E14</f>
        <v>2019</v>
      </c>
      <c r="U14" s="151">
        <f>F14</f>
        <v>2020</v>
      </c>
    </row>
    <row r="15" spans="1:21" s="848" customFormat="1" ht="21.75" customHeight="1" x14ac:dyDescent="0.2">
      <c r="A15" s="1224">
        <v>13</v>
      </c>
      <c r="B15" s="1264" t="s">
        <v>498</v>
      </c>
      <c r="C15" s="1291">
        <f>SUM(C16,C20:C25)</f>
        <v>19778995</v>
      </c>
      <c r="D15" s="1291">
        <f t="shared" ref="D15:F15" si="0">SUM(D16,D20:D25)</f>
        <v>17323011</v>
      </c>
      <c r="E15" s="1291">
        <f t="shared" si="0"/>
        <v>1950984</v>
      </c>
      <c r="F15" s="1291">
        <f t="shared" si="0"/>
        <v>2111316</v>
      </c>
      <c r="G15" s="575"/>
      <c r="H15" s="575"/>
      <c r="I15" s="575"/>
      <c r="J15" s="575"/>
      <c r="K15" s="575"/>
      <c r="L15" s="575"/>
      <c r="M15" s="575"/>
      <c r="N15" s="1564"/>
      <c r="O15" s="847"/>
      <c r="P15" s="886">
        <f t="shared" ref="P15:Q34" si="1">A15</f>
        <v>13</v>
      </c>
      <c r="Q15" s="1271" t="str">
        <f t="shared" si="1"/>
        <v>SECONDARY WOOD PRODUCTS</v>
      </c>
      <c r="R15" s="1312" t="str">
        <f>IF(C15&lt;(C16+C20+C21+C22+C23+C24+C25),"Error","OK")</f>
        <v>OK</v>
      </c>
      <c r="S15" s="1312" t="str">
        <f t="shared" ref="S15:U15" si="2">IF(D15&lt;(D16+D20+D21+D22+D23+D24+D25),"Error","OK")</f>
        <v>OK</v>
      </c>
      <c r="T15" s="1312" t="str">
        <f t="shared" si="2"/>
        <v>OK</v>
      </c>
      <c r="U15" s="1566" t="str">
        <f t="shared" si="2"/>
        <v>OK</v>
      </c>
    </row>
    <row r="16" spans="1:21" s="4" customFormat="1" ht="21.75" customHeight="1" x14ac:dyDescent="0.15">
      <c r="A16" s="887">
        <v>13.1</v>
      </c>
      <c r="B16" s="888" t="s">
        <v>499</v>
      </c>
      <c r="C16" s="1793">
        <v>1028617</v>
      </c>
      <c r="D16" s="1793">
        <v>1041768</v>
      </c>
      <c r="E16" s="1793">
        <v>119578</v>
      </c>
      <c r="F16" s="1793">
        <v>127380</v>
      </c>
      <c r="G16" s="889"/>
      <c r="H16" s="890"/>
      <c r="I16" s="890"/>
      <c r="J16" s="890"/>
      <c r="K16" s="890"/>
      <c r="L16" s="890"/>
      <c r="M16" s="890"/>
      <c r="N16" s="890"/>
      <c r="O16" s="646"/>
      <c r="P16" s="891">
        <f t="shared" si="1"/>
        <v>13.1</v>
      </c>
      <c r="Q16" s="9" t="str">
        <f t="shared" si="1"/>
        <v>FURTHER PROCESSED SAWNWOOD</v>
      </c>
      <c r="R16" s="1313" t="str">
        <f>IF(C16&lt;(C17+C18),"Error","OK")</f>
        <v>OK</v>
      </c>
      <c r="S16" s="1313" t="str">
        <f t="shared" ref="S16:U16" si="3">IF(D16&lt;(D17+D18),"Error","OK")</f>
        <v>OK</v>
      </c>
      <c r="T16" s="1313" t="str">
        <f t="shared" si="3"/>
        <v>OK</v>
      </c>
      <c r="U16" s="1313" t="str">
        <f t="shared" si="3"/>
        <v>OK</v>
      </c>
    </row>
    <row r="17" spans="1:21" s="4" customFormat="1" ht="21.75" customHeight="1" x14ac:dyDescent="0.15">
      <c r="A17" s="887" t="s">
        <v>500</v>
      </c>
      <c r="B17" s="892" t="s">
        <v>298</v>
      </c>
      <c r="C17" s="1793">
        <v>815908</v>
      </c>
      <c r="D17" s="1793">
        <v>867433</v>
      </c>
      <c r="E17" s="1793">
        <v>110405</v>
      </c>
      <c r="F17" s="1793">
        <v>122458</v>
      </c>
      <c r="G17" s="383"/>
      <c r="H17" s="574"/>
      <c r="I17" s="574"/>
      <c r="J17" s="574"/>
      <c r="K17" s="574"/>
      <c r="L17" s="574"/>
      <c r="M17" s="574"/>
      <c r="N17" s="574"/>
      <c r="O17" s="646"/>
      <c r="P17" s="891" t="str">
        <f t="shared" si="1"/>
        <v>13.1.C</v>
      </c>
      <c r="Q17" s="893" t="str">
        <f t="shared" si="1"/>
        <v>Coniferous</v>
      </c>
      <c r="R17" s="1314" t="s">
        <v>295</v>
      </c>
      <c r="S17" s="1314" t="s">
        <v>295</v>
      </c>
      <c r="T17" s="1314" t="s">
        <v>295</v>
      </c>
      <c r="U17" s="1314" t="s">
        <v>295</v>
      </c>
    </row>
    <row r="18" spans="1:21" s="4" customFormat="1" ht="21.75" customHeight="1" x14ac:dyDescent="0.15">
      <c r="A18" s="887" t="s">
        <v>501</v>
      </c>
      <c r="B18" s="892" t="s">
        <v>6</v>
      </c>
      <c r="C18" s="1793">
        <v>212709</v>
      </c>
      <c r="D18" s="1793">
        <v>174334</v>
      </c>
      <c r="E18" s="1793">
        <v>9173</v>
      </c>
      <c r="F18" s="1793">
        <v>4922</v>
      </c>
      <c r="G18" s="383"/>
      <c r="H18" s="574"/>
      <c r="I18" s="574"/>
      <c r="J18" s="574"/>
      <c r="K18" s="574"/>
      <c r="L18" s="574"/>
      <c r="M18" s="574"/>
      <c r="N18" s="574"/>
      <c r="O18" s="646"/>
      <c r="P18" s="891" t="str">
        <f t="shared" si="1"/>
        <v>13.1.NC</v>
      </c>
      <c r="Q18" s="893" t="str">
        <f t="shared" si="1"/>
        <v>Non-coniferous</v>
      </c>
      <c r="R18" s="1314" t="s">
        <v>295</v>
      </c>
      <c r="S18" s="1314" t="s">
        <v>295</v>
      </c>
      <c r="T18" s="1314" t="s">
        <v>295</v>
      </c>
      <c r="U18" s="1314" t="s">
        <v>295</v>
      </c>
    </row>
    <row r="19" spans="1:21" s="4" customFormat="1" ht="21.75" customHeight="1" x14ac:dyDescent="0.15">
      <c r="A19" s="895" t="s">
        <v>502</v>
      </c>
      <c r="B19" s="896" t="s">
        <v>362</v>
      </c>
      <c r="C19" s="1793">
        <v>5855</v>
      </c>
      <c r="D19" s="1793">
        <v>4963</v>
      </c>
      <c r="E19" s="1793">
        <v>717</v>
      </c>
      <c r="F19" s="1793">
        <v>398</v>
      </c>
      <c r="G19" s="383"/>
      <c r="H19" s="574"/>
      <c r="I19" s="574"/>
      <c r="J19" s="574"/>
      <c r="K19" s="574"/>
      <c r="L19" s="574"/>
      <c r="M19" s="574"/>
      <c r="N19" s="574"/>
      <c r="O19" s="646"/>
      <c r="P19" s="891" t="str">
        <f t="shared" si="1"/>
        <v>13.1.NC.T</v>
      </c>
      <c r="Q19" s="13" t="str">
        <f t="shared" si="1"/>
        <v>of which: Tropical</v>
      </c>
      <c r="R19" s="1315" t="str">
        <f>IF(C19&gt;C18,"Error","OK")</f>
        <v>OK</v>
      </c>
      <c r="S19" s="1315" t="str">
        <f t="shared" ref="S19:U19" si="4">IF(D19&gt;D18,"Error","OK")</f>
        <v>OK</v>
      </c>
      <c r="T19" s="1315" t="str">
        <f t="shared" si="4"/>
        <v>OK</v>
      </c>
      <c r="U19" s="1315" t="str">
        <f t="shared" si="4"/>
        <v>OK</v>
      </c>
    </row>
    <row r="20" spans="1:21" s="4" customFormat="1" ht="21.75" customHeight="1" x14ac:dyDescent="0.15">
      <c r="A20" s="887">
        <v>13.2</v>
      </c>
      <c r="B20" s="898" t="s">
        <v>503</v>
      </c>
      <c r="C20" s="1793">
        <v>557984</v>
      </c>
      <c r="D20" s="1793">
        <v>590105</v>
      </c>
      <c r="E20" s="1793">
        <v>245708</v>
      </c>
      <c r="F20" s="1793">
        <v>288047</v>
      </c>
      <c r="G20" s="383"/>
      <c r="H20" s="574"/>
      <c r="I20" s="574"/>
      <c r="J20" s="574"/>
      <c r="K20" s="574"/>
      <c r="L20" s="574"/>
      <c r="M20" s="574"/>
      <c r="N20" s="574"/>
      <c r="O20" s="646"/>
      <c r="P20" s="891">
        <f t="shared" si="1"/>
        <v>13.2</v>
      </c>
      <c r="Q20" s="25" t="str">
        <f t="shared" si="1"/>
        <v>WOODEN WRAPPING AND PACKAGING MATERIAL</v>
      </c>
      <c r="R20" s="1316"/>
      <c r="S20" s="1316"/>
      <c r="T20" s="1316"/>
      <c r="U20" s="1316"/>
    </row>
    <row r="21" spans="1:21" s="4" customFormat="1" ht="21.75" customHeight="1" x14ac:dyDescent="0.15">
      <c r="A21" s="895">
        <v>13.3</v>
      </c>
      <c r="B21" s="34" t="s">
        <v>504</v>
      </c>
      <c r="C21" s="1793">
        <v>250035</v>
      </c>
      <c r="D21" s="1793">
        <v>278570</v>
      </c>
      <c r="E21" s="1793">
        <v>5513</v>
      </c>
      <c r="F21" s="1793">
        <v>6653</v>
      </c>
      <c r="G21" s="383"/>
      <c r="H21" s="574"/>
      <c r="I21" s="574"/>
      <c r="J21" s="574"/>
      <c r="K21" s="574"/>
      <c r="L21" s="574"/>
      <c r="M21" s="574"/>
      <c r="N21" s="574"/>
      <c r="O21" s="646"/>
      <c r="P21" s="891">
        <f t="shared" si="1"/>
        <v>13.3</v>
      </c>
      <c r="Q21" s="25" t="str">
        <f t="shared" si="1"/>
        <v>WOOD PRODUCTS FOR DOMESTIC/DECORATIVE USE</v>
      </c>
      <c r="R21" s="1316"/>
      <c r="S21" s="1316"/>
      <c r="T21" s="1316"/>
      <c r="U21" s="1316"/>
    </row>
    <row r="22" spans="1:21" s="4" customFormat="1" ht="21.75" customHeight="1" x14ac:dyDescent="0.15">
      <c r="A22" s="887">
        <v>13.4</v>
      </c>
      <c r="B22" s="898" t="s">
        <v>505</v>
      </c>
      <c r="C22" s="1793">
        <v>7221526</v>
      </c>
      <c r="D22" s="1793">
        <v>4396294</v>
      </c>
      <c r="E22" s="1793">
        <v>370574</v>
      </c>
      <c r="F22" s="1793">
        <v>346238</v>
      </c>
      <c r="G22" s="383"/>
      <c r="H22" s="574"/>
      <c r="I22" s="574"/>
      <c r="J22" s="574"/>
      <c r="K22" s="574"/>
      <c r="L22" s="574"/>
      <c r="M22" s="574"/>
      <c r="N22" s="574"/>
      <c r="O22" s="646"/>
      <c r="P22" s="891">
        <f t="shared" si="1"/>
        <v>13.4</v>
      </c>
      <c r="Q22" s="25" t="str">
        <f t="shared" si="1"/>
        <v>BUILDER’S JOINERY AND CARPENTRY OF WOOD</v>
      </c>
      <c r="R22" s="1316"/>
      <c r="S22" s="1316"/>
      <c r="T22" s="1316"/>
      <c r="U22" s="1316"/>
    </row>
    <row r="23" spans="1:21" s="4" customFormat="1" ht="21.75" customHeight="1" x14ac:dyDescent="0.15">
      <c r="A23" s="887">
        <v>13.5</v>
      </c>
      <c r="B23" s="899" t="s">
        <v>506</v>
      </c>
      <c r="C23" s="1793">
        <v>7533227</v>
      </c>
      <c r="D23" s="1793">
        <v>8130332</v>
      </c>
      <c r="E23" s="1793">
        <v>1093624</v>
      </c>
      <c r="F23" s="1793">
        <v>1157658</v>
      </c>
      <c r="G23" s="383"/>
      <c r="H23" s="574"/>
      <c r="I23" s="574"/>
      <c r="J23" s="574"/>
      <c r="K23" s="574"/>
      <c r="L23" s="574"/>
      <c r="M23" s="574"/>
      <c r="N23" s="574"/>
      <c r="O23" s="646"/>
      <c r="P23" s="891">
        <f t="shared" si="1"/>
        <v>13.5</v>
      </c>
      <c r="Q23" s="25" t="str">
        <f t="shared" si="1"/>
        <v>WOODEN FURNITURE</v>
      </c>
      <c r="R23" s="1316"/>
      <c r="S23" s="1316"/>
      <c r="T23" s="1316"/>
      <c r="U23" s="1316"/>
    </row>
    <row r="24" spans="1:21" s="4" customFormat="1" ht="21.75" customHeight="1" x14ac:dyDescent="0.15">
      <c r="A24" s="887">
        <v>13.6</v>
      </c>
      <c r="B24" s="900" t="s">
        <v>507</v>
      </c>
      <c r="C24" s="1793">
        <v>2928883</v>
      </c>
      <c r="D24" s="1793">
        <v>2416143</v>
      </c>
      <c r="E24" s="1793">
        <v>59016</v>
      </c>
      <c r="F24" s="1793">
        <v>125312</v>
      </c>
      <c r="G24" s="383"/>
      <c r="H24" s="574"/>
      <c r="I24" s="574"/>
      <c r="J24" s="574"/>
      <c r="K24" s="574"/>
      <c r="L24" s="574"/>
      <c r="M24" s="574"/>
      <c r="N24" s="574"/>
      <c r="O24" s="646"/>
      <c r="P24" s="891">
        <f t="shared" si="1"/>
        <v>13.6</v>
      </c>
      <c r="Q24" s="25" t="str">
        <f t="shared" si="1"/>
        <v>PREFABRICATED BUILDINGS OF WOOD</v>
      </c>
      <c r="R24" s="1316"/>
      <c r="S24" s="1316"/>
      <c r="T24" s="1316"/>
      <c r="U24" s="1316"/>
    </row>
    <row r="25" spans="1:21" s="4" customFormat="1" ht="21.75" customHeight="1" x14ac:dyDescent="0.15">
      <c r="A25" s="895">
        <v>13.7</v>
      </c>
      <c r="B25" s="901" t="s">
        <v>508</v>
      </c>
      <c r="C25" s="1794">
        <v>258723</v>
      </c>
      <c r="D25" s="1794">
        <v>469799</v>
      </c>
      <c r="E25" s="1794">
        <v>56971</v>
      </c>
      <c r="F25" s="1794">
        <v>60028</v>
      </c>
      <c r="G25" s="383"/>
      <c r="H25" s="574"/>
      <c r="I25" s="574"/>
      <c r="J25" s="574"/>
      <c r="K25" s="574"/>
      <c r="L25" s="574"/>
      <c r="M25" s="574"/>
      <c r="N25" s="574"/>
      <c r="O25" s="646"/>
      <c r="P25" s="891">
        <f>A25</f>
        <v>13.7</v>
      </c>
      <c r="Q25" s="25" t="str">
        <f>B25</f>
        <v>OTHER MANUFACTURED WOOD PRODUCTS</v>
      </c>
      <c r="R25" s="1316"/>
      <c r="S25" s="1316"/>
      <c r="T25" s="1316"/>
      <c r="U25" s="1316"/>
    </row>
    <row r="26" spans="1:21" s="4" customFormat="1" ht="21.75" customHeight="1" x14ac:dyDescent="0.15">
      <c r="A26" s="1225">
        <v>14</v>
      </c>
      <c r="B26" s="1264" t="s">
        <v>509</v>
      </c>
      <c r="C26" s="1291">
        <f>SUM(C27:C31)</f>
        <v>4807152</v>
      </c>
      <c r="D26" s="1291">
        <f t="shared" ref="D26:F26" si="5">SUM(D27:D31)</f>
        <v>5295301</v>
      </c>
      <c r="E26" s="1291">
        <f t="shared" si="5"/>
        <v>608205</v>
      </c>
      <c r="F26" s="1291">
        <f t="shared" si="5"/>
        <v>665159</v>
      </c>
      <c r="G26" s="575"/>
      <c r="H26" s="575"/>
      <c r="I26" s="575"/>
      <c r="J26" s="575"/>
      <c r="K26" s="575"/>
      <c r="L26" s="575"/>
      <c r="M26" s="575"/>
      <c r="N26" s="1565"/>
      <c r="O26" s="646"/>
      <c r="P26" s="885">
        <f t="shared" si="1"/>
        <v>14</v>
      </c>
      <c r="Q26" s="1271" t="str">
        <f t="shared" si="1"/>
        <v>SECONDARY PAPER PRODUCTS</v>
      </c>
      <c r="R26" s="1312" t="str">
        <f>IF(C26&lt;(C27+C28+C29+C30+C31),"Error","OK")</f>
        <v>OK</v>
      </c>
      <c r="S26" s="1312" t="str">
        <f t="shared" ref="S26:U26" si="6">IF(D26&lt;(D27+D28+D29+D30+D31),"Error","OK")</f>
        <v>OK</v>
      </c>
      <c r="T26" s="1312" t="str">
        <f t="shared" si="6"/>
        <v>OK</v>
      </c>
      <c r="U26" s="1312" t="str">
        <f t="shared" si="6"/>
        <v>OK</v>
      </c>
    </row>
    <row r="27" spans="1:21" s="4" customFormat="1" ht="21.75" customHeight="1" x14ac:dyDescent="0.15">
      <c r="A27" s="887">
        <v>14.1</v>
      </c>
      <c r="B27" s="902" t="s">
        <v>510</v>
      </c>
      <c r="C27" s="1793">
        <v>66407</v>
      </c>
      <c r="D27" s="1793">
        <v>67962</v>
      </c>
      <c r="E27" s="1793">
        <v>251</v>
      </c>
      <c r="F27" s="1793">
        <v>160</v>
      </c>
      <c r="G27" s="383"/>
      <c r="H27" s="574"/>
      <c r="I27" s="574"/>
      <c r="J27" s="574"/>
      <c r="K27" s="574"/>
      <c r="L27" s="574"/>
      <c r="M27" s="574"/>
      <c r="N27" s="574"/>
      <c r="O27" s="646"/>
      <c r="P27" s="891">
        <f t="shared" si="1"/>
        <v>14.1</v>
      </c>
      <c r="Q27" s="9" t="str">
        <f t="shared" si="1"/>
        <v>COMPOSITE PAPER AND PAPERBOARD</v>
      </c>
      <c r="R27" s="1316"/>
      <c r="S27" s="1316"/>
      <c r="T27" s="1316"/>
      <c r="U27" s="1316"/>
    </row>
    <row r="28" spans="1:21" s="4" customFormat="1" ht="21.75" customHeight="1" x14ac:dyDescent="0.15">
      <c r="A28" s="887">
        <v>14.2</v>
      </c>
      <c r="B28" s="903" t="s">
        <v>511</v>
      </c>
      <c r="C28" s="1793">
        <v>347574</v>
      </c>
      <c r="D28" s="1793">
        <v>407659</v>
      </c>
      <c r="E28" s="1793">
        <v>5704</v>
      </c>
      <c r="F28" s="1793">
        <v>7214</v>
      </c>
      <c r="G28" s="383"/>
      <c r="H28" s="574"/>
      <c r="I28" s="574"/>
      <c r="J28" s="574"/>
      <c r="K28" s="574"/>
      <c r="L28" s="574"/>
      <c r="M28" s="574"/>
      <c r="N28" s="574"/>
      <c r="O28" s="646"/>
      <c r="P28" s="891">
        <f t="shared" si="1"/>
        <v>14.2</v>
      </c>
      <c r="Q28" s="9" t="str">
        <f t="shared" si="1"/>
        <v>SPECIAL COATED PAPER AND PULP PRODUCTS</v>
      </c>
      <c r="R28" s="1316"/>
      <c r="S28" s="1316"/>
      <c r="T28" s="1316"/>
      <c r="U28" s="1316"/>
    </row>
    <row r="29" spans="1:21" s="4" customFormat="1" ht="21.75" customHeight="1" x14ac:dyDescent="0.15">
      <c r="A29" s="887">
        <v>14.3</v>
      </c>
      <c r="B29" s="903" t="s">
        <v>512</v>
      </c>
      <c r="C29" s="1793">
        <v>2147802</v>
      </c>
      <c r="D29" s="1793">
        <v>2380040</v>
      </c>
      <c r="E29" s="1793">
        <v>296164</v>
      </c>
      <c r="F29" s="1793">
        <v>317505</v>
      </c>
      <c r="G29" s="383"/>
      <c r="H29" s="574"/>
      <c r="I29" s="574"/>
      <c r="J29" s="574"/>
      <c r="K29" s="574"/>
      <c r="L29" s="574"/>
      <c r="M29" s="574"/>
      <c r="N29" s="574"/>
      <c r="O29" s="646"/>
      <c r="P29" s="891">
        <f t="shared" si="1"/>
        <v>14.3</v>
      </c>
      <c r="Q29" s="9" t="str">
        <f t="shared" si="1"/>
        <v>HOUSEHOLD AND SANITARY PAPER, READY FOR USE</v>
      </c>
      <c r="R29" s="1316"/>
      <c r="S29" s="1316"/>
      <c r="T29" s="1316"/>
      <c r="U29" s="1316"/>
    </row>
    <row r="30" spans="1:21" s="4" customFormat="1" ht="21.75" customHeight="1" x14ac:dyDescent="0.15">
      <c r="A30" s="887">
        <v>14.4</v>
      </c>
      <c r="B30" s="902" t="s">
        <v>513</v>
      </c>
      <c r="C30" s="1793">
        <v>1511790</v>
      </c>
      <c r="D30" s="1793">
        <v>1643247</v>
      </c>
      <c r="E30" s="1793">
        <v>245129</v>
      </c>
      <c r="F30" s="1793">
        <v>278784</v>
      </c>
      <c r="G30" s="383"/>
      <c r="H30" s="574"/>
      <c r="I30" s="574"/>
      <c r="J30" s="574"/>
      <c r="K30" s="574"/>
      <c r="L30" s="574"/>
      <c r="M30" s="574"/>
      <c r="N30" s="574"/>
      <c r="O30" s="646"/>
      <c r="P30" s="891">
        <f t="shared" si="1"/>
        <v>14.4</v>
      </c>
      <c r="Q30" s="15" t="str">
        <f t="shared" si="1"/>
        <v>PACKAGING CARTONS, BOXES ETC.</v>
      </c>
      <c r="R30" s="1317"/>
      <c r="S30" s="1317"/>
      <c r="T30" s="1317"/>
      <c r="U30" s="1317"/>
    </row>
    <row r="31" spans="1:21" s="4" customFormat="1" ht="21.75" customHeight="1" x14ac:dyDescent="0.15">
      <c r="A31" s="904">
        <v>14.5</v>
      </c>
      <c r="B31" s="905" t="s">
        <v>514</v>
      </c>
      <c r="C31" s="1793">
        <v>733579</v>
      </c>
      <c r="D31" s="1793">
        <v>796393</v>
      </c>
      <c r="E31" s="1793">
        <v>60957</v>
      </c>
      <c r="F31" s="1793">
        <v>61496</v>
      </c>
      <c r="G31" s="383"/>
      <c r="H31" s="574"/>
      <c r="I31" s="574"/>
      <c r="J31" s="574"/>
      <c r="K31" s="574"/>
      <c r="L31" s="574"/>
      <c r="M31" s="574"/>
      <c r="N31" s="574"/>
      <c r="O31" s="646"/>
      <c r="P31" s="891">
        <f t="shared" si="1"/>
        <v>14.5</v>
      </c>
      <c r="Q31" s="77" t="str">
        <f t="shared" si="1"/>
        <v>OTHER ARTICLES OF PAPER AND PAPERBOARD, READY FOR USE</v>
      </c>
      <c r="R31" s="1316" t="str">
        <f>IF((C32+C33+C34)&gt;C31,"Sum error","OK")</f>
        <v>OK</v>
      </c>
      <c r="S31" s="1316" t="str">
        <f t="shared" ref="S31:U31" si="7">IF((D32+D33+D34)&gt;D31,"Sum error","OK")</f>
        <v>OK</v>
      </c>
      <c r="T31" s="1316" t="str">
        <f t="shared" si="7"/>
        <v>OK</v>
      </c>
      <c r="U31" s="1316" t="str">
        <f t="shared" si="7"/>
        <v>OK</v>
      </c>
    </row>
    <row r="32" spans="1:21" s="4" customFormat="1" ht="21.75" customHeight="1" x14ac:dyDescent="0.15">
      <c r="A32" s="887" t="s">
        <v>515</v>
      </c>
      <c r="B32" s="906" t="s">
        <v>516</v>
      </c>
      <c r="C32" s="1793">
        <v>137652</v>
      </c>
      <c r="D32" s="1793">
        <v>146623</v>
      </c>
      <c r="E32" s="1793">
        <v>8260</v>
      </c>
      <c r="F32" s="1793">
        <v>7416</v>
      </c>
      <c r="G32" s="383"/>
      <c r="H32" s="574"/>
      <c r="I32" s="574"/>
      <c r="J32" s="574"/>
      <c r="K32" s="574"/>
      <c r="L32" s="574"/>
      <c r="M32" s="574"/>
      <c r="N32" s="574"/>
      <c r="O32" s="646"/>
      <c r="P32" s="891" t="str">
        <f t="shared" si="1"/>
        <v>14.5.1</v>
      </c>
      <c r="Q32" s="12" t="str">
        <f t="shared" si="1"/>
        <v>of which: PRINTING AND WRITING PAPER, READY FOR USE</v>
      </c>
      <c r="R32" s="1316"/>
      <c r="S32" s="1316"/>
      <c r="T32" s="1316"/>
      <c r="U32" s="1316"/>
    </row>
    <row r="33" spans="1:21" s="4" customFormat="1" ht="21.75" customHeight="1" x14ac:dyDescent="0.15">
      <c r="A33" s="887" t="s">
        <v>517</v>
      </c>
      <c r="B33" s="906" t="s">
        <v>518</v>
      </c>
      <c r="C33" s="1793">
        <v>111327</v>
      </c>
      <c r="D33" s="1793">
        <v>136989</v>
      </c>
      <c r="E33" s="1793">
        <v>1654</v>
      </c>
      <c r="F33" s="1793">
        <v>2152</v>
      </c>
      <c r="G33" s="383"/>
      <c r="H33" s="574"/>
      <c r="I33" s="574"/>
      <c r="J33" s="574"/>
      <c r="K33" s="574"/>
      <c r="L33" s="574"/>
      <c r="M33" s="574"/>
      <c r="N33" s="574"/>
      <c r="O33" s="646"/>
      <c r="P33" s="891" t="str">
        <f t="shared" si="1"/>
        <v>14.5.2</v>
      </c>
      <c r="Q33" s="12" t="str">
        <f t="shared" si="1"/>
        <v>of which: ARTICLES, MOULDED OR PRESSED FROM PULP</v>
      </c>
      <c r="R33" s="1316"/>
      <c r="S33" s="1316"/>
      <c r="T33" s="1316"/>
      <c r="U33" s="1316"/>
    </row>
    <row r="34" spans="1:21" s="4" customFormat="1" ht="21.75" customHeight="1" thickBot="1" x14ac:dyDescent="0.2">
      <c r="A34" s="907" t="s">
        <v>519</v>
      </c>
      <c r="B34" s="908" t="s">
        <v>520</v>
      </c>
      <c r="C34" s="1793">
        <v>35787</v>
      </c>
      <c r="D34" s="1793">
        <v>37759</v>
      </c>
      <c r="E34" s="1793">
        <v>235</v>
      </c>
      <c r="F34" s="1793">
        <v>953</v>
      </c>
      <c r="G34" s="1562"/>
      <c r="H34" s="1563"/>
      <c r="I34" s="1563"/>
      <c r="J34" s="1563"/>
      <c r="K34" s="1563"/>
      <c r="L34" s="1563"/>
      <c r="M34" s="1563"/>
      <c r="N34" s="1563"/>
      <c r="O34" s="646"/>
      <c r="P34" s="909" t="str">
        <f t="shared" si="1"/>
        <v>14.5.3</v>
      </c>
      <c r="Q34" s="910" t="str">
        <f t="shared" si="1"/>
        <v>of which: FILTER PAPER AND PAPERBOARD, READY FOR USE</v>
      </c>
      <c r="R34" s="1318"/>
      <c r="S34" s="1318"/>
      <c r="T34" s="1318"/>
      <c r="U34" s="1318"/>
    </row>
    <row r="35" spans="1:21" ht="15" customHeight="1" thickBot="1" x14ac:dyDescent="0.3">
      <c r="A35" s="26"/>
      <c r="B35" s="911"/>
      <c r="C35" s="911"/>
      <c r="D35" s="847"/>
      <c r="E35" s="847"/>
      <c r="F35" s="847"/>
      <c r="M35" s="6"/>
      <c r="O35" s="3"/>
      <c r="P35" s="44" t="s">
        <v>295</v>
      </c>
    </row>
    <row r="36" spans="1:21" ht="12.75" customHeight="1" thickBot="1" x14ac:dyDescent="0.25">
      <c r="A36" s="26"/>
      <c r="B36" s="214" t="s">
        <v>77</v>
      </c>
      <c r="C36" s="171">
        <f>COUNTBLANK(C16:C25)+COUNTBLANK(C27:C34)</f>
        <v>0</v>
      </c>
      <c r="D36" s="171">
        <f>COUNTBLANK(D16:D25)+COUNTBLANK(D28:D34)</f>
        <v>0</v>
      </c>
      <c r="E36" s="171">
        <f t="shared" ref="E36" si="8">COUNTBLANK(E16:E25)+COUNTBLANK(E27:E34)</f>
        <v>0</v>
      </c>
      <c r="F36" s="171">
        <f>COUNTBLANK(F16:F25)+COUNTBLANK(F28:F34)</f>
        <v>0</v>
      </c>
      <c r="M36" s="6"/>
      <c r="O36" s="3"/>
    </row>
    <row r="37" spans="1:21" ht="12.75" customHeight="1" thickBot="1" x14ac:dyDescent="0.25">
      <c r="A37" s="26"/>
      <c r="B37" s="214" t="s">
        <v>82</v>
      </c>
      <c r="C37" s="171">
        <f>18-(COUNT(C16:C25)+COUNT(C27:C34)+C36)</f>
        <v>0</v>
      </c>
      <c r="D37" s="171">
        <f>18-(COUNT(D16:D25)+COUNT(D28:D34)+D36)</f>
        <v>1</v>
      </c>
      <c r="E37" s="171">
        <f t="shared" ref="E37" si="9">18-(COUNT(E16:E25)+COUNT(E27:E34)+E36)</f>
        <v>0</v>
      </c>
      <c r="F37" s="171">
        <f>18-(COUNT(F16:F25)+COUNT(F28:F34)+F36)</f>
        <v>1</v>
      </c>
      <c r="M37" s="6"/>
      <c r="O37" s="3"/>
    </row>
    <row r="38" spans="1:21" ht="12.75" customHeight="1" x14ac:dyDescent="0.2">
      <c r="A38" s="26"/>
      <c r="B38" s="848"/>
      <c r="C38" s="848"/>
      <c r="D38" s="848"/>
      <c r="E38" s="848"/>
      <c r="F38" s="848"/>
      <c r="M38" s="6"/>
      <c r="O38" s="3"/>
    </row>
    <row r="39" spans="1:21" ht="12.75" customHeight="1" x14ac:dyDescent="0.2">
      <c r="A39" s="26"/>
      <c r="B39" s="848"/>
      <c r="C39" s="848"/>
      <c r="D39" s="848"/>
      <c r="E39" s="848"/>
      <c r="F39" s="848"/>
      <c r="M39" s="6"/>
      <c r="O39" s="3"/>
    </row>
    <row r="40" spans="1:21" ht="12.75" customHeight="1" x14ac:dyDescent="0.2">
      <c r="A40" s="26"/>
      <c r="B40" s="848"/>
      <c r="C40" s="848"/>
      <c r="D40" s="848"/>
      <c r="E40" s="848"/>
      <c r="F40" s="848"/>
      <c r="M40" s="6"/>
      <c r="O40" s="3"/>
    </row>
    <row r="41" spans="1:21" ht="12.75" customHeight="1" x14ac:dyDescent="0.2">
      <c r="A41" s="26"/>
      <c r="B41" s="848"/>
      <c r="C41" s="848"/>
      <c r="D41" s="848"/>
      <c r="E41" s="848"/>
      <c r="F41" s="848"/>
      <c r="M41" s="6"/>
      <c r="O41" s="3"/>
    </row>
    <row r="42" spans="1:21" ht="12.75" customHeight="1" x14ac:dyDescent="0.2">
      <c r="A42" s="26"/>
      <c r="B42" s="848"/>
      <c r="C42" s="848"/>
      <c r="D42" s="848"/>
      <c r="E42" s="848"/>
      <c r="F42" s="848"/>
      <c r="O42" s="3"/>
    </row>
    <row r="43" spans="1:21" ht="12.75" customHeight="1" x14ac:dyDescent="0.2">
      <c r="A43" s="26"/>
      <c r="B43" s="848"/>
      <c r="C43" s="848"/>
      <c r="D43" s="848"/>
      <c r="E43" s="848"/>
      <c r="F43" s="848"/>
    </row>
    <row r="44" spans="1:21" ht="12.75" customHeight="1" x14ac:dyDescent="0.2">
      <c r="A44" s="26"/>
      <c r="B44" s="848"/>
      <c r="C44" s="848"/>
      <c r="D44" s="848"/>
      <c r="E44" s="848"/>
      <c r="F44" s="848"/>
    </row>
    <row r="45" spans="1:21" ht="12.75" customHeight="1" x14ac:dyDescent="0.2">
      <c r="A45" s="26"/>
      <c r="B45" s="848"/>
      <c r="C45" s="848"/>
      <c r="D45" s="848"/>
      <c r="E45" s="848"/>
      <c r="F45" s="848"/>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12" t="s">
        <v>295</v>
      </c>
      <c r="W65" s="912"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80" zoomScaleNormal="80" workbookViewId="0">
      <selection activeCell="C5" sqref="C5"/>
    </sheetView>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4" t="s">
        <v>394</v>
      </c>
      <c r="C5" s="665" t="s">
        <v>291</v>
      </c>
    </row>
    <row r="8" spans="1:18" ht="12.75" thickBot="1" x14ac:dyDescent="0.2"/>
    <row r="9" spans="1:18" x14ac:dyDescent="0.15">
      <c r="A9" s="1976" t="s">
        <v>288</v>
      </c>
      <c r="B9" s="1971" t="s">
        <v>311</v>
      </c>
      <c r="C9" s="1968" t="s">
        <v>287</v>
      </c>
      <c r="D9" s="1969"/>
      <c r="E9" s="1969"/>
      <c r="F9" s="1969"/>
      <c r="G9" s="1969"/>
      <c r="H9" s="1969"/>
      <c r="I9" s="1969"/>
      <c r="J9" s="1969"/>
      <c r="K9" s="1970"/>
      <c r="M9" s="1963" t="s">
        <v>288</v>
      </c>
      <c r="N9" s="1974" t="s">
        <v>387</v>
      </c>
      <c r="O9" s="1961" t="s">
        <v>388</v>
      </c>
      <c r="P9" s="1961"/>
      <c r="Q9" s="1961"/>
      <c r="R9" s="1962"/>
    </row>
    <row r="10" spans="1:18" x14ac:dyDescent="0.15">
      <c r="A10" s="1977"/>
      <c r="B10" s="1972"/>
      <c r="C10" s="670" t="s">
        <v>184</v>
      </c>
      <c r="D10" s="1966" t="s">
        <v>385</v>
      </c>
      <c r="E10" s="1966"/>
      <c r="F10" s="1966" t="s">
        <v>386</v>
      </c>
      <c r="G10" s="1966"/>
      <c r="H10" s="1966" t="s">
        <v>383</v>
      </c>
      <c r="I10" s="1966"/>
      <c r="J10" s="1966" t="s">
        <v>384</v>
      </c>
      <c r="K10" s="1967"/>
      <c r="M10" s="1964"/>
      <c r="N10" s="1975"/>
      <c r="O10" s="673" t="s">
        <v>389</v>
      </c>
      <c r="P10" s="673" t="s">
        <v>390</v>
      </c>
      <c r="Q10" s="673" t="s">
        <v>391</v>
      </c>
      <c r="R10" s="674" t="s">
        <v>392</v>
      </c>
    </row>
    <row r="11" spans="1:18" ht="12.75" thickBot="1" x14ac:dyDescent="0.2">
      <c r="A11" s="1978"/>
      <c r="B11" s="1973"/>
      <c r="C11" s="671" t="str">
        <f>C5</f>
        <v>1000 m3</v>
      </c>
      <c r="D11" s="666" t="str">
        <f>C11</f>
        <v>1000 m3</v>
      </c>
      <c r="E11" s="666" t="s">
        <v>214</v>
      </c>
      <c r="F11" s="666" t="str">
        <f>D11</f>
        <v>1000 m3</v>
      </c>
      <c r="G11" s="666" t="s">
        <v>214</v>
      </c>
      <c r="H11" s="666" t="str">
        <f>F11</f>
        <v>1000 m3</v>
      </c>
      <c r="I11" s="666" t="s">
        <v>214</v>
      </c>
      <c r="J11" s="666" t="str">
        <f>H11</f>
        <v>1000 m3</v>
      </c>
      <c r="K11" s="667" t="s">
        <v>214</v>
      </c>
      <c r="M11" s="1965"/>
      <c r="N11" s="671" t="str">
        <f>J11</f>
        <v>1000 m3</v>
      </c>
      <c r="O11" s="666"/>
      <c r="P11" s="666"/>
      <c r="Q11" s="666"/>
      <c r="R11" s="667"/>
    </row>
    <row r="12" spans="1:18" ht="12.75" thickBot="1" x14ac:dyDescent="0.2">
      <c r="A12" s="668">
        <f>A13-1</f>
        <v>2019</v>
      </c>
      <c r="B12" s="1979" t="s">
        <v>393</v>
      </c>
      <c r="C12" s="1352">
        <v>41.198</v>
      </c>
      <c r="D12" s="1353">
        <v>0.40799999999999997</v>
      </c>
      <c r="E12" s="1350"/>
      <c r="F12" s="1350"/>
      <c r="G12" s="1350"/>
      <c r="H12" s="1350"/>
      <c r="I12" s="1350"/>
      <c r="J12" s="1350"/>
      <c r="K12" s="1351"/>
      <c r="M12" s="675">
        <f>A12</f>
        <v>2019</v>
      </c>
      <c r="N12" s="672">
        <f>C12+F12-D12</f>
        <v>40.79</v>
      </c>
      <c r="O12" s="672">
        <f>E12/D12</f>
        <v>0</v>
      </c>
      <c r="P12" s="672" t="e">
        <f>G12/F12</f>
        <v>#DIV/0!</v>
      </c>
      <c r="Q12" s="672" t="e">
        <f>I12/H12</f>
        <v>#DIV/0!</v>
      </c>
      <c r="R12" s="672" t="e">
        <f>K12/J12</f>
        <v>#DIV/0!</v>
      </c>
    </row>
    <row r="13" spans="1:18" ht="12.75" thickBot="1" x14ac:dyDescent="0.2">
      <c r="A13" s="669">
        <f>Cover!G27</f>
        <v>2020</v>
      </c>
      <c r="B13" s="1973"/>
      <c r="C13" s="1352">
        <v>41.578000000000003</v>
      </c>
      <c r="D13" s="1353">
        <v>0.63700000000000001</v>
      </c>
      <c r="E13" s="1353"/>
      <c r="F13" s="1353"/>
      <c r="G13" s="1353"/>
      <c r="H13" s="1353"/>
      <c r="I13" s="1353"/>
      <c r="J13" s="1353"/>
      <c r="K13" s="1354"/>
      <c r="M13" s="676">
        <f>A13</f>
        <v>2020</v>
      </c>
      <c r="N13" s="671">
        <f>C13+F13-D13</f>
        <v>40.941000000000003</v>
      </c>
      <c r="O13" s="671">
        <f>E13/D13</f>
        <v>0</v>
      </c>
      <c r="P13" s="671" t="e">
        <f>G13/F13</f>
        <v>#DIV/0!</v>
      </c>
      <c r="Q13" s="671" t="e">
        <f>I13/H13</f>
        <v>#DIV/0!</v>
      </c>
      <c r="R13" s="671" t="e">
        <f>K13/J13</f>
        <v>#DIV/0!</v>
      </c>
    </row>
    <row r="14" spans="1:18" x14ac:dyDescent="0.15">
      <c r="A14" s="668">
        <f>A12</f>
        <v>2019</v>
      </c>
      <c r="B14" s="1971" t="s">
        <v>382</v>
      </c>
      <c r="C14" s="1349"/>
      <c r="D14" s="1350"/>
      <c r="E14" s="1350"/>
      <c r="F14" s="1350"/>
      <c r="G14" s="1350"/>
      <c r="H14" s="1350"/>
      <c r="I14" s="1350"/>
      <c r="J14" s="1350"/>
      <c r="K14" s="1351"/>
      <c r="M14" s="675">
        <f>A14</f>
        <v>2019</v>
      </c>
      <c r="N14" s="672">
        <f>C14+F14-D14</f>
        <v>0</v>
      </c>
      <c r="O14" s="672" t="e">
        <f>E14/D14</f>
        <v>#DIV/0!</v>
      </c>
      <c r="P14" s="672" t="e">
        <f>G14/F14</f>
        <v>#DIV/0!</v>
      </c>
      <c r="Q14" s="672" t="e">
        <f>I14/H14</f>
        <v>#DIV/0!</v>
      </c>
      <c r="R14" s="672" t="e">
        <f>K14/J14</f>
        <v>#DIV/0!</v>
      </c>
    </row>
    <row r="15" spans="1:18" ht="12.75" thickBot="1" x14ac:dyDescent="0.2">
      <c r="A15" s="669">
        <f>A13</f>
        <v>2020</v>
      </c>
      <c r="B15" s="1973"/>
      <c r="C15" s="1352"/>
      <c r="D15" s="1353"/>
      <c r="E15" s="1353"/>
      <c r="F15" s="1353"/>
      <c r="G15" s="1353"/>
      <c r="H15" s="1353"/>
      <c r="I15" s="1353"/>
      <c r="J15" s="1353"/>
      <c r="K15" s="1354"/>
      <c r="M15" s="676">
        <f>A15</f>
        <v>2020</v>
      </c>
      <c r="N15" s="671">
        <f>C15+F15-D15</f>
        <v>0</v>
      </c>
      <c r="O15" s="671" t="e">
        <f>E15/D15</f>
        <v>#DIV/0!</v>
      </c>
      <c r="P15" s="671" t="e">
        <f>G15/F15</f>
        <v>#DIV/0!</v>
      </c>
      <c r="Q15" s="671" t="e">
        <f>I15/H15</f>
        <v>#DIV/0!</v>
      </c>
      <c r="R15" s="671"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3" zoomScaleNormal="53" zoomScaleSheetLayoutView="100" workbookViewId="0">
      <selection activeCell="F25" sqref="F25:M43"/>
    </sheetView>
  </sheetViews>
  <sheetFormatPr defaultColWidth="9"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9" customWidth="1"/>
    <col min="30" max="30" width="4.625" customWidth="1"/>
    <col min="31" max="38" width="13.375" customWidth="1"/>
    <col min="39" max="39" width="5.625" customWidth="1"/>
    <col min="40" max="41" width="14.625" style="179" customWidth="1"/>
    <col min="42" max="42" width="68.875" style="179" customWidth="1"/>
    <col min="43" max="43" width="9.25" style="179" bestFit="1" customWidth="1"/>
    <col min="44" max="47" width="9.75" style="179" bestFit="1" customWidth="1"/>
    <col min="48" max="49" width="9" style="179"/>
    <col min="51" max="51" width="10.25" customWidth="1"/>
    <col min="52" max="53" width="14.625" customWidth="1"/>
    <col min="54" max="54" width="73.5" customWidth="1"/>
    <col min="55" max="58" width="11.625" customWidth="1"/>
    <col min="59" max="66" width="15.125" customWidth="1"/>
  </cols>
  <sheetData>
    <row r="1" spans="1:66" ht="16.5" thickBot="1" x14ac:dyDescent="0.3">
      <c r="A1" s="955" t="s">
        <v>295</v>
      </c>
      <c r="B1" s="956"/>
      <c r="C1" s="956" t="s">
        <v>295</v>
      </c>
      <c r="D1" s="957"/>
      <c r="E1" s="957"/>
      <c r="F1" s="957"/>
      <c r="G1" s="957"/>
      <c r="H1" s="957"/>
      <c r="I1" s="957"/>
      <c r="J1" s="957"/>
      <c r="K1" s="957"/>
      <c r="L1" s="957"/>
      <c r="M1" s="957"/>
      <c r="AE1" s="505"/>
      <c r="AF1" s="505"/>
      <c r="AG1" s="505"/>
      <c r="AH1" s="505"/>
      <c r="AI1" s="505"/>
      <c r="AJ1" s="505"/>
      <c r="AK1" s="505"/>
      <c r="AL1" s="505"/>
    </row>
    <row r="2" spans="1:66" ht="17.100000000000001" customHeight="1" x14ac:dyDescent="0.25">
      <c r="A2" s="958" t="s">
        <v>295</v>
      </c>
      <c r="B2" s="959"/>
      <c r="C2" s="959"/>
      <c r="D2" s="960"/>
      <c r="E2" s="960"/>
      <c r="F2" s="960"/>
      <c r="G2" s="960"/>
      <c r="H2" s="223" t="s">
        <v>361</v>
      </c>
      <c r="I2" s="2042" t="str">
        <f>Cover!G25</f>
        <v>NO</v>
      </c>
      <c r="J2" s="2042"/>
      <c r="K2" s="224" t="s">
        <v>305</v>
      </c>
      <c r="L2" s="2043"/>
      <c r="M2" s="2044"/>
      <c r="N2" s="22"/>
      <c r="O2" s="22"/>
      <c r="P2" s="22"/>
      <c r="Q2" s="22"/>
      <c r="R2" s="22"/>
      <c r="S2" s="22"/>
      <c r="T2" s="22"/>
      <c r="U2" s="22"/>
      <c r="V2" s="22"/>
      <c r="W2" s="22"/>
      <c r="X2" s="22"/>
      <c r="Y2" s="22"/>
      <c r="Z2" s="22"/>
      <c r="AA2" s="22"/>
      <c r="AB2" s="22"/>
      <c r="AC2" s="554"/>
      <c r="AF2" s="505"/>
      <c r="AG2" s="505"/>
      <c r="AH2" s="505"/>
      <c r="AI2" s="505"/>
      <c r="AJ2" s="505"/>
      <c r="AK2" s="505"/>
      <c r="AL2" s="505"/>
    </row>
    <row r="3" spans="1:66" ht="17.100000000000001" customHeight="1" x14ac:dyDescent="0.25">
      <c r="A3" s="962"/>
      <c r="B3" s="486" t="s">
        <v>295</v>
      </c>
      <c r="C3" s="486"/>
      <c r="D3" s="963"/>
      <c r="E3" s="963"/>
      <c r="F3" s="963"/>
      <c r="G3" s="963"/>
      <c r="H3" s="2045" t="s">
        <v>310</v>
      </c>
      <c r="I3" s="1867"/>
      <c r="J3" s="1867"/>
      <c r="K3" s="97">
        <f>Cover!F35</f>
        <v>0</v>
      </c>
      <c r="L3" s="713"/>
      <c r="M3" s="714"/>
      <c r="N3" s="22"/>
      <c r="O3" s="22"/>
      <c r="P3" s="22"/>
      <c r="Q3" s="22"/>
      <c r="R3" s="22"/>
      <c r="S3" s="22"/>
      <c r="T3" s="22"/>
      <c r="U3" s="22"/>
      <c r="V3" s="22"/>
      <c r="W3" s="22"/>
      <c r="X3" s="22"/>
      <c r="Y3" s="22"/>
      <c r="Z3" s="22"/>
      <c r="AA3" s="22"/>
      <c r="AB3" s="22"/>
      <c r="AC3" s="554"/>
      <c r="AE3" s="961" t="s">
        <v>802</v>
      </c>
      <c r="AF3" s="505"/>
      <c r="AG3" s="505"/>
      <c r="AH3" s="505"/>
      <c r="AI3" s="505"/>
      <c r="AJ3" s="505"/>
      <c r="AK3" s="505"/>
      <c r="AL3" s="505"/>
    </row>
    <row r="4" spans="1:66" ht="17.100000000000001" customHeight="1" x14ac:dyDescent="0.25">
      <c r="A4" s="962"/>
      <c r="B4" s="486" t="s">
        <v>295</v>
      </c>
      <c r="C4" s="486"/>
      <c r="D4" s="963"/>
      <c r="E4" s="963"/>
      <c r="F4" s="963"/>
      <c r="G4" s="963"/>
      <c r="H4" s="2046" t="s">
        <v>295</v>
      </c>
      <c r="I4" s="2047"/>
      <c r="J4" s="2047"/>
      <c r="K4" s="2047"/>
      <c r="L4" s="2047"/>
      <c r="M4" s="2048"/>
      <c r="N4" s="22"/>
      <c r="O4" s="22"/>
      <c r="P4" s="22"/>
      <c r="Q4" s="22"/>
      <c r="R4" s="22"/>
      <c r="S4" s="22"/>
      <c r="T4" s="22"/>
      <c r="U4" s="22"/>
      <c r="V4" s="22"/>
      <c r="W4" s="22"/>
      <c r="X4" s="22"/>
      <c r="Y4" s="22"/>
      <c r="Z4" s="22"/>
      <c r="AA4" s="22"/>
      <c r="AB4" s="22"/>
      <c r="AC4" s="554"/>
      <c r="AF4" s="505"/>
      <c r="AG4" s="505"/>
      <c r="AH4" s="505"/>
      <c r="AI4" s="505"/>
      <c r="AJ4" s="505"/>
      <c r="AK4" s="505"/>
      <c r="AL4" s="505"/>
    </row>
    <row r="5" spans="1:66" ht="17.100000000000001" customHeight="1" x14ac:dyDescent="0.25">
      <c r="A5" s="962"/>
      <c r="B5" s="486"/>
      <c r="C5" s="486"/>
      <c r="D5" s="2034" t="s">
        <v>539</v>
      </c>
      <c r="E5" s="2035"/>
      <c r="F5" s="2035"/>
      <c r="G5" s="2036"/>
      <c r="H5" s="2045" t="s">
        <v>306</v>
      </c>
      <c r="I5" s="1867"/>
      <c r="J5" s="713"/>
      <c r="K5" s="713"/>
      <c r="L5" s="713"/>
      <c r="M5" s="714"/>
      <c r="N5" s="22"/>
      <c r="O5" s="22"/>
      <c r="P5" s="22"/>
      <c r="Q5" s="22"/>
      <c r="R5" s="22"/>
      <c r="S5" s="22"/>
      <c r="T5" s="22"/>
      <c r="U5" s="22"/>
      <c r="V5" s="22"/>
      <c r="W5" s="22"/>
      <c r="X5" s="22"/>
      <c r="Y5" s="22"/>
      <c r="Z5" s="22"/>
      <c r="AA5" s="22"/>
      <c r="AB5" s="22"/>
      <c r="AC5" s="554"/>
      <c r="AE5" s="505" t="s">
        <v>47</v>
      </c>
      <c r="AF5" s="964"/>
      <c r="AG5" s="964"/>
      <c r="AH5" s="964"/>
      <c r="AI5" s="964"/>
      <c r="AJ5" s="964"/>
      <c r="AK5" s="964"/>
      <c r="AL5" s="964"/>
      <c r="AN5" s="1869" t="s">
        <v>180</v>
      </c>
      <c r="AO5" s="1869"/>
      <c r="AP5" s="1869"/>
      <c r="AQ5" s="706"/>
    </row>
    <row r="6" spans="1:66" ht="17.100000000000001" customHeight="1" x14ac:dyDescent="0.3">
      <c r="A6" s="962"/>
      <c r="B6" s="965" t="s">
        <v>295</v>
      </c>
      <c r="C6" s="965"/>
      <c r="D6" s="2035"/>
      <c r="E6" s="2035"/>
      <c r="F6" s="2035"/>
      <c r="G6" s="2036"/>
      <c r="H6" s="2046" t="str">
        <f>Cover!F37</f>
        <v>Statistics Norway</v>
      </c>
      <c r="I6" s="2047"/>
      <c r="J6" s="2047"/>
      <c r="K6" s="2047"/>
      <c r="L6" s="2047"/>
      <c r="M6" s="2048"/>
      <c r="N6" s="2"/>
      <c r="O6" s="3"/>
      <c r="P6" s="3"/>
      <c r="Q6" s="553"/>
      <c r="R6" s="3"/>
      <c r="S6" s="3"/>
      <c r="T6" s="3"/>
      <c r="U6" s="2"/>
      <c r="V6" s="2"/>
      <c r="W6" s="2"/>
      <c r="X6" s="2"/>
      <c r="Y6" s="2"/>
      <c r="Z6" s="2"/>
      <c r="AA6" s="2"/>
      <c r="AB6" s="2"/>
      <c r="AC6" s="554"/>
      <c r="AE6" s="966"/>
      <c r="AF6" s="505"/>
      <c r="AG6" s="505"/>
      <c r="AH6" s="505"/>
      <c r="AI6" s="505"/>
      <c r="AJ6" s="505"/>
      <c r="AK6" s="505"/>
      <c r="AL6" s="505"/>
      <c r="AN6" s="1869"/>
      <c r="AO6" s="1869"/>
      <c r="AP6" s="1869"/>
      <c r="AQ6" s="706"/>
      <c r="AR6" s="193" t="s">
        <v>64</v>
      </c>
      <c r="AS6" s="192" t="s">
        <v>65</v>
      </c>
    </row>
    <row r="7" spans="1:66" ht="17.100000000000001" customHeight="1" x14ac:dyDescent="0.3">
      <c r="A7" s="962"/>
      <c r="B7" s="486"/>
      <c r="C7" s="486"/>
      <c r="D7" s="2037" t="s">
        <v>540</v>
      </c>
      <c r="E7" s="2037"/>
      <c r="F7" s="2037"/>
      <c r="G7" s="2037"/>
      <c r="H7" s="98" t="s">
        <v>307</v>
      </c>
      <c r="I7" s="2049">
        <f>Cover!F39</f>
        <v>0</v>
      </c>
      <c r="J7" s="2049"/>
      <c r="K7" s="717" t="s">
        <v>308</v>
      </c>
      <c r="L7" s="2049">
        <f>Cover!F40</f>
        <v>0</v>
      </c>
      <c r="M7" s="2050"/>
      <c r="N7" s="2"/>
      <c r="O7" s="3"/>
      <c r="P7" s="3"/>
      <c r="Q7" s="556"/>
      <c r="R7" s="3"/>
      <c r="S7" s="3"/>
      <c r="T7" s="3"/>
      <c r="U7" s="2"/>
      <c r="V7" s="2"/>
      <c r="W7" s="2"/>
      <c r="X7" s="2"/>
      <c r="Y7" s="2"/>
      <c r="Z7" s="2"/>
      <c r="AA7" s="2"/>
      <c r="AB7" s="2"/>
      <c r="AC7" s="554"/>
      <c r="AE7" s="966" t="s">
        <v>803</v>
      </c>
      <c r="AF7" s="505"/>
      <c r="AG7" s="505"/>
      <c r="AH7" s="505"/>
      <c r="AI7" s="505"/>
      <c r="AJ7" s="505"/>
      <c r="AK7" s="505"/>
      <c r="AL7" s="505"/>
      <c r="AN7" s="1869"/>
      <c r="AO7" s="1869"/>
      <c r="AP7" s="1869"/>
      <c r="AQ7" s="706"/>
      <c r="AR7" s="194" t="s">
        <v>66</v>
      </c>
      <c r="AS7" s="192" t="s">
        <v>70</v>
      </c>
    </row>
    <row r="8" spans="1:66" ht="17.100000000000001" customHeight="1" x14ac:dyDescent="0.3">
      <c r="A8" s="962"/>
      <c r="B8" s="486"/>
      <c r="C8" s="486"/>
      <c r="D8" s="2037"/>
      <c r="E8" s="2037"/>
      <c r="F8" s="2037"/>
      <c r="G8" s="2037"/>
      <c r="H8" s="715" t="s">
        <v>309</v>
      </c>
      <c r="I8" s="713">
        <f>Cover!F41</f>
        <v>0</v>
      </c>
      <c r="J8" s="713"/>
      <c r="K8" s="97"/>
      <c r="L8" s="713"/>
      <c r="M8" s="714"/>
      <c r="N8" s="2"/>
      <c r="O8" s="3"/>
      <c r="P8" s="3"/>
      <c r="Q8" s="557"/>
      <c r="R8" s="3"/>
      <c r="S8" s="3"/>
      <c r="T8" s="3"/>
      <c r="U8" s="2"/>
      <c r="V8" s="2"/>
      <c r="W8" s="2"/>
      <c r="X8" s="2"/>
      <c r="Y8" s="2"/>
      <c r="Z8" s="2"/>
      <c r="AA8" s="2"/>
      <c r="AB8" s="2"/>
      <c r="AC8" s="554"/>
      <c r="AE8" s="966"/>
      <c r="AF8" s="505"/>
      <c r="AG8" s="505"/>
      <c r="AH8" s="505"/>
      <c r="AI8" s="505"/>
      <c r="AJ8" s="505"/>
      <c r="AK8" s="505"/>
      <c r="AL8" s="505"/>
      <c r="AN8" s="1869"/>
      <c r="AO8" s="1869"/>
      <c r="AP8" s="1869"/>
      <c r="AQ8" s="706"/>
      <c r="AR8" s="194" t="s">
        <v>67</v>
      </c>
      <c r="AS8" s="192" t="s">
        <v>68</v>
      </c>
    </row>
    <row r="9" spans="1:66" ht="18.75" x14ac:dyDescent="0.3">
      <c r="A9" s="962"/>
      <c r="B9" s="486"/>
      <c r="C9" s="486"/>
      <c r="D9" s="2037" t="s">
        <v>295</v>
      </c>
      <c r="E9" s="2037"/>
      <c r="F9" s="2037"/>
      <c r="G9" s="2037"/>
      <c r="H9" s="2017" t="s">
        <v>295</v>
      </c>
      <c r="I9" s="2018"/>
      <c r="J9" s="2018"/>
      <c r="K9" s="2018"/>
      <c r="L9" s="2018"/>
      <c r="M9" s="2019"/>
      <c r="N9" s="2"/>
      <c r="O9" s="3"/>
      <c r="P9" s="3"/>
      <c r="Q9" s="557"/>
      <c r="R9" s="3"/>
      <c r="S9" s="3"/>
      <c r="T9" s="3"/>
      <c r="U9" s="3"/>
      <c r="V9" s="3"/>
      <c r="W9" s="2"/>
      <c r="X9" s="2"/>
      <c r="Y9" s="2"/>
      <c r="Z9" s="2"/>
      <c r="AA9" s="2"/>
      <c r="AB9" s="2"/>
      <c r="AC9" s="554"/>
      <c r="AE9" s="966"/>
      <c r="AF9" s="505"/>
      <c r="AG9" s="505"/>
      <c r="AH9" s="505"/>
      <c r="AI9" s="505"/>
      <c r="AJ9" s="505"/>
      <c r="AK9" s="505"/>
      <c r="AL9" s="505"/>
      <c r="AP9" s="195" t="s">
        <v>273</v>
      </c>
      <c r="AR9" s="194" t="s">
        <v>786</v>
      </c>
      <c r="AS9" s="192" t="s">
        <v>71</v>
      </c>
    </row>
    <row r="10" spans="1:66" ht="18.75" x14ac:dyDescent="0.3">
      <c r="A10" s="962"/>
      <c r="B10" s="486"/>
      <c r="C10" s="486"/>
      <c r="D10" s="2030" t="s">
        <v>375</v>
      </c>
      <c r="E10" s="2031"/>
      <c r="F10" s="220"/>
      <c r="G10" s="967"/>
      <c r="H10" s="496" t="s">
        <v>295</v>
      </c>
      <c r="I10" s="968"/>
      <c r="J10" s="969"/>
      <c r="K10" s="970"/>
      <c r="L10" s="971"/>
      <c r="M10" s="972"/>
      <c r="N10" s="169" t="s">
        <v>181</v>
      </c>
      <c r="O10" s="169" t="s">
        <v>181</v>
      </c>
      <c r="P10" s="169" t="s">
        <v>181</v>
      </c>
      <c r="Q10" s="169" t="s">
        <v>181</v>
      </c>
      <c r="R10" s="169" t="s">
        <v>181</v>
      </c>
      <c r="S10" s="169" t="s">
        <v>181</v>
      </c>
      <c r="T10" s="169" t="s">
        <v>181</v>
      </c>
      <c r="U10" s="1577" t="s">
        <v>181</v>
      </c>
      <c r="V10" s="559" t="s">
        <v>182</v>
      </c>
      <c r="W10" s="559" t="s">
        <v>182</v>
      </c>
      <c r="X10" s="559" t="s">
        <v>182</v>
      </c>
      <c r="Y10" s="559" t="s">
        <v>182</v>
      </c>
      <c r="Z10" s="559" t="s">
        <v>182</v>
      </c>
      <c r="AA10" s="559" t="s">
        <v>182</v>
      </c>
      <c r="AB10" s="559" t="s">
        <v>182</v>
      </c>
      <c r="AC10" s="1554" t="s">
        <v>182</v>
      </c>
      <c r="AE10" s="505"/>
      <c r="AF10" s="505"/>
      <c r="AG10" s="505"/>
      <c r="AH10" s="505"/>
      <c r="AI10" s="505"/>
      <c r="AJ10" s="505"/>
      <c r="AK10" s="505"/>
      <c r="AL10" s="505"/>
      <c r="AR10" s="194" t="s">
        <v>787</v>
      </c>
      <c r="AS10" s="192" t="s">
        <v>72</v>
      </c>
      <c r="AV10" s="27" t="s">
        <v>366</v>
      </c>
      <c r="AW10" s="652">
        <v>2</v>
      </c>
    </row>
    <row r="11" spans="1:66" ht="19.5" thickBot="1" x14ac:dyDescent="0.35">
      <c r="A11" s="973"/>
      <c r="B11" s="974"/>
      <c r="C11" s="974"/>
      <c r="D11" s="2032" t="s">
        <v>376</v>
      </c>
      <c r="E11" s="2033"/>
      <c r="F11" s="573" t="s">
        <v>55</v>
      </c>
      <c r="G11" s="975"/>
      <c r="H11" s="975"/>
      <c r="I11" s="975"/>
      <c r="J11" s="976" t="s">
        <v>295</v>
      </c>
      <c r="K11" s="977"/>
      <c r="L11" s="963"/>
      <c r="M11" s="978"/>
      <c r="N11" s="2"/>
      <c r="O11" s="3"/>
      <c r="P11" s="2"/>
      <c r="Q11" s="2"/>
      <c r="R11" s="2"/>
      <c r="S11" s="3"/>
      <c r="T11" s="3"/>
      <c r="U11" s="2"/>
      <c r="V11" s="558"/>
      <c r="W11" s="3"/>
      <c r="X11" s="2"/>
      <c r="Y11" s="2"/>
      <c r="Z11" s="2"/>
      <c r="AA11" s="3"/>
      <c r="AB11" s="3"/>
      <c r="AC11" s="560"/>
      <c r="AE11" s="505"/>
      <c r="AF11" s="505"/>
      <c r="AG11" s="505"/>
      <c r="AH11" s="505"/>
      <c r="AI11" s="505"/>
      <c r="AJ11" s="505"/>
      <c r="AK11" s="505"/>
      <c r="AL11" s="505"/>
      <c r="AR11" s="194" t="s">
        <v>69</v>
      </c>
      <c r="AS11" s="192" t="s">
        <v>272</v>
      </c>
      <c r="AV11" s="27"/>
      <c r="AW11" s="27"/>
    </row>
    <row r="12" spans="1:66" ht="15.75" x14ac:dyDescent="0.25">
      <c r="A12" s="979" t="s">
        <v>295</v>
      </c>
      <c r="B12" s="980" t="s">
        <v>295</v>
      </c>
      <c r="C12" s="980"/>
      <c r="D12" s="504"/>
      <c r="E12" s="980"/>
      <c r="F12" s="2020" t="s">
        <v>297</v>
      </c>
      <c r="G12" s="2021"/>
      <c r="H12" s="2021"/>
      <c r="I12" s="2022"/>
      <c r="J12" s="2021" t="s">
        <v>300</v>
      </c>
      <c r="K12" s="2021"/>
      <c r="L12" s="2021"/>
      <c r="M12" s="2023"/>
      <c r="N12" s="2026" t="s">
        <v>56</v>
      </c>
      <c r="O12" s="2027"/>
      <c r="P12" s="2027"/>
      <c r="Q12" s="1904"/>
      <c r="R12" s="1903" t="s">
        <v>57</v>
      </c>
      <c r="S12" s="1902"/>
      <c r="T12" s="1902"/>
      <c r="U12" s="1904"/>
      <c r="V12" s="2028" t="s">
        <v>56</v>
      </c>
      <c r="W12" s="2029"/>
      <c r="X12" s="2029"/>
      <c r="Y12" s="2029"/>
      <c r="Z12" s="2051" t="s">
        <v>57</v>
      </c>
      <c r="AA12" s="1860"/>
      <c r="AB12" s="1860"/>
      <c r="AC12" s="2052"/>
      <c r="AE12" s="2020" t="s">
        <v>297</v>
      </c>
      <c r="AF12" s="2021"/>
      <c r="AG12" s="2021"/>
      <c r="AH12" s="2022"/>
      <c r="AI12" s="2021" t="s">
        <v>300</v>
      </c>
      <c r="AJ12" s="2021"/>
      <c r="AK12" s="2021"/>
      <c r="AL12" s="2022"/>
      <c r="AN12" s="576" t="s">
        <v>295</v>
      </c>
      <c r="AO12" s="577"/>
      <c r="AP12" s="578"/>
      <c r="AQ12" s="166" t="s">
        <v>60</v>
      </c>
      <c r="AR12" s="2038" t="s">
        <v>297</v>
      </c>
      <c r="AS12" s="2039"/>
      <c r="AT12" s="2039" t="s">
        <v>300</v>
      </c>
      <c r="AU12" s="2039"/>
      <c r="AV12" s="2040" t="s">
        <v>371</v>
      </c>
      <c r="AW12" s="2041"/>
    </row>
    <row r="13" spans="1:66" ht="15.75" x14ac:dyDescent="0.25">
      <c r="A13" s="502" t="s">
        <v>311</v>
      </c>
      <c r="B13" s="143" t="s">
        <v>42</v>
      </c>
      <c r="C13" s="1239" t="s">
        <v>42</v>
      </c>
      <c r="D13" s="921"/>
      <c r="E13" s="143" t="s">
        <v>340</v>
      </c>
      <c r="F13" s="2024">
        <f>H13-1</f>
        <v>2019</v>
      </c>
      <c r="G13" s="2016"/>
      <c r="H13" s="2024">
        <f>Cover!G27</f>
        <v>2020</v>
      </c>
      <c r="I13" s="2016"/>
      <c r="J13" s="2024">
        <f>F13</f>
        <v>2019</v>
      </c>
      <c r="K13" s="2016"/>
      <c r="L13" s="2015">
        <f>H13</f>
        <v>2020</v>
      </c>
      <c r="M13" s="2025"/>
      <c r="N13" s="1546">
        <f>F13</f>
        <v>2019</v>
      </c>
      <c r="O13" s="1545"/>
      <c r="P13" s="1545">
        <f>H13</f>
        <v>2020</v>
      </c>
      <c r="Q13" s="1594"/>
      <c r="R13" s="1545">
        <f>F13</f>
        <v>2019</v>
      </c>
      <c r="S13" s="1545"/>
      <c r="T13" s="1545">
        <f>H13</f>
        <v>2020</v>
      </c>
      <c r="U13" s="1546"/>
      <c r="V13" s="1595">
        <f>F13</f>
        <v>2019</v>
      </c>
      <c r="W13" s="1545"/>
      <c r="X13" s="1545">
        <f>H13</f>
        <v>2020</v>
      </c>
      <c r="Y13" s="1594"/>
      <c r="Z13" s="1545">
        <f>F13</f>
        <v>2019</v>
      </c>
      <c r="AA13" s="1545"/>
      <c r="AB13" s="1545">
        <f>H13</f>
        <v>2020</v>
      </c>
      <c r="AC13" s="1596"/>
      <c r="AE13" s="2024">
        <f>F13</f>
        <v>2019</v>
      </c>
      <c r="AF13" s="2016"/>
      <c r="AG13" s="2024">
        <f>H13</f>
        <v>2020</v>
      </c>
      <c r="AH13" s="2016"/>
      <c r="AI13" s="2024">
        <f>J13</f>
        <v>2019</v>
      </c>
      <c r="AJ13" s="2016"/>
      <c r="AK13" s="2015">
        <f>L13</f>
        <v>2020</v>
      </c>
      <c r="AL13" s="2016"/>
      <c r="AN13" s="579" t="s">
        <v>42</v>
      </c>
      <c r="AO13" s="221" t="s">
        <v>42</v>
      </c>
      <c r="AP13" s="103"/>
      <c r="AQ13" s="113" t="s">
        <v>61</v>
      </c>
      <c r="AR13" s="712">
        <f>F13</f>
        <v>2019</v>
      </c>
      <c r="AS13" s="712">
        <f>H13</f>
        <v>2020</v>
      </c>
      <c r="AT13" s="712">
        <f>AR13</f>
        <v>2019</v>
      </c>
      <c r="AU13" s="711">
        <f>AS13</f>
        <v>2020</v>
      </c>
      <c r="AV13" s="656" t="s">
        <v>369</v>
      </c>
      <c r="AW13" s="657" t="s">
        <v>370</v>
      </c>
    </row>
    <row r="14" spans="1:66" ht="15.75" x14ac:dyDescent="0.25">
      <c r="A14" s="981" t="s">
        <v>302</v>
      </c>
      <c r="B14" s="982" t="s">
        <v>541</v>
      </c>
      <c r="C14" s="1240" t="s">
        <v>542</v>
      </c>
      <c r="D14" s="983" t="s">
        <v>311</v>
      </c>
      <c r="E14" s="146" t="s">
        <v>303</v>
      </c>
      <c r="F14" s="984" t="s">
        <v>296</v>
      </c>
      <c r="G14" s="984" t="s">
        <v>10</v>
      </c>
      <c r="H14" s="984" t="s">
        <v>296</v>
      </c>
      <c r="I14" s="984" t="s">
        <v>10</v>
      </c>
      <c r="J14" s="984" t="s">
        <v>296</v>
      </c>
      <c r="K14" s="984" t="s">
        <v>10</v>
      </c>
      <c r="L14" s="984" t="s">
        <v>296</v>
      </c>
      <c r="M14" s="985" t="s">
        <v>10</v>
      </c>
      <c r="N14" s="1589" t="s">
        <v>296</v>
      </c>
      <c r="O14" s="1587" t="s">
        <v>10</v>
      </c>
      <c r="P14" s="1587" t="s">
        <v>296</v>
      </c>
      <c r="Q14" s="1590" t="s">
        <v>10</v>
      </c>
      <c r="R14" s="1591" t="s">
        <v>296</v>
      </c>
      <c r="S14" s="1591" t="s">
        <v>10</v>
      </c>
      <c r="T14" s="1591" t="s">
        <v>296</v>
      </c>
      <c r="U14" s="1591" t="s">
        <v>10</v>
      </c>
      <c r="V14" s="1592" t="s">
        <v>296</v>
      </c>
      <c r="W14" s="1591" t="s">
        <v>10</v>
      </c>
      <c r="X14" s="1591" t="s">
        <v>296</v>
      </c>
      <c r="Y14" s="1591" t="s">
        <v>10</v>
      </c>
      <c r="Z14" s="1592" t="s">
        <v>296</v>
      </c>
      <c r="AA14" s="1591" t="s">
        <v>10</v>
      </c>
      <c r="AB14" s="1591" t="s">
        <v>296</v>
      </c>
      <c r="AC14" s="1593" t="s">
        <v>10</v>
      </c>
      <c r="AE14" s="984" t="s">
        <v>296</v>
      </c>
      <c r="AF14" s="984" t="s">
        <v>10</v>
      </c>
      <c r="AG14" s="984" t="s">
        <v>296</v>
      </c>
      <c r="AH14" s="984" t="s">
        <v>10</v>
      </c>
      <c r="AI14" s="984" t="s">
        <v>296</v>
      </c>
      <c r="AJ14" s="984" t="s">
        <v>10</v>
      </c>
      <c r="AK14" s="984" t="s">
        <v>296</v>
      </c>
      <c r="AL14" s="984" t="s">
        <v>10</v>
      </c>
      <c r="AN14" s="159" t="s">
        <v>43</v>
      </c>
      <c r="AO14" s="712" t="s">
        <v>48</v>
      </c>
      <c r="AP14" s="145" t="s">
        <v>311</v>
      </c>
      <c r="AQ14" s="580"/>
      <c r="AR14" s="104"/>
      <c r="AS14" s="104"/>
      <c r="AT14" s="104"/>
      <c r="AU14" s="654"/>
      <c r="AV14" s="658"/>
      <c r="AW14" s="659"/>
    </row>
    <row r="15" spans="1:66" ht="18" customHeight="1" x14ac:dyDescent="0.15">
      <c r="A15" s="986" t="s">
        <v>318</v>
      </c>
      <c r="B15" s="1249" t="s">
        <v>543</v>
      </c>
      <c r="C15" s="1241"/>
      <c r="D15" s="988" t="s">
        <v>544</v>
      </c>
      <c r="E15" s="989" t="s">
        <v>494</v>
      </c>
      <c r="F15" s="1795">
        <v>401.71199999999999</v>
      </c>
      <c r="G15" s="1795">
        <v>285678</v>
      </c>
      <c r="H15" s="1795">
        <v>336.32</v>
      </c>
      <c r="I15" s="1795">
        <v>242899</v>
      </c>
      <c r="J15" s="1795">
        <v>3493.0360000000001</v>
      </c>
      <c r="K15" s="1795">
        <v>2072982</v>
      </c>
      <c r="L15" s="1795">
        <v>3352.335</v>
      </c>
      <c r="M15" s="1795">
        <v>1908476</v>
      </c>
      <c r="N15" s="990" t="e" cm="1">
        <f t="array" ref="N15">§</f>
        <v>#NAME?</v>
      </c>
      <c r="O15" s="991"/>
      <c r="P15" s="991"/>
      <c r="Q15" s="992"/>
      <c r="R15" s="990"/>
      <c r="S15" s="991"/>
      <c r="T15" s="991"/>
      <c r="U15" s="992"/>
      <c r="V15" s="990"/>
      <c r="W15" s="991"/>
      <c r="X15" s="991"/>
      <c r="Y15" s="992"/>
      <c r="Z15" s="990"/>
      <c r="AA15" s="991"/>
      <c r="AB15" s="991"/>
      <c r="AC15" s="992"/>
      <c r="AE15" s="1320" t="str">
        <f t="shared" ref="AE15:AL15" si="0">IF(F16+F19+F22&gt;F15,"ERROR","OK")</f>
        <v>OK</v>
      </c>
      <c r="AF15" s="1320" t="str">
        <f t="shared" si="0"/>
        <v>OK</v>
      </c>
      <c r="AG15" s="1320" t="str">
        <f t="shared" si="0"/>
        <v>OK</v>
      </c>
      <c r="AH15" s="1320" t="str">
        <f t="shared" si="0"/>
        <v>OK</v>
      </c>
      <c r="AI15" s="1320" t="str">
        <f t="shared" si="0"/>
        <v>OK</v>
      </c>
      <c r="AJ15" s="1320" t="str">
        <f t="shared" si="0"/>
        <v>OK</v>
      </c>
      <c r="AK15" s="1320" t="str">
        <f t="shared" si="0"/>
        <v>OK</v>
      </c>
      <c r="AL15" s="1320" t="str">
        <f t="shared" si="0"/>
        <v>OK</v>
      </c>
      <c r="AN15" s="1581" t="s">
        <v>543</v>
      </c>
      <c r="AO15" s="987"/>
      <c r="AP15" s="993">
        <f>Q15</f>
        <v>0</v>
      </c>
      <c r="AQ15" s="118" t="s">
        <v>62</v>
      </c>
      <c r="AR15" s="222">
        <f t="shared" ref="AR15:AR43" si="1">IF(ISNUMBER(G15),IF(ISNUMBER(F15),IF(F15=0,IF(G15=0,"0","ZERO Q"),IF(G15=0,"ZERO V",G15/F15)),"NO Q"),IF(ISNUMBER(F15), "NO V","REPORT"))</f>
        <v>711.15127255347113</v>
      </c>
      <c r="AS15" s="222">
        <f t="shared" ref="AS15:AS43" si="2">IF(ISNUMBER(I15),IF(ISNUMBER(H15),IF(H15=0,IF(I15=0,"0","ZERO Q"),IF(I15=0,"ZERO V",I15/H15)),"NO Q"),IF(ISNUMBER(H15), "NO V","REPORT"))</f>
        <v>722.22585632730738</v>
      </c>
      <c r="AT15" s="222">
        <f t="shared" ref="AT15:AT43" si="3">IF(ISNUMBER(K15),IF(ISNUMBER(J15),IF(J15=0,IF(K15=0,"0","ZERO Q"),IF(K15=0,"ZERO V",K15/J15)),"NO Q"),IF(ISNUMBER(J15), "NO V","REPORT"))</f>
        <v>593.46139003434257</v>
      </c>
      <c r="AU15" s="655">
        <f t="shared" ref="AU15:AU43" si="4">IF(ISNUMBER(M15),IF(ISNUMBER(L15),IF(L15=0,IF(M15=0,"0","ZERO Q"),IF(M15=0,"ZERO V",M15/L15)),"NO Q"),IF(ISNUMBER(L15), "NO V","REPORT"))</f>
        <v>569.29751949014644</v>
      </c>
      <c r="AV15" s="660" t="str">
        <f>IF(ISNUMBER(AR15*AS15), IF(AR15*AS15&gt;0, IF(AR15&gt;AS15, IF(AR15/AS15&gt;AW$10, "CHECK", "ACCEPT"), IF(AS15/AR15&gt;AW$10, "CHECK", "ACCEPT")), IF(AS15=0,IF(AR15&lt;AW$10,"ACCEPT","CHECK"),IF(AS15&lt;AW$10,"ACCEPT","CHECK"))),"CHECK")</f>
        <v>ACCEPT</v>
      </c>
      <c r="AW15" s="661" t="str">
        <f>IF(ISNUMBER(AT15*AU15), IF(AT15*AU15&gt;0, IF(AT15&gt;AU15, IF(AT15/AU15&gt;AW$10, "CHECK", "ACCEPT"), IF(AU15/AT15&gt;AW$10, "CHECK", "ACCEPT")), IF(AU15=0,IF(AT15&lt;AW$10,"ACCEPT","CHECK"),IF(AU15&lt;AW$10,"ACCEPT","CHECK"))),"CHECK")</f>
        <v>ACCEPT</v>
      </c>
      <c r="AY15" s="142" t="s">
        <v>295</v>
      </c>
      <c r="AZ15" s="100" t="s">
        <v>295</v>
      </c>
      <c r="BA15" s="157"/>
      <c r="BB15" s="101"/>
      <c r="BC15" s="101"/>
      <c r="BD15" s="299"/>
      <c r="BE15" s="2007" t="s">
        <v>89</v>
      </c>
      <c r="BF15" s="2008"/>
      <c r="BG15" s="2007" t="s">
        <v>297</v>
      </c>
      <c r="BH15" s="2009"/>
      <c r="BI15" s="2009"/>
      <c r="BJ15" s="2008"/>
      <c r="BK15" s="2009" t="s">
        <v>300</v>
      </c>
      <c r="BL15" s="2009"/>
      <c r="BM15" s="2009"/>
      <c r="BN15" s="2010"/>
    </row>
    <row r="16" spans="1:66" ht="18" customHeight="1" x14ac:dyDescent="0.25">
      <c r="A16" s="994"/>
      <c r="B16" s="1234" t="s">
        <v>547</v>
      </c>
      <c r="C16" s="1242"/>
      <c r="D16" s="995" t="s">
        <v>545</v>
      </c>
      <c r="E16" s="996" t="s">
        <v>494</v>
      </c>
      <c r="F16" s="1796">
        <v>305.48500000000001</v>
      </c>
      <c r="G16" s="1796">
        <v>179343</v>
      </c>
      <c r="H16" s="1796">
        <v>292.78999999999996</v>
      </c>
      <c r="I16" s="1796">
        <v>173454</v>
      </c>
      <c r="J16" s="1796">
        <v>1741.1170000000002</v>
      </c>
      <c r="K16" s="1796">
        <v>1107617</v>
      </c>
      <c r="L16" s="1796">
        <v>1424.0240000000001</v>
      </c>
      <c r="M16" s="1796">
        <v>850588</v>
      </c>
      <c r="N16" s="997"/>
      <c r="O16" s="998"/>
      <c r="P16" s="998"/>
      <c r="Q16" s="999"/>
      <c r="R16" s="997"/>
      <c r="S16" s="998"/>
      <c r="T16" s="998"/>
      <c r="U16" s="999"/>
      <c r="V16" s="997"/>
      <c r="W16" s="998"/>
      <c r="X16" s="998"/>
      <c r="Y16" s="999"/>
      <c r="Z16" s="997"/>
      <c r="AA16" s="998"/>
      <c r="AB16" s="998"/>
      <c r="AC16" s="999"/>
      <c r="AE16" s="1321" t="str">
        <f t="shared" ref="AE16:AL16" si="5">IF(F17+F18&gt;F16,"ERROR","OK")</f>
        <v>OK</v>
      </c>
      <c r="AF16" s="1322" t="str">
        <f t="shared" si="5"/>
        <v>OK</v>
      </c>
      <c r="AG16" s="1321" t="str">
        <f t="shared" si="5"/>
        <v>OK</v>
      </c>
      <c r="AH16" s="1323" t="str">
        <f t="shared" si="5"/>
        <v>OK</v>
      </c>
      <c r="AI16" s="1321" t="str">
        <f t="shared" si="5"/>
        <v>OK</v>
      </c>
      <c r="AJ16" s="1323" t="str">
        <f t="shared" si="5"/>
        <v>OK</v>
      </c>
      <c r="AK16" s="1321" t="str">
        <f t="shared" si="5"/>
        <v>OK</v>
      </c>
      <c r="AL16" s="1321" t="str">
        <f t="shared" si="5"/>
        <v>OK</v>
      </c>
      <c r="AN16" s="1234" t="s">
        <v>547</v>
      </c>
      <c r="AO16" s="1242"/>
      <c r="AP16" s="1000" t="s">
        <v>546</v>
      </c>
      <c r="AQ16" s="118" t="s">
        <v>62</v>
      </c>
      <c r="AR16" s="222">
        <f t="shared" si="1"/>
        <v>587.0762885248048</v>
      </c>
      <c r="AS16" s="222">
        <f t="shared" si="2"/>
        <v>592.41777383107353</v>
      </c>
      <c r="AT16" s="222">
        <f t="shared" si="3"/>
        <v>636.1531132026164</v>
      </c>
      <c r="AU16" s="655">
        <f t="shared" si="4"/>
        <v>597.31296663539376</v>
      </c>
      <c r="AV16" s="660" t="str">
        <f t="shared" ref="AV16:AV43" si="6">IF(ISNUMBER(AR16*AS16), IF(AR16*AS16&gt;0, IF(AR16&gt;AS16, IF(AR16/AS16&gt;AW$10, "CHECK", "ACCEPT"), IF(AS16/AR16&gt;AW$10, "CHECK", "ACCEPT")), IF(AS16=0,IF(AR16&lt;AW$10,"ACCEPT","CHECK"),IF(AS16&lt;AW$10,"ACCEPT","CHECK"))),"CHECK")</f>
        <v>ACCEPT</v>
      </c>
      <c r="AW16" s="661" t="str">
        <f t="shared" ref="AW16:AW43" si="7">IF(ISNUMBER(AT16*AU16), IF(AT16*AU16&gt;0, IF(AT16&gt;AU16, IF(AT16/AU16&gt;AW$10, "CHECK", "ACCEPT"), IF(AU16/AT16&gt;AW$10, "CHECK", "ACCEPT")), IF(AU16=0,IF(AT16&lt;AW$10,"ACCEPT","CHECK"),IF(AU16&lt;AW$10,"ACCEPT","CHECK"))),"CHECK")</f>
        <v>ACCEPT</v>
      </c>
      <c r="AY16" s="99" t="s">
        <v>311</v>
      </c>
      <c r="AZ16" s="102" t="s">
        <v>42</v>
      </c>
      <c r="BA16" s="158" t="s">
        <v>42</v>
      </c>
      <c r="BB16" s="103"/>
      <c r="BC16" s="143" t="s">
        <v>340</v>
      </c>
      <c r="BD16" s="143"/>
      <c r="BE16" s="143">
        <f>AR13</f>
        <v>2019</v>
      </c>
      <c r="BF16" s="143">
        <f>AS13</f>
        <v>2020</v>
      </c>
      <c r="BG16" s="2011">
        <f>BE16</f>
        <v>2019</v>
      </c>
      <c r="BH16" s="2012"/>
      <c r="BI16" s="2011">
        <f>BF16</f>
        <v>2020</v>
      </c>
      <c r="BJ16" s="2012"/>
      <c r="BK16" s="2011">
        <f>BG16</f>
        <v>2019</v>
      </c>
      <c r="BL16" s="2012"/>
      <c r="BM16" s="2013">
        <f>BI16</f>
        <v>2020</v>
      </c>
      <c r="BN16" s="2014"/>
    </row>
    <row r="17" spans="1:66" ht="18" customHeight="1" x14ac:dyDescent="0.25">
      <c r="A17" s="994"/>
      <c r="B17" s="1234"/>
      <c r="C17" s="1243" t="s">
        <v>548</v>
      </c>
      <c r="D17" s="1001" t="s">
        <v>49</v>
      </c>
      <c r="E17" s="996" t="s">
        <v>494</v>
      </c>
      <c r="F17" s="1797"/>
      <c r="G17" s="1798"/>
      <c r="H17" s="1355"/>
      <c r="I17" s="1356"/>
      <c r="J17" s="1797"/>
      <c r="K17" s="1798"/>
      <c r="L17" s="1797"/>
      <c r="M17" s="1798"/>
      <c r="N17" s="1002"/>
      <c r="O17" s="1003"/>
      <c r="P17" s="1003"/>
      <c r="Q17" s="1004"/>
      <c r="R17" s="1002"/>
      <c r="S17" s="1003"/>
      <c r="T17" s="1003"/>
      <c r="U17" s="1004"/>
      <c r="V17" s="1002"/>
      <c r="W17" s="1003"/>
      <c r="X17" s="1003"/>
      <c r="Y17" s="1004"/>
      <c r="Z17" s="1002"/>
      <c r="AA17" s="1003"/>
      <c r="AB17" s="1003"/>
      <c r="AC17" s="1004"/>
      <c r="AE17" s="1324"/>
      <c r="AF17" s="1325"/>
      <c r="AG17" s="1324"/>
      <c r="AH17" s="1326"/>
      <c r="AI17" s="1324"/>
      <c r="AJ17" s="1326"/>
      <c r="AK17" s="1324"/>
      <c r="AL17" s="1324"/>
      <c r="AN17" s="1234"/>
      <c r="AO17" s="1243" t="s">
        <v>548</v>
      </c>
      <c r="AP17" s="1005" t="s">
        <v>549</v>
      </c>
      <c r="AQ17" s="118" t="s">
        <v>62</v>
      </c>
      <c r="AR17" s="222" t="str">
        <f t="shared" si="1"/>
        <v>REPORT</v>
      </c>
      <c r="AS17" s="222" t="str">
        <f t="shared" si="2"/>
        <v>REPORT</v>
      </c>
      <c r="AT17" s="222" t="str">
        <f t="shared" si="3"/>
        <v>REPORT</v>
      </c>
      <c r="AU17" s="655" t="str">
        <f t="shared" si="4"/>
        <v>REPORT</v>
      </c>
      <c r="AV17" s="660" t="str">
        <f t="shared" si="6"/>
        <v>CHECK</v>
      </c>
      <c r="AW17" s="661" t="str">
        <f t="shared" si="7"/>
        <v>CHECK</v>
      </c>
      <c r="AY17" s="144" t="s">
        <v>302</v>
      </c>
      <c r="AZ17" s="712" t="s">
        <v>43</v>
      </c>
      <c r="BA17" s="159" t="s">
        <v>48</v>
      </c>
      <c r="BB17" s="145" t="s">
        <v>311</v>
      </c>
      <c r="BC17" s="146" t="s">
        <v>303</v>
      </c>
      <c r="BD17" s="146"/>
      <c r="BE17" s="104" t="s">
        <v>296</v>
      </c>
      <c r="BF17" s="104" t="s">
        <v>296</v>
      </c>
      <c r="BG17" s="104" t="s">
        <v>296</v>
      </c>
      <c r="BH17" s="104" t="s">
        <v>10</v>
      </c>
      <c r="BI17" s="104" t="s">
        <v>296</v>
      </c>
      <c r="BJ17" s="104" t="s">
        <v>10</v>
      </c>
      <c r="BK17" s="104" t="s">
        <v>296</v>
      </c>
      <c r="BL17" s="104" t="s">
        <v>10</v>
      </c>
      <c r="BM17" s="104" t="s">
        <v>296</v>
      </c>
      <c r="BN17" s="105" t="s">
        <v>10</v>
      </c>
    </row>
    <row r="18" spans="1:66" ht="27.6" customHeight="1" x14ac:dyDescent="0.25">
      <c r="A18" s="994"/>
      <c r="B18" s="1235"/>
      <c r="C18" s="1569" t="s">
        <v>989</v>
      </c>
      <c r="D18" s="1006" t="s">
        <v>50</v>
      </c>
      <c r="E18" s="1007" t="s">
        <v>494</v>
      </c>
      <c r="F18" s="1797"/>
      <c r="G18" s="1798"/>
      <c r="H18" s="1355"/>
      <c r="I18" s="1356"/>
      <c r="J18" s="1797"/>
      <c r="K18" s="1798"/>
      <c r="L18" s="1797"/>
      <c r="M18" s="1798"/>
      <c r="N18" s="1002"/>
      <c r="O18" s="1003"/>
      <c r="P18" s="1003"/>
      <c r="Q18" s="1004"/>
      <c r="R18" s="1002"/>
      <c r="S18" s="1003"/>
      <c r="T18" s="1003"/>
      <c r="U18" s="1004"/>
      <c r="V18" s="1002"/>
      <c r="W18" s="1003"/>
      <c r="X18" s="1003"/>
      <c r="Y18" s="1004"/>
      <c r="Z18" s="1002"/>
      <c r="AA18" s="1003"/>
      <c r="AB18" s="1003"/>
      <c r="AC18" s="1004"/>
      <c r="AE18" s="1324"/>
      <c r="AF18" s="1325"/>
      <c r="AG18" s="1324"/>
      <c r="AH18" s="1326"/>
      <c r="AI18" s="1324"/>
      <c r="AJ18" s="1326"/>
      <c r="AK18" s="1324"/>
      <c r="AL18" s="1324"/>
      <c r="AN18" s="1235"/>
      <c r="AO18" s="1569" t="s">
        <v>989</v>
      </c>
      <c r="AP18" s="1008" t="s">
        <v>550</v>
      </c>
      <c r="AQ18" s="118" t="s">
        <v>62</v>
      </c>
      <c r="AR18" s="222" t="str">
        <f t="shared" si="1"/>
        <v>REPORT</v>
      </c>
      <c r="AS18" s="222" t="str">
        <f t="shared" si="2"/>
        <v>REPORT</v>
      </c>
      <c r="AT18" s="222" t="str">
        <f t="shared" si="3"/>
        <v>REPORT</v>
      </c>
      <c r="AU18" s="655" t="str">
        <f t="shared" si="4"/>
        <v>REPORT</v>
      </c>
      <c r="AV18" s="660" t="str">
        <f t="shared" si="6"/>
        <v>CHECK</v>
      </c>
      <c r="AW18" s="661" t="str">
        <f t="shared" si="7"/>
        <v>CHECK</v>
      </c>
      <c r="AY18" s="2001">
        <v>1</v>
      </c>
      <c r="AZ18" s="2004" t="s">
        <v>589</v>
      </c>
      <c r="BA18" s="2001"/>
      <c r="BB18" s="1986" t="s">
        <v>88</v>
      </c>
      <c r="BC18" s="1986" t="s">
        <v>53</v>
      </c>
      <c r="BD18" s="309" t="s">
        <v>325</v>
      </c>
      <c r="BE18" s="1289">
        <f>'JQ1 Production'!D13</f>
        <v>12568.430474772726</v>
      </c>
      <c r="BF18" s="1289">
        <f>'JQ1 Production'!E13</f>
        <v>11749.886885227272</v>
      </c>
      <c r="BG18" s="316"/>
      <c r="BH18" s="317"/>
      <c r="BI18" s="317"/>
      <c r="BJ18" s="317"/>
      <c r="BK18" s="317"/>
      <c r="BL18" s="317"/>
      <c r="BM18" s="317"/>
      <c r="BN18" s="318"/>
    </row>
    <row r="19" spans="1:66" ht="18" customHeight="1" x14ac:dyDescent="0.25">
      <c r="A19" s="994"/>
      <c r="B19" s="1234" t="s">
        <v>553</v>
      </c>
      <c r="C19" s="1242"/>
      <c r="D19" s="1009" t="s">
        <v>551</v>
      </c>
      <c r="E19" s="1010" t="s">
        <v>494</v>
      </c>
      <c r="F19" s="1796">
        <v>81.411000000000001</v>
      </c>
      <c r="G19" s="1796">
        <v>57738</v>
      </c>
      <c r="H19" s="1796">
        <v>31.704999999999998</v>
      </c>
      <c r="I19" s="1796">
        <v>24674</v>
      </c>
      <c r="J19" s="1796">
        <v>1744.9369999999999</v>
      </c>
      <c r="K19" s="1796">
        <v>947336</v>
      </c>
      <c r="L19" s="1796">
        <v>1916.9560000000001</v>
      </c>
      <c r="M19" s="1796">
        <v>1020460</v>
      </c>
      <c r="N19" s="997"/>
      <c r="O19" s="998"/>
      <c r="P19" s="998"/>
      <c r="Q19" s="999"/>
      <c r="R19" s="997"/>
      <c r="S19" s="998"/>
      <c r="T19" s="998"/>
      <c r="U19" s="999"/>
      <c r="V19" s="997"/>
      <c r="W19" s="998"/>
      <c r="X19" s="998"/>
      <c r="Y19" s="999"/>
      <c r="Z19" s="997"/>
      <c r="AA19" s="998"/>
      <c r="AB19" s="998"/>
      <c r="AC19" s="999"/>
      <c r="AE19" s="1321" t="str">
        <f>IF(F20+F21&gt;F19,"ERROR","OK")</f>
        <v>OK</v>
      </c>
      <c r="AF19" s="1322" t="str">
        <f t="shared" ref="AF19" si="8">IF(G20+G21&gt;G19,"ERROR","OK")</f>
        <v>OK</v>
      </c>
      <c r="AG19" s="1321" t="str">
        <f t="shared" ref="AG19" si="9">IF(H20+H21&gt;H19,"ERROR","OK")</f>
        <v>OK</v>
      </c>
      <c r="AH19" s="1323" t="str">
        <f t="shared" ref="AH19" si="10">IF(I20+I21&gt;I19,"ERROR","OK")</f>
        <v>OK</v>
      </c>
      <c r="AI19" s="1321" t="str">
        <f t="shared" ref="AI19" si="11">IF(J20+J21&gt;J19,"ERROR","OK")</f>
        <v>OK</v>
      </c>
      <c r="AJ19" s="1323" t="str">
        <f t="shared" ref="AJ19" si="12">IF(K20+K21&gt;K19,"ERROR","OK")</f>
        <v>OK</v>
      </c>
      <c r="AK19" s="1321" t="str">
        <f t="shared" ref="AK19" si="13">IF(L20+L21&gt;L19,"ERROR","OK")</f>
        <v>OK</v>
      </c>
      <c r="AL19" s="1321" t="str">
        <f t="shared" ref="AL19" si="14">IF(M20+M21&gt;M19,"ERROR","OK")</f>
        <v>OK</v>
      </c>
      <c r="AN19" s="1234" t="s">
        <v>553</v>
      </c>
      <c r="AO19" s="1242"/>
      <c r="AP19" s="1011" t="s">
        <v>552</v>
      </c>
      <c r="AQ19" s="118" t="s">
        <v>62</v>
      </c>
      <c r="AR19" s="222">
        <f t="shared" si="1"/>
        <v>709.21619928510893</v>
      </c>
      <c r="AS19" s="222">
        <f t="shared" si="2"/>
        <v>778.23687115596908</v>
      </c>
      <c r="AT19" s="222">
        <f t="shared" si="3"/>
        <v>542.90556048728411</v>
      </c>
      <c r="AU19" s="655">
        <f t="shared" si="4"/>
        <v>532.3335538217882</v>
      </c>
      <c r="AV19" s="660" t="str">
        <f t="shared" si="6"/>
        <v>ACCEPT</v>
      </c>
      <c r="AW19" s="661" t="str">
        <f t="shared" si="7"/>
        <v>ACCEPT</v>
      </c>
      <c r="AY19" s="2002"/>
      <c r="AZ19" s="2005"/>
      <c r="BA19" s="2002"/>
      <c r="BB19" s="1987"/>
      <c r="BC19" s="1987"/>
      <c r="BD19" s="309" t="s">
        <v>3</v>
      </c>
      <c r="BE19" s="310">
        <f>'EU2 Removals'!E19</f>
        <v>12568.430474772726</v>
      </c>
      <c r="BF19" s="310">
        <f>'EU2 Removals'!F19</f>
        <v>11749.886885227272</v>
      </c>
      <c r="BG19" s="316"/>
      <c r="BH19" s="317"/>
      <c r="BI19" s="317"/>
      <c r="BJ19" s="317"/>
      <c r="BK19" s="317"/>
      <c r="BL19" s="317"/>
      <c r="BM19" s="317"/>
      <c r="BN19" s="318"/>
    </row>
    <row r="20" spans="1:66" ht="18" customHeight="1" x14ac:dyDescent="0.25">
      <c r="A20" s="994"/>
      <c r="B20" s="1234"/>
      <c r="C20" s="1243" t="s">
        <v>554</v>
      </c>
      <c r="D20" s="1001" t="s">
        <v>49</v>
      </c>
      <c r="E20" s="1012" t="s">
        <v>494</v>
      </c>
      <c r="F20" s="1797"/>
      <c r="G20" s="1798"/>
      <c r="H20" s="1355"/>
      <c r="I20" s="1356"/>
      <c r="J20" s="1355"/>
      <c r="K20" s="1356"/>
      <c r="L20" s="1355"/>
      <c r="M20" s="1356"/>
      <c r="N20" s="1002"/>
      <c r="O20" s="1003"/>
      <c r="P20" s="1003"/>
      <c r="Q20" s="1004"/>
      <c r="R20" s="1002"/>
      <c r="S20" s="1003"/>
      <c r="T20" s="1003"/>
      <c r="U20" s="1004"/>
      <c r="V20" s="1002"/>
      <c r="W20" s="1003"/>
      <c r="X20" s="1003"/>
      <c r="Y20" s="1004"/>
      <c r="Z20" s="1002"/>
      <c r="AA20" s="1003"/>
      <c r="AB20" s="1003"/>
      <c r="AC20" s="1004"/>
      <c r="AE20" s="1324"/>
      <c r="AF20" s="1325"/>
      <c r="AG20" s="1324"/>
      <c r="AH20" s="1326"/>
      <c r="AI20" s="1324"/>
      <c r="AJ20" s="1326"/>
      <c r="AK20" s="1324"/>
      <c r="AL20" s="1324"/>
      <c r="AN20" s="1234"/>
      <c r="AO20" s="1243" t="s">
        <v>554</v>
      </c>
      <c r="AP20" s="1005" t="s">
        <v>555</v>
      </c>
      <c r="AQ20" s="118" t="s">
        <v>62</v>
      </c>
      <c r="AR20" s="222" t="str">
        <f t="shared" si="1"/>
        <v>REPORT</v>
      </c>
      <c r="AS20" s="222" t="str">
        <f t="shared" si="2"/>
        <v>REPORT</v>
      </c>
      <c r="AT20" s="222" t="str">
        <f t="shared" si="3"/>
        <v>REPORT</v>
      </c>
      <c r="AU20" s="655" t="str">
        <f t="shared" si="4"/>
        <v>REPORT</v>
      </c>
      <c r="AV20" s="660" t="str">
        <f t="shared" si="6"/>
        <v>CHECK</v>
      </c>
      <c r="AW20" s="661" t="str">
        <f t="shared" si="7"/>
        <v>CHECK</v>
      </c>
      <c r="AY20" s="2003"/>
      <c r="AZ20" s="2006"/>
      <c r="BA20" s="2003"/>
      <c r="BB20" s="2000"/>
      <c r="BC20" s="2000"/>
      <c r="BD20" s="308" t="s">
        <v>59</v>
      </c>
      <c r="BE20" s="107">
        <f>BE18-BE19</f>
        <v>0</v>
      </c>
      <c r="BF20" s="107">
        <f>BF18-BF19</f>
        <v>0</v>
      </c>
      <c r="BG20" s="317"/>
      <c r="BH20" s="317"/>
      <c r="BI20" s="317"/>
      <c r="BJ20" s="317"/>
      <c r="BK20" s="317"/>
      <c r="BL20" s="317"/>
      <c r="BM20" s="317"/>
      <c r="BN20" s="318"/>
    </row>
    <row r="21" spans="1:66" ht="28.5" customHeight="1" x14ac:dyDescent="0.15">
      <c r="A21" s="1025"/>
      <c r="B21" s="1235"/>
      <c r="C21" s="1569" t="s">
        <v>990</v>
      </c>
      <c r="D21" s="1006" t="s">
        <v>50</v>
      </c>
      <c r="E21" s="1007" t="s">
        <v>494</v>
      </c>
      <c r="F21" s="1797"/>
      <c r="G21" s="1798"/>
      <c r="H21" s="1355"/>
      <c r="I21" s="1356"/>
      <c r="J21" s="1355"/>
      <c r="K21" s="1356"/>
      <c r="L21" s="1355"/>
      <c r="M21" s="1356"/>
      <c r="N21" s="1782"/>
      <c r="O21" s="1783"/>
      <c r="P21" s="1783"/>
      <c r="Q21" s="1784"/>
      <c r="R21" s="1782"/>
      <c r="S21" s="1783"/>
      <c r="T21" s="1783"/>
      <c r="U21" s="1784"/>
      <c r="V21" s="1782"/>
      <c r="W21" s="1783"/>
      <c r="X21" s="1783"/>
      <c r="Y21" s="1784"/>
      <c r="Z21" s="1782"/>
      <c r="AA21" s="1783"/>
      <c r="AB21" s="1783"/>
      <c r="AC21" s="1784"/>
      <c r="AE21" s="1324"/>
      <c r="AF21" s="1325"/>
      <c r="AG21" s="1324"/>
      <c r="AH21" s="1326"/>
      <c r="AI21" s="1324"/>
      <c r="AJ21" s="1326"/>
      <c r="AK21" s="1324"/>
      <c r="AL21" s="1324"/>
      <c r="AN21" s="1738"/>
      <c r="AO21" s="1570" t="s">
        <v>990</v>
      </c>
      <c r="AP21" s="1024" t="s">
        <v>556</v>
      </c>
      <c r="AQ21" s="118" t="s">
        <v>62</v>
      </c>
      <c r="AR21" s="1754" t="str">
        <f t="shared" si="1"/>
        <v>REPORT</v>
      </c>
      <c r="AS21" s="1754" t="str">
        <f t="shared" si="2"/>
        <v>REPORT</v>
      </c>
      <c r="AT21" s="1754" t="str">
        <f t="shared" si="3"/>
        <v>REPORT</v>
      </c>
      <c r="AU21" s="1755" t="str">
        <f t="shared" si="4"/>
        <v>REPORT</v>
      </c>
      <c r="AV21" s="1756" t="str">
        <f t="shared" si="6"/>
        <v>CHECK</v>
      </c>
      <c r="AW21" s="1757" t="str">
        <f t="shared" si="7"/>
        <v>CHECK</v>
      </c>
      <c r="AY21" s="1989" t="s">
        <v>318</v>
      </c>
      <c r="AZ21" s="1992" t="s">
        <v>543</v>
      </c>
      <c r="BA21" s="1989"/>
      <c r="BB21" s="1995" t="s">
        <v>37</v>
      </c>
      <c r="BC21" s="1995" t="s">
        <v>53</v>
      </c>
      <c r="BD21" s="311" t="s">
        <v>313</v>
      </c>
      <c r="BE21" s="315"/>
      <c r="BF21" s="315"/>
      <c r="BG21" s="147">
        <f>'JQ2 Trade'!D16</f>
        <v>401.69600000000003</v>
      </c>
      <c r="BH21" s="147">
        <f>'JQ2 Trade'!E16</f>
        <v>285621</v>
      </c>
      <c r="BI21" s="147">
        <f>'JQ2 Trade'!F16</f>
        <v>336.15499999999997</v>
      </c>
      <c r="BJ21" s="147">
        <f>'JQ2 Trade'!G16</f>
        <v>242330</v>
      </c>
      <c r="BK21" s="147">
        <f>'JQ2 Trade'!H16</f>
        <v>3492.326</v>
      </c>
      <c r="BL21" s="147">
        <f>'JQ2 Trade'!I16</f>
        <v>2072136</v>
      </c>
      <c r="BM21" s="147">
        <f>'JQ2 Trade'!J16</f>
        <v>3352.1550000000002</v>
      </c>
      <c r="BN21" s="147">
        <f>'JQ2 Trade'!K16</f>
        <v>1908189</v>
      </c>
    </row>
    <row r="22" spans="1:66" ht="14.1" customHeight="1" x14ac:dyDescent="0.15">
      <c r="A22" s="1741"/>
      <c r="B22" s="1742"/>
      <c r="C22" s="1743"/>
      <c r="D22" s="1744"/>
      <c r="E22" s="1745"/>
      <c r="F22" s="1746"/>
      <c r="G22" s="1746"/>
      <c r="H22" s="1746"/>
      <c r="I22" s="1746"/>
      <c r="J22" s="1746"/>
      <c r="K22" s="1746"/>
      <c r="L22" s="1746"/>
      <c r="M22" s="1746"/>
      <c r="N22" s="1736"/>
      <c r="O22" s="1736"/>
      <c r="P22" s="1736"/>
      <c r="Q22" s="1736"/>
      <c r="R22" s="1736"/>
      <c r="S22" s="1736"/>
      <c r="T22" s="1736"/>
      <c r="U22" s="1736"/>
      <c r="V22" s="1736"/>
      <c r="W22" s="1736"/>
      <c r="X22" s="1736"/>
      <c r="Y22" s="1736"/>
      <c r="Z22" s="1736"/>
      <c r="AA22" s="1736"/>
      <c r="AB22" s="1736"/>
      <c r="AC22" s="1736"/>
      <c r="AD22" s="1752"/>
      <c r="AE22" s="1753"/>
      <c r="AF22" s="1753"/>
      <c r="AG22" s="1753"/>
      <c r="AH22" s="1753"/>
      <c r="AI22" s="1753"/>
      <c r="AJ22" s="1753"/>
      <c r="AK22" s="1753"/>
      <c r="AL22" s="1753"/>
      <c r="AM22" s="1752"/>
      <c r="AN22" s="1769"/>
      <c r="AO22" s="1761"/>
      <c r="AP22" s="1762"/>
      <c r="AQ22" s="1763"/>
      <c r="AR22" s="1764"/>
      <c r="AS22" s="1764"/>
      <c r="AT22" s="1764"/>
      <c r="AU22" s="1764"/>
      <c r="AV22" s="1765"/>
      <c r="AW22" s="1771"/>
      <c r="AY22" s="1990"/>
      <c r="AZ22" s="1993"/>
      <c r="BA22" s="1990"/>
      <c r="BB22" s="1996"/>
      <c r="BC22" s="1996"/>
      <c r="BD22" s="311" t="s">
        <v>58</v>
      </c>
      <c r="BE22" s="315"/>
      <c r="BF22" s="315"/>
      <c r="BG22" s="147">
        <f>F15</f>
        <v>401.71199999999999</v>
      </c>
      <c r="BH22" s="147">
        <f t="shared" ref="BH22:BN22" si="15">G15</f>
        <v>285678</v>
      </c>
      <c r="BI22" s="147">
        <f t="shared" si="15"/>
        <v>336.32</v>
      </c>
      <c r="BJ22" s="147">
        <f t="shared" si="15"/>
        <v>242899</v>
      </c>
      <c r="BK22" s="147">
        <f t="shared" si="15"/>
        <v>3493.0360000000001</v>
      </c>
      <c r="BL22" s="147">
        <f t="shared" si="15"/>
        <v>2072982</v>
      </c>
      <c r="BM22" s="147">
        <f t="shared" si="15"/>
        <v>3352.335</v>
      </c>
      <c r="BN22" s="147">
        <f t="shared" si="15"/>
        <v>1908476</v>
      </c>
    </row>
    <row r="23" spans="1:66" ht="14.45" customHeight="1" x14ac:dyDescent="0.15">
      <c r="A23" s="1741"/>
      <c r="B23" s="1747"/>
      <c r="C23" s="1748"/>
      <c r="D23" s="1786" t="s">
        <v>1109</v>
      </c>
      <c r="E23" s="1745"/>
      <c r="F23" s="1750"/>
      <c r="G23" s="1750"/>
      <c r="H23" s="1750"/>
      <c r="I23" s="1750"/>
      <c r="J23" s="1750"/>
      <c r="K23" s="1750"/>
      <c r="L23" s="1750"/>
      <c r="M23" s="1750"/>
      <c r="N23" s="1737"/>
      <c r="O23" s="1737"/>
      <c r="P23" s="1737"/>
      <c r="Q23" s="1737"/>
      <c r="R23" s="1737"/>
      <c r="S23" s="1737"/>
      <c r="T23" s="1737"/>
      <c r="U23" s="1737"/>
      <c r="V23" s="1737"/>
      <c r="W23" s="1737"/>
      <c r="X23" s="1737"/>
      <c r="Y23" s="1737"/>
      <c r="Z23" s="1737"/>
      <c r="AA23" s="1737"/>
      <c r="AB23" s="1737"/>
      <c r="AC23" s="1737"/>
      <c r="AD23" s="1752"/>
      <c r="AE23" s="1753"/>
      <c r="AF23" s="1753"/>
      <c r="AG23" s="1753"/>
      <c r="AH23" s="1753"/>
      <c r="AI23" s="1753"/>
      <c r="AJ23" s="1753"/>
      <c r="AK23" s="1753"/>
      <c r="AL23" s="1753"/>
      <c r="AM23" s="1752"/>
      <c r="AN23" s="1770"/>
      <c r="AO23" s="1766"/>
      <c r="AP23" s="1767"/>
      <c r="AQ23" s="1763"/>
      <c r="AR23" s="1764"/>
      <c r="AS23" s="1764"/>
      <c r="AT23" s="1764"/>
      <c r="AU23" s="1764"/>
      <c r="AV23" s="1765"/>
      <c r="AW23" s="1771"/>
      <c r="AY23" s="1991"/>
      <c r="AZ23" s="1994"/>
      <c r="BA23" s="1991"/>
      <c r="BB23" s="1997"/>
      <c r="BC23" s="1997"/>
      <c r="BD23" s="312" t="s">
        <v>59</v>
      </c>
      <c r="BE23" s="315"/>
      <c r="BF23" s="315"/>
      <c r="BG23" s="107">
        <f>BG21-BG22</f>
        <v>-1.5999999999962711E-2</v>
      </c>
      <c r="BH23" s="107">
        <f t="shared" ref="BH23:BN23" si="16">BH21-BH22</f>
        <v>-57</v>
      </c>
      <c r="BI23" s="107">
        <f t="shared" si="16"/>
        <v>-0.16500000000002046</v>
      </c>
      <c r="BJ23" s="107">
        <f t="shared" si="16"/>
        <v>-569</v>
      </c>
      <c r="BK23" s="107">
        <f t="shared" si="16"/>
        <v>-0.71000000000003638</v>
      </c>
      <c r="BL23" s="107">
        <f t="shared" si="16"/>
        <v>-846</v>
      </c>
      <c r="BM23" s="107">
        <f t="shared" si="16"/>
        <v>-0.17999999999983629</v>
      </c>
      <c r="BN23" s="107">
        <f t="shared" si="16"/>
        <v>-287</v>
      </c>
    </row>
    <row r="24" spans="1:66" ht="12" customHeight="1" x14ac:dyDescent="0.15">
      <c r="A24" s="1741"/>
      <c r="B24" s="1747"/>
      <c r="C24" s="1751"/>
      <c r="D24" s="1749"/>
      <c r="E24" s="1745"/>
      <c r="F24" s="1750"/>
      <c r="G24" s="1750"/>
      <c r="H24" s="1750"/>
      <c r="I24" s="1750"/>
      <c r="J24" s="1750"/>
      <c r="K24" s="1750"/>
      <c r="L24" s="1750"/>
      <c r="M24" s="1750"/>
      <c r="N24" s="1737"/>
      <c r="O24" s="1737"/>
      <c r="P24" s="1737"/>
      <c r="Q24" s="1737"/>
      <c r="R24" s="1737"/>
      <c r="S24" s="1737"/>
      <c r="T24" s="1737"/>
      <c r="U24" s="1737"/>
      <c r="V24" s="1737"/>
      <c r="W24" s="1737"/>
      <c r="X24" s="1737"/>
      <c r="Y24" s="1737"/>
      <c r="Z24" s="1737"/>
      <c r="AA24" s="1737"/>
      <c r="AB24" s="1737"/>
      <c r="AC24" s="1737"/>
      <c r="AD24" s="1752"/>
      <c r="AE24" s="1753"/>
      <c r="AF24" s="1753"/>
      <c r="AG24" s="1753"/>
      <c r="AH24" s="1753"/>
      <c r="AI24" s="1753"/>
      <c r="AJ24" s="1753"/>
      <c r="AK24" s="1753"/>
      <c r="AL24" s="1753"/>
      <c r="AM24" s="1752"/>
      <c r="AN24" s="1770"/>
      <c r="AO24" s="1768"/>
      <c r="AP24" s="1767"/>
      <c r="AQ24" s="1763"/>
      <c r="AR24" s="1764"/>
      <c r="AS24" s="1764"/>
      <c r="AT24" s="1764"/>
      <c r="AU24" s="1764"/>
      <c r="AV24" s="1765"/>
      <c r="AW24" s="1771"/>
      <c r="AY24" s="1980" t="s">
        <v>356</v>
      </c>
      <c r="AZ24" s="1983" t="s">
        <v>590</v>
      </c>
      <c r="BA24" s="1980"/>
      <c r="BB24" s="1986" t="s">
        <v>36</v>
      </c>
      <c r="BC24" s="1986" t="s">
        <v>53</v>
      </c>
      <c r="BD24" s="313" t="s">
        <v>313</v>
      </c>
      <c r="BE24" s="315"/>
      <c r="BF24" s="315"/>
      <c r="BG24" s="155">
        <f>'JQ2 Trade'!D17</f>
        <v>0.69</v>
      </c>
      <c r="BH24" s="155">
        <f>'JQ2 Trade'!E17</f>
        <v>3442</v>
      </c>
      <c r="BI24" s="155">
        <f>'JQ2 Trade'!F17</f>
        <v>0.47799999999999998</v>
      </c>
      <c r="BJ24" s="155">
        <f>'JQ2 Trade'!G17</f>
        <v>3177</v>
      </c>
      <c r="BK24" s="155">
        <f>'JQ2 Trade'!H17</f>
        <v>156.17699999999999</v>
      </c>
      <c r="BL24" s="155">
        <f>'JQ2 Trade'!I17</f>
        <v>76415</v>
      </c>
      <c r="BM24" s="155">
        <f>'JQ2 Trade'!J17</f>
        <v>207.49700000000001</v>
      </c>
      <c r="BN24" s="155">
        <f>'JQ2 Trade'!K17</f>
        <v>102384</v>
      </c>
    </row>
    <row r="25" spans="1:66" ht="34.5" customHeight="1" x14ac:dyDescent="0.15">
      <c r="A25" s="986" t="s">
        <v>356</v>
      </c>
      <c r="B25" s="1237" t="s">
        <v>557</v>
      </c>
      <c r="C25" s="1241"/>
      <c r="D25" s="988" t="s">
        <v>558</v>
      </c>
      <c r="E25" s="1781" t="s">
        <v>494</v>
      </c>
      <c r="F25" s="1795">
        <v>0.67400000000000004</v>
      </c>
      <c r="G25" s="1795">
        <v>3385</v>
      </c>
      <c r="H25" s="1795">
        <v>0.313</v>
      </c>
      <c r="I25" s="1795">
        <v>2608</v>
      </c>
      <c r="J25" s="1795">
        <v>155.46700000000001</v>
      </c>
      <c r="K25" s="1795">
        <v>75569</v>
      </c>
      <c r="L25" s="1795">
        <v>207.31700000000001</v>
      </c>
      <c r="M25" s="1795">
        <v>102096</v>
      </c>
      <c r="N25" s="990"/>
      <c r="O25" s="991"/>
      <c r="P25" s="991"/>
      <c r="Q25" s="992"/>
      <c r="R25" s="990"/>
      <c r="S25" s="991"/>
      <c r="T25" s="991"/>
      <c r="U25" s="992"/>
      <c r="V25" s="990"/>
      <c r="W25" s="991"/>
      <c r="X25" s="991"/>
      <c r="Y25" s="992"/>
      <c r="Z25" s="990"/>
      <c r="AA25" s="991"/>
      <c r="AB25" s="991"/>
      <c r="AC25" s="992"/>
      <c r="AE25" s="1785" t="str">
        <f>IF(F26+F27+F28+F31+F32&gt;F25,"ERROR","OK")</f>
        <v>OK</v>
      </c>
      <c r="AF25" s="1785" t="str">
        <f t="shared" ref="AF25:AL25" si="17">IF(G26+G27+G28+G31+G32&gt;G25,"ERROR","OK")</f>
        <v>OK</v>
      </c>
      <c r="AG25" s="1785" t="str">
        <f t="shared" si="17"/>
        <v>OK</v>
      </c>
      <c r="AH25" s="1785" t="str">
        <f t="shared" si="17"/>
        <v>OK</v>
      </c>
      <c r="AI25" s="1785" t="str">
        <f t="shared" si="17"/>
        <v>OK</v>
      </c>
      <c r="AJ25" s="1785" t="str">
        <f t="shared" si="17"/>
        <v>OK</v>
      </c>
      <c r="AK25" s="1785" t="str">
        <f t="shared" si="17"/>
        <v>OK</v>
      </c>
      <c r="AL25" s="1785" t="str">
        <f t="shared" si="17"/>
        <v>OK</v>
      </c>
      <c r="AN25" s="1739" t="s">
        <v>557</v>
      </c>
      <c r="AO25" s="1740"/>
      <c r="AP25" s="1029">
        <f>Q25</f>
        <v>0</v>
      </c>
      <c r="AQ25" s="1758" t="s">
        <v>62</v>
      </c>
      <c r="AR25" s="222">
        <f t="shared" si="1"/>
        <v>5022.2551928783378</v>
      </c>
      <c r="AS25" s="222">
        <f t="shared" si="2"/>
        <v>8332.2683706070293</v>
      </c>
      <c r="AT25" s="222">
        <f t="shared" si="3"/>
        <v>486.07743122334637</v>
      </c>
      <c r="AU25" s="655">
        <f t="shared" si="4"/>
        <v>492.46323263408209</v>
      </c>
      <c r="AV25" s="1759" t="str">
        <f t="shared" si="6"/>
        <v>ACCEPT</v>
      </c>
      <c r="AW25" s="1760" t="str">
        <f t="shared" si="7"/>
        <v>ACCEPT</v>
      </c>
      <c r="AY25" s="1981"/>
      <c r="AZ25" s="1984"/>
      <c r="BA25" s="1981"/>
      <c r="BB25" s="1987"/>
      <c r="BC25" s="1987"/>
      <c r="BD25" s="313" t="s">
        <v>58</v>
      </c>
      <c r="BE25" s="315"/>
      <c r="BF25" s="315"/>
      <c r="BG25" s="155">
        <f>F25</f>
        <v>0.67400000000000004</v>
      </c>
      <c r="BH25" s="155">
        <f t="shared" ref="BH25:BN25" si="18">G25</f>
        <v>3385</v>
      </c>
      <c r="BI25" s="155">
        <f t="shared" si="18"/>
        <v>0.313</v>
      </c>
      <c r="BJ25" s="155">
        <f t="shared" si="18"/>
        <v>2608</v>
      </c>
      <c r="BK25" s="155">
        <f t="shared" si="18"/>
        <v>155.46700000000001</v>
      </c>
      <c r="BL25" s="155">
        <f t="shared" si="18"/>
        <v>75569</v>
      </c>
      <c r="BM25" s="155">
        <f t="shared" si="18"/>
        <v>207.31700000000001</v>
      </c>
      <c r="BN25" s="155">
        <f t="shared" si="18"/>
        <v>102096</v>
      </c>
    </row>
    <row r="26" spans="1:66" ht="18" customHeight="1" x14ac:dyDescent="0.15">
      <c r="A26" s="994"/>
      <c r="B26" s="1570">
        <v>4403.91</v>
      </c>
      <c r="C26" s="1242"/>
      <c r="D26" s="1006" t="s">
        <v>559</v>
      </c>
      <c r="E26" s="996" t="s">
        <v>494</v>
      </c>
      <c r="F26" s="1796">
        <v>4.4999999999999998E-2</v>
      </c>
      <c r="G26" s="1796">
        <v>590</v>
      </c>
      <c r="H26" s="1796">
        <v>0.152</v>
      </c>
      <c r="I26" s="1796">
        <v>1599</v>
      </c>
      <c r="J26" s="1796">
        <v>0.13800000000000001</v>
      </c>
      <c r="K26" s="1796">
        <v>131</v>
      </c>
      <c r="L26" s="1796">
        <v>0.10199999999999999</v>
      </c>
      <c r="M26" s="1796">
        <v>102</v>
      </c>
      <c r="N26" s="997"/>
      <c r="O26" s="998"/>
      <c r="P26" s="998"/>
      <c r="Q26" s="999"/>
      <c r="R26" s="997"/>
      <c r="S26" s="998"/>
      <c r="T26" s="998"/>
      <c r="U26" s="999"/>
      <c r="V26" s="997"/>
      <c r="W26" s="998"/>
      <c r="X26" s="998"/>
      <c r="Y26" s="999"/>
      <c r="Z26" s="997"/>
      <c r="AA26" s="998"/>
      <c r="AB26" s="998"/>
      <c r="AC26" s="999"/>
      <c r="AE26" s="1321"/>
      <c r="AF26" s="1325"/>
      <c r="AG26" s="1324"/>
      <c r="AH26" s="1326"/>
      <c r="AI26" s="1324"/>
      <c r="AJ26" s="1326"/>
      <c r="AK26" s="1324"/>
      <c r="AL26" s="1324"/>
      <c r="AN26" s="1570">
        <v>4403.91</v>
      </c>
      <c r="AO26" s="1242"/>
      <c r="AP26" s="1005" t="s">
        <v>560</v>
      </c>
      <c r="AQ26" s="118" t="s">
        <v>62</v>
      </c>
      <c r="AR26" s="222">
        <f t="shared" si="1"/>
        <v>13111.111111111111</v>
      </c>
      <c r="AS26" s="222">
        <f t="shared" si="2"/>
        <v>10519.736842105263</v>
      </c>
      <c r="AT26" s="222">
        <f t="shared" si="3"/>
        <v>949.27536231884051</v>
      </c>
      <c r="AU26" s="655">
        <f t="shared" si="4"/>
        <v>1000.0000000000001</v>
      </c>
      <c r="AV26" s="660" t="str">
        <f t="shared" si="6"/>
        <v>ACCEPT</v>
      </c>
      <c r="AW26" s="661" t="str">
        <f t="shared" si="7"/>
        <v>ACCEPT</v>
      </c>
      <c r="AY26" s="1998"/>
      <c r="AZ26" s="1999"/>
      <c r="BA26" s="1998"/>
      <c r="BB26" s="2000"/>
      <c r="BC26" s="2000"/>
      <c r="BD26" s="312" t="s">
        <v>59</v>
      </c>
      <c r="BE26" s="315"/>
      <c r="BF26" s="315"/>
      <c r="BG26" s="107">
        <f>BG24-BG25</f>
        <v>1.5999999999999903E-2</v>
      </c>
      <c r="BH26" s="107">
        <f t="shared" ref="BH26:BN26" si="19">BH24-BH25</f>
        <v>57</v>
      </c>
      <c r="BI26" s="107">
        <f t="shared" si="19"/>
        <v>0.16499999999999998</v>
      </c>
      <c r="BJ26" s="107">
        <f t="shared" si="19"/>
        <v>569</v>
      </c>
      <c r="BK26" s="107">
        <f t="shared" si="19"/>
        <v>0.70999999999997954</v>
      </c>
      <c r="BL26" s="107">
        <f t="shared" si="19"/>
        <v>846</v>
      </c>
      <c r="BM26" s="107">
        <f t="shared" si="19"/>
        <v>0.18000000000000682</v>
      </c>
      <c r="BN26" s="107">
        <f t="shared" si="19"/>
        <v>288</v>
      </c>
    </row>
    <row r="27" spans="1:66" ht="18" customHeight="1" x14ac:dyDescent="0.15">
      <c r="A27" s="994"/>
      <c r="B27" s="1571" t="s">
        <v>991</v>
      </c>
      <c r="C27" s="1242"/>
      <c r="D27" s="1016" t="s">
        <v>561</v>
      </c>
      <c r="E27" s="996" t="s">
        <v>494</v>
      </c>
      <c r="F27" s="1796">
        <v>3.2000000000000001E-2</v>
      </c>
      <c r="G27" s="1796">
        <v>31</v>
      </c>
      <c r="H27" s="1796">
        <v>0</v>
      </c>
      <c r="I27" s="1796">
        <v>0</v>
      </c>
      <c r="J27" s="1796">
        <v>3.4000000000000002E-2</v>
      </c>
      <c r="K27" s="1796">
        <v>19</v>
      </c>
      <c r="L27" s="1796">
        <v>0</v>
      </c>
      <c r="M27" s="1796">
        <v>0</v>
      </c>
      <c r="N27" s="997"/>
      <c r="O27" s="998"/>
      <c r="P27" s="998"/>
      <c r="Q27" s="999"/>
      <c r="R27" s="997"/>
      <c r="S27" s="998"/>
      <c r="T27" s="998"/>
      <c r="U27" s="999"/>
      <c r="V27" s="997"/>
      <c r="W27" s="998"/>
      <c r="X27" s="998"/>
      <c r="Y27" s="999"/>
      <c r="Z27" s="997"/>
      <c r="AA27" s="998"/>
      <c r="AB27" s="998"/>
      <c r="AC27" s="999"/>
      <c r="AE27" s="1321"/>
      <c r="AF27" s="1322"/>
      <c r="AG27" s="1321"/>
      <c r="AH27" s="1323"/>
      <c r="AI27" s="1321"/>
      <c r="AJ27" s="1323"/>
      <c r="AK27" s="1321"/>
      <c r="AL27" s="1321"/>
      <c r="AN27" s="1571" t="s">
        <v>991</v>
      </c>
      <c r="AO27" s="1242"/>
      <c r="AP27" s="1005" t="s">
        <v>562</v>
      </c>
      <c r="AQ27" s="118" t="s">
        <v>62</v>
      </c>
      <c r="AR27" s="222">
        <f t="shared" si="1"/>
        <v>968.75</v>
      </c>
      <c r="AS27" s="222" t="str">
        <f t="shared" si="2"/>
        <v>0</v>
      </c>
      <c r="AT27" s="222">
        <f t="shared" si="3"/>
        <v>558.82352941176464</v>
      </c>
      <c r="AU27" s="655" t="str">
        <f t="shared" si="4"/>
        <v>0</v>
      </c>
      <c r="AV27" s="660" t="str">
        <f t="shared" si="6"/>
        <v>CHECK</v>
      </c>
      <c r="AW27" s="661" t="str">
        <f t="shared" si="7"/>
        <v>CHECK</v>
      </c>
      <c r="AY27" s="1989" t="s">
        <v>447</v>
      </c>
      <c r="AZ27" s="1992" t="s">
        <v>571</v>
      </c>
      <c r="BA27" s="1989"/>
      <c r="BB27" s="1995" t="s">
        <v>38</v>
      </c>
      <c r="BC27" s="1995" t="s">
        <v>53</v>
      </c>
      <c r="BD27" s="311" t="s">
        <v>313</v>
      </c>
      <c r="BE27" s="315"/>
      <c r="BF27" s="315"/>
      <c r="BG27" s="147">
        <f>'JQ2 Trade'!D28</f>
        <v>968.93299999999999</v>
      </c>
      <c r="BH27" s="147">
        <f>'JQ2 Trade'!E28</f>
        <v>2759018</v>
      </c>
      <c r="BI27" s="147">
        <f>'JQ2 Trade'!F28</f>
        <v>1021.663</v>
      </c>
      <c r="BJ27" s="147">
        <f>'JQ2 Trade'!G28</f>
        <v>3011736</v>
      </c>
      <c r="BK27" s="147">
        <f>'JQ2 Trade'!H28</f>
        <v>708.24199999999996</v>
      </c>
      <c r="BL27" s="147">
        <f>'JQ2 Trade'!I28</f>
        <v>1280475</v>
      </c>
      <c r="BM27" s="147">
        <f>'JQ2 Trade'!J28</f>
        <v>853.77</v>
      </c>
      <c r="BN27" s="147">
        <f>'JQ2 Trade'!K28</f>
        <v>1552051</v>
      </c>
    </row>
    <row r="28" spans="1:66" ht="18" customHeight="1" x14ac:dyDescent="0.15">
      <c r="A28" s="994"/>
      <c r="B28" s="1234" t="s">
        <v>565</v>
      </c>
      <c r="C28" s="1242"/>
      <c r="D28" s="1001" t="s">
        <v>563</v>
      </c>
      <c r="E28" s="996" t="s">
        <v>494</v>
      </c>
      <c r="F28" s="1796">
        <v>6.0999999999999999E-2</v>
      </c>
      <c r="G28" s="1796">
        <v>266</v>
      </c>
      <c r="H28" s="1796">
        <v>3.6000000000000004E-2</v>
      </c>
      <c r="I28" s="1796">
        <v>43</v>
      </c>
      <c r="J28" s="1796">
        <v>150.85300000000001</v>
      </c>
      <c r="K28" s="1796">
        <v>72935</v>
      </c>
      <c r="L28" s="1796">
        <v>200.268</v>
      </c>
      <c r="M28" s="1796">
        <v>97557</v>
      </c>
      <c r="N28" s="997"/>
      <c r="O28" s="998"/>
      <c r="P28" s="998"/>
      <c r="Q28" s="999"/>
      <c r="R28" s="997"/>
      <c r="S28" s="998"/>
      <c r="T28" s="998"/>
      <c r="U28" s="999"/>
      <c r="V28" s="997"/>
      <c r="W28" s="998"/>
      <c r="X28" s="998"/>
      <c r="Y28" s="999"/>
      <c r="Z28" s="997"/>
      <c r="AA28" s="998"/>
      <c r="AB28" s="998"/>
      <c r="AC28" s="999"/>
      <c r="AE28" s="1321" t="str">
        <f>IF(F29+F30&gt;F28,"ERROR","OK")</f>
        <v>OK</v>
      </c>
      <c r="AF28" s="1321" t="str">
        <f t="shared" ref="AF28:AL28" si="20">IF(G29+G30&gt;G28,"ERROR","OK")</f>
        <v>OK</v>
      </c>
      <c r="AG28" s="1321" t="str">
        <f t="shared" si="20"/>
        <v>OK</v>
      </c>
      <c r="AH28" s="1321" t="str">
        <f t="shared" si="20"/>
        <v>OK</v>
      </c>
      <c r="AI28" s="1321" t="str">
        <f t="shared" si="20"/>
        <v>OK</v>
      </c>
      <c r="AJ28" s="1321" t="str">
        <f t="shared" si="20"/>
        <v>OK</v>
      </c>
      <c r="AK28" s="1321" t="str">
        <f t="shared" si="20"/>
        <v>OK</v>
      </c>
      <c r="AL28" s="1321" t="str">
        <f t="shared" si="20"/>
        <v>OK</v>
      </c>
      <c r="AN28" s="1234" t="s">
        <v>565</v>
      </c>
      <c r="AO28" s="1242"/>
      <c r="AP28" s="1005" t="s">
        <v>564</v>
      </c>
      <c r="AQ28" s="118" t="s">
        <v>62</v>
      </c>
      <c r="AR28" s="222">
        <f t="shared" si="1"/>
        <v>4360.6557377049185</v>
      </c>
      <c r="AS28" s="222">
        <f t="shared" si="2"/>
        <v>1194.4444444444443</v>
      </c>
      <c r="AT28" s="222">
        <f t="shared" si="3"/>
        <v>483.48392143344842</v>
      </c>
      <c r="AU28" s="655">
        <f t="shared" si="4"/>
        <v>487.13224279465516</v>
      </c>
      <c r="AV28" s="660" t="str">
        <f t="shared" si="6"/>
        <v>CHECK</v>
      </c>
      <c r="AW28" s="661" t="str">
        <f t="shared" si="7"/>
        <v>ACCEPT</v>
      </c>
      <c r="AY28" s="1990"/>
      <c r="AZ28" s="1993"/>
      <c r="BA28" s="1990"/>
      <c r="BB28" s="1996"/>
      <c r="BC28" s="1996"/>
      <c r="BD28" s="311" t="s">
        <v>58</v>
      </c>
      <c r="BE28" s="315"/>
      <c r="BF28" s="315"/>
      <c r="BG28" s="147">
        <f>F33</f>
        <v>968.52</v>
      </c>
      <c r="BH28" s="147">
        <f t="shared" ref="BH28:BN28" si="21">G33</f>
        <v>2757119</v>
      </c>
      <c r="BI28" s="147">
        <f t="shared" si="21"/>
        <v>1020.5940000000001</v>
      </c>
      <c r="BJ28" s="147">
        <f t="shared" si="21"/>
        <v>3006876</v>
      </c>
      <c r="BK28" s="147">
        <f t="shared" si="21"/>
        <v>697.029</v>
      </c>
      <c r="BL28" s="147">
        <f t="shared" si="21"/>
        <v>1279563</v>
      </c>
      <c r="BM28" s="147">
        <f t="shared" si="21"/>
        <v>839.7</v>
      </c>
      <c r="BN28" s="147">
        <f t="shared" si="21"/>
        <v>1551002</v>
      </c>
    </row>
    <row r="29" spans="1:66" ht="18" customHeight="1" x14ac:dyDescent="0.15">
      <c r="A29" s="994"/>
      <c r="B29" s="1234"/>
      <c r="C29" s="1244" t="s">
        <v>566</v>
      </c>
      <c r="D29" s="1017" t="s">
        <v>49</v>
      </c>
      <c r="E29" s="996" t="s">
        <v>494</v>
      </c>
      <c r="F29" s="1797"/>
      <c r="G29" s="1798"/>
      <c r="H29" s="1797"/>
      <c r="I29" s="1798"/>
      <c r="J29" s="1355"/>
      <c r="K29" s="1356"/>
      <c r="L29" s="1355"/>
      <c r="M29" s="1356"/>
      <c r="N29" s="1002"/>
      <c r="O29" s="1003"/>
      <c r="P29" s="1003"/>
      <c r="Q29" s="1004"/>
      <c r="R29" s="1002"/>
      <c r="S29" s="1003"/>
      <c r="T29" s="1003"/>
      <c r="U29" s="1004"/>
      <c r="V29" s="1002"/>
      <c r="W29" s="1003"/>
      <c r="X29" s="1003"/>
      <c r="Y29" s="1004"/>
      <c r="Z29" s="1002"/>
      <c r="AA29" s="1003"/>
      <c r="AB29" s="1003"/>
      <c r="AC29" s="1004"/>
      <c r="AE29" s="1324"/>
      <c r="AF29" s="1325"/>
      <c r="AG29" s="1324"/>
      <c r="AH29" s="1326"/>
      <c r="AI29" s="1324"/>
      <c r="AJ29" s="1326"/>
      <c r="AK29" s="1324"/>
      <c r="AL29" s="1324"/>
      <c r="AN29" s="1234"/>
      <c r="AO29" s="1244" t="s">
        <v>566</v>
      </c>
      <c r="AP29" s="1018" t="s">
        <v>49</v>
      </c>
      <c r="AQ29" s="118" t="s">
        <v>62</v>
      </c>
      <c r="AR29" s="222" t="str">
        <f t="shared" si="1"/>
        <v>REPORT</v>
      </c>
      <c r="AS29" s="222" t="str">
        <f t="shared" si="2"/>
        <v>REPORT</v>
      </c>
      <c r="AT29" s="222" t="str">
        <f t="shared" si="3"/>
        <v>REPORT</v>
      </c>
      <c r="AU29" s="655" t="str">
        <f t="shared" si="4"/>
        <v>REPORT</v>
      </c>
      <c r="AV29" s="660" t="str">
        <f t="shared" si="6"/>
        <v>CHECK</v>
      </c>
      <c r="AW29" s="661" t="str">
        <f t="shared" si="7"/>
        <v>CHECK</v>
      </c>
      <c r="AY29" s="1991"/>
      <c r="AZ29" s="1994"/>
      <c r="BA29" s="1991"/>
      <c r="BB29" s="1997"/>
      <c r="BC29" s="1997"/>
      <c r="BD29" s="312" t="s">
        <v>59</v>
      </c>
      <c r="BE29" s="315"/>
      <c r="BF29" s="315"/>
      <c r="BG29" s="107">
        <f>BG27-BG28</f>
        <v>0.41300000000001091</v>
      </c>
      <c r="BH29" s="107">
        <f t="shared" ref="BH29:BN29" si="22">BH27-BH28</f>
        <v>1899</v>
      </c>
      <c r="BI29" s="107">
        <f t="shared" si="22"/>
        <v>1.06899999999996</v>
      </c>
      <c r="BJ29" s="107">
        <f t="shared" si="22"/>
        <v>4860</v>
      </c>
      <c r="BK29" s="107">
        <f t="shared" si="22"/>
        <v>11.212999999999965</v>
      </c>
      <c r="BL29" s="107">
        <f t="shared" si="22"/>
        <v>912</v>
      </c>
      <c r="BM29" s="107">
        <f t="shared" si="22"/>
        <v>14.069999999999936</v>
      </c>
      <c r="BN29" s="107">
        <f t="shared" si="22"/>
        <v>1049</v>
      </c>
    </row>
    <row r="30" spans="1:66" ht="27.6" customHeight="1" x14ac:dyDescent="0.15">
      <c r="A30" s="994"/>
      <c r="B30" s="1236"/>
      <c r="C30" s="1572" t="s">
        <v>992</v>
      </c>
      <c r="D30" s="1019" t="s">
        <v>50</v>
      </c>
      <c r="E30" s="1007" t="s">
        <v>494</v>
      </c>
      <c r="F30" s="1797"/>
      <c r="G30" s="1798"/>
      <c r="H30" s="1797"/>
      <c r="I30" s="1798"/>
      <c r="J30" s="1355"/>
      <c r="K30" s="1356"/>
      <c r="L30" s="1355"/>
      <c r="M30" s="1356"/>
      <c r="N30" s="1002"/>
      <c r="O30" s="1003"/>
      <c r="P30" s="1003"/>
      <c r="Q30" s="1004"/>
      <c r="R30" s="1002"/>
      <c r="S30" s="1003"/>
      <c r="T30" s="1003"/>
      <c r="U30" s="1004"/>
      <c r="V30" s="1002"/>
      <c r="W30" s="1003"/>
      <c r="X30" s="1003"/>
      <c r="Y30" s="1004"/>
      <c r="Z30" s="1002"/>
      <c r="AA30" s="1003"/>
      <c r="AB30" s="1003"/>
      <c r="AC30" s="1004"/>
      <c r="AE30" s="1324"/>
      <c r="AF30" s="1325"/>
      <c r="AG30" s="1324"/>
      <c r="AH30" s="1326"/>
      <c r="AI30" s="1324"/>
      <c r="AJ30" s="1326"/>
      <c r="AK30" s="1324"/>
      <c r="AL30" s="1324"/>
      <c r="AN30" s="1236"/>
      <c r="AO30" s="1572" t="s">
        <v>992</v>
      </c>
      <c r="AP30" s="1020" t="s">
        <v>50</v>
      </c>
      <c r="AQ30" s="118" t="s">
        <v>62</v>
      </c>
      <c r="AR30" s="222" t="str">
        <f t="shared" si="1"/>
        <v>REPORT</v>
      </c>
      <c r="AS30" s="222" t="str">
        <f t="shared" si="2"/>
        <v>REPORT</v>
      </c>
      <c r="AT30" s="222" t="str">
        <f t="shared" si="3"/>
        <v>REPORT</v>
      </c>
      <c r="AU30" s="655" t="str">
        <f t="shared" si="4"/>
        <v>REPORT</v>
      </c>
      <c r="AV30" s="660" t="str">
        <f t="shared" si="6"/>
        <v>CHECK</v>
      </c>
      <c r="AW30" s="661" t="str">
        <f t="shared" si="7"/>
        <v>CHECK</v>
      </c>
      <c r="AY30" s="1980" t="s">
        <v>448</v>
      </c>
      <c r="AZ30" s="1983" t="s">
        <v>576</v>
      </c>
      <c r="BA30" s="1980"/>
      <c r="BB30" s="1986" t="s">
        <v>39</v>
      </c>
      <c r="BC30" s="1986" t="s">
        <v>53</v>
      </c>
      <c r="BD30" s="313" t="s">
        <v>313</v>
      </c>
      <c r="BE30" s="315"/>
      <c r="BF30" s="315"/>
      <c r="BG30" s="155">
        <f>'JQ2 Trade'!D29</f>
        <v>25.236000000000001</v>
      </c>
      <c r="BH30" s="155">
        <f>'JQ2 Trade'!E29</f>
        <v>263573</v>
      </c>
      <c r="BI30" s="155">
        <f>'JQ2 Trade'!F29</f>
        <v>21.577000000000002</v>
      </c>
      <c r="BJ30" s="155">
        <f>'JQ2 Trade'!G29</f>
        <v>272948</v>
      </c>
      <c r="BK30" s="155">
        <f>'JQ2 Trade'!H29</f>
        <v>10.446</v>
      </c>
      <c r="BL30" s="155">
        <f>'JQ2 Trade'!I29</f>
        <v>57645</v>
      </c>
      <c r="BM30" s="155">
        <f>'JQ2 Trade'!J29</f>
        <v>6.6150000000000002</v>
      </c>
      <c r="BN30" s="155">
        <f>'JQ2 Trade'!K29</f>
        <v>29305</v>
      </c>
    </row>
    <row r="31" spans="1:66" ht="18" customHeight="1" x14ac:dyDescent="0.15">
      <c r="A31" s="994"/>
      <c r="B31" s="1573">
        <v>4403.97</v>
      </c>
      <c r="C31" s="1244"/>
      <c r="D31" s="1016" t="s">
        <v>567</v>
      </c>
      <c r="E31" s="1007" t="s">
        <v>494</v>
      </c>
      <c r="F31" s="1796">
        <v>8.4000000000000005E-2</v>
      </c>
      <c r="G31" s="1796">
        <v>25</v>
      </c>
      <c r="H31" s="1796">
        <v>0</v>
      </c>
      <c r="I31" s="1796">
        <v>0</v>
      </c>
      <c r="J31" s="1796">
        <v>0.112</v>
      </c>
      <c r="K31" s="1796">
        <v>53</v>
      </c>
      <c r="L31" s="1796">
        <v>0.188</v>
      </c>
      <c r="M31" s="1796">
        <v>80</v>
      </c>
      <c r="N31" s="1021"/>
      <c r="O31" s="1022"/>
      <c r="P31" s="1022"/>
      <c r="Q31" s="1023"/>
      <c r="R31" s="1021"/>
      <c r="S31" s="1022"/>
      <c r="T31" s="1022"/>
      <c r="U31" s="1023"/>
      <c r="V31" s="1021"/>
      <c r="W31" s="1022"/>
      <c r="X31" s="1022"/>
      <c r="Y31" s="1023"/>
      <c r="Z31" s="1021"/>
      <c r="AA31" s="1022"/>
      <c r="AB31" s="1022"/>
      <c r="AC31" s="1023"/>
      <c r="AE31" s="1324"/>
      <c r="AF31" s="1325"/>
      <c r="AG31" s="1324"/>
      <c r="AH31" s="1326"/>
      <c r="AI31" s="1324"/>
      <c r="AJ31" s="1326"/>
      <c r="AK31" s="1324"/>
      <c r="AL31" s="1324"/>
      <c r="AN31" s="1573">
        <v>4403.97</v>
      </c>
      <c r="AO31" s="1244"/>
      <c r="AP31" s="1024" t="s">
        <v>568</v>
      </c>
      <c r="AQ31" s="118" t="s">
        <v>62</v>
      </c>
      <c r="AR31" s="222">
        <f t="shared" si="1"/>
        <v>297.61904761904759</v>
      </c>
      <c r="AS31" s="222" t="str">
        <f t="shared" si="2"/>
        <v>0</v>
      </c>
      <c r="AT31" s="222">
        <f t="shared" si="3"/>
        <v>473.21428571428572</v>
      </c>
      <c r="AU31" s="655">
        <f t="shared" si="4"/>
        <v>425.531914893617</v>
      </c>
      <c r="AV31" s="660" t="str">
        <f t="shared" si="6"/>
        <v>CHECK</v>
      </c>
      <c r="AW31" s="661" t="str">
        <f t="shared" si="7"/>
        <v>ACCEPT</v>
      </c>
      <c r="AY31" s="1981"/>
      <c r="AZ31" s="1984"/>
      <c r="BA31" s="1981"/>
      <c r="BB31" s="1987"/>
      <c r="BC31" s="1987"/>
      <c r="BD31" s="313" t="s">
        <v>58</v>
      </c>
      <c r="BE31" s="315"/>
      <c r="BF31" s="315"/>
      <c r="BG31" s="155">
        <f>F36</f>
        <v>22.975000000000001</v>
      </c>
      <c r="BH31" s="155">
        <f t="shared" ref="BH31:BN31" si="23">G36</f>
        <v>238953</v>
      </c>
      <c r="BI31" s="155">
        <f t="shared" si="23"/>
        <v>20.538</v>
      </c>
      <c r="BJ31" s="155">
        <f t="shared" si="23"/>
        <v>255162</v>
      </c>
      <c r="BK31" s="155">
        <f t="shared" si="23"/>
        <v>10.446</v>
      </c>
      <c r="BL31" s="155">
        <f t="shared" si="23"/>
        <v>57645</v>
      </c>
      <c r="BM31" s="155">
        <f t="shared" si="23"/>
        <v>6.6150000000000002</v>
      </c>
      <c r="BN31" s="155">
        <f t="shared" si="23"/>
        <v>29305</v>
      </c>
    </row>
    <row r="32" spans="1:66" ht="18" customHeight="1" thickBot="1" x14ac:dyDescent="0.2">
      <c r="A32" s="1025"/>
      <c r="B32" s="1574">
        <v>4403.9799999999996</v>
      </c>
      <c r="C32" s="1244"/>
      <c r="D32" s="1016" t="s">
        <v>569</v>
      </c>
      <c r="E32" s="1007" t="s">
        <v>494</v>
      </c>
      <c r="F32" s="1796">
        <v>9.5000000000000001E-2</v>
      </c>
      <c r="G32" s="1796">
        <v>549</v>
      </c>
      <c r="H32" s="1796">
        <v>2.4E-2</v>
      </c>
      <c r="I32" s="1796">
        <v>233</v>
      </c>
      <c r="J32" s="1796">
        <v>0</v>
      </c>
      <c r="K32" s="1796">
        <v>0</v>
      </c>
      <c r="L32" s="1796">
        <v>0</v>
      </c>
      <c r="M32" s="1796">
        <v>0</v>
      </c>
      <c r="N32" s="1021"/>
      <c r="O32" s="1022"/>
      <c r="P32" s="1022"/>
      <c r="Q32" s="1023"/>
      <c r="R32" s="1021"/>
      <c r="S32" s="1022"/>
      <c r="T32" s="1022"/>
      <c r="U32" s="1023"/>
      <c r="V32" s="1021"/>
      <c r="W32" s="1022"/>
      <c r="X32" s="1022"/>
      <c r="Y32" s="1023"/>
      <c r="Z32" s="1021"/>
      <c r="AA32" s="1022"/>
      <c r="AB32" s="1022"/>
      <c r="AC32" s="1023"/>
      <c r="AE32" s="1324"/>
      <c r="AF32" s="1325"/>
      <c r="AG32" s="1324"/>
      <c r="AH32" s="1326"/>
      <c r="AI32" s="1324"/>
      <c r="AJ32" s="1326"/>
      <c r="AK32" s="1324"/>
      <c r="AL32" s="1324"/>
      <c r="AN32" s="1574">
        <v>4403.9799999999996</v>
      </c>
      <c r="AO32" s="1244"/>
      <c r="AP32" s="1026" t="s">
        <v>570</v>
      </c>
      <c r="AQ32" s="118" t="s">
        <v>62</v>
      </c>
      <c r="AR32" s="222">
        <f t="shared" si="1"/>
        <v>5778.9473684210525</v>
      </c>
      <c r="AS32" s="222">
        <f t="shared" si="2"/>
        <v>9708.3333333333339</v>
      </c>
      <c r="AT32" s="222" t="str">
        <f t="shared" si="3"/>
        <v>0</v>
      </c>
      <c r="AU32" s="655" t="str">
        <f t="shared" si="4"/>
        <v>0</v>
      </c>
      <c r="AV32" s="660" t="str">
        <f t="shared" si="6"/>
        <v>ACCEPT</v>
      </c>
      <c r="AW32" s="661" t="str">
        <f t="shared" si="7"/>
        <v>CHECK</v>
      </c>
      <c r="AY32" s="1982"/>
      <c r="AZ32" s="1985"/>
      <c r="BA32" s="1982"/>
      <c r="BB32" s="1988"/>
      <c r="BC32" s="1988"/>
      <c r="BD32" s="314" t="s">
        <v>59</v>
      </c>
      <c r="BE32" s="319"/>
      <c r="BF32" s="319"/>
      <c r="BG32" s="148">
        <f>BG30-BG31</f>
        <v>2.2609999999999992</v>
      </c>
      <c r="BH32" s="148">
        <f t="shared" ref="BH32:BN32" si="24">BH30-BH31</f>
        <v>24620</v>
      </c>
      <c r="BI32" s="148">
        <f t="shared" si="24"/>
        <v>1.0390000000000015</v>
      </c>
      <c r="BJ32" s="148">
        <f t="shared" si="24"/>
        <v>17786</v>
      </c>
      <c r="BK32" s="148">
        <f t="shared" si="24"/>
        <v>0</v>
      </c>
      <c r="BL32" s="148">
        <f t="shared" si="24"/>
        <v>0</v>
      </c>
      <c r="BM32" s="148">
        <f t="shared" si="24"/>
        <v>0</v>
      </c>
      <c r="BN32" s="148">
        <f t="shared" si="24"/>
        <v>0</v>
      </c>
    </row>
    <row r="33" spans="1:66" ht="18" customHeight="1" x14ac:dyDescent="0.15">
      <c r="A33" s="1027" t="s">
        <v>447</v>
      </c>
      <c r="B33" s="1250" t="s">
        <v>571</v>
      </c>
      <c r="C33" s="1238"/>
      <c r="D33" s="1028" t="s">
        <v>38</v>
      </c>
      <c r="E33" s="989" t="s">
        <v>16</v>
      </c>
      <c r="F33" s="1795">
        <v>968.52</v>
      </c>
      <c r="G33" s="1795">
        <v>2757119</v>
      </c>
      <c r="H33" s="1795">
        <v>1020.5940000000001</v>
      </c>
      <c r="I33" s="1795">
        <v>3006876</v>
      </c>
      <c r="J33" s="1795">
        <v>697.029</v>
      </c>
      <c r="K33" s="1795">
        <v>1279563</v>
      </c>
      <c r="L33" s="1795">
        <v>839.7</v>
      </c>
      <c r="M33" s="1795">
        <v>1551002</v>
      </c>
      <c r="N33" s="1013"/>
      <c r="O33" s="1014"/>
      <c r="P33" s="1014"/>
      <c r="Q33" s="1015"/>
      <c r="R33" s="1013"/>
      <c r="S33" s="1014"/>
      <c r="T33" s="1014"/>
      <c r="U33" s="1015"/>
      <c r="V33" s="1013"/>
      <c r="W33" s="1014"/>
      <c r="X33" s="1014"/>
      <c r="Y33" s="1015"/>
      <c r="Z33" s="1013"/>
      <c r="AA33" s="1014"/>
      <c r="AB33" s="1014"/>
      <c r="AC33" s="1015"/>
      <c r="AE33" s="1320" t="str">
        <f>IF(F34+F35&gt;F33,"ERROR","OK")</f>
        <v>OK</v>
      </c>
      <c r="AF33" s="1320" t="str">
        <f t="shared" ref="AF33:AL33" si="25">IF(G34+G35&gt;G33,"ERROR","OK")</f>
        <v>OK</v>
      </c>
      <c r="AG33" s="1320" t="str">
        <f t="shared" si="25"/>
        <v>OK</v>
      </c>
      <c r="AH33" s="1320" t="str">
        <f t="shared" si="25"/>
        <v>OK</v>
      </c>
      <c r="AI33" s="1320" t="str">
        <f t="shared" si="25"/>
        <v>OK</v>
      </c>
      <c r="AJ33" s="1320" t="str">
        <f t="shared" si="25"/>
        <v>OK</v>
      </c>
      <c r="AK33" s="1320" t="str">
        <f t="shared" si="25"/>
        <v>OK</v>
      </c>
      <c r="AL33" s="1320" t="str">
        <f t="shared" si="25"/>
        <v>OK</v>
      </c>
      <c r="AN33" s="1250" t="s">
        <v>571</v>
      </c>
      <c r="AO33" s="1238"/>
      <c r="AP33" s="1029" t="s">
        <v>38</v>
      </c>
      <c r="AQ33" s="118" t="s">
        <v>62</v>
      </c>
      <c r="AR33" s="222">
        <f t="shared" si="1"/>
        <v>2846.7341923759964</v>
      </c>
      <c r="AS33" s="222">
        <f t="shared" si="2"/>
        <v>2946.2019177067473</v>
      </c>
      <c r="AT33" s="222">
        <f t="shared" si="3"/>
        <v>1835.7385417249498</v>
      </c>
      <c r="AU33" s="655">
        <f t="shared" si="4"/>
        <v>1847.0906276050969</v>
      </c>
      <c r="AV33" s="660" t="str">
        <f t="shared" si="6"/>
        <v>ACCEPT</v>
      </c>
      <c r="AW33" s="661" t="str">
        <f t="shared" si="7"/>
        <v>ACCEPT</v>
      </c>
    </row>
    <row r="34" spans="1:66" ht="18" customHeight="1" x14ac:dyDescent="0.15">
      <c r="A34" s="994"/>
      <c r="B34" s="1573">
        <v>4407.12</v>
      </c>
      <c r="C34" s="1245"/>
      <c r="D34" s="1001" t="s">
        <v>572</v>
      </c>
      <c r="E34" s="996" t="s">
        <v>16</v>
      </c>
      <c r="F34" s="1796">
        <v>386.29399999999998</v>
      </c>
      <c r="G34" s="1796">
        <v>1067943</v>
      </c>
      <c r="H34" s="1796">
        <v>388.99099999999999</v>
      </c>
      <c r="I34" s="1796">
        <v>1083904</v>
      </c>
      <c r="J34" s="1796">
        <v>476.41399999999999</v>
      </c>
      <c r="K34" s="1796">
        <v>840389</v>
      </c>
      <c r="L34" s="1796">
        <v>580.495</v>
      </c>
      <c r="M34" s="1796">
        <v>1064281</v>
      </c>
      <c r="N34" s="997"/>
      <c r="O34" s="998"/>
      <c r="P34" s="998"/>
      <c r="Q34" s="999"/>
      <c r="R34" s="997"/>
      <c r="S34" s="998"/>
      <c r="T34" s="998"/>
      <c r="U34" s="999"/>
      <c r="V34" s="997"/>
      <c r="W34" s="998"/>
      <c r="X34" s="998"/>
      <c r="Y34" s="999"/>
      <c r="Z34" s="997"/>
      <c r="AA34" s="998"/>
      <c r="AB34" s="998"/>
      <c r="AC34" s="999"/>
      <c r="AE34" s="1324"/>
      <c r="AF34" s="1326"/>
      <c r="AG34" s="1324"/>
      <c r="AH34" s="1326"/>
      <c r="AI34" s="1324"/>
      <c r="AJ34" s="1326"/>
      <c r="AK34" s="1324"/>
      <c r="AL34" s="1324"/>
      <c r="AN34" s="1573">
        <v>4407.12</v>
      </c>
      <c r="AO34" s="1245"/>
      <c r="AP34" s="1005" t="s">
        <v>573</v>
      </c>
      <c r="AQ34" s="118" t="s">
        <v>62</v>
      </c>
      <c r="AR34" s="222">
        <f t="shared" si="1"/>
        <v>2764.5860406840388</v>
      </c>
      <c r="AS34" s="222">
        <f t="shared" si="2"/>
        <v>2786.4500721096374</v>
      </c>
      <c r="AT34" s="222">
        <f t="shared" si="3"/>
        <v>1763.9888836180298</v>
      </c>
      <c r="AU34" s="655">
        <f t="shared" si="4"/>
        <v>1833.40252715355</v>
      </c>
      <c r="AV34" s="660" t="str">
        <f t="shared" si="6"/>
        <v>ACCEPT</v>
      </c>
      <c r="AW34" s="661" t="str">
        <f t="shared" si="7"/>
        <v>ACCEPT</v>
      </c>
    </row>
    <row r="35" spans="1:66" ht="18" customHeight="1" x14ac:dyDescent="0.15">
      <c r="A35" s="994"/>
      <c r="B35" s="1573">
        <v>4407.1099999999997</v>
      </c>
      <c r="C35" s="1246"/>
      <c r="D35" s="1030" t="s">
        <v>574</v>
      </c>
      <c r="E35" s="1031" t="s">
        <v>16</v>
      </c>
      <c r="F35" s="1796">
        <v>576.61900000000003</v>
      </c>
      <c r="G35" s="1796">
        <v>1663492</v>
      </c>
      <c r="H35" s="1796">
        <v>626.45600000000002</v>
      </c>
      <c r="I35" s="1796">
        <v>1895894</v>
      </c>
      <c r="J35" s="1796">
        <v>217.791</v>
      </c>
      <c r="K35" s="1796">
        <v>435004</v>
      </c>
      <c r="L35" s="1796">
        <v>256.71100000000001</v>
      </c>
      <c r="M35" s="1796">
        <v>480708</v>
      </c>
      <c r="N35" s="997"/>
      <c r="O35" s="998"/>
      <c r="P35" s="998"/>
      <c r="Q35" s="999"/>
      <c r="R35" s="997"/>
      <c r="S35" s="998"/>
      <c r="T35" s="998"/>
      <c r="U35" s="999"/>
      <c r="V35" s="997"/>
      <c r="W35" s="998"/>
      <c r="X35" s="998"/>
      <c r="Y35" s="999"/>
      <c r="Z35" s="997"/>
      <c r="AA35" s="998"/>
      <c r="AB35" s="998"/>
      <c r="AC35" s="999"/>
      <c r="AE35" s="1321"/>
      <c r="AF35" s="1323"/>
      <c r="AG35" s="1321"/>
      <c r="AH35" s="1323"/>
      <c r="AI35" s="1321"/>
      <c r="AJ35" s="1323"/>
      <c r="AK35" s="1321"/>
      <c r="AL35" s="1321"/>
      <c r="AN35" s="1573">
        <v>4407.1099999999997</v>
      </c>
      <c r="AO35" s="1246"/>
      <c r="AP35" s="1032" t="s">
        <v>575</v>
      </c>
      <c r="AQ35" s="118" t="s">
        <v>62</v>
      </c>
      <c r="AR35" s="222">
        <f t="shared" si="1"/>
        <v>2884.9066714763126</v>
      </c>
      <c r="AS35" s="222">
        <f t="shared" si="2"/>
        <v>3026.3801448146396</v>
      </c>
      <c r="AT35" s="222">
        <f t="shared" si="3"/>
        <v>1997.3460794982345</v>
      </c>
      <c r="AU35" s="655">
        <f t="shared" si="4"/>
        <v>1872.564868665542</v>
      </c>
      <c r="AV35" s="660" t="str">
        <f t="shared" si="6"/>
        <v>ACCEPT</v>
      </c>
      <c r="AW35" s="661" t="str">
        <f t="shared" si="7"/>
        <v>ACCEPT</v>
      </c>
      <c r="BE35" s="1273" t="str">
        <f>IF(BE18=BE19,"OK","WRONG")</f>
        <v>OK</v>
      </c>
      <c r="BF35" s="1273" t="str">
        <f>IF(BF18=BF19,"OK","WRONG")</f>
        <v>OK</v>
      </c>
      <c r="BG35" s="299"/>
      <c r="BH35" s="1272"/>
      <c r="BI35" s="299"/>
      <c r="BJ35" s="1272"/>
      <c r="BK35" s="1272"/>
      <c r="BL35" s="1272"/>
      <c r="BM35" s="1272"/>
      <c r="BN35" s="1272"/>
    </row>
    <row r="36" spans="1:66" ht="42.95" customHeight="1" x14ac:dyDescent="0.15">
      <c r="A36" s="986" t="s">
        <v>448</v>
      </c>
      <c r="B36" s="1575" t="s">
        <v>993</v>
      </c>
      <c r="C36" s="1247"/>
      <c r="D36" s="988" t="s">
        <v>39</v>
      </c>
      <c r="E36" s="989" t="s">
        <v>16</v>
      </c>
      <c r="F36" s="1795">
        <v>22.975000000000001</v>
      </c>
      <c r="G36" s="1795">
        <v>238953</v>
      </c>
      <c r="H36" s="1795">
        <v>20.538</v>
      </c>
      <c r="I36" s="1795">
        <v>255162</v>
      </c>
      <c r="J36" s="1795">
        <v>10.446</v>
      </c>
      <c r="K36" s="1795">
        <v>57645</v>
      </c>
      <c r="L36" s="1795">
        <v>6.6150000000000002</v>
      </c>
      <c r="M36" s="1795">
        <v>29305</v>
      </c>
      <c r="N36" s="1013"/>
      <c r="O36" s="1014"/>
      <c r="P36" s="1014"/>
      <c r="Q36" s="1015"/>
      <c r="R36" s="1013"/>
      <c r="S36" s="1014"/>
      <c r="T36" s="1014"/>
      <c r="U36" s="1015"/>
      <c r="V36" s="1013"/>
      <c r="W36" s="1014"/>
      <c r="X36" s="1014"/>
      <c r="Y36" s="1015"/>
      <c r="Z36" s="1013"/>
      <c r="AA36" s="1014"/>
      <c r="AB36" s="1014"/>
      <c r="AC36" s="1015"/>
      <c r="AE36" s="1320" t="str">
        <f>IF(F37+F38+F39+F40+F41+F42+F43&gt;F36,"ERROR","OK")</f>
        <v>OK</v>
      </c>
      <c r="AF36" s="1320" t="str">
        <f t="shared" ref="AF36:AL36" si="26">IF(G37+G38+G39+G40+G41+G42+G43&gt;G36,"ERROR","OK")</f>
        <v>OK</v>
      </c>
      <c r="AG36" s="1320" t="str">
        <f t="shared" si="26"/>
        <v>OK</v>
      </c>
      <c r="AH36" s="1320" t="str">
        <f t="shared" si="26"/>
        <v>OK</v>
      </c>
      <c r="AI36" s="1320" t="str">
        <f t="shared" si="26"/>
        <v>OK</v>
      </c>
      <c r="AJ36" s="1320" t="str">
        <f t="shared" si="26"/>
        <v>OK</v>
      </c>
      <c r="AK36" s="1320" t="str">
        <f t="shared" si="26"/>
        <v>OK</v>
      </c>
      <c r="AL36" s="1320" t="str">
        <f t="shared" si="26"/>
        <v>OK</v>
      </c>
      <c r="AN36" s="1575" t="s">
        <v>993</v>
      </c>
      <c r="AO36" s="1247"/>
      <c r="AP36" s="993" t="s">
        <v>39</v>
      </c>
      <c r="AQ36" s="118" t="s">
        <v>62</v>
      </c>
      <c r="AR36" s="222">
        <f t="shared" si="1"/>
        <v>10400.56583242655</v>
      </c>
      <c r="AS36" s="222">
        <f t="shared" si="2"/>
        <v>12423.897166228455</v>
      </c>
      <c r="AT36" s="222">
        <f t="shared" si="3"/>
        <v>5518.3802412406667</v>
      </c>
      <c r="AU36" s="655">
        <f t="shared" si="4"/>
        <v>4430.0831443688585</v>
      </c>
      <c r="AV36" s="660" t="str">
        <f t="shared" si="6"/>
        <v>ACCEPT</v>
      </c>
      <c r="AW36" s="661" t="str">
        <f t="shared" si="7"/>
        <v>ACCEPT</v>
      </c>
      <c r="BG36" s="1273" t="str">
        <f>IF(BG21=BG22,"OK","WRONG")</f>
        <v>WRONG</v>
      </c>
      <c r="BH36" s="1273" t="str">
        <f t="shared" ref="BH36:BN36" si="27">IF(BH21=BH22,"OK","WRONG")</f>
        <v>WRONG</v>
      </c>
      <c r="BI36" s="1273" t="str">
        <f t="shared" si="27"/>
        <v>WRONG</v>
      </c>
      <c r="BJ36" s="1273" t="str">
        <f t="shared" si="27"/>
        <v>WRONG</v>
      </c>
      <c r="BK36" s="1273" t="str">
        <f t="shared" si="27"/>
        <v>WRONG</v>
      </c>
      <c r="BL36" s="1273" t="str">
        <f t="shared" si="27"/>
        <v>WRONG</v>
      </c>
      <c r="BM36" s="1273" t="str">
        <f t="shared" si="27"/>
        <v>WRONG</v>
      </c>
      <c r="BN36" s="1273" t="str">
        <f t="shared" si="27"/>
        <v>WRONG</v>
      </c>
    </row>
    <row r="37" spans="1:66" ht="18" customHeight="1" x14ac:dyDescent="0.15">
      <c r="A37" s="994"/>
      <c r="B37" s="1573">
        <v>4407.91</v>
      </c>
      <c r="C37" s="1245"/>
      <c r="D37" s="1001" t="s">
        <v>577</v>
      </c>
      <c r="E37" s="996" t="s">
        <v>16</v>
      </c>
      <c r="F37" s="1796">
        <v>10.829000000000001</v>
      </c>
      <c r="G37" s="1796">
        <v>134044</v>
      </c>
      <c r="H37" s="1796">
        <v>10.754</v>
      </c>
      <c r="I37" s="1796">
        <v>144961</v>
      </c>
      <c r="J37" s="1796">
        <v>1.3819999999999999</v>
      </c>
      <c r="K37" s="1796">
        <v>8317</v>
      </c>
      <c r="L37" s="1796">
        <v>0.41399999999999998</v>
      </c>
      <c r="M37" s="1796">
        <v>3134</v>
      </c>
      <c r="N37" s="997"/>
      <c r="O37" s="998"/>
      <c r="P37" s="998"/>
      <c r="Q37" s="999"/>
      <c r="R37" s="997"/>
      <c r="S37" s="998"/>
      <c r="T37" s="998"/>
      <c r="U37" s="999"/>
      <c r="V37" s="997"/>
      <c r="W37" s="998"/>
      <c r="X37" s="998"/>
      <c r="Y37" s="999"/>
      <c r="Z37" s="997"/>
      <c r="AA37" s="998"/>
      <c r="AB37" s="998"/>
      <c r="AC37" s="999"/>
      <c r="AE37" s="1321"/>
      <c r="AF37" s="1323"/>
      <c r="AG37" s="1321"/>
      <c r="AH37" s="1323"/>
      <c r="AI37" s="1321"/>
      <c r="AJ37" s="1323"/>
      <c r="AK37" s="1321"/>
      <c r="AL37" s="1321"/>
      <c r="AN37" s="1573">
        <v>4407.91</v>
      </c>
      <c r="AO37" s="1245"/>
      <c r="AP37" s="1005" t="s">
        <v>560</v>
      </c>
      <c r="AQ37" s="118" t="s">
        <v>62</v>
      </c>
      <c r="AR37" s="222">
        <f t="shared" si="1"/>
        <v>12378.243605134361</v>
      </c>
      <c r="AS37" s="222">
        <f t="shared" si="2"/>
        <v>13479.728473126279</v>
      </c>
      <c r="AT37" s="222">
        <f t="shared" si="3"/>
        <v>6018.0897250361795</v>
      </c>
      <c r="AU37" s="655">
        <f t="shared" si="4"/>
        <v>7570.0483091787446</v>
      </c>
      <c r="AV37" s="660" t="str">
        <f t="shared" si="6"/>
        <v>ACCEPT</v>
      </c>
      <c r="AW37" s="661" t="str">
        <f t="shared" si="7"/>
        <v>ACCEPT</v>
      </c>
      <c r="BG37" s="1273" t="str">
        <f>IF(BG24=BG25,"OK","WRONG")</f>
        <v>WRONG</v>
      </c>
      <c r="BH37" s="1273" t="str">
        <f t="shared" ref="BH37:BN37" si="28">IF(BH24=BH25,"OK","WRONG")</f>
        <v>WRONG</v>
      </c>
      <c r="BI37" s="1273" t="str">
        <f t="shared" si="28"/>
        <v>WRONG</v>
      </c>
      <c r="BJ37" s="1273" t="str">
        <f t="shared" si="28"/>
        <v>WRONG</v>
      </c>
      <c r="BK37" s="1273" t="str">
        <f t="shared" si="28"/>
        <v>WRONG</v>
      </c>
      <c r="BL37" s="1273" t="str">
        <f t="shared" si="28"/>
        <v>WRONG</v>
      </c>
      <c r="BM37" s="1273" t="str">
        <f t="shared" si="28"/>
        <v>WRONG</v>
      </c>
      <c r="BN37" s="1273" t="str">
        <f t="shared" si="28"/>
        <v>WRONG</v>
      </c>
    </row>
    <row r="38" spans="1:66" ht="18" customHeight="1" x14ac:dyDescent="0.15">
      <c r="A38" s="994"/>
      <c r="B38" s="1573">
        <v>4407.92</v>
      </c>
      <c r="C38" s="1245"/>
      <c r="D38" s="1001" t="s">
        <v>578</v>
      </c>
      <c r="E38" s="996" t="s">
        <v>16</v>
      </c>
      <c r="F38" s="1796">
        <v>0.371</v>
      </c>
      <c r="G38" s="1796">
        <v>3416</v>
      </c>
      <c r="H38" s="1796">
        <v>0.70799999999999996</v>
      </c>
      <c r="I38" s="1796">
        <v>5433</v>
      </c>
      <c r="J38" s="1796">
        <v>0</v>
      </c>
      <c r="K38" s="1796">
        <v>0</v>
      </c>
      <c r="L38" s="1796">
        <v>0</v>
      </c>
      <c r="M38" s="1796">
        <v>0</v>
      </c>
      <c r="N38" s="997"/>
      <c r="O38" s="998"/>
      <c r="P38" s="998"/>
      <c r="Q38" s="999"/>
      <c r="R38" s="997"/>
      <c r="S38" s="998"/>
      <c r="T38" s="998"/>
      <c r="U38" s="999"/>
      <c r="V38" s="997"/>
      <c r="W38" s="998"/>
      <c r="X38" s="998"/>
      <c r="Y38" s="999"/>
      <c r="Z38" s="997"/>
      <c r="AA38" s="998"/>
      <c r="AB38" s="998"/>
      <c r="AC38" s="999"/>
      <c r="AE38" s="1321"/>
      <c r="AF38" s="1323"/>
      <c r="AG38" s="1321"/>
      <c r="AH38" s="1323"/>
      <c r="AI38" s="1321"/>
      <c r="AJ38" s="1323"/>
      <c r="AK38" s="1321"/>
      <c r="AL38" s="1321"/>
      <c r="AN38" s="1573">
        <v>4407.92</v>
      </c>
      <c r="AO38" s="1245"/>
      <c r="AP38" s="1005" t="s">
        <v>562</v>
      </c>
      <c r="AQ38" s="118" t="s">
        <v>62</v>
      </c>
      <c r="AR38" s="222">
        <f t="shared" si="1"/>
        <v>9207.5471698113215</v>
      </c>
      <c r="AS38" s="222">
        <f t="shared" si="2"/>
        <v>7673.7288135593226</v>
      </c>
      <c r="AT38" s="222" t="str">
        <f t="shared" si="3"/>
        <v>0</v>
      </c>
      <c r="AU38" s="655" t="str">
        <f t="shared" si="4"/>
        <v>0</v>
      </c>
      <c r="AV38" s="660" t="str">
        <f t="shared" si="6"/>
        <v>ACCEPT</v>
      </c>
      <c r="AW38" s="661" t="str">
        <f t="shared" si="7"/>
        <v>CHECK</v>
      </c>
      <c r="BG38" s="1273" t="str">
        <f>IF(BG27=BG28,"OK","WRONG")</f>
        <v>WRONG</v>
      </c>
      <c r="BH38" s="1273" t="str">
        <f t="shared" ref="BH38:BN38" si="29">IF(BH27=BH28,"OK","WRONG")</f>
        <v>WRONG</v>
      </c>
      <c r="BI38" s="1273" t="str">
        <f t="shared" si="29"/>
        <v>WRONG</v>
      </c>
      <c r="BJ38" s="1273" t="str">
        <f t="shared" si="29"/>
        <v>WRONG</v>
      </c>
      <c r="BK38" s="1273" t="str">
        <f t="shared" si="29"/>
        <v>WRONG</v>
      </c>
      <c r="BL38" s="1273" t="str">
        <f t="shared" si="29"/>
        <v>WRONG</v>
      </c>
      <c r="BM38" s="1273" t="str">
        <f t="shared" si="29"/>
        <v>WRONG</v>
      </c>
      <c r="BN38" s="1273" t="str">
        <f t="shared" si="29"/>
        <v>WRONG</v>
      </c>
    </row>
    <row r="39" spans="1:66" ht="18" customHeight="1" x14ac:dyDescent="0.15">
      <c r="A39" s="994"/>
      <c r="B39" s="1573">
        <v>4407.93</v>
      </c>
      <c r="C39" s="1245"/>
      <c r="D39" s="1001" t="s">
        <v>579</v>
      </c>
      <c r="E39" s="996" t="s">
        <v>16</v>
      </c>
      <c r="F39" s="1796">
        <v>0.04</v>
      </c>
      <c r="G39" s="1796">
        <v>608</v>
      </c>
      <c r="H39" s="1796">
        <v>7.4999999999999997E-2</v>
      </c>
      <c r="I39" s="1796">
        <v>1252</v>
      </c>
      <c r="J39" s="1796">
        <v>0.114</v>
      </c>
      <c r="K39" s="1796">
        <v>4526</v>
      </c>
      <c r="L39" s="1796">
        <v>9.7000000000000003E-2</v>
      </c>
      <c r="M39" s="1796">
        <v>3822</v>
      </c>
      <c r="N39" s="997"/>
      <c r="O39" s="998"/>
      <c r="P39" s="998"/>
      <c r="Q39" s="999"/>
      <c r="R39" s="997"/>
      <c r="S39" s="998"/>
      <c r="T39" s="998"/>
      <c r="U39" s="999"/>
      <c r="V39" s="997"/>
      <c r="W39" s="998"/>
      <c r="X39" s="998"/>
      <c r="Y39" s="999"/>
      <c r="Z39" s="997"/>
      <c r="AA39" s="998"/>
      <c r="AB39" s="998"/>
      <c r="AC39" s="999"/>
      <c r="AE39" s="1321"/>
      <c r="AF39" s="1323"/>
      <c r="AG39" s="1321"/>
      <c r="AH39" s="1323"/>
      <c r="AI39" s="1321"/>
      <c r="AJ39" s="1323"/>
      <c r="AK39" s="1321"/>
      <c r="AL39" s="1321"/>
      <c r="AN39" s="1573">
        <v>4407.93</v>
      </c>
      <c r="AO39" s="1245"/>
      <c r="AP39" s="1005" t="s">
        <v>580</v>
      </c>
      <c r="AQ39" s="118" t="s">
        <v>62</v>
      </c>
      <c r="AR39" s="222">
        <f t="shared" si="1"/>
        <v>15200</v>
      </c>
      <c r="AS39" s="222">
        <f t="shared" si="2"/>
        <v>16693.333333333336</v>
      </c>
      <c r="AT39" s="222">
        <f t="shared" si="3"/>
        <v>39701.754385964909</v>
      </c>
      <c r="AU39" s="655">
        <f t="shared" si="4"/>
        <v>39402.061855670101</v>
      </c>
      <c r="AV39" s="660" t="str">
        <f t="shared" si="6"/>
        <v>ACCEPT</v>
      </c>
      <c r="AW39" s="661" t="str">
        <f t="shared" si="7"/>
        <v>ACCEPT</v>
      </c>
      <c r="BG39" s="1273" t="str">
        <f>IF(BG30=BG31,"OK","WRONG")</f>
        <v>WRONG</v>
      </c>
      <c r="BH39" s="1273" t="str">
        <f t="shared" ref="BH39:BN39" si="30">IF(BH30=BH31,"OK","WRONG")</f>
        <v>WRONG</v>
      </c>
      <c r="BI39" s="1273" t="str">
        <f t="shared" si="30"/>
        <v>WRONG</v>
      </c>
      <c r="BJ39" s="1273" t="str">
        <f t="shared" si="30"/>
        <v>WRONG</v>
      </c>
      <c r="BK39" s="1273" t="str">
        <f t="shared" si="30"/>
        <v>OK</v>
      </c>
      <c r="BL39" s="1273" t="str">
        <f t="shared" si="30"/>
        <v>OK</v>
      </c>
      <c r="BM39" s="1273" t="str">
        <f t="shared" si="30"/>
        <v>OK</v>
      </c>
      <c r="BN39" s="1273" t="str">
        <f t="shared" si="30"/>
        <v>OK</v>
      </c>
    </row>
    <row r="40" spans="1:66" ht="18" customHeight="1" x14ac:dyDescent="0.15">
      <c r="A40" s="994"/>
      <c r="B40" s="1573">
        <v>4407.9399999999996</v>
      </c>
      <c r="C40" s="1245"/>
      <c r="D40" s="1001" t="s">
        <v>581</v>
      </c>
      <c r="E40" s="996" t="s">
        <v>16</v>
      </c>
      <c r="F40" s="1796">
        <v>8.0000000000000002E-3</v>
      </c>
      <c r="G40" s="1796">
        <v>121</v>
      </c>
      <c r="H40" s="1796">
        <v>7.0000000000000001E-3</v>
      </c>
      <c r="I40" s="1796">
        <v>110</v>
      </c>
      <c r="J40" s="1796">
        <v>0</v>
      </c>
      <c r="K40" s="1796">
        <v>0</v>
      </c>
      <c r="L40" s="1796">
        <v>0</v>
      </c>
      <c r="M40" s="1796">
        <v>0</v>
      </c>
      <c r="N40" s="997"/>
      <c r="O40" s="998"/>
      <c r="P40" s="998"/>
      <c r="Q40" s="999"/>
      <c r="R40" s="997"/>
      <c r="S40" s="998"/>
      <c r="T40" s="998"/>
      <c r="U40" s="999"/>
      <c r="V40" s="997"/>
      <c r="W40" s="998"/>
      <c r="X40" s="998"/>
      <c r="Y40" s="999"/>
      <c r="Z40" s="997"/>
      <c r="AA40" s="998"/>
      <c r="AB40" s="998"/>
      <c r="AC40" s="999"/>
      <c r="AE40" s="1321"/>
      <c r="AF40" s="1323"/>
      <c r="AG40" s="1321"/>
      <c r="AH40" s="1323"/>
      <c r="AI40" s="1321"/>
      <c r="AJ40" s="1323"/>
      <c r="AK40" s="1321"/>
      <c r="AL40" s="1321"/>
      <c r="AN40" s="1573">
        <v>4407.9399999999996</v>
      </c>
      <c r="AO40" s="1245"/>
      <c r="AP40" s="1005" t="s">
        <v>582</v>
      </c>
      <c r="AQ40" s="118" t="s">
        <v>62</v>
      </c>
      <c r="AR40" s="222">
        <f t="shared" si="1"/>
        <v>15125</v>
      </c>
      <c r="AS40" s="222">
        <f t="shared" si="2"/>
        <v>15714.285714285714</v>
      </c>
      <c r="AT40" s="222" t="str">
        <f t="shared" si="3"/>
        <v>0</v>
      </c>
      <c r="AU40" s="655" t="str">
        <f t="shared" si="4"/>
        <v>0</v>
      </c>
      <c r="AV40" s="660" t="str">
        <f t="shared" si="6"/>
        <v>ACCEPT</v>
      </c>
      <c r="AW40" s="661" t="str">
        <f t="shared" si="7"/>
        <v>CHECK</v>
      </c>
    </row>
    <row r="41" spans="1:66" ht="18" customHeight="1" x14ac:dyDescent="0.15">
      <c r="A41" s="994"/>
      <c r="B41" s="1573">
        <v>4407.95</v>
      </c>
      <c r="C41" s="1245"/>
      <c r="D41" s="1001" t="s">
        <v>583</v>
      </c>
      <c r="E41" s="996" t="s">
        <v>16</v>
      </c>
      <c r="F41" s="1796">
        <v>1.0720000000000001</v>
      </c>
      <c r="G41" s="1796">
        <v>11645</v>
      </c>
      <c r="H41" s="1796">
        <v>0.93600000000000005</v>
      </c>
      <c r="I41" s="1796">
        <v>10423</v>
      </c>
      <c r="J41" s="1796">
        <v>5.6000000000000001E-2</v>
      </c>
      <c r="K41" s="1796">
        <v>69</v>
      </c>
      <c r="L41" s="1796">
        <v>2.5999999999999999E-2</v>
      </c>
      <c r="M41" s="1796">
        <v>83</v>
      </c>
      <c r="N41" s="997"/>
      <c r="O41" s="998"/>
      <c r="P41" s="998"/>
      <c r="Q41" s="999"/>
      <c r="R41" s="997"/>
      <c r="S41" s="998"/>
      <c r="T41" s="998"/>
      <c r="U41" s="999"/>
      <c r="V41" s="997"/>
      <c r="W41" s="998"/>
      <c r="X41" s="998"/>
      <c r="Y41" s="999"/>
      <c r="Z41" s="997"/>
      <c r="AA41" s="998"/>
      <c r="AB41" s="998"/>
      <c r="AC41" s="999"/>
      <c r="AE41" s="1321"/>
      <c r="AF41" s="1323"/>
      <c r="AG41" s="1321"/>
      <c r="AH41" s="1323"/>
      <c r="AI41" s="1321"/>
      <c r="AJ41" s="1323"/>
      <c r="AK41" s="1321"/>
      <c r="AL41" s="1321"/>
      <c r="AN41" s="1573">
        <v>4407.95</v>
      </c>
      <c r="AO41" s="1245"/>
      <c r="AP41" s="1005" t="s">
        <v>584</v>
      </c>
      <c r="AQ41" s="118" t="s">
        <v>62</v>
      </c>
      <c r="AR41" s="222">
        <f t="shared" si="1"/>
        <v>10862.873134328358</v>
      </c>
      <c r="AS41" s="222">
        <f t="shared" si="2"/>
        <v>11135.68376068376</v>
      </c>
      <c r="AT41" s="222">
        <f t="shared" si="3"/>
        <v>1232.1428571428571</v>
      </c>
      <c r="AU41" s="655">
        <f t="shared" si="4"/>
        <v>3192.3076923076924</v>
      </c>
      <c r="AV41" s="660" t="str">
        <f t="shared" si="6"/>
        <v>ACCEPT</v>
      </c>
      <c r="AW41" s="661" t="str">
        <f t="shared" si="7"/>
        <v>CHECK</v>
      </c>
    </row>
    <row r="42" spans="1:66" ht="18" customHeight="1" x14ac:dyDescent="0.15">
      <c r="A42" s="994"/>
      <c r="B42" s="1573">
        <v>4407.97</v>
      </c>
      <c r="C42" s="1245"/>
      <c r="D42" s="1033" t="s">
        <v>585</v>
      </c>
      <c r="E42" s="996" t="s">
        <v>16</v>
      </c>
      <c r="F42" s="1796">
        <v>0.39500000000000002</v>
      </c>
      <c r="G42" s="1796">
        <v>3457</v>
      </c>
      <c r="H42" s="1796">
        <v>0.51100000000000001</v>
      </c>
      <c r="I42" s="1796">
        <v>3402</v>
      </c>
      <c r="J42" s="1796">
        <v>0.16500000000000001</v>
      </c>
      <c r="K42" s="1796">
        <v>12</v>
      </c>
      <c r="L42" s="1796">
        <v>0</v>
      </c>
      <c r="M42" s="1796">
        <v>0</v>
      </c>
      <c r="N42" s="997"/>
      <c r="O42" s="998"/>
      <c r="P42" s="998"/>
      <c r="Q42" s="999"/>
      <c r="R42" s="997"/>
      <c r="S42" s="998"/>
      <c r="T42" s="998"/>
      <c r="U42" s="999"/>
      <c r="V42" s="997"/>
      <c r="W42" s="998"/>
      <c r="X42" s="998"/>
      <c r="Y42" s="999"/>
      <c r="Z42" s="997"/>
      <c r="AA42" s="998"/>
      <c r="AB42" s="998"/>
      <c r="AC42" s="999"/>
      <c r="AE42" s="1324"/>
      <c r="AF42" s="1326"/>
      <c r="AG42" s="1324"/>
      <c r="AH42" s="1326"/>
      <c r="AI42" s="1324"/>
      <c r="AJ42" s="1326"/>
      <c r="AK42" s="1324"/>
      <c r="AL42" s="1324"/>
      <c r="AN42" s="1573">
        <v>4407.97</v>
      </c>
      <c r="AO42" s="1245"/>
      <c r="AP42" s="1024" t="s">
        <v>568</v>
      </c>
      <c r="AQ42" s="118" t="s">
        <v>62</v>
      </c>
      <c r="AR42" s="222">
        <f t="shared" si="1"/>
        <v>8751.8987341772154</v>
      </c>
      <c r="AS42" s="222">
        <f t="shared" si="2"/>
        <v>6657.534246575342</v>
      </c>
      <c r="AT42" s="222">
        <f t="shared" si="3"/>
        <v>72.72727272727272</v>
      </c>
      <c r="AU42" s="655" t="str">
        <f t="shared" si="4"/>
        <v>0</v>
      </c>
      <c r="AV42" s="660" t="str">
        <f t="shared" si="6"/>
        <v>ACCEPT</v>
      </c>
      <c r="AW42" s="661" t="str">
        <f t="shared" si="7"/>
        <v>CHECK</v>
      </c>
    </row>
    <row r="43" spans="1:66" ht="18" customHeight="1" thickBot="1" x14ac:dyDescent="0.2">
      <c r="A43" s="1034"/>
      <c r="B43" s="1576">
        <v>4407.96</v>
      </c>
      <c r="C43" s="1248"/>
      <c r="D43" s="1035" t="s">
        <v>586</v>
      </c>
      <c r="E43" s="1036" t="s">
        <v>16</v>
      </c>
      <c r="F43" s="1796">
        <v>1.391</v>
      </c>
      <c r="G43" s="1796">
        <v>5793</v>
      </c>
      <c r="H43" s="1796">
        <v>2.2389999999999999</v>
      </c>
      <c r="I43" s="1796">
        <v>12011</v>
      </c>
      <c r="J43" s="1796">
        <v>7.5999999999999998E-2</v>
      </c>
      <c r="K43" s="1796">
        <v>91</v>
      </c>
      <c r="L43" s="1796">
        <v>0</v>
      </c>
      <c r="M43" s="1796">
        <v>0</v>
      </c>
      <c r="N43" s="1578"/>
      <c r="O43" s="1579"/>
      <c r="P43" s="1579"/>
      <c r="Q43" s="1580"/>
      <c r="R43" s="1578"/>
      <c r="S43" s="1579"/>
      <c r="T43" s="1579"/>
      <c r="U43" s="1580"/>
      <c r="V43" s="1578"/>
      <c r="W43" s="1579"/>
      <c r="X43" s="1579"/>
      <c r="Y43" s="1580"/>
      <c r="Z43" s="1578"/>
      <c r="AA43" s="1579"/>
      <c r="AB43" s="1579"/>
      <c r="AC43" s="1580"/>
      <c r="AE43" s="1327"/>
      <c r="AF43" s="1328"/>
      <c r="AG43" s="1327"/>
      <c r="AH43" s="1328"/>
      <c r="AI43" s="1327"/>
      <c r="AJ43" s="1328"/>
      <c r="AK43" s="1327"/>
      <c r="AL43" s="1327"/>
      <c r="AN43" s="1576">
        <v>4407.96</v>
      </c>
      <c r="AO43" s="1248"/>
      <c r="AP43" s="1037" t="s">
        <v>564</v>
      </c>
      <c r="AQ43" s="119" t="s">
        <v>62</v>
      </c>
      <c r="AR43" s="222">
        <f t="shared" si="1"/>
        <v>4164.6297627606036</v>
      </c>
      <c r="AS43" s="222">
        <f t="shared" si="2"/>
        <v>5364.4484144707458</v>
      </c>
      <c r="AT43" s="222">
        <f t="shared" si="3"/>
        <v>1197.3684210526317</v>
      </c>
      <c r="AU43" s="655" t="str">
        <f t="shared" si="4"/>
        <v>0</v>
      </c>
      <c r="AV43" s="660" t="str">
        <f t="shared" si="6"/>
        <v>ACCEPT</v>
      </c>
      <c r="AW43" s="661" t="str">
        <f t="shared" si="7"/>
        <v>CHECK</v>
      </c>
    </row>
    <row r="44" spans="1:66" ht="15.75" x14ac:dyDescent="0.25">
      <c r="A44" s="1038" t="s">
        <v>51</v>
      </c>
      <c r="B44" s="1038"/>
      <c r="C44" s="1038"/>
      <c r="D44" s="1039"/>
      <c r="E44" s="1039"/>
      <c r="F44" s="1040"/>
      <c r="G44" s="1040"/>
      <c r="H44" s="1040"/>
      <c r="I44" s="505"/>
      <c r="J44" s="505"/>
      <c r="K44" s="505"/>
      <c r="L44" s="505"/>
      <c r="M44" s="505"/>
      <c r="N44" s="567"/>
      <c r="O44" s="568"/>
      <c r="P44" s="716"/>
      <c r="AA44" s="4"/>
      <c r="AB44" s="4"/>
      <c r="AC44" s="570"/>
      <c r="AE44" s="505"/>
      <c r="AF44" s="505"/>
      <c r="AG44" s="505"/>
      <c r="AH44" s="505"/>
      <c r="AI44" s="505"/>
      <c r="AJ44" s="505"/>
      <c r="AK44" s="505"/>
      <c r="AL44" s="505"/>
      <c r="AN44"/>
      <c r="AO44"/>
      <c r="AP44"/>
      <c r="AQ44"/>
      <c r="AR44"/>
      <c r="AS44"/>
      <c r="AT44"/>
      <c r="AU44"/>
      <c r="AV44"/>
      <c r="AW44"/>
    </row>
    <row r="45" spans="1:66" ht="16.5" thickBot="1" x14ac:dyDescent="0.3">
      <c r="A45" s="1041"/>
      <c r="B45" s="1041"/>
      <c r="C45" s="1041"/>
      <c r="D45" s="957"/>
      <c r="E45" s="957"/>
      <c r="F45" s="505"/>
      <c r="G45" s="505"/>
      <c r="H45" s="505"/>
      <c r="I45" s="505"/>
      <c r="J45" s="505"/>
      <c r="K45" s="505"/>
      <c r="L45" s="505"/>
      <c r="M45" s="505"/>
      <c r="N45" s="567"/>
      <c r="O45" s="568"/>
      <c r="P45" s="716"/>
      <c r="AA45" s="4"/>
      <c r="AB45" s="4"/>
      <c r="AC45" s="570"/>
      <c r="AE45" s="505"/>
      <c r="AF45" s="505"/>
      <c r="AG45" s="505"/>
      <c r="AH45" s="505"/>
      <c r="AI45" s="505"/>
      <c r="AJ45" s="505"/>
      <c r="AK45" s="505"/>
      <c r="AL45" s="505"/>
      <c r="AN45"/>
      <c r="AO45"/>
      <c r="AP45"/>
      <c r="AQ45"/>
      <c r="AR45"/>
      <c r="AS45"/>
      <c r="AT45"/>
      <c r="AU45"/>
      <c r="AV45"/>
      <c r="AW45"/>
    </row>
    <row r="46" spans="1:66" ht="16.5" thickBot="1" x14ac:dyDescent="0.3">
      <c r="A46" s="1041" t="s">
        <v>52</v>
      </c>
      <c r="B46" s="1041"/>
      <c r="C46" s="1041"/>
      <c r="D46" s="957"/>
      <c r="E46" s="214" t="s">
        <v>77</v>
      </c>
      <c r="F46" s="172">
        <f>COUNTBLANK(F15:F43)</f>
        <v>9</v>
      </c>
      <c r="G46" s="172">
        <f t="shared" ref="G46:M46" si="31">COUNTBLANK(G15:G43)</f>
        <v>9</v>
      </c>
      <c r="H46" s="172">
        <f t="shared" si="31"/>
        <v>9</v>
      </c>
      <c r="I46" s="172">
        <f t="shared" si="31"/>
        <v>9</v>
      </c>
      <c r="J46" s="172">
        <f t="shared" si="31"/>
        <v>9</v>
      </c>
      <c r="K46" s="172">
        <f t="shared" si="31"/>
        <v>9</v>
      </c>
      <c r="L46" s="172">
        <f t="shared" si="31"/>
        <v>9</v>
      </c>
      <c r="M46" s="172">
        <f t="shared" si="31"/>
        <v>9</v>
      </c>
      <c r="N46" s="567"/>
      <c r="O46" s="568"/>
      <c r="P46" s="716"/>
      <c r="AA46" s="4"/>
      <c r="AB46" s="4"/>
      <c r="AC46" s="570"/>
      <c r="AE46" s="505"/>
      <c r="AF46" s="505"/>
      <c r="AG46" s="505"/>
      <c r="AH46" s="505"/>
      <c r="AI46" s="505"/>
      <c r="AJ46" s="505"/>
      <c r="AK46" s="505"/>
      <c r="AL46" s="505"/>
      <c r="AN46"/>
      <c r="AO46"/>
      <c r="AP46"/>
      <c r="AQ46"/>
      <c r="AR46"/>
      <c r="AS46"/>
      <c r="AT46"/>
      <c r="AU46"/>
      <c r="AV46"/>
      <c r="AW46"/>
    </row>
    <row r="47" spans="1:66" ht="18.75" thickBot="1" x14ac:dyDescent="0.3">
      <c r="A47" s="1042" t="s">
        <v>587</v>
      </c>
      <c r="B47" s="1041"/>
      <c r="C47" s="1041"/>
      <c r="D47" s="957"/>
      <c r="E47" s="214" t="s">
        <v>82</v>
      </c>
      <c r="F47" s="850">
        <f>29-(COUNT(F15:F43)+F46)</f>
        <v>0</v>
      </c>
      <c r="G47" s="850">
        <f t="shared" ref="G47:M47" si="32">29-(COUNT(G15:G43)+G46)</f>
        <v>0</v>
      </c>
      <c r="H47" s="850">
        <f t="shared" si="32"/>
        <v>0</v>
      </c>
      <c r="I47" s="850">
        <f t="shared" si="32"/>
        <v>0</v>
      </c>
      <c r="J47" s="850">
        <f t="shared" si="32"/>
        <v>0</v>
      </c>
      <c r="K47" s="850">
        <f t="shared" si="32"/>
        <v>0</v>
      </c>
      <c r="L47" s="850">
        <f t="shared" si="32"/>
        <v>0</v>
      </c>
      <c r="M47" s="850">
        <f t="shared" si="32"/>
        <v>0</v>
      </c>
      <c r="N47" s="567"/>
      <c r="O47" s="568"/>
      <c r="P47" s="716"/>
      <c r="AA47" s="4"/>
      <c r="AB47" s="4"/>
      <c r="AC47" s="570"/>
      <c r="AE47" s="505"/>
      <c r="AF47" s="505"/>
      <c r="AG47" s="505"/>
      <c r="AH47" s="505"/>
      <c r="AI47" s="505"/>
      <c r="AJ47" s="505"/>
      <c r="AK47" s="505"/>
      <c r="AL47" s="505"/>
      <c r="AN47"/>
      <c r="AO47"/>
      <c r="AP47"/>
      <c r="AQ47"/>
      <c r="AR47"/>
      <c r="AS47"/>
      <c r="AT47"/>
      <c r="AU47"/>
      <c r="AV47"/>
      <c r="AW47"/>
    </row>
    <row r="48" spans="1:66" ht="35.25" customHeight="1" x14ac:dyDescent="0.25">
      <c r="A48" s="1041"/>
      <c r="B48" s="1041"/>
      <c r="C48" s="1041"/>
      <c r="D48" s="957"/>
      <c r="E48" s="957"/>
      <c r="F48" s="505"/>
      <c r="G48" s="505"/>
      <c r="H48" s="505"/>
      <c r="I48" s="505"/>
      <c r="J48" s="505"/>
      <c r="K48" s="505"/>
      <c r="L48" s="505"/>
      <c r="M48" s="505"/>
      <c r="AE48" s="505"/>
      <c r="AF48" s="505"/>
      <c r="AG48" s="505"/>
      <c r="AH48" s="505"/>
      <c r="AI48" s="505"/>
      <c r="AJ48" s="505"/>
      <c r="AK48" s="505"/>
      <c r="AL48" s="505"/>
    </row>
    <row r="49" spans="1:38" ht="15.75" x14ac:dyDescent="0.25">
      <c r="A49" s="1041"/>
      <c r="B49" s="1041"/>
      <c r="C49" s="1041"/>
      <c r="D49" s="957"/>
      <c r="E49" s="957"/>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I43 L15:U43 J15:K39 J41:K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95543F-17C4-47C6-BFF3-EC861A78A1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832F76-D15D-4E07-B0E9-5D1C6D3C2700}">
  <ds:schemaRefs>
    <ds:schemaRef ds:uri="http://purl.org/dc/elements/1.1/"/>
    <ds:schemaRef ds:uri="http://schemas.microsoft.com/office/2006/metadata/properties"/>
    <ds:schemaRef ds:uri="66073966-ae8e-4b5b-b7e0-a4f858c07b7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47b320a-10fd-4c85-93bc-332cc366a8d9"/>
    <ds:schemaRef ds:uri="http://www.w3.org/XML/1998/namespace"/>
    <ds:schemaRef ds:uri="http://purl.org/dc/dcmitype/"/>
    <ds:schemaRef ds:uri="985ec44e-1bab-4c0b-9df0-6ba128686fc9"/>
  </ds:schemaRefs>
</ds:datastoreItem>
</file>

<file path=customXml/itemProps3.xml><?xml version="1.0" encoding="utf-8"?>
<ds:datastoreItem xmlns:ds="http://schemas.openxmlformats.org/officeDocument/2006/customXml" ds:itemID="{11FF65D6-A3DE-4709-BD4A-285110C5A3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2022-02-26T08:14:27Z</cp:lastPrinted>
  <dcterms:created xsi:type="dcterms:W3CDTF">1998-09-16T16:39:33Z</dcterms:created>
  <dcterms:modified xsi:type="dcterms:W3CDTF">2022-11-07T11:39:54Z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